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C:\Users\user\Documents\Personal\KEMRI\Office documents\Frankline Okiiry\budget app\"/>
    </mc:Choice>
  </mc:AlternateContent>
  <xr:revisionPtr revIDLastSave="0" documentId="8_{87BA71DF-9893-494D-A812-24CD00C03662}" xr6:coauthVersionLast="36" xr6:coauthVersionMax="36" xr10:uidLastSave="{00000000-0000-0000-0000-000000000000}"/>
  <bookViews>
    <workbookView xWindow="0" yWindow="0" windowWidth="23040" windowHeight="8364" firstSheet="3" activeTab="8" xr2:uid="{00000000-000D-0000-FFFF-FFFF00000000}"/>
  </bookViews>
  <sheets>
    <sheet name="Summary" sheetId="7" r:id="rId1"/>
    <sheet name="Personnel Budget " sheetId="2" r:id="rId2"/>
    <sheet name="Personnel Others " sheetId="3" r:id="rId3"/>
    <sheet name="Supplies " sheetId="4" r:id="rId4"/>
    <sheet name="Equipment " sheetId="5" r:id="rId5"/>
    <sheet name="Travel-conferences " sheetId="10" r:id="rId6"/>
    <sheet name="Contractual" sheetId="11" r:id="rId7"/>
    <sheet name="Others " sheetId="12" r:id="rId8"/>
    <sheet name="personnel " sheetId="6" r:id="rId9"/>
    <sheet name="Local Travel " sheetId="9" r:id="rId10"/>
  </sheets>
  <externalReferences>
    <externalReference r:id="rId11"/>
    <externalReference r:id="rId12"/>
  </externalReferences>
  <definedNames>
    <definedName name="_xlnm._FilterDatabase" localSheetId="8" hidden="1">'personnel '!$A$3:$Z$708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6" l="1"/>
  <c r="H16" i="6"/>
  <c r="H17" i="6"/>
  <c r="H18" i="6"/>
  <c r="H19" i="6"/>
  <c r="H20" i="6"/>
  <c r="H21" i="6"/>
  <c r="H22" i="6"/>
  <c r="H23" i="6"/>
  <c r="H24" i="6"/>
  <c r="H25" i="6"/>
  <c r="H26" i="6"/>
  <c r="H27" i="6"/>
  <c r="H28" i="6"/>
  <c r="H29" i="6"/>
  <c r="J13" i="6"/>
  <c r="I13" i="6"/>
  <c r="I12" i="6"/>
  <c r="J6" i="6"/>
  <c r="J7" i="6"/>
  <c r="J8" i="6"/>
  <c r="J9" i="6"/>
  <c r="J10" i="6"/>
  <c r="I6" i="6"/>
  <c r="I7" i="6"/>
  <c r="I8" i="6"/>
  <c r="I9" i="6" s="1"/>
  <c r="I10" i="6" s="1"/>
  <c r="I11" i="6" s="1"/>
  <c r="I5" i="6"/>
  <c r="J5" i="6"/>
  <c r="I4"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6" i="6"/>
  <c r="H7" i="6"/>
  <c r="H8" i="6"/>
  <c r="H9" i="6"/>
  <c r="H10" i="6"/>
  <c r="H11" i="6"/>
  <c r="H12" i="6"/>
  <c r="H13" i="6"/>
  <c r="H14" i="6"/>
  <c r="H30" i="6"/>
  <c r="H31" i="6"/>
  <c r="H32" i="6"/>
  <c r="H33" i="6"/>
  <c r="H34" i="6"/>
  <c r="H35" i="6"/>
  <c r="H5" i="6"/>
  <c r="J27" i="6" l="1"/>
  <c r="J19" i="6"/>
  <c r="J11" i="6"/>
  <c r="I14" i="6"/>
  <c r="I15" i="6"/>
  <c r="I16" i="6"/>
  <c r="I17" i="6"/>
  <c r="I18" i="6"/>
  <c r="I19" i="6"/>
  <c r="I22" i="6"/>
  <c r="I23" i="6"/>
  <c r="I24" i="6"/>
  <c r="I25" i="6"/>
  <c r="I26" i="6"/>
  <c r="I27" i="6"/>
  <c r="I30" i="6"/>
  <c r="I31" i="6"/>
  <c r="I32" i="6"/>
  <c r="I33" i="6"/>
  <c r="I34" i="6"/>
  <c r="I35" i="6"/>
  <c r="I37" i="6"/>
  <c r="I39" i="6"/>
  <c r="I40" i="6"/>
  <c r="I41" i="6"/>
  <c r="I42" i="6"/>
  <c r="I43" i="6"/>
  <c r="I44" i="6"/>
  <c r="I47" i="6"/>
  <c r="I48" i="6"/>
  <c r="I49" i="6"/>
  <c r="I50" i="6"/>
  <c r="I51" i="6"/>
  <c r="I52" i="6"/>
  <c r="I55" i="6"/>
  <c r="I56" i="6"/>
  <c r="I57" i="6"/>
  <c r="I58" i="6"/>
  <c r="I59" i="6"/>
  <c r="I60" i="6"/>
  <c r="I63" i="6"/>
  <c r="I64" i="6"/>
  <c r="I65" i="6"/>
  <c r="I66" i="6"/>
  <c r="I67" i="6"/>
  <c r="I68" i="6"/>
  <c r="I71" i="6"/>
  <c r="I72" i="6"/>
  <c r="I73" i="6"/>
  <c r="I74" i="6"/>
  <c r="I75" i="6"/>
  <c r="I76" i="6"/>
  <c r="I78" i="6"/>
  <c r="I80" i="6"/>
  <c r="I81" i="6"/>
  <c r="I82" i="6"/>
  <c r="I83" i="6"/>
  <c r="I84" i="6"/>
  <c r="I85" i="6"/>
  <c r="I88" i="6"/>
  <c r="I89" i="6"/>
  <c r="I90" i="6"/>
  <c r="I91" i="6"/>
  <c r="I92" i="6"/>
  <c r="I93" i="6"/>
  <c r="I96" i="6"/>
  <c r="I97" i="6"/>
  <c r="I98" i="6"/>
  <c r="I99" i="6"/>
  <c r="I100" i="6"/>
  <c r="I101" i="6"/>
  <c r="I104" i="6"/>
  <c r="I105" i="6"/>
  <c r="I106" i="6"/>
  <c r="I107" i="6"/>
  <c r="I108" i="6"/>
  <c r="I109" i="6"/>
  <c r="I112" i="6"/>
  <c r="I113" i="6"/>
  <c r="I114" i="6"/>
  <c r="I115" i="6"/>
  <c r="I116" i="6"/>
  <c r="I117" i="6"/>
  <c r="I120" i="6"/>
  <c r="I121" i="6"/>
  <c r="I122" i="6"/>
  <c r="I123" i="6"/>
  <c r="I124" i="6"/>
  <c r="I125" i="6"/>
  <c r="I128" i="6"/>
  <c r="I129" i="6"/>
  <c r="I130" i="6"/>
  <c r="I131" i="6"/>
  <c r="I132" i="6"/>
  <c r="I133" i="6"/>
  <c r="I136" i="6"/>
  <c r="I137" i="6"/>
  <c r="I138" i="6"/>
  <c r="I139" i="6"/>
  <c r="I140" i="6"/>
  <c r="I141" i="6"/>
  <c r="I145" i="6"/>
  <c r="I146" i="6"/>
  <c r="I147" i="6"/>
  <c r="I148" i="6"/>
  <c r="I149" i="6"/>
  <c r="I150" i="6"/>
  <c r="I153" i="6"/>
  <c r="I154" i="6"/>
  <c r="I155" i="6"/>
  <c r="I156" i="6"/>
  <c r="I157" i="6"/>
  <c r="I158" i="6"/>
  <c r="I161" i="6"/>
  <c r="I162" i="6"/>
  <c r="I163" i="6"/>
  <c r="I164" i="6"/>
  <c r="I165" i="6"/>
  <c r="I166" i="6"/>
  <c r="I170" i="6"/>
  <c r="I171" i="6"/>
  <c r="I172" i="6"/>
  <c r="I173" i="6"/>
  <c r="I174" i="6"/>
  <c r="I175" i="6"/>
  <c r="I178" i="6"/>
  <c r="I179" i="6"/>
  <c r="I180" i="6"/>
  <c r="I181" i="6"/>
  <c r="I182" i="6"/>
  <c r="I183" i="6"/>
  <c r="I186" i="6"/>
  <c r="I187" i="6"/>
  <c r="I188" i="6"/>
  <c r="I189" i="6"/>
  <c r="I190" i="6"/>
  <c r="I191" i="6"/>
  <c r="I195" i="6"/>
  <c r="I196" i="6"/>
  <c r="I198" i="6"/>
  <c r="I203" i="6"/>
  <c r="I214" i="6"/>
  <c r="I216" i="6"/>
  <c r="I220" i="6"/>
  <c r="I231" i="6"/>
  <c r="I233" i="6"/>
  <c r="I246" i="6"/>
  <c r="I248" i="6"/>
  <c r="I261" i="6"/>
  <c r="I262" i="6"/>
  <c r="I263" i="6"/>
  <c r="I264" i="6"/>
  <c r="I265" i="6"/>
  <c r="I266" i="6"/>
  <c r="I269" i="6"/>
  <c r="I270" i="6"/>
  <c r="I271" i="6"/>
  <c r="I272" i="6"/>
  <c r="I273" i="6"/>
  <c r="I274" i="6"/>
  <c r="I277" i="6"/>
  <c r="I278" i="6"/>
  <c r="I279" i="6"/>
  <c r="I280" i="6"/>
  <c r="I281" i="6"/>
  <c r="I282" i="6"/>
  <c r="I285" i="6"/>
  <c r="I286" i="6"/>
  <c r="I287" i="6"/>
  <c r="I288" i="6"/>
  <c r="I289" i="6"/>
  <c r="I290" i="6"/>
  <c r="I293" i="6"/>
  <c r="I294" i="6"/>
  <c r="I295" i="6"/>
  <c r="I296" i="6"/>
  <c r="I297" i="6"/>
  <c r="I298" i="6"/>
  <c r="I302" i="6"/>
  <c r="I303" i="6"/>
  <c r="I304" i="6"/>
  <c r="I305" i="6"/>
  <c r="I306" i="6"/>
  <c r="I307" i="6"/>
  <c r="I310" i="6"/>
  <c r="I311" i="6"/>
  <c r="I312" i="6"/>
  <c r="I313" i="6"/>
  <c r="I314" i="6"/>
  <c r="I315" i="6"/>
  <c r="I318" i="6"/>
  <c r="I319" i="6"/>
  <c r="I320" i="6"/>
  <c r="I321" i="6"/>
  <c r="I322" i="6"/>
  <c r="I323" i="6"/>
  <c r="I326" i="6"/>
  <c r="I327" i="6"/>
  <c r="I328" i="6"/>
  <c r="I329" i="6"/>
  <c r="I330" i="6"/>
  <c r="I331" i="6"/>
  <c r="I334" i="6"/>
  <c r="I335" i="6"/>
  <c r="I336" i="6"/>
  <c r="I337" i="6"/>
  <c r="I338" i="6"/>
  <c r="I339" i="6"/>
  <c r="I342" i="6"/>
  <c r="I343" i="6"/>
  <c r="I344" i="6"/>
  <c r="I345" i="6"/>
  <c r="I346" i="6"/>
  <c r="I347" i="6"/>
  <c r="I350" i="6"/>
  <c r="I351" i="6"/>
  <c r="I352" i="6"/>
  <c r="I353" i="6"/>
  <c r="I354" i="6"/>
  <c r="I355" i="6"/>
  <c r="I358" i="6"/>
  <c r="I359" i="6"/>
  <c r="I360" i="6"/>
  <c r="I361" i="6"/>
  <c r="I362" i="6"/>
  <c r="I363" i="6"/>
  <c r="I367" i="6"/>
  <c r="I368" i="6"/>
  <c r="I369" i="6"/>
  <c r="I370" i="6"/>
  <c r="I371" i="6"/>
  <c r="I372" i="6"/>
  <c r="I375" i="6"/>
  <c r="I376" i="6"/>
  <c r="I377" i="6"/>
  <c r="I378" i="6"/>
  <c r="I379" i="6"/>
  <c r="I380" i="6"/>
  <c r="I383" i="6"/>
  <c r="I384" i="6"/>
  <c r="I385" i="6"/>
  <c r="I386" i="6"/>
  <c r="I387" i="6"/>
  <c r="I399" i="6"/>
  <c r="I410" i="6"/>
  <c r="I412" i="6"/>
  <c r="I416" i="6"/>
  <c r="I427" i="6"/>
  <c r="I429" i="6"/>
  <c r="I441" i="6"/>
  <c r="I443" i="6"/>
  <c r="I457" i="6"/>
  <c r="I458" i="6"/>
  <c r="I460" i="6"/>
  <c r="I473" i="6"/>
  <c r="I476" i="6"/>
  <c r="I508" i="6"/>
  <c r="I510" i="6"/>
  <c r="I511" i="6"/>
  <c r="I524" i="6"/>
  <c r="I526" i="6"/>
  <c r="I527" i="6"/>
  <c r="I538" i="6"/>
  <c r="I540" i="6"/>
  <c r="I552" i="6"/>
  <c r="I555" i="6"/>
  <c r="I557" i="6"/>
  <c r="I568" i="6"/>
  <c r="I573" i="6"/>
  <c r="I606" i="6"/>
  <c r="I608" i="6"/>
  <c r="I609" i="6"/>
  <c r="I623" i="6"/>
  <c r="I625" i="6"/>
  <c r="I626" i="6"/>
  <c r="I637" i="6"/>
  <c r="I639" i="6"/>
  <c r="I650" i="6"/>
  <c r="I653" i="6"/>
  <c r="I655" i="6"/>
  <c r="I667" i="6"/>
  <c r="I670" i="6"/>
  <c r="I672" i="6"/>
  <c r="I705" i="6"/>
  <c r="I707" i="6"/>
  <c r="I708" i="6"/>
  <c r="I197" i="6"/>
  <c r="I199" i="6"/>
  <c r="I200" i="6"/>
  <c r="I204" i="6"/>
  <c r="I205" i="6"/>
  <c r="I206" i="6"/>
  <c r="I207" i="6"/>
  <c r="I208" i="6"/>
  <c r="I211" i="6"/>
  <c r="I213" i="6"/>
  <c r="I215" i="6"/>
  <c r="I221" i="6"/>
  <c r="I222" i="6"/>
  <c r="I223" i="6"/>
  <c r="I224" i="6"/>
  <c r="I225" i="6"/>
  <c r="I228" i="6"/>
  <c r="I229" i="6"/>
  <c r="I230" i="6"/>
  <c r="I232" i="6"/>
  <c r="I236" i="6"/>
  <c r="I237" i="6"/>
  <c r="I238" i="6"/>
  <c r="I239" i="6"/>
  <c r="I240" i="6"/>
  <c r="I241" i="6"/>
  <c r="I245" i="6"/>
  <c r="I247" i="6"/>
  <c r="I249" i="6"/>
  <c r="I250" i="6"/>
  <c r="I253" i="6"/>
  <c r="I254" i="6"/>
  <c r="I255" i="6"/>
  <c r="I256" i="6"/>
  <c r="I257" i="6"/>
  <c r="I258" i="6"/>
  <c r="I388" i="6"/>
  <c r="I391" i="6"/>
  <c r="I394" i="6"/>
  <c r="I395" i="6"/>
  <c r="I396" i="6"/>
  <c r="I400" i="6"/>
  <c r="I401" i="6"/>
  <c r="I402" i="6"/>
  <c r="I403" i="6"/>
  <c r="I404" i="6"/>
  <c r="I407" i="6"/>
  <c r="I409" i="6"/>
  <c r="I411" i="6"/>
  <c r="I417" i="6"/>
  <c r="I418" i="6"/>
  <c r="I419" i="6"/>
  <c r="I420" i="6"/>
  <c r="I421" i="6"/>
  <c r="I424" i="6"/>
  <c r="I425" i="6"/>
  <c r="I426" i="6"/>
  <c r="I428" i="6"/>
  <c r="I432" i="6"/>
  <c r="I433" i="6"/>
  <c r="I434" i="6"/>
  <c r="I435" i="6"/>
  <c r="I436" i="6"/>
  <c r="I437" i="6"/>
  <c r="I440" i="6"/>
  <c r="I442" i="6"/>
  <c r="I444" i="6"/>
  <c r="I445" i="6"/>
  <c r="I449" i="6"/>
  <c r="I450" i="6"/>
  <c r="I451" i="6"/>
  <c r="I452" i="6"/>
  <c r="I453" i="6"/>
  <c r="I454" i="6"/>
  <c r="I459" i="6"/>
  <c r="I462" i="6"/>
  <c r="I465" i="6"/>
  <c r="I466" i="6"/>
  <c r="I467" i="6"/>
  <c r="I468" i="6"/>
  <c r="I469" i="6"/>
  <c r="I470" i="6"/>
  <c r="I474" i="6"/>
  <c r="I475" i="6"/>
  <c r="I478" i="6"/>
  <c r="I481" i="6"/>
  <c r="I482" i="6"/>
  <c r="I483" i="6"/>
  <c r="I484" i="6"/>
  <c r="I485" i="6"/>
  <c r="I486" i="6"/>
  <c r="I488" i="6"/>
  <c r="I489" i="6"/>
  <c r="I490" i="6"/>
  <c r="I491" i="6"/>
  <c r="I492" i="6"/>
  <c r="I493" i="6"/>
  <c r="I494" i="6"/>
  <c r="I498" i="6"/>
  <c r="I499" i="6"/>
  <c r="I500" i="6"/>
  <c r="I501" i="6"/>
  <c r="I503" i="6"/>
  <c r="I506" i="6"/>
  <c r="I507" i="6"/>
  <c r="I509" i="6"/>
  <c r="I514" i="6"/>
  <c r="I515" i="6"/>
  <c r="I516" i="6"/>
  <c r="I517" i="6"/>
  <c r="I518" i="6"/>
  <c r="I522" i="6"/>
  <c r="I523" i="6"/>
  <c r="I525" i="6"/>
  <c r="I530" i="6"/>
  <c r="I531" i="6"/>
  <c r="I532" i="6"/>
  <c r="I533" i="6"/>
  <c r="I534" i="6"/>
  <c r="I535" i="6"/>
  <c r="I539" i="6"/>
  <c r="I541" i="6"/>
  <c r="I542" i="6"/>
  <c r="I543" i="6"/>
  <c r="I547" i="6"/>
  <c r="I548" i="6"/>
  <c r="I549" i="6"/>
  <c r="I550" i="6"/>
  <c r="I551" i="6"/>
  <c r="I556" i="6"/>
  <c r="I559" i="6"/>
  <c r="I560" i="6"/>
  <c r="I563" i="6"/>
  <c r="I564" i="6"/>
  <c r="I565" i="6"/>
  <c r="I566" i="6"/>
  <c r="I567" i="6"/>
  <c r="I571" i="6"/>
  <c r="I572" i="6"/>
  <c r="I575" i="6"/>
  <c r="I576" i="6"/>
  <c r="I579" i="6"/>
  <c r="I580" i="6"/>
  <c r="I581" i="6"/>
  <c r="I582" i="6"/>
  <c r="I583" i="6"/>
  <c r="I584" i="6"/>
  <c r="I587" i="6"/>
  <c r="I589" i="6"/>
  <c r="I590" i="6"/>
  <c r="I591" i="6"/>
  <c r="I596" i="6"/>
  <c r="I597" i="6"/>
  <c r="I598" i="6"/>
  <c r="I599" i="6"/>
  <c r="I600" i="6"/>
  <c r="I601" i="6"/>
  <c r="I604" i="6"/>
  <c r="I605" i="6"/>
  <c r="I607" i="6"/>
  <c r="I613" i="6"/>
  <c r="I614" i="6"/>
  <c r="I615" i="6"/>
  <c r="I616" i="6"/>
  <c r="I617" i="6"/>
  <c r="I621" i="6"/>
  <c r="I622" i="6"/>
  <c r="I624" i="6"/>
  <c r="I629" i="6"/>
  <c r="I630" i="6"/>
  <c r="I631" i="6"/>
  <c r="I632" i="6"/>
  <c r="I633" i="6"/>
  <c r="I634" i="6"/>
  <c r="I638" i="6"/>
  <c r="I640" i="6"/>
  <c r="I641" i="6"/>
  <c r="I642" i="6"/>
  <c r="I645" i="6"/>
  <c r="I646" i="6"/>
  <c r="I647" i="6"/>
  <c r="I648" i="6"/>
  <c r="I649" i="6"/>
  <c r="I654" i="6"/>
  <c r="I657" i="6"/>
  <c r="I658" i="6"/>
  <c r="I662" i="6"/>
  <c r="I663" i="6"/>
  <c r="I664" i="6"/>
  <c r="I665" i="6"/>
  <c r="I666" i="6"/>
  <c r="I671" i="6"/>
  <c r="I674" i="6"/>
  <c r="I675" i="6"/>
  <c r="I678" i="6"/>
  <c r="I679" i="6"/>
  <c r="I680" i="6"/>
  <c r="I681" i="6"/>
  <c r="I682" i="6"/>
  <c r="I683" i="6"/>
  <c r="I687" i="6"/>
  <c r="I689" i="6"/>
  <c r="I690" i="6"/>
  <c r="I691" i="6"/>
  <c r="I695" i="6"/>
  <c r="I696" i="6"/>
  <c r="I697" i="6"/>
  <c r="I698" i="6"/>
  <c r="I699" i="6"/>
  <c r="I700" i="6"/>
  <c r="I703" i="6"/>
  <c r="I704" i="6"/>
  <c r="I706" i="6"/>
  <c r="I673" i="6" l="1"/>
  <c r="I656" i="6"/>
  <c r="I574" i="6"/>
  <c r="I558" i="6"/>
  <c r="I477" i="6"/>
  <c r="I461" i="6"/>
  <c r="I688" i="6"/>
  <c r="I588" i="6"/>
  <c r="I393" i="6"/>
  <c r="I408" i="6"/>
  <c r="I392" i="6"/>
  <c r="I212" i="6"/>
  <c r="I618" i="6"/>
  <c r="I519" i="6"/>
  <c r="I502" i="6"/>
  <c r="I692" i="6"/>
  <c r="I592"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4"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5" i="6"/>
  <c r="W6" i="6"/>
  <c r="W4" i="6"/>
  <c r="Y4" i="6"/>
  <c r="E13" i="7" l="1"/>
  <c r="E12" i="7"/>
  <c r="E11" i="7"/>
  <c r="E10" i="7"/>
  <c r="E9" i="7"/>
  <c r="E7" i="7"/>
  <c r="M18" i="10"/>
  <c r="N18" i="10" s="1"/>
  <c r="M17" i="10"/>
  <c r="N17" i="10" s="1"/>
  <c r="M16" i="10"/>
  <c r="N16" i="10" s="1"/>
  <c r="M15" i="10"/>
  <c r="N15" i="10" s="1"/>
  <c r="F11" i="10"/>
  <c r="M11" i="10" s="1"/>
  <c r="N11" i="10" s="1"/>
  <c r="F10" i="10"/>
  <c r="M10" i="10" s="1"/>
  <c r="N10" i="10" s="1"/>
  <c r="F9" i="10"/>
  <c r="M9" i="10" s="1"/>
  <c r="N9" i="10" s="1"/>
  <c r="F8" i="10"/>
  <c r="M8" i="10" s="1"/>
  <c r="N8" i="10" s="1"/>
  <c r="L31" i="12"/>
  <c r="K31" i="12"/>
  <c r="J31" i="12"/>
  <c r="I31" i="12"/>
  <c r="F31" i="12"/>
  <c r="G31" i="12" s="1"/>
  <c r="L30" i="12"/>
  <c r="K30" i="12"/>
  <c r="J30" i="12"/>
  <c r="I30" i="12"/>
  <c r="F30" i="12"/>
  <c r="G30" i="12" s="1"/>
  <c r="M30" i="12" s="1"/>
  <c r="L29" i="12"/>
  <c r="K29" i="12"/>
  <c r="J29" i="12"/>
  <c r="F29" i="12"/>
  <c r="G29" i="12" s="1"/>
  <c r="M29" i="12" s="1"/>
  <c r="L28" i="12"/>
  <c r="K28" i="12"/>
  <c r="J28" i="12"/>
  <c r="G28" i="12"/>
  <c r="M28" i="12" s="1"/>
  <c r="F28" i="12"/>
  <c r="L27" i="12"/>
  <c r="K27" i="12"/>
  <c r="J27" i="12"/>
  <c r="F27" i="12"/>
  <c r="G27" i="12" s="1"/>
  <c r="M27" i="12" s="1"/>
  <c r="L26" i="12"/>
  <c r="K26" i="12"/>
  <c r="J26" i="12"/>
  <c r="I26" i="12"/>
  <c r="F26" i="12"/>
  <c r="G26" i="12" s="1"/>
  <c r="M25" i="12"/>
  <c r="K25" i="12"/>
  <c r="J25" i="12"/>
  <c r="I25" i="12"/>
  <c r="F17" i="12"/>
  <c r="G17" i="12" s="1"/>
  <c r="F16" i="12"/>
  <c r="G16" i="12" s="1"/>
  <c r="L15" i="12"/>
  <c r="K15" i="12"/>
  <c r="J15" i="12"/>
  <c r="I15" i="12"/>
  <c r="F15" i="12"/>
  <c r="F21" i="12" s="1"/>
  <c r="M14" i="12"/>
  <c r="K14" i="12"/>
  <c r="J14" i="12"/>
  <c r="I14" i="12"/>
  <c r="L10" i="12"/>
  <c r="K10" i="12"/>
  <c r="J10" i="12"/>
  <c r="I10" i="12"/>
  <c r="F10" i="12"/>
  <c r="G10" i="12" s="1"/>
  <c r="N10" i="12" s="1"/>
  <c r="L9" i="12"/>
  <c r="K9" i="12"/>
  <c r="J9" i="12"/>
  <c r="I9" i="12"/>
  <c r="F9" i="12"/>
  <c r="G9" i="12" s="1"/>
  <c r="N9" i="12" s="1"/>
  <c r="L8" i="12"/>
  <c r="K8" i="12"/>
  <c r="J8" i="12"/>
  <c r="I8" i="12"/>
  <c r="F8" i="12"/>
  <c r="G8" i="12" s="1"/>
  <c r="N8" i="12" s="1"/>
  <c r="L7" i="12"/>
  <c r="K7" i="12"/>
  <c r="J7" i="12"/>
  <c r="I7" i="12"/>
  <c r="F7" i="12"/>
  <c r="G7" i="12" s="1"/>
  <c r="E7" i="3"/>
  <c r="K20" i="3"/>
  <c r="J20" i="3"/>
  <c r="E20" i="3"/>
  <c r="F20" i="3" s="1"/>
  <c r="D20" i="3"/>
  <c r="L20" i="3" s="1"/>
  <c r="M20" i="3" s="1"/>
  <c r="N20" i="3" s="1"/>
  <c r="K19" i="3"/>
  <c r="J19" i="3"/>
  <c r="E19" i="3"/>
  <c r="F19" i="3" s="1"/>
  <c r="D19" i="3"/>
  <c r="L19" i="3" s="1"/>
  <c r="M19" i="3" s="1"/>
  <c r="N19" i="3" s="1"/>
  <c r="K18" i="3"/>
  <c r="J18" i="3"/>
  <c r="E18" i="3"/>
  <c r="F18" i="3" s="1"/>
  <c r="D18" i="3"/>
  <c r="L18" i="3" s="1"/>
  <c r="M18" i="3" s="1"/>
  <c r="N18" i="3" s="1"/>
  <c r="K17" i="3"/>
  <c r="J17" i="3"/>
  <c r="E17" i="3"/>
  <c r="F17" i="3" s="1"/>
  <c r="D17" i="3"/>
  <c r="L17" i="3" s="1"/>
  <c r="M17" i="3" s="1"/>
  <c r="N17" i="3" s="1"/>
  <c r="K16" i="3"/>
  <c r="J16" i="3"/>
  <c r="E16" i="3"/>
  <c r="F16" i="3" s="1"/>
  <c r="D16" i="3"/>
  <c r="L16" i="3" s="1"/>
  <c r="M16" i="3" s="1"/>
  <c r="N16" i="3" s="1"/>
  <c r="K15" i="3"/>
  <c r="J15" i="3"/>
  <c r="E15" i="3"/>
  <c r="F15" i="3" s="1"/>
  <c r="D15" i="3"/>
  <c r="L15" i="3" s="1"/>
  <c r="M15" i="3" s="1"/>
  <c r="N15" i="3" s="1"/>
  <c r="K14" i="3"/>
  <c r="J14" i="3"/>
  <c r="E14" i="3"/>
  <c r="F14" i="3" s="1"/>
  <c r="D14" i="3"/>
  <c r="L14" i="3" s="1"/>
  <c r="M14" i="3" s="1"/>
  <c r="N14" i="3" s="1"/>
  <c r="K13" i="3"/>
  <c r="J13" i="3"/>
  <c r="E13" i="3"/>
  <c r="F13" i="3" s="1"/>
  <c r="D13" i="3"/>
  <c r="L13" i="3" s="1"/>
  <c r="M13" i="3" s="1"/>
  <c r="N13" i="3" s="1"/>
  <c r="K12" i="3"/>
  <c r="J12" i="3"/>
  <c r="E12" i="3"/>
  <c r="F12" i="3" s="1"/>
  <c r="D12" i="3"/>
  <c r="L12" i="3" s="1"/>
  <c r="M12" i="3" s="1"/>
  <c r="N12" i="3" s="1"/>
  <c r="K11" i="3"/>
  <c r="J11" i="3"/>
  <c r="E11" i="3"/>
  <c r="F11" i="3" s="1"/>
  <c r="D11" i="3"/>
  <c r="L11" i="3" s="1"/>
  <c r="M11" i="3" s="1"/>
  <c r="N11" i="3" s="1"/>
  <c r="L10" i="3"/>
  <c r="M10" i="3" s="1"/>
  <c r="N10" i="3" s="1"/>
  <c r="K10" i="3"/>
  <c r="J10" i="3"/>
  <c r="E10" i="3"/>
  <c r="F10" i="3" s="1"/>
  <c r="L9" i="3"/>
  <c r="M9" i="3" s="1"/>
  <c r="N9" i="3" s="1"/>
  <c r="K9" i="3"/>
  <c r="J9" i="3"/>
  <c r="E9" i="3"/>
  <c r="F9" i="3" s="1"/>
  <c r="L8" i="3"/>
  <c r="M8" i="3" s="1"/>
  <c r="N8" i="3" s="1"/>
  <c r="K8" i="3"/>
  <c r="J8" i="3"/>
  <c r="E8" i="3"/>
  <c r="F8" i="3" s="1"/>
  <c r="L7" i="3"/>
  <c r="K7" i="3"/>
  <c r="J7" i="3"/>
  <c r="M13" i="11"/>
  <c r="L13" i="11"/>
  <c r="I13" i="11"/>
  <c r="G13" i="11"/>
  <c r="N13" i="11" s="1"/>
  <c r="F13" i="11"/>
  <c r="M12" i="11"/>
  <c r="L12" i="11"/>
  <c r="I12" i="11"/>
  <c r="F12" i="11"/>
  <c r="G12" i="11" s="1"/>
  <c r="N12" i="11" s="1"/>
  <c r="M11" i="11"/>
  <c r="L11" i="11"/>
  <c r="I11" i="11"/>
  <c r="F11" i="11"/>
  <c r="G11" i="11" s="1"/>
  <c r="N11" i="11" s="1"/>
  <c r="M10" i="11"/>
  <c r="L10" i="11"/>
  <c r="I10" i="11"/>
  <c r="G10" i="11"/>
  <c r="N10" i="11" s="1"/>
  <c r="F10" i="11"/>
  <c r="M9" i="11"/>
  <c r="I9" i="11"/>
  <c r="F9" i="11"/>
  <c r="G9" i="11" s="1"/>
  <c r="N9" i="11" s="1"/>
  <c r="M8" i="11"/>
  <c r="L8" i="11"/>
  <c r="I8" i="11"/>
  <c r="F8" i="11"/>
  <c r="G8" i="11" s="1"/>
  <c r="N8" i="11" s="1"/>
  <c r="M7" i="11"/>
  <c r="L7" i="11"/>
  <c r="I7" i="11"/>
  <c r="F7" i="11"/>
  <c r="G7" i="11" s="1"/>
  <c r="N7" i="11" s="1"/>
  <c r="M6" i="11"/>
  <c r="I6" i="11"/>
  <c r="D6" i="11"/>
  <c r="L6" i="11" s="1"/>
  <c r="M5" i="11"/>
  <c r="L5" i="11"/>
  <c r="I5" i="11"/>
  <c r="G5" i="11"/>
  <c r="N5" i="11" s="1"/>
  <c r="F5" i="11"/>
  <c r="H2640" i="4"/>
  <c r="H2639" i="4"/>
  <c r="H2638" i="4"/>
  <c r="H2637" i="4"/>
  <c r="H2636" i="4"/>
  <c r="H2635" i="4"/>
  <c r="H2634" i="4"/>
  <c r="H2633" i="4"/>
  <c r="H2632" i="4"/>
  <c r="H2631" i="4"/>
  <c r="H2630" i="4"/>
  <c r="H2629" i="4"/>
  <c r="H2628" i="4"/>
  <c r="H2627" i="4"/>
  <c r="H2626" i="4"/>
  <c r="H2625" i="4"/>
  <c r="H2624" i="4"/>
  <c r="H2623" i="4"/>
  <c r="H2622" i="4"/>
  <c r="H2621" i="4"/>
  <c r="H2620" i="4"/>
  <c r="H2619" i="4"/>
  <c r="H2618" i="4"/>
  <c r="H2617" i="4"/>
  <c r="H2616" i="4"/>
  <c r="H2615" i="4"/>
  <c r="H2614" i="4"/>
  <c r="H2613" i="4"/>
  <c r="H2612" i="4"/>
  <c r="H2611" i="4"/>
  <c r="H2610" i="4"/>
  <c r="H2609" i="4"/>
  <c r="H2608" i="4"/>
  <c r="H2607" i="4"/>
  <c r="H2606" i="4"/>
  <c r="H2605" i="4"/>
  <c r="H2604" i="4"/>
  <c r="H2603" i="4"/>
  <c r="H2602" i="4"/>
  <c r="H2601" i="4"/>
  <c r="H2600" i="4"/>
  <c r="H2599" i="4"/>
  <c r="H2598" i="4"/>
  <c r="H2597" i="4"/>
  <c r="H2596" i="4"/>
  <c r="H2595" i="4"/>
  <c r="H2594" i="4"/>
  <c r="H2593" i="4"/>
  <c r="H2592" i="4"/>
  <c r="H2591" i="4"/>
  <c r="H2590" i="4"/>
  <c r="H2589" i="4"/>
  <c r="H2588" i="4"/>
  <c r="H2587" i="4"/>
  <c r="H2586" i="4"/>
  <c r="H2585" i="4"/>
  <c r="H2584" i="4"/>
  <c r="H2583" i="4"/>
  <c r="H2582" i="4"/>
  <c r="H2581" i="4"/>
  <c r="H2580" i="4"/>
  <c r="H2579" i="4"/>
  <c r="H2578" i="4"/>
  <c r="H2577" i="4"/>
  <c r="H2576" i="4"/>
  <c r="H2575" i="4"/>
  <c r="H2574" i="4"/>
  <c r="H2573" i="4"/>
  <c r="H2572" i="4"/>
  <c r="H2571" i="4"/>
  <c r="H2570" i="4"/>
  <c r="H2569" i="4"/>
  <c r="H2568" i="4"/>
  <c r="H2567" i="4"/>
  <c r="H2566" i="4"/>
  <c r="H2565" i="4"/>
  <c r="H2564" i="4"/>
  <c r="H2563" i="4"/>
  <c r="H2562" i="4"/>
  <c r="H2561" i="4"/>
  <c r="H2560" i="4"/>
  <c r="H2559" i="4"/>
  <c r="H2558" i="4"/>
  <c r="H2557" i="4"/>
  <c r="H2556" i="4"/>
  <c r="H2555" i="4"/>
  <c r="H2554" i="4"/>
  <c r="H2553" i="4"/>
  <c r="H2552" i="4"/>
  <c r="H2551" i="4"/>
  <c r="H2550" i="4"/>
  <c r="H2549" i="4"/>
  <c r="H2548" i="4"/>
  <c r="H2547" i="4"/>
  <c r="H2546" i="4"/>
  <c r="H2545" i="4"/>
  <c r="H2544" i="4"/>
  <c r="H2543" i="4"/>
  <c r="H2542" i="4"/>
  <c r="H2541" i="4"/>
  <c r="H2540" i="4"/>
  <c r="H2539" i="4"/>
  <c r="H2538" i="4"/>
  <c r="H2537" i="4"/>
  <c r="H2536" i="4"/>
  <c r="H2535" i="4"/>
  <c r="H2534" i="4"/>
  <c r="H2533" i="4"/>
  <c r="H2532" i="4"/>
  <c r="H2531" i="4"/>
  <c r="H2530" i="4"/>
  <c r="H2529" i="4"/>
  <c r="H2528" i="4"/>
  <c r="H2527" i="4"/>
  <c r="H2526" i="4"/>
  <c r="H2525" i="4"/>
  <c r="H2524" i="4"/>
  <c r="H2523" i="4"/>
  <c r="H2522" i="4"/>
  <c r="H2521" i="4"/>
  <c r="H2520" i="4"/>
  <c r="H2519" i="4"/>
  <c r="H2518" i="4"/>
  <c r="H2517" i="4"/>
  <c r="H2516" i="4"/>
  <c r="H2515" i="4"/>
  <c r="H2514" i="4"/>
  <c r="H2513" i="4"/>
  <c r="H2512" i="4"/>
  <c r="H2511" i="4"/>
  <c r="H2510" i="4"/>
  <c r="H2509" i="4"/>
  <c r="H2508" i="4"/>
  <c r="H2507" i="4"/>
  <c r="H2506" i="4"/>
  <c r="H2505" i="4"/>
  <c r="H2504" i="4"/>
  <c r="H2503" i="4"/>
  <c r="H2502" i="4"/>
  <c r="H2501" i="4"/>
  <c r="H2500" i="4"/>
  <c r="H2499" i="4"/>
  <c r="H2498" i="4"/>
  <c r="H2497" i="4"/>
  <c r="H2496" i="4"/>
  <c r="H2495" i="4"/>
  <c r="H2494" i="4"/>
  <c r="H2493" i="4"/>
  <c r="H2492" i="4"/>
  <c r="H2491" i="4"/>
  <c r="H2490" i="4"/>
  <c r="H2489" i="4"/>
  <c r="H2488" i="4"/>
  <c r="H2487" i="4"/>
  <c r="H2486" i="4"/>
  <c r="H2485" i="4"/>
  <c r="H2484" i="4"/>
  <c r="H2483" i="4"/>
  <c r="H2482" i="4"/>
  <c r="H2481" i="4"/>
  <c r="H2480" i="4"/>
  <c r="H2479" i="4"/>
  <c r="H2478" i="4"/>
  <c r="H2477" i="4"/>
  <c r="H2476" i="4"/>
  <c r="H2475" i="4"/>
  <c r="H2474" i="4"/>
  <c r="H2473" i="4"/>
  <c r="H2472" i="4"/>
  <c r="H2471" i="4"/>
  <c r="H2470" i="4"/>
  <c r="H2469" i="4"/>
  <c r="H2468" i="4"/>
  <c r="H2467" i="4"/>
  <c r="H2466" i="4"/>
  <c r="H2465" i="4"/>
  <c r="H2464" i="4"/>
  <c r="H2463" i="4"/>
  <c r="H2462" i="4"/>
  <c r="H2461" i="4"/>
  <c r="H2460" i="4"/>
  <c r="H2459" i="4"/>
  <c r="H2445" i="4"/>
  <c r="H2444" i="4"/>
  <c r="H2443" i="4"/>
  <c r="H2442" i="4"/>
  <c r="H2441" i="4"/>
  <c r="H2440" i="4"/>
  <c r="H2439" i="4"/>
  <c r="H2438" i="4"/>
  <c r="H2437" i="4"/>
  <c r="H2436" i="4"/>
  <c r="H2435" i="4"/>
  <c r="H2434" i="4"/>
  <c r="H2433" i="4"/>
  <c r="H2432" i="4"/>
  <c r="H2431" i="4"/>
  <c r="H2430" i="4"/>
  <c r="H2429" i="4"/>
  <c r="H2428" i="4"/>
  <c r="H2427" i="4"/>
  <c r="H2426" i="4"/>
  <c r="H2425" i="4"/>
  <c r="H2424" i="4"/>
  <c r="H2423" i="4"/>
  <c r="H2422" i="4"/>
  <c r="H2421" i="4"/>
  <c r="H2420" i="4"/>
  <c r="H2419" i="4"/>
  <c r="H2418" i="4"/>
  <c r="H2417" i="4"/>
  <c r="H2416" i="4"/>
  <c r="H2415" i="4"/>
  <c r="H2414" i="4"/>
  <c r="H2413" i="4"/>
  <c r="H2412" i="4"/>
  <c r="H2411" i="4"/>
  <c r="H2410" i="4"/>
  <c r="H2409" i="4"/>
  <c r="H2408" i="4"/>
  <c r="H2407" i="4"/>
  <c r="H2406" i="4"/>
  <c r="H2405" i="4"/>
  <c r="H2404" i="4"/>
  <c r="H2403" i="4"/>
  <c r="H2402" i="4"/>
  <c r="H2401" i="4"/>
  <c r="H2400" i="4"/>
  <c r="H2399" i="4"/>
  <c r="H2398" i="4"/>
  <c r="H2397" i="4"/>
  <c r="H2396" i="4"/>
  <c r="H2395" i="4"/>
  <c r="H2394" i="4"/>
  <c r="H2393" i="4"/>
  <c r="H2392" i="4"/>
  <c r="H2391" i="4"/>
  <c r="H2390" i="4"/>
  <c r="H2389" i="4"/>
  <c r="H2388" i="4"/>
  <c r="H2387" i="4"/>
  <c r="H2386" i="4"/>
  <c r="H2385" i="4"/>
  <c r="H2384" i="4"/>
  <c r="H2383" i="4"/>
  <c r="H2382" i="4"/>
  <c r="H2381" i="4"/>
  <c r="H2380" i="4"/>
  <c r="H2379" i="4"/>
  <c r="H2378" i="4"/>
  <c r="H2377" i="4"/>
  <c r="H2376" i="4"/>
  <c r="H2375" i="4"/>
  <c r="H2374" i="4"/>
  <c r="H2373" i="4"/>
  <c r="H2372" i="4"/>
  <c r="H2371" i="4"/>
  <c r="H2370" i="4"/>
  <c r="H2369" i="4"/>
  <c r="H2368" i="4"/>
  <c r="H2367" i="4"/>
  <c r="H2366" i="4"/>
  <c r="H2365" i="4"/>
  <c r="H2364" i="4"/>
  <c r="H2363" i="4"/>
  <c r="H2362" i="4"/>
  <c r="H2361" i="4"/>
  <c r="H2360" i="4"/>
  <c r="H2359" i="4"/>
  <c r="H2358" i="4"/>
  <c r="H2357" i="4"/>
  <c r="H2356" i="4"/>
  <c r="H2355" i="4"/>
  <c r="H2354" i="4"/>
  <c r="H2353" i="4"/>
  <c r="H2352" i="4"/>
  <c r="H2351" i="4"/>
  <c r="H2350" i="4"/>
  <c r="H2349" i="4"/>
  <c r="H2348" i="4"/>
  <c r="H2347" i="4"/>
  <c r="H2346" i="4"/>
  <c r="H2345" i="4"/>
  <c r="H2344" i="4"/>
  <c r="H2343" i="4"/>
  <c r="H2342" i="4"/>
  <c r="H2341" i="4"/>
  <c r="H2340" i="4"/>
  <c r="H2339" i="4"/>
  <c r="H2338" i="4"/>
  <c r="H2337" i="4"/>
  <c r="H2336" i="4"/>
  <c r="H2335" i="4"/>
  <c r="H2334" i="4"/>
  <c r="H2333" i="4"/>
  <c r="H2332" i="4"/>
  <c r="H2331" i="4"/>
  <c r="H2330" i="4"/>
  <c r="H2329" i="4"/>
  <c r="H2328" i="4"/>
  <c r="H2327" i="4"/>
  <c r="H2326" i="4"/>
  <c r="H2325" i="4"/>
  <c r="H2324" i="4"/>
  <c r="H2323" i="4"/>
  <c r="H2322" i="4"/>
  <c r="H2321" i="4"/>
  <c r="H2320" i="4"/>
  <c r="H2319" i="4"/>
  <c r="H2318" i="4"/>
  <c r="H2317" i="4"/>
  <c r="H2316" i="4"/>
  <c r="H2315" i="4"/>
  <c r="H2314" i="4"/>
  <c r="H2313" i="4"/>
  <c r="H2312" i="4"/>
  <c r="H2311" i="4"/>
  <c r="H2310" i="4"/>
  <c r="H2309" i="4"/>
  <c r="H2308" i="4"/>
  <c r="H2307" i="4"/>
  <c r="H2306" i="4"/>
  <c r="H2305" i="4"/>
  <c r="H2304" i="4"/>
  <c r="H2303" i="4"/>
  <c r="H2302" i="4"/>
  <c r="H2301" i="4"/>
  <c r="H2300" i="4"/>
  <c r="H2299" i="4"/>
  <c r="H2298" i="4"/>
  <c r="H2297" i="4"/>
  <c r="H2296" i="4"/>
  <c r="H2295" i="4"/>
  <c r="H2294" i="4"/>
  <c r="H2293" i="4"/>
  <c r="H2292" i="4"/>
  <c r="H2291" i="4"/>
  <c r="H2290" i="4"/>
  <c r="H2289" i="4"/>
  <c r="H2288" i="4"/>
  <c r="H2287" i="4"/>
  <c r="H2286" i="4"/>
  <c r="H2285" i="4"/>
  <c r="H2284" i="4"/>
  <c r="H2283" i="4"/>
  <c r="H2282" i="4"/>
  <c r="H2281" i="4"/>
  <c r="H2280" i="4"/>
  <c r="H2279" i="4"/>
  <c r="H2278" i="4"/>
  <c r="H2277" i="4"/>
  <c r="H2276" i="4"/>
  <c r="H2275" i="4"/>
  <c r="H2274" i="4"/>
  <c r="H2273" i="4"/>
  <c r="H2272" i="4"/>
  <c r="H2271" i="4"/>
  <c r="H2270" i="4"/>
  <c r="H2269" i="4"/>
  <c r="H2268" i="4"/>
  <c r="H2267" i="4"/>
  <c r="H2266" i="4"/>
  <c r="H2265" i="4"/>
  <c r="H2264" i="4"/>
  <c r="H2263" i="4"/>
  <c r="H2262" i="4"/>
  <c r="H2261" i="4"/>
  <c r="H2260" i="4"/>
  <c r="H2259" i="4"/>
  <c r="H2258" i="4"/>
  <c r="H2257" i="4"/>
  <c r="H2256" i="4"/>
  <c r="H2255" i="4"/>
  <c r="H2254" i="4"/>
  <c r="H2253" i="4"/>
  <c r="H2252" i="4"/>
  <c r="H2251" i="4"/>
  <c r="H2250" i="4"/>
  <c r="H2249" i="4"/>
  <c r="H2248" i="4"/>
  <c r="H2247" i="4"/>
  <c r="H2246" i="4"/>
  <c r="H2245" i="4"/>
  <c r="H2244" i="4"/>
  <c r="H2243" i="4"/>
  <c r="H2242" i="4"/>
  <c r="H2241" i="4"/>
  <c r="H2240" i="4"/>
  <c r="H2239" i="4"/>
  <c r="H2238" i="4"/>
  <c r="H2237" i="4"/>
  <c r="H2236" i="4"/>
  <c r="H2235" i="4"/>
  <c r="H2234" i="4"/>
  <c r="H2233" i="4"/>
  <c r="H2232" i="4"/>
  <c r="H2231" i="4"/>
  <c r="H2230" i="4"/>
  <c r="H2229" i="4"/>
  <c r="H2228" i="4"/>
  <c r="H2227" i="4"/>
  <c r="H2226" i="4"/>
  <c r="H2225" i="4"/>
  <c r="H2224" i="4"/>
  <c r="H2223" i="4"/>
  <c r="H2222" i="4"/>
  <c r="H2221" i="4"/>
  <c r="H2220" i="4"/>
  <c r="H2219" i="4"/>
  <c r="H2218" i="4"/>
  <c r="H2217" i="4"/>
  <c r="H2216" i="4"/>
  <c r="H2215" i="4"/>
  <c r="H2214" i="4"/>
  <c r="H2213" i="4"/>
  <c r="H2212" i="4"/>
  <c r="H2211" i="4"/>
  <c r="H2210" i="4"/>
  <c r="H2209" i="4"/>
  <c r="H2208" i="4"/>
  <c r="H2207" i="4"/>
  <c r="H2206" i="4"/>
  <c r="H2205" i="4"/>
  <c r="H2204" i="4"/>
  <c r="H2203" i="4"/>
  <c r="H2202" i="4"/>
  <c r="H2201" i="4"/>
  <c r="H2200" i="4"/>
  <c r="H2199" i="4"/>
  <c r="H2198" i="4"/>
  <c r="H2197" i="4"/>
  <c r="H2196" i="4"/>
  <c r="H2195" i="4"/>
  <c r="H2194" i="4"/>
  <c r="H2193" i="4"/>
  <c r="H2192" i="4"/>
  <c r="H2191" i="4"/>
  <c r="H2190" i="4"/>
  <c r="H2189" i="4"/>
  <c r="H2188" i="4"/>
  <c r="H2187" i="4"/>
  <c r="H2186" i="4"/>
  <c r="H2185" i="4"/>
  <c r="H2184" i="4"/>
  <c r="H2183" i="4"/>
  <c r="H2182" i="4"/>
  <c r="H2181" i="4"/>
  <c r="H2180" i="4"/>
  <c r="H2179" i="4"/>
  <c r="H2178" i="4"/>
  <c r="H2177" i="4"/>
  <c r="H2176" i="4"/>
  <c r="H2175" i="4"/>
  <c r="H2174" i="4"/>
  <c r="H2173" i="4"/>
  <c r="H2172" i="4"/>
  <c r="H2171" i="4"/>
  <c r="H2170" i="4"/>
  <c r="H2169" i="4"/>
  <c r="H2168" i="4"/>
  <c r="H2167" i="4"/>
  <c r="H2166" i="4"/>
  <c r="H2165" i="4"/>
  <c r="H2164" i="4"/>
  <c r="H2163" i="4"/>
  <c r="H2162" i="4"/>
  <c r="H2161" i="4"/>
  <c r="H2160" i="4"/>
  <c r="H2159" i="4"/>
  <c r="H2158" i="4"/>
  <c r="H2157" i="4"/>
  <c r="H2156" i="4"/>
  <c r="H2155" i="4"/>
  <c r="H2154" i="4"/>
  <c r="H2153" i="4"/>
  <c r="H2152" i="4"/>
  <c r="H2151" i="4"/>
  <c r="H2150" i="4"/>
  <c r="H2149" i="4"/>
  <c r="H2148" i="4"/>
  <c r="H2147" i="4"/>
  <c r="H2146" i="4"/>
  <c r="H2145" i="4"/>
  <c r="H2144" i="4"/>
  <c r="H2143" i="4"/>
  <c r="H2142" i="4"/>
  <c r="H2141" i="4"/>
  <c r="H2140" i="4"/>
  <c r="H2139" i="4"/>
  <c r="H2138" i="4"/>
  <c r="H2137" i="4"/>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H2112" i="4"/>
  <c r="H2111" i="4"/>
  <c r="H2110" i="4"/>
  <c r="H2109" i="4"/>
  <c r="H2108" i="4"/>
  <c r="H2107" i="4"/>
  <c r="H2106" i="4"/>
  <c r="H2105" i="4"/>
  <c r="H2104" i="4"/>
  <c r="H2103" i="4"/>
  <c r="H2102" i="4"/>
  <c r="H2101" i="4"/>
  <c r="H2100" i="4"/>
  <c r="H2099" i="4"/>
  <c r="H2098" i="4"/>
  <c r="H2097" i="4"/>
  <c r="H2096" i="4"/>
  <c r="H2095" i="4"/>
  <c r="H2094" i="4"/>
  <c r="H2093" i="4"/>
  <c r="H2092" i="4"/>
  <c r="H2091" i="4"/>
  <c r="H2090" i="4"/>
  <c r="H2089" i="4"/>
  <c r="H2088" i="4"/>
  <c r="H2087" i="4"/>
  <c r="H2086" i="4"/>
  <c r="H2085" i="4"/>
  <c r="H2084" i="4"/>
  <c r="H2083" i="4"/>
  <c r="H2082" i="4"/>
  <c r="H2081" i="4"/>
  <c r="H2080" i="4"/>
  <c r="H2079" i="4"/>
  <c r="H2078" i="4"/>
  <c r="H2077" i="4"/>
  <c r="H2076" i="4"/>
  <c r="H2075" i="4"/>
  <c r="H2074" i="4"/>
  <c r="H2073" i="4"/>
  <c r="H2072" i="4"/>
  <c r="H2071" i="4"/>
  <c r="H2070" i="4"/>
  <c r="H2069" i="4"/>
  <c r="H2068" i="4"/>
  <c r="H2067" i="4"/>
  <c r="H2066" i="4"/>
  <c r="H2065" i="4"/>
  <c r="H2064" i="4"/>
  <c r="H2063" i="4"/>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3"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8" i="4"/>
  <c r="H1667"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4" i="4"/>
  <c r="H53" i="4"/>
  <c r="H52" i="4"/>
  <c r="H51" i="4"/>
  <c r="H50" i="4"/>
  <c r="H49" i="4"/>
  <c r="H48" i="4"/>
  <c r="H47" i="4"/>
  <c r="H46" i="4"/>
  <c r="H45" i="4"/>
  <c r="H44" i="4"/>
  <c r="H37" i="4"/>
  <c r="H36" i="4"/>
  <c r="M34" i="4"/>
  <c r="H34" i="4"/>
  <c r="G34" i="4"/>
  <c r="M33" i="4"/>
  <c r="L33" i="4"/>
  <c r="K33" i="4"/>
  <c r="J33" i="4"/>
  <c r="F33" i="4"/>
  <c r="N33" i="4" s="1"/>
  <c r="M32" i="4"/>
  <c r="L32" i="4"/>
  <c r="K32" i="4"/>
  <c r="J32" i="4"/>
  <c r="F32" i="4"/>
  <c r="G32" i="4" s="1"/>
  <c r="H32" i="4" s="1"/>
  <c r="O32" i="4" s="1"/>
  <c r="M31" i="4"/>
  <c r="L31" i="4"/>
  <c r="K31" i="4"/>
  <c r="J31" i="4"/>
  <c r="F31" i="4"/>
  <c r="G31" i="4" s="1"/>
  <c r="H31" i="4" s="1"/>
  <c r="O31" i="4" s="1"/>
  <c r="M30" i="4"/>
  <c r="L30" i="4"/>
  <c r="K30" i="4"/>
  <c r="J30" i="4"/>
  <c r="F30" i="4"/>
  <c r="N30" i="4" s="1"/>
  <c r="N29" i="4"/>
  <c r="M29" i="4"/>
  <c r="L29" i="4"/>
  <c r="K29" i="4"/>
  <c r="J29" i="4"/>
  <c r="H29" i="4"/>
  <c r="O29" i="4" s="1"/>
  <c r="G29" i="4"/>
  <c r="N28" i="4"/>
  <c r="M28" i="4"/>
  <c r="L28" i="4"/>
  <c r="K28" i="4"/>
  <c r="J28" i="4"/>
  <c r="H28" i="4"/>
  <c r="O28" i="4" s="1"/>
  <c r="G28" i="4"/>
  <c r="M27" i="4"/>
  <c r="L27" i="4"/>
  <c r="K27" i="4"/>
  <c r="J27" i="4"/>
  <c r="F27" i="4"/>
  <c r="G27" i="4" s="1"/>
  <c r="H27" i="4" s="1"/>
  <c r="O27" i="4" s="1"/>
  <c r="M26" i="4"/>
  <c r="L26" i="4"/>
  <c r="K26" i="4"/>
  <c r="J26" i="4"/>
  <c r="F26" i="4"/>
  <c r="N26" i="4" s="1"/>
  <c r="M25" i="4"/>
  <c r="L25" i="4"/>
  <c r="K25" i="4"/>
  <c r="J25" i="4"/>
  <c r="G25" i="4"/>
  <c r="H25" i="4" s="1"/>
  <c r="O25" i="4" s="1"/>
  <c r="F25" i="4"/>
  <c r="N25" i="4" s="1"/>
  <c r="M24" i="4"/>
  <c r="L24" i="4"/>
  <c r="K24" i="4"/>
  <c r="J24" i="4"/>
  <c r="F24" i="4"/>
  <c r="G24" i="4" s="1"/>
  <c r="H24" i="4" s="1"/>
  <c r="O24" i="4" s="1"/>
  <c r="M23" i="4"/>
  <c r="L23" i="4"/>
  <c r="K23" i="4"/>
  <c r="J23" i="4"/>
  <c r="F23" i="4"/>
  <c r="N23" i="4" s="1"/>
  <c r="M22" i="4"/>
  <c r="L22" i="4"/>
  <c r="K22" i="4"/>
  <c r="J22" i="4"/>
  <c r="F22" i="4"/>
  <c r="G22" i="4" s="1"/>
  <c r="H22" i="4" s="1"/>
  <c r="O22" i="4" s="1"/>
  <c r="M21" i="4"/>
  <c r="L21" i="4"/>
  <c r="K21" i="4"/>
  <c r="J21" i="4"/>
  <c r="F21" i="4"/>
  <c r="G21" i="4" s="1"/>
  <c r="H21" i="4" s="1"/>
  <c r="O21" i="4" s="1"/>
  <c r="M20" i="4"/>
  <c r="L20" i="4"/>
  <c r="K20" i="4"/>
  <c r="J20" i="4"/>
  <c r="F20" i="4"/>
  <c r="N20" i="4" s="1"/>
  <c r="M19" i="4"/>
  <c r="L19" i="4"/>
  <c r="K19" i="4"/>
  <c r="J19" i="4"/>
  <c r="F19" i="4"/>
  <c r="G19" i="4" s="1"/>
  <c r="H19" i="4" s="1"/>
  <c r="O19" i="4" s="1"/>
  <c r="M18" i="4"/>
  <c r="L18" i="4"/>
  <c r="K18" i="4"/>
  <c r="J18" i="4"/>
  <c r="F18" i="4"/>
  <c r="N18" i="4" s="1"/>
  <c r="M17" i="4"/>
  <c r="L17" i="4"/>
  <c r="K17" i="4"/>
  <c r="J17" i="4"/>
  <c r="F17" i="4"/>
  <c r="G17" i="4" s="1"/>
  <c r="H17" i="4" s="1"/>
  <c r="O17" i="4" s="1"/>
  <c r="M16" i="4"/>
  <c r="L16" i="4"/>
  <c r="K16" i="4"/>
  <c r="J16" i="4"/>
  <c r="F16" i="4"/>
  <c r="N16" i="4" s="1"/>
  <c r="M15" i="4"/>
  <c r="L15" i="4"/>
  <c r="K15" i="4"/>
  <c r="J15" i="4"/>
  <c r="F15" i="4"/>
  <c r="N15" i="4" s="1"/>
  <c r="M14" i="4"/>
  <c r="L14" i="4"/>
  <c r="K14" i="4"/>
  <c r="J14" i="4"/>
  <c r="F14" i="4"/>
  <c r="G14" i="4" s="1"/>
  <c r="H14" i="4" s="1"/>
  <c r="O14" i="4" s="1"/>
  <c r="M13" i="4"/>
  <c r="L13" i="4"/>
  <c r="K13" i="4"/>
  <c r="J13" i="4"/>
  <c r="F13" i="4"/>
  <c r="G13" i="4" s="1"/>
  <c r="H13" i="4" s="1"/>
  <c r="O13" i="4" s="1"/>
  <c r="M12" i="4"/>
  <c r="L12" i="4"/>
  <c r="K12" i="4"/>
  <c r="J12" i="4"/>
  <c r="F12" i="4"/>
  <c r="G12" i="4" s="1"/>
  <c r="H12" i="4" s="1"/>
  <c r="O12" i="4" s="1"/>
  <c r="M11" i="4"/>
  <c r="L11" i="4"/>
  <c r="K11" i="4"/>
  <c r="J11" i="4"/>
  <c r="F11" i="4"/>
  <c r="G11" i="4" s="1"/>
  <c r="H11" i="4" s="1"/>
  <c r="O11" i="4" s="1"/>
  <c r="M10" i="4"/>
  <c r="L10" i="4"/>
  <c r="K10" i="4"/>
  <c r="J10" i="4"/>
  <c r="F10" i="4"/>
  <c r="G10" i="4" s="1"/>
  <c r="H10" i="4" s="1"/>
  <c r="O10" i="4" s="1"/>
  <c r="M9" i="4"/>
  <c r="L9" i="4"/>
  <c r="K9" i="4"/>
  <c r="J9" i="4"/>
  <c r="F9" i="4"/>
  <c r="G9" i="4" s="1"/>
  <c r="H9" i="4" s="1"/>
  <c r="O9" i="4" s="1"/>
  <c r="M8" i="4"/>
  <c r="L8" i="4"/>
  <c r="K8" i="4"/>
  <c r="J8" i="4"/>
  <c r="F8" i="4"/>
  <c r="N8" i="4" s="1"/>
  <c r="M7" i="4"/>
  <c r="L7" i="4"/>
  <c r="K7" i="4"/>
  <c r="J7" i="4"/>
  <c r="F7" i="4"/>
  <c r="N7" i="4" s="1"/>
  <c r="M6" i="4"/>
  <c r="L6" i="4"/>
  <c r="K6" i="4"/>
  <c r="J6" i="4"/>
  <c r="F6" i="4"/>
  <c r="G6" i="4" s="1"/>
  <c r="N32" i="4" l="1"/>
  <c r="G8" i="4"/>
  <c r="H8" i="4" s="1"/>
  <c r="O8" i="4" s="1"/>
  <c r="F15" i="11"/>
  <c r="N12" i="4"/>
  <c r="N14" i="4"/>
  <c r="N22" i="4"/>
  <c r="G26" i="4"/>
  <c r="H26" i="4" s="1"/>
  <c r="O26" i="4" s="1"/>
  <c r="G20" i="4"/>
  <c r="H20" i="4" s="1"/>
  <c r="O20" i="4" s="1"/>
  <c r="G30" i="4"/>
  <c r="H30" i="4" s="1"/>
  <c r="O30" i="4" s="1"/>
  <c r="F6" i="11"/>
  <c r="G6" i="11" s="1"/>
  <c r="N6" i="4"/>
  <c r="G18" i="4"/>
  <c r="H18" i="4" s="1"/>
  <c r="O18" i="4" s="1"/>
  <c r="G16" i="4"/>
  <c r="H16" i="4" s="1"/>
  <c r="O16" i="4" s="1"/>
  <c r="E14" i="7"/>
  <c r="M19" i="10"/>
  <c r="M12" i="10"/>
  <c r="M20" i="10" s="1"/>
  <c r="N19" i="10"/>
  <c r="N12" i="10"/>
  <c r="G32" i="12"/>
  <c r="M26" i="12"/>
  <c r="M31" i="12" s="1"/>
  <c r="G11" i="12"/>
  <c r="N7" i="12"/>
  <c r="N11" i="12" s="1"/>
  <c r="M7" i="12"/>
  <c r="M8" i="12"/>
  <c r="M9" i="12"/>
  <c r="M10" i="12"/>
  <c r="F11" i="12"/>
  <c r="G15" i="12"/>
  <c r="F32" i="12"/>
  <c r="E21" i="3"/>
  <c r="F7" i="3"/>
  <c r="F21" i="3" s="1"/>
  <c r="G15" i="11"/>
  <c r="N6" i="11"/>
  <c r="N15" i="11" s="1"/>
  <c r="H6" i="4"/>
  <c r="O6" i="4" s="1"/>
  <c r="N24" i="4"/>
  <c r="G7" i="4"/>
  <c r="H7" i="4" s="1"/>
  <c r="O7" i="4" s="1"/>
  <c r="N9" i="4"/>
  <c r="G15" i="4"/>
  <c r="H15" i="4" s="1"/>
  <c r="O15" i="4" s="1"/>
  <c r="N17" i="4"/>
  <c r="G23" i="4"/>
  <c r="H23" i="4" s="1"/>
  <c r="O23" i="4" s="1"/>
  <c r="G33" i="4"/>
  <c r="H33" i="4" s="1"/>
  <c r="O33" i="4" s="1"/>
  <c r="N10" i="4"/>
  <c r="N11" i="4"/>
  <c r="N19" i="4"/>
  <c r="N27" i="4"/>
  <c r="N13" i="4"/>
  <c r="N21" i="4"/>
  <c r="N31" i="4"/>
  <c r="D15" i="7" l="1"/>
  <c r="E15" i="7" s="1"/>
  <c r="E16" i="7" s="1"/>
  <c r="N20" i="10"/>
  <c r="F34" i="12"/>
  <c r="G21" i="12"/>
  <c r="G34" i="12" s="1"/>
  <c r="M15" i="12"/>
  <c r="M21" i="12" s="1"/>
  <c r="N34" i="12" s="1"/>
  <c r="M7" i="3"/>
  <c r="N7" i="3" s="1"/>
  <c r="N21" i="3" s="1"/>
  <c r="O35" i="4"/>
  <c r="G35" i="4"/>
  <c r="H35" i="4" s="1"/>
  <c r="D16" i="7" l="1"/>
  <c r="E35" i="3"/>
  <c r="E34" i="3"/>
  <c r="E33" i="3"/>
  <c r="E29" i="3"/>
  <c r="E28" i="3"/>
  <c r="E27" i="3"/>
  <c r="E26" i="3"/>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Q65" i="2" l="1"/>
  <c r="R65" i="2" s="1"/>
  <c r="Q43" i="2"/>
  <c r="R43" i="2" s="1"/>
  <c r="Q9" i="2"/>
  <c r="R9" i="2" s="1"/>
  <c r="Q48" i="2"/>
  <c r="R48" i="2" s="1"/>
  <c r="Q11" i="2"/>
  <c r="R11" i="2" s="1"/>
  <c r="Q56" i="2"/>
  <c r="R56" i="2" s="1"/>
  <c r="E36" i="3"/>
  <c r="Q40" i="2"/>
  <c r="R40" i="2" s="1"/>
  <c r="E30" i="3"/>
  <c r="Q20" i="2"/>
  <c r="R20" i="2" s="1"/>
  <c r="Q12" i="2"/>
  <c r="R12" i="2" s="1"/>
  <c r="Q18" i="2"/>
  <c r="R18" i="2" s="1"/>
  <c r="Q8" i="2"/>
  <c r="R8" i="2" s="1"/>
  <c r="Q54" i="2"/>
  <c r="R54" i="2" s="1"/>
  <c r="Q46" i="2"/>
  <c r="R46" i="2" s="1"/>
  <c r="Q30" i="2"/>
  <c r="R30" i="2" s="1"/>
  <c r="Q17" i="2"/>
  <c r="R17" i="2" s="1"/>
  <c r="Q16" i="2"/>
  <c r="R16" i="2" s="1"/>
  <c r="Q25" i="2"/>
  <c r="R25" i="2" s="1"/>
  <c r="Q60" i="2"/>
  <c r="R60" i="2" s="1"/>
  <c r="Q44" i="2"/>
  <c r="R44" i="2" s="1"/>
  <c r="Q28" i="2"/>
  <c r="R28" i="2" s="1"/>
  <c r="Q24" i="2"/>
  <c r="R24" i="2" s="1"/>
  <c r="Q22" i="2"/>
  <c r="R22" i="2" s="1"/>
  <c r="Q58" i="2"/>
  <c r="R58" i="2" s="1"/>
  <c r="Q10" i="2"/>
  <c r="R10" i="2" s="1"/>
  <c r="Q61" i="2"/>
  <c r="R61" i="2" s="1"/>
  <c r="Q53" i="2"/>
  <c r="R53" i="2" s="1"/>
  <c r="Q45" i="2"/>
  <c r="R45" i="2" s="1"/>
  <c r="Q37" i="2"/>
  <c r="R37" i="2" s="1"/>
  <c r="Q29" i="2"/>
  <c r="R29" i="2" s="1"/>
  <c r="Q21" i="2"/>
  <c r="R21" i="2" s="1"/>
  <c r="Q13" i="2"/>
  <c r="R13" i="2" s="1"/>
  <c r="Q41" i="2"/>
  <c r="R41" i="2" s="1"/>
  <c r="Q49" i="2"/>
  <c r="R49" i="2" s="1"/>
  <c r="Q42" i="2"/>
  <c r="R42" i="2" s="1"/>
  <c r="Q36" i="2"/>
  <c r="R36" i="2" s="1"/>
  <c r="Q50" i="2"/>
  <c r="R50" i="2" s="1"/>
  <c r="Q57" i="2"/>
  <c r="R57" i="2" s="1"/>
  <c r="Q64" i="2"/>
  <c r="R64" i="2" s="1"/>
  <c r="Q52" i="2"/>
  <c r="R52" i="2" s="1"/>
  <c r="Q32" i="2"/>
  <c r="R32" i="2" s="1"/>
  <c r="Q34" i="2"/>
  <c r="R34" i="2" s="1"/>
  <c r="Q33" i="2"/>
  <c r="R33" i="2" s="1"/>
  <c r="Q62" i="2"/>
  <c r="R62" i="2" s="1"/>
  <c r="Q51" i="2"/>
  <c r="R51" i="2" s="1"/>
  <c r="Q19" i="2"/>
  <c r="R19" i="2" s="1"/>
  <c r="Q59" i="2"/>
  <c r="R59" i="2" s="1"/>
  <c r="Q38" i="2"/>
  <c r="R38" i="2" s="1"/>
  <c r="Q27" i="2"/>
  <c r="R27" i="2" s="1"/>
  <c r="Q26" i="2"/>
  <c r="R26" i="2" s="1"/>
  <c r="Q35" i="2"/>
  <c r="R35" i="2" s="1"/>
  <c r="Q14" i="2"/>
  <c r="R14" i="2" s="1"/>
  <c r="Q39" i="2"/>
  <c r="R39" i="2" s="1"/>
  <c r="Q47" i="2"/>
  <c r="R47" i="2" s="1"/>
  <c r="Q55" i="2"/>
  <c r="R55" i="2" s="1"/>
  <c r="Q23" i="2"/>
  <c r="R23" i="2" s="1"/>
  <c r="Q63" i="2"/>
  <c r="R63" i="2" s="1"/>
  <c r="Q31" i="2"/>
  <c r="R31" i="2" s="1"/>
  <c r="Q15" i="2"/>
  <c r="R15" i="2" s="1"/>
  <c r="Q7" i="2"/>
  <c r="R7" i="2" s="1"/>
  <c r="O5" i="2"/>
  <c r="P5" i="2" s="1"/>
  <c r="C7" i="2"/>
  <c r="C8" i="2"/>
  <c r="C9" i="2"/>
  <c r="C10" i="2"/>
  <c r="C11" i="2"/>
  <c r="C12" i="2"/>
  <c r="C13" i="2"/>
  <c r="C14" i="2"/>
  <c r="C15" i="2"/>
  <c r="C16" i="2"/>
  <c r="C17" i="2"/>
  <c r="C18" i="2"/>
  <c r="C19" i="2"/>
  <c r="C20" i="2"/>
  <c r="C21" i="2"/>
  <c r="C22" i="2"/>
  <c r="C23" i="2"/>
  <c r="C24" i="2"/>
  <c r="C25" i="2"/>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266" i="6"/>
  <c r="T267" i="6"/>
  <c r="T268" i="6"/>
  <c r="T269" i="6"/>
  <c r="T270" i="6"/>
  <c r="T271" i="6"/>
  <c r="T272" i="6"/>
  <c r="T273" i="6"/>
  <c r="T274" i="6"/>
  <c r="T275" i="6"/>
  <c r="T276" i="6"/>
  <c r="T277" i="6"/>
  <c r="T278" i="6"/>
  <c r="T279" i="6"/>
  <c r="T280" i="6"/>
  <c r="T281" i="6"/>
  <c r="T282" i="6"/>
  <c r="T283" i="6"/>
  <c r="T284" i="6"/>
  <c r="T285" i="6"/>
  <c r="T286" i="6"/>
  <c r="T287" i="6"/>
  <c r="T288" i="6"/>
  <c r="T289" i="6"/>
  <c r="T290" i="6"/>
  <c r="T291" i="6"/>
  <c r="T292" i="6"/>
  <c r="T293" i="6"/>
  <c r="T294" i="6"/>
  <c r="T295" i="6"/>
  <c r="T296" i="6"/>
  <c r="T297" i="6"/>
  <c r="T298" i="6"/>
  <c r="T299" i="6"/>
  <c r="T300" i="6"/>
  <c r="T301" i="6"/>
  <c r="T302" i="6"/>
  <c r="T303" i="6"/>
  <c r="T304" i="6"/>
  <c r="T305" i="6"/>
  <c r="T306" i="6"/>
  <c r="T307" i="6"/>
  <c r="T308" i="6"/>
  <c r="T309" i="6"/>
  <c r="T310" i="6"/>
  <c r="T311" i="6"/>
  <c r="T312" i="6"/>
  <c r="T313" i="6"/>
  <c r="T314" i="6"/>
  <c r="T315" i="6"/>
  <c r="T316" i="6"/>
  <c r="T317" i="6"/>
  <c r="T318" i="6"/>
  <c r="T319" i="6"/>
  <c r="T320" i="6"/>
  <c r="T321" i="6"/>
  <c r="T322" i="6"/>
  <c r="T323" i="6"/>
  <c r="T324" i="6"/>
  <c r="T325" i="6"/>
  <c r="T326" i="6"/>
  <c r="T327" i="6"/>
  <c r="T328" i="6"/>
  <c r="T329" i="6"/>
  <c r="T330" i="6"/>
  <c r="T331" i="6"/>
  <c r="T332" i="6"/>
  <c r="T333" i="6"/>
  <c r="T334" i="6"/>
  <c r="T335" i="6"/>
  <c r="T336" i="6"/>
  <c r="T337" i="6"/>
  <c r="T338" i="6"/>
  <c r="T339" i="6"/>
  <c r="T340" i="6"/>
  <c r="T341" i="6"/>
  <c r="T342" i="6"/>
  <c r="T343" i="6"/>
  <c r="T344" i="6"/>
  <c r="T345" i="6"/>
  <c r="T346" i="6"/>
  <c r="T347" i="6"/>
  <c r="T348" i="6"/>
  <c r="T349" i="6"/>
  <c r="T350" i="6"/>
  <c r="T351" i="6"/>
  <c r="T352" i="6"/>
  <c r="T353" i="6"/>
  <c r="T354" i="6"/>
  <c r="T355" i="6"/>
  <c r="T356" i="6"/>
  <c r="T357" i="6"/>
  <c r="T358" i="6"/>
  <c r="T359" i="6"/>
  <c r="T360" i="6"/>
  <c r="T361" i="6"/>
  <c r="T362" i="6"/>
  <c r="T363" i="6"/>
  <c r="T364" i="6"/>
  <c r="T365" i="6"/>
  <c r="T366" i="6"/>
  <c r="T367" i="6"/>
  <c r="T368" i="6"/>
  <c r="T369" i="6"/>
  <c r="T370" i="6"/>
  <c r="T371" i="6"/>
  <c r="T372" i="6"/>
  <c r="T373" i="6"/>
  <c r="T374" i="6"/>
  <c r="T375" i="6"/>
  <c r="T376" i="6"/>
  <c r="T377" i="6"/>
  <c r="T378" i="6"/>
  <c r="T379" i="6"/>
  <c r="T380" i="6"/>
  <c r="T381" i="6"/>
  <c r="G5" i="2" s="1"/>
  <c r="H5" i="2" s="1"/>
  <c r="T382" i="6"/>
  <c r="T383" i="6"/>
  <c r="T384" i="6"/>
  <c r="T385" i="6"/>
  <c r="T386" i="6"/>
  <c r="T387" i="6"/>
  <c r="T388" i="6"/>
  <c r="T389" i="6"/>
  <c r="T390" i="6"/>
  <c r="T391" i="6"/>
  <c r="T392" i="6"/>
  <c r="T393" i="6"/>
  <c r="T394" i="6"/>
  <c r="T395" i="6"/>
  <c r="T396" i="6"/>
  <c r="T397" i="6"/>
  <c r="T398" i="6"/>
  <c r="T399" i="6"/>
  <c r="T400" i="6"/>
  <c r="T401" i="6"/>
  <c r="T402" i="6"/>
  <c r="T403" i="6"/>
  <c r="T404" i="6"/>
  <c r="T405" i="6"/>
  <c r="T406" i="6"/>
  <c r="T407" i="6"/>
  <c r="T408" i="6"/>
  <c r="T409" i="6"/>
  <c r="T410" i="6"/>
  <c r="T411" i="6"/>
  <c r="T412" i="6"/>
  <c r="T413" i="6"/>
  <c r="T414" i="6"/>
  <c r="T415" i="6"/>
  <c r="T416" i="6"/>
  <c r="T417" i="6"/>
  <c r="T418" i="6"/>
  <c r="T419" i="6"/>
  <c r="T420" i="6"/>
  <c r="T421" i="6"/>
  <c r="T422" i="6"/>
  <c r="T423" i="6"/>
  <c r="T424" i="6"/>
  <c r="T425" i="6"/>
  <c r="T426" i="6"/>
  <c r="T427" i="6"/>
  <c r="T428" i="6"/>
  <c r="T429" i="6"/>
  <c r="T430" i="6"/>
  <c r="T431" i="6"/>
  <c r="T432" i="6"/>
  <c r="T433" i="6"/>
  <c r="T434" i="6"/>
  <c r="T435" i="6"/>
  <c r="T436" i="6"/>
  <c r="T437" i="6"/>
  <c r="T438" i="6"/>
  <c r="T439" i="6"/>
  <c r="T440" i="6"/>
  <c r="T441" i="6"/>
  <c r="T442" i="6"/>
  <c r="T443" i="6"/>
  <c r="T444" i="6"/>
  <c r="T445" i="6"/>
  <c r="T446" i="6"/>
  <c r="T447" i="6"/>
  <c r="T448" i="6"/>
  <c r="T449" i="6"/>
  <c r="T450" i="6"/>
  <c r="T451" i="6"/>
  <c r="T452" i="6"/>
  <c r="T453" i="6"/>
  <c r="T454" i="6"/>
  <c r="T455" i="6"/>
  <c r="T456" i="6"/>
  <c r="T457" i="6"/>
  <c r="T458" i="6"/>
  <c r="T459" i="6"/>
  <c r="T460" i="6"/>
  <c r="T461" i="6"/>
  <c r="T462" i="6"/>
  <c r="T463" i="6"/>
  <c r="T464" i="6"/>
  <c r="T465" i="6"/>
  <c r="T466" i="6"/>
  <c r="T467" i="6"/>
  <c r="T468" i="6"/>
  <c r="T469" i="6"/>
  <c r="T470" i="6"/>
  <c r="T471" i="6"/>
  <c r="T472" i="6"/>
  <c r="T473" i="6"/>
  <c r="T474" i="6"/>
  <c r="T475" i="6"/>
  <c r="T476" i="6"/>
  <c r="T477" i="6"/>
  <c r="T478" i="6"/>
  <c r="T479" i="6"/>
  <c r="T480" i="6"/>
  <c r="T481" i="6"/>
  <c r="T482" i="6"/>
  <c r="T483" i="6"/>
  <c r="T484" i="6"/>
  <c r="T485" i="6"/>
  <c r="T486" i="6"/>
  <c r="T487" i="6"/>
  <c r="T488" i="6"/>
  <c r="T489" i="6"/>
  <c r="T490" i="6"/>
  <c r="T491" i="6"/>
  <c r="T492" i="6"/>
  <c r="T493" i="6"/>
  <c r="T494" i="6"/>
  <c r="T495" i="6"/>
  <c r="T496" i="6"/>
  <c r="T497" i="6"/>
  <c r="T498" i="6"/>
  <c r="T499" i="6"/>
  <c r="T500" i="6"/>
  <c r="T501" i="6"/>
  <c r="T502" i="6"/>
  <c r="T503" i="6"/>
  <c r="T504" i="6"/>
  <c r="T505" i="6"/>
  <c r="T506" i="6"/>
  <c r="T507" i="6"/>
  <c r="T508" i="6"/>
  <c r="T509" i="6"/>
  <c r="T510" i="6"/>
  <c r="T511" i="6"/>
  <c r="T512" i="6"/>
  <c r="T513" i="6"/>
  <c r="T514" i="6"/>
  <c r="T515" i="6"/>
  <c r="T516" i="6"/>
  <c r="T517" i="6"/>
  <c r="T518" i="6"/>
  <c r="T519" i="6"/>
  <c r="T520" i="6"/>
  <c r="T521" i="6"/>
  <c r="T522" i="6"/>
  <c r="T523" i="6"/>
  <c r="T524" i="6"/>
  <c r="T525" i="6"/>
  <c r="T526" i="6"/>
  <c r="T527" i="6"/>
  <c r="T528" i="6"/>
  <c r="T529" i="6"/>
  <c r="T530" i="6"/>
  <c r="T531" i="6"/>
  <c r="T532" i="6"/>
  <c r="T533" i="6"/>
  <c r="T534" i="6"/>
  <c r="T535" i="6"/>
  <c r="T536" i="6"/>
  <c r="T537" i="6"/>
  <c r="T538" i="6"/>
  <c r="T539" i="6"/>
  <c r="T540" i="6"/>
  <c r="T541" i="6"/>
  <c r="T542" i="6"/>
  <c r="T543" i="6"/>
  <c r="T544" i="6"/>
  <c r="T545" i="6"/>
  <c r="T546" i="6"/>
  <c r="T547" i="6"/>
  <c r="T548" i="6"/>
  <c r="T549" i="6"/>
  <c r="T550" i="6"/>
  <c r="T551" i="6"/>
  <c r="T552" i="6"/>
  <c r="T553" i="6"/>
  <c r="T554" i="6"/>
  <c r="T555" i="6"/>
  <c r="T556" i="6"/>
  <c r="T557" i="6"/>
  <c r="T558" i="6"/>
  <c r="T559" i="6"/>
  <c r="T560" i="6"/>
  <c r="T561" i="6"/>
  <c r="T562" i="6"/>
  <c r="T563" i="6"/>
  <c r="T564" i="6"/>
  <c r="T565" i="6"/>
  <c r="T566" i="6"/>
  <c r="T567" i="6"/>
  <c r="T568" i="6"/>
  <c r="T569" i="6"/>
  <c r="T570" i="6"/>
  <c r="T571" i="6"/>
  <c r="T572" i="6"/>
  <c r="T573" i="6"/>
  <c r="T574" i="6"/>
  <c r="T575" i="6"/>
  <c r="T576" i="6"/>
  <c r="T577" i="6"/>
  <c r="T578" i="6"/>
  <c r="T579" i="6"/>
  <c r="T580" i="6"/>
  <c r="T581" i="6"/>
  <c r="T582" i="6"/>
  <c r="T583" i="6"/>
  <c r="T584" i="6"/>
  <c r="T585" i="6"/>
  <c r="T586" i="6"/>
  <c r="T587" i="6"/>
  <c r="T588" i="6"/>
  <c r="T589" i="6"/>
  <c r="T590" i="6"/>
  <c r="T591" i="6"/>
  <c r="T592" i="6"/>
  <c r="T593" i="6"/>
  <c r="T594" i="6"/>
  <c r="T595" i="6"/>
  <c r="T596" i="6"/>
  <c r="T597" i="6"/>
  <c r="T598" i="6"/>
  <c r="T599" i="6"/>
  <c r="T600" i="6"/>
  <c r="T601" i="6"/>
  <c r="T602" i="6"/>
  <c r="T603" i="6"/>
  <c r="T604" i="6"/>
  <c r="T605" i="6"/>
  <c r="T606" i="6"/>
  <c r="T607" i="6"/>
  <c r="T608" i="6"/>
  <c r="T609" i="6"/>
  <c r="T610" i="6"/>
  <c r="T611" i="6"/>
  <c r="T612" i="6"/>
  <c r="T613" i="6"/>
  <c r="T614" i="6"/>
  <c r="T615" i="6"/>
  <c r="T616" i="6"/>
  <c r="T617" i="6"/>
  <c r="T618" i="6"/>
  <c r="T619" i="6"/>
  <c r="T620" i="6"/>
  <c r="T621" i="6"/>
  <c r="T622" i="6"/>
  <c r="T623" i="6"/>
  <c r="T624" i="6"/>
  <c r="T625" i="6"/>
  <c r="T626" i="6"/>
  <c r="T627" i="6"/>
  <c r="T628" i="6"/>
  <c r="T629" i="6"/>
  <c r="T630" i="6"/>
  <c r="T631" i="6"/>
  <c r="T632" i="6"/>
  <c r="T633" i="6"/>
  <c r="T634" i="6"/>
  <c r="T635" i="6"/>
  <c r="T636" i="6"/>
  <c r="T637" i="6"/>
  <c r="T638" i="6"/>
  <c r="T639" i="6"/>
  <c r="T640" i="6"/>
  <c r="T641" i="6"/>
  <c r="T642" i="6"/>
  <c r="T643" i="6"/>
  <c r="T644" i="6"/>
  <c r="T645" i="6"/>
  <c r="T646" i="6"/>
  <c r="T647" i="6"/>
  <c r="T648" i="6"/>
  <c r="T649" i="6"/>
  <c r="T650" i="6"/>
  <c r="T651" i="6"/>
  <c r="T652" i="6"/>
  <c r="T653" i="6"/>
  <c r="T654" i="6"/>
  <c r="T655" i="6"/>
  <c r="T656" i="6"/>
  <c r="T657" i="6"/>
  <c r="T658" i="6"/>
  <c r="T659" i="6"/>
  <c r="T660" i="6"/>
  <c r="T661" i="6"/>
  <c r="T662" i="6"/>
  <c r="T663" i="6"/>
  <c r="T664" i="6"/>
  <c r="T665" i="6"/>
  <c r="T666" i="6"/>
  <c r="T667" i="6"/>
  <c r="T668" i="6"/>
  <c r="T669" i="6"/>
  <c r="T670" i="6"/>
  <c r="T671" i="6"/>
  <c r="T672" i="6"/>
  <c r="T673" i="6"/>
  <c r="T674" i="6"/>
  <c r="T675" i="6"/>
  <c r="T676" i="6"/>
  <c r="T677" i="6"/>
  <c r="T678" i="6"/>
  <c r="T679" i="6"/>
  <c r="T680" i="6"/>
  <c r="T681" i="6"/>
  <c r="T682" i="6"/>
  <c r="T683" i="6"/>
  <c r="T684" i="6"/>
  <c r="T685" i="6"/>
  <c r="T686" i="6"/>
  <c r="T687" i="6"/>
  <c r="T688" i="6"/>
  <c r="T689" i="6"/>
  <c r="T690" i="6"/>
  <c r="T691" i="6"/>
  <c r="T692" i="6"/>
  <c r="T693" i="6"/>
  <c r="T694" i="6"/>
  <c r="T695" i="6"/>
  <c r="T696" i="6"/>
  <c r="T697" i="6"/>
  <c r="T698" i="6"/>
  <c r="T699" i="6"/>
  <c r="T700" i="6"/>
  <c r="T701" i="6"/>
  <c r="T702" i="6"/>
  <c r="T703" i="6"/>
  <c r="T704" i="6"/>
  <c r="T705" i="6"/>
  <c r="T706" i="6"/>
  <c r="T707" i="6"/>
  <c r="T708" i="6"/>
  <c r="T4" i="6"/>
  <c r="D5" i="6"/>
  <c r="F5" i="6" s="1"/>
  <c r="D6" i="6"/>
  <c r="F6" i="6" s="1"/>
  <c r="D7" i="6"/>
  <c r="F7" i="6" s="1"/>
  <c r="D8" i="6"/>
  <c r="F8" i="6" s="1"/>
  <c r="D9" i="6"/>
  <c r="F9" i="6" s="1"/>
  <c r="D10" i="6"/>
  <c r="F10" i="6" s="1"/>
  <c r="D11" i="6"/>
  <c r="F11" i="6" s="1"/>
  <c r="D12" i="6"/>
  <c r="F12" i="6" s="1"/>
  <c r="D13" i="6"/>
  <c r="F13" i="6" s="1"/>
  <c r="D14" i="6"/>
  <c r="F14" i="6" s="1"/>
  <c r="D15" i="6"/>
  <c r="F15" i="6" s="1"/>
  <c r="D16" i="6"/>
  <c r="F16" i="6" s="1"/>
  <c r="D17" i="6"/>
  <c r="F17" i="6" s="1"/>
  <c r="D18" i="6"/>
  <c r="F18" i="6" s="1"/>
  <c r="D19" i="6"/>
  <c r="F19" i="6" s="1"/>
  <c r="D20" i="6"/>
  <c r="F20" i="6" s="1"/>
  <c r="D21" i="6"/>
  <c r="F21" i="6" s="1"/>
  <c r="D22" i="6"/>
  <c r="F22" i="6" s="1"/>
  <c r="D23" i="6"/>
  <c r="F23" i="6" s="1"/>
  <c r="D24" i="6"/>
  <c r="F24" i="6" s="1"/>
  <c r="D25" i="6"/>
  <c r="F25" i="6" s="1"/>
  <c r="D26" i="6"/>
  <c r="F26" i="6" s="1"/>
  <c r="D27" i="6"/>
  <c r="F27" i="6" s="1"/>
  <c r="D28" i="6"/>
  <c r="F28" i="6" s="1"/>
  <c r="D29" i="6"/>
  <c r="F29" i="6" s="1"/>
  <c r="D30" i="6"/>
  <c r="F30" i="6" s="1"/>
  <c r="D31" i="6"/>
  <c r="F31" i="6" s="1"/>
  <c r="D32" i="6"/>
  <c r="F32" i="6" s="1"/>
  <c r="D33" i="6"/>
  <c r="F33" i="6" s="1"/>
  <c r="D34" i="6"/>
  <c r="F34" i="6" s="1"/>
  <c r="D35" i="6"/>
  <c r="F35" i="6" s="1"/>
  <c r="D37" i="6"/>
  <c r="F37" i="6" s="1"/>
  <c r="D38" i="6"/>
  <c r="F38" i="6" s="1"/>
  <c r="D39" i="6"/>
  <c r="F39" i="6" s="1"/>
  <c r="D40" i="6"/>
  <c r="F40" i="6" s="1"/>
  <c r="D41" i="6"/>
  <c r="F41" i="6" s="1"/>
  <c r="D42" i="6"/>
  <c r="F42" i="6" s="1"/>
  <c r="D43" i="6"/>
  <c r="F43" i="6" s="1"/>
  <c r="D44" i="6"/>
  <c r="F44" i="6" s="1"/>
  <c r="D45" i="6"/>
  <c r="F45" i="6" s="1"/>
  <c r="D46" i="6"/>
  <c r="F46" i="6" s="1"/>
  <c r="D47" i="6"/>
  <c r="F47" i="6" s="1"/>
  <c r="D48" i="6"/>
  <c r="F48" i="6" s="1"/>
  <c r="D49" i="6"/>
  <c r="F49" i="6" s="1"/>
  <c r="D50" i="6"/>
  <c r="F50" i="6" s="1"/>
  <c r="D51" i="6"/>
  <c r="F51" i="6" s="1"/>
  <c r="D52" i="6"/>
  <c r="F52" i="6" s="1"/>
  <c r="D53" i="6"/>
  <c r="F53" i="6" s="1"/>
  <c r="D54" i="6"/>
  <c r="F54" i="6" s="1"/>
  <c r="D55" i="6"/>
  <c r="F55" i="6" s="1"/>
  <c r="D56" i="6"/>
  <c r="F56" i="6" s="1"/>
  <c r="D57" i="6"/>
  <c r="F57" i="6" s="1"/>
  <c r="D58" i="6"/>
  <c r="F58" i="6" s="1"/>
  <c r="D59" i="6"/>
  <c r="F59" i="6" s="1"/>
  <c r="D60" i="6"/>
  <c r="F60" i="6" s="1"/>
  <c r="D61" i="6"/>
  <c r="F61" i="6" s="1"/>
  <c r="D62" i="6"/>
  <c r="F62" i="6" s="1"/>
  <c r="D63" i="6"/>
  <c r="F63" i="6" s="1"/>
  <c r="D64" i="6"/>
  <c r="F64" i="6" s="1"/>
  <c r="D65" i="6"/>
  <c r="F65" i="6" s="1"/>
  <c r="D66" i="6"/>
  <c r="F66" i="6" s="1"/>
  <c r="D67" i="6"/>
  <c r="F67" i="6" s="1"/>
  <c r="D68" i="6"/>
  <c r="F68" i="6" s="1"/>
  <c r="D69" i="6"/>
  <c r="F69" i="6" s="1"/>
  <c r="D70" i="6"/>
  <c r="F70" i="6" s="1"/>
  <c r="D71" i="6"/>
  <c r="F71" i="6" s="1"/>
  <c r="D72" i="6"/>
  <c r="F72" i="6" s="1"/>
  <c r="D73" i="6"/>
  <c r="F73" i="6" s="1"/>
  <c r="D74" i="6"/>
  <c r="F74" i="6" s="1"/>
  <c r="D75" i="6"/>
  <c r="F75" i="6" s="1"/>
  <c r="D76" i="6"/>
  <c r="F76" i="6" s="1"/>
  <c r="D78" i="6"/>
  <c r="F78" i="6" s="1"/>
  <c r="D79" i="6"/>
  <c r="F79" i="6" s="1"/>
  <c r="D80" i="6"/>
  <c r="F80" i="6" s="1"/>
  <c r="D81" i="6"/>
  <c r="F81" i="6" s="1"/>
  <c r="D82" i="6"/>
  <c r="F82" i="6" s="1"/>
  <c r="D83" i="6"/>
  <c r="F83" i="6" s="1"/>
  <c r="D84" i="6"/>
  <c r="F84" i="6" s="1"/>
  <c r="D85" i="6"/>
  <c r="F85" i="6" s="1"/>
  <c r="D86" i="6"/>
  <c r="F86" i="6" s="1"/>
  <c r="D87" i="6"/>
  <c r="F87" i="6" s="1"/>
  <c r="D88" i="6"/>
  <c r="F88" i="6" s="1"/>
  <c r="D89" i="6"/>
  <c r="F89" i="6" s="1"/>
  <c r="D90" i="6"/>
  <c r="F90" i="6" s="1"/>
  <c r="D91" i="6"/>
  <c r="F91" i="6" s="1"/>
  <c r="D92" i="6"/>
  <c r="F92" i="6" s="1"/>
  <c r="D93" i="6"/>
  <c r="F93" i="6" s="1"/>
  <c r="D94" i="6"/>
  <c r="F94" i="6" s="1"/>
  <c r="D95" i="6"/>
  <c r="F95" i="6" s="1"/>
  <c r="D96" i="6"/>
  <c r="F96" i="6" s="1"/>
  <c r="D97" i="6"/>
  <c r="F97" i="6" s="1"/>
  <c r="D98" i="6"/>
  <c r="F98" i="6" s="1"/>
  <c r="D99" i="6"/>
  <c r="F99" i="6" s="1"/>
  <c r="D100" i="6"/>
  <c r="F100" i="6" s="1"/>
  <c r="D101" i="6"/>
  <c r="F101" i="6" s="1"/>
  <c r="D102" i="6"/>
  <c r="F102" i="6" s="1"/>
  <c r="D103" i="6"/>
  <c r="F103" i="6" s="1"/>
  <c r="D104" i="6"/>
  <c r="F104" i="6" s="1"/>
  <c r="D105" i="6"/>
  <c r="F105" i="6" s="1"/>
  <c r="D106" i="6"/>
  <c r="F106" i="6" s="1"/>
  <c r="D107" i="6"/>
  <c r="F107" i="6" s="1"/>
  <c r="D108" i="6"/>
  <c r="F108" i="6" s="1"/>
  <c r="D109" i="6"/>
  <c r="F109" i="6" s="1"/>
  <c r="D110" i="6"/>
  <c r="F110" i="6" s="1"/>
  <c r="D111" i="6"/>
  <c r="F111" i="6" s="1"/>
  <c r="D112" i="6"/>
  <c r="F112" i="6" s="1"/>
  <c r="D113" i="6"/>
  <c r="F113" i="6" s="1"/>
  <c r="D114" i="6"/>
  <c r="F114" i="6" s="1"/>
  <c r="D115" i="6"/>
  <c r="F115" i="6" s="1"/>
  <c r="D116" i="6"/>
  <c r="F116" i="6" s="1"/>
  <c r="D117" i="6"/>
  <c r="F117" i="6" s="1"/>
  <c r="D118" i="6"/>
  <c r="F118" i="6" s="1"/>
  <c r="D119" i="6"/>
  <c r="F119" i="6" s="1"/>
  <c r="D120" i="6"/>
  <c r="F120" i="6" s="1"/>
  <c r="D121" i="6"/>
  <c r="F121" i="6" s="1"/>
  <c r="D122" i="6"/>
  <c r="F122" i="6" s="1"/>
  <c r="D123" i="6"/>
  <c r="F123" i="6" s="1"/>
  <c r="D124" i="6"/>
  <c r="F124" i="6" s="1"/>
  <c r="D125" i="6"/>
  <c r="F125" i="6" s="1"/>
  <c r="D126" i="6"/>
  <c r="F126" i="6" s="1"/>
  <c r="D127" i="6"/>
  <c r="F127" i="6" s="1"/>
  <c r="D128" i="6"/>
  <c r="F128" i="6" s="1"/>
  <c r="D129" i="6"/>
  <c r="F129" i="6" s="1"/>
  <c r="D130" i="6"/>
  <c r="F130" i="6" s="1"/>
  <c r="D131" i="6"/>
  <c r="F131" i="6" s="1"/>
  <c r="D132" i="6"/>
  <c r="F132" i="6" s="1"/>
  <c r="D133" i="6"/>
  <c r="F133" i="6" s="1"/>
  <c r="D134" i="6"/>
  <c r="F134" i="6" s="1"/>
  <c r="D135" i="6"/>
  <c r="F135" i="6" s="1"/>
  <c r="D136" i="6"/>
  <c r="F136" i="6" s="1"/>
  <c r="D137" i="6"/>
  <c r="F137" i="6" s="1"/>
  <c r="D138" i="6"/>
  <c r="F138" i="6" s="1"/>
  <c r="D139" i="6"/>
  <c r="F139" i="6" s="1"/>
  <c r="D140" i="6"/>
  <c r="F140" i="6" s="1"/>
  <c r="D141" i="6"/>
  <c r="F141" i="6" s="1"/>
  <c r="D143" i="6"/>
  <c r="F143" i="6" s="1"/>
  <c r="D144" i="6"/>
  <c r="F144" i="6" s="1"/>
  <c r="D145" i="6"/>
  <c r="F145" i="6" s="1"/>
  <c r="D146" i="6"/>
  <c r="F146" i="6" s="1"/>
  <c r="D147" i="6"/>
  <c r="F147" i="6" s="1"/>
  <c r="D148" i="6"/>
  <c r="F148" i="6" s="1"/>
  <c r="D149" i="6"/>
  <c r="F149" i="6" s="1"/>
  <c r="D150" i="6"/>
  <c r="F150" i="6" s="1"/>
  <c r="D151" i="6"/>
  <c r="F151" i="6" s="1"/>
  <c r="D152" i="6"/>
  <c r="F152" i="6" s="1"/>
  <c r="D153" i="6"/>
  <c r="F153" i="6" s="1"/>
  <c r="D154" i="6"/>
  <c r="F154" i="6" s="1"/>
  <c r="D155" i="6"/>
  <c r="F155" i="6" s="1"/>
  <c r="D156" i="6"/>
  <c r="F156" i="6" s="1"/>
  <c r="D157" i="6"/>
  <c r="F157" i="6" s="1"/>
  <c r="D158" i="6"/>
  <c r="F158" i="6" s="1"/>
  <c r="D159" i="6"/>
  <c r="F159" i="6" s="1"/>
  <c r="D160" i="6"/>
  <c r="F160" i="6" s="1"/>
  <c r="D161" i="6"/>
  <c r="F161" i="6" s="1"/>
  <c r="D162" i="6"/>
  <c r="F162" i="6" s="1"/>
  <c r="D163" i="6"/>
  <c r="F163" i="6" s="1"/>
  <c r="D164" i="6"/>
  <c r="F164" i="6" s="1"/>
  <c r="D165" i="6"/>
  <c r="F165" i="6" s="1"/>
  <c r="D166" i="6"/>
  <c r="F166" i="6" s="1"/>
  <c r="D168" i="6"/>
  <c r="F168" i="6" s="1"/>
  <c r="D169" i="6"/>
  <c r="F169" i="6" s="1"/>
  <c r="D170" i="6"/>
  <c r="F170" i="6" s="1"/>
  <c r="D171" i="6"/>
  <c r="F171" i="6" s="1"/>
  <c r="D172" i="6"/>
  <c r="F172" i="6" s="1"/>
  <c r="D173" i="6"/>
  <c r="F173" i="6" s="1"/>
  <c r="D174" i="6"/>
  <c r="F174" i="6" s="1"/>
  <c r="D175" i="6"/>
  <c r="F175" i="6" s="1"/>
  <c r="D176" i="6"/>
  <c r="F176" i="6" s="1"/>
  <c r="D177" i="6"/>
  <c r="F177" i="6" s="1"/>
  <c r="D178" i="6"/>
  <c r="F178" i="6" s="1"/>
  <c r="D179" i="6"/>
  <c r="F179" i="6" s="1"/>
  <c r="D180" i="6"/>
  <c r="F180" i="6" s="1"/>
  <c r="D181" i="6"/>
  <c r="F181" i="6" s="1"/>
  <c r="D182" i="6"/>
  <c r="F182" i="6" s="1"/>
  <c r="D183" i="6"/>
  <c r="F183" i="6" s="1"/>
  <c r="D184" i="6"/>
  <c r="F184" i="6" s="1"/>
  <c r="D185" i="6"/>
  <c r="F185" i="6" s="1"/>
  <c r="D186" i="6"/>
  <c r="F186" i="6" s="1"/>
  <c r="D187" i="6"/>
  <c r="F187" i="6" s="1"/>
  <c r="D188" i="6"/>
  <c r="F188" i="6" s="1"/>
  <c r="D189" i="6"/>
  <c r="F189" i="6" s="1"/>
  <c r="D190" i="6"/>
  <c r="F190" i="6" s="1"/>
  <c r="D191" i="6"/>
  <c r="F191" i="6" s="1"/>
  <c r="D193" i="6"/>
  <c r="F193" i="6" s="1"/>
  <c r="D194" i="6"/>
  <c r="F194" i="6" s="1"/>
  <c r="D195" i="6"/>
  <c r="F195" i="6" s="1"/>
  <c r="D196" i="6"/>
  <c r="F196" i="6" s="1"/>
  <c r="D197" i="6"/>
  <c r="F197" i="6" s="1"/>
  <c r="D198" i="6"/>
  <c r="F198" i="6" s="1"/>
  <c r="D199" i="6"/>
  <c r="F199" i="6" s="1"/>
  <c r="D200" i="6"/>
  <c r="F200" i="6" s="1"/>
  <c r="D201" i="6"/>
  <c r="F201" i="6" s="1"/>
  <c r="D202" i="6"/>
  <c r="F202" i="6" s="1"/>
  <c r="D203" i="6"/>
  <c r="F203" i="6" s="1"/>
  <c r="D204" i="6"/>
  <c r="F204" i="6" s="1"/>
  <c r="D205" i="6"/>
  <c r="F205" i="6" s="1"/>
  <c r="D206" i="6"/>
  <c r="F206" i="6" s="1"/>
  <c r="D207" i="6"/>
  <c r="F207" i="6" s="1"/>
  <c r="D208" i="6"/>
  <c r="F208" i="6" s="1"/>
  <c r="D209" i="6"/>
  <c r="F209" i="6" s="1"/>
  <c r="D210" i="6"/>
  <c r="F210" i="6" s="1"/>
  <c r="D211" i="6"/>
  <c r="F211" i="6" s="1"/>
  <c r="D212" i="6"/>
  <c r="F212" i="6" s="1"/>
  <c r="D213" i="6"/>
  <c r="F213" i="6" s="1"/>
  <c r="D214" i="6"/>
  <c r="F214" i="6" s="1"/>
  <c r="D215" i="6"/>
  <c r="F215" i="6" s="1"/>
  <c r="D216" i="6"/>
  <c r="F216" i="6" s="1"/>
  <c r="D218" i="6"/>
  <c r="F218" i="6" s="1"/>
  <c r="D219" i="6"/>
  <c r="F219" i="6" s="1"/>
  <c r="D220" i="6"/>
  <c r="F220" i="6" s="1"/>
  <c r="D221" i="6"/>
  <c r="F221" i="6" s="1"/>
  <c r="D222" i="6"/>
  <c r="F222" i="6" s="1"/>
  <c r="D223" i="6"/>
  <c r="F223" i="6" s="1"/>
  <c r="D224" i="6"/>
  <c r="F224" i="6" s="1"/>
  <c r="D225" i="6"/>
  <c r="F225" i="6" s="1"/>
  <c r="D226" i="6"/>
  <c r="F226" i="6" s="1"/>
  <c r="D227" i="6"/>
  <c r="F227" i="6" s="1"/>
  <c r="D228" i="6"/>
  <c r="F228" i="6" s="1"/>
  <c r="D229" i="6"/>
  <c r="F229" i="6" s="1"/>
  <c r="D230" i="6"/>
  <c r="F230" i="6" s="1"/>
  <c r="D231" i="6"/>
  <c r="F231" i="6" s="1"/>
  <c r="D232" i="6"/>
  <c r="F232" i="6" s="1"/>
  <c r="D233" i="6"/>
  <c r="F233" i="6" s="1"/>
  <c r="D234" i="6"/>
  <c r="F234" i="6" s="1"/>
  <c r="D235" i="6"/>
  <c r="F235" i="6" s="1"/>
  <c r="D236" i="6"/>
  <c r="F236" i="6" s="1"/>
  <c r="D237" i="6"/>
  <c r="F237" i="6" s="1"/>
  <c r="D238" i="6"/>
  <c r="F238" i="6" s="1"/>
  <c r="D239" i="6"/>
  <c r="F239" i="6" s="1"/>
  <c r="D240" i="6"/>
  <c r="F240" i="6" s="1"/>
  <c r="D241" i="6"/>
  <c r="F241" i="6" s="1"/>
  <c r="D243" i="6"/>
  <c r="F243" i="6" s="1"/>
  <c r="D244" i="6"/>
  <c r="F244" i="6" s="1"/>
  <c r="D245" i="6"/>
  <c r="F245" i="6" s="1"/>
  <c r="D246" i="6"/>
  <c r="F246" i="6" s="1"/>
  <c r="D247" i="6"/>
  <c r="F247" i="6" s="1"/>
  <c r="D248" i="6"/>
  <c r="F248" i="6" s="1"/>
  <c r="D249" i="6"/>
  <c r="F249" i="6" s="1"/>
  <c r="D250" i="6"/>
  <c r="F250" i="6" s="1"/>
  <c r="D251" i="6"/>
  <c r="F251" i="6" s="1"/>
  <c r="D252" i="6"/>
  <c r="F252" i="6" s="1"/>
  <c r="D253" i="6"/>
  <c r="F253" i="6" s="1"/>
  <c r="D254" i="6"/>
  <c r="F254" i="6" s="1"/>
  <c r="D255" i="6"/>
  <c r="F255" i="6" s="1"/>
  <c r="D256" i="6"/>
  <c r="F256" i="6" s="1"/>
  <c r="D257" i="6"/>
  <c r="F257" i="6" s="1"/>
  <c r="D258" i="6"/>
  <c r="F258" i="6" s="1"/>
  <c r="D259" i="6"/>
  <c r="F259" i="6" s="1"/>
  <c r="C6" i="2" s="1"/>
  <c r="D260" i="6"/>
  <c r="F260" i="6" s="1"/>
  <c r="D261" i="6"/>
  <c r="F261" i="6" s="1"/>
  <c r="D262" i="6"/>
  <c r="F262" i="6" s="1"/>
  <c r="D263" i="6"/>
  <c r="F263" i="6" s="1"/>
  <c r="D264" i="6"/>
  <c r="F264" i="6" s="1"/>
  <c r="D265" i="6"/>
  <c r="F265" i="6" s="1"/>
  <c r="D266" i="6"/>
  <c r="F266" i="6" s="1"/>
  <c r="D267" i="6"/>
  <c r="F267" i="6" s="1"/>
  <c r="D268" i="6"/>
  <c r="F268" i="6" s="1"/>
  <c r="D269" i="6"/>
  <c r="F269" i="6" s="1"/>
  <c r="D270" i="6"/>
  <c r="F270" i="6" s="1"/>
  <c r="D271" i="6"/>
  <c r="F271" i="6" s="1"/>
  <c r="D272" i="6"/>
  <c r="F272" i="6" s="1"/>
  <c r="D273" i="6"/>
  <c r="F273" i="6" s="1"/>
  <c r="D274" i="6"/>
  <c r="F274" i="6" s="1"/>
  <c r="D275" i="6"/>
  <c r="F275" i="6" s="1"/>
  <c r="D276" i="6"/>
  <c r="F276" i="6" s="1"/>
  <c r="D277" i="6"/>
  <c r="F277" i="6" s="1"/>
  <c r="D278" i="6"/>
  <c r="F278" i="6" s="1"/>
  <c r="D279" i="6"/>
  <c r="F279" i="6" s="1"/>
  <c r="D280" i="6"/>
  <c r="F280" i="6" s="1"/>
  <c r="D281" i="6"/>
  <c r="F281" i="6" s="1"/>
  <c r="D282" i="6"/>
  <c r="F282" i="6" s="1"/>
  <c r="D283" i="6"/>
  <c r="F283" i="6" s="1"/>
  <c r="D284" i="6"/>
  <c r="F284" i="6" s="1"/>
  <c r="D285" i="6"/>
  <c r="F285" i="6" s="1"/>
  <c r="D286" i="6"/>
  <c r="F286" i="6" s="1"/>
  <c r="D287" i="6"/>
  <c r="F287" i="6" s="1"/>
  <c r="D288" i="6"/>
  <c r="F288" i="6" s="1"/>
  <c r="D289" i="6"/>
  <c r="F289" i="6" s="1"/>
  <c r="D290" i="6"/>
  <c r="F290" i="6" s="1"/>
  <c r="D291" i="6"/>
  <c r="F291" i="6" s="1"/>
  <c r="D292" i="6"/>
  <c r="F292" i="6" s="1"/>
  <c r="D293" i="6"/>
  <c r="F293" i="6" s="1"/>
  <c r="D294" i="6"/>
  <c r="F294" i="6" s="1"/>
  <c r="D295" i="6"/>
  <c r="F295" i="6" s="1"/>
  <c r="D296" i="6"/>
  <c r="F296" i="6" s="1"/>
  <c r="D297" i="6"/>
  <c r="F297" i="6" s="1"/>
  <c r="D298" i="6"/>
  <c r="F298" i="6" s="1"/>
  <c r="D300" i="6"/>
  <c r="F300" i="6" s="1"/>
  <c r="D301" i="6"/>
  <c r="F301" i="6" s="1"/>
  <c r="D302" i="6"/>
  <c r="F302" i="6" s="1"/>
  <c r="D303" i="6"/>
  <c r="F303" i="6" s="1"/>
  <c r="D304" i="6"/>
  <c r="F304" i="6" s="1"/>
  <c r="D305" i="6"/>
  <c r="F305" i="6" s="1"/>
  <c r="D306" i="6"/>
  <c r="F306" i="6" s="1"/>
  <c r="D307" i="6"/>
  <c r="F307" i="6" s="1"/>
  <c r="D308" i="6"/>
  <c r="F308" i="6" s="1"/>
  <c r="D309" i="6"/>
  <c r="F309" i="6" s="1"/>
  <c r="D310" i="6"/>
  <c r="F310" i="6" s="1"/>
  <c r="D311" i="6"/>
  <c r="F311" i="6" s="1"/>
  <c r="D312" i="6"/>
  <c r="F312" i="6" s="1"/>
  <c r="D313" i="6"/>
  <c r="F313" i="6" s="1"/>
  <c r="D314" i="6"/>
  <c r="F314" i="6" s="1"/>
  <c r="D315" i="6"/>
  <c r="F315" i="6" s="1"/>
  <c r="D316" i="6"/>
  <c r="F316" i="6" s="1"/>
  <c r="D317" i="6"/>
  <c r="F317" i="6" s="1"/>
  <c r="D318" i="6"/>
  <c r="F318" i="6" s="1"/>
  <c r="D319" i="6"/>
  <c r="F319" i="6" s="1"/>
  <c r="D320" i="6"/>
  <c r="F320" i="6" s="1"/>
  <c r="D321" i="6"/>
  <c r="F321" i="6" s="1"/>
  <c r="D322" i="6"/>
  <c r="F322" i="6" s="1"/>
  <c r="D323" i="6"/>
  <c r="F323" i="6" s="1"/>
  <c r="D324" i="6"/>
  <c r="F324" i="6" s="1"/>
  <c r="D325" i="6"/>
  <c r="F325" i="6" s="1"/>
  <c r="D326" i="6"/>
  <c r="F326" i="6" s="1"/>
  <c r="D327" i="6"/>
  <c r="F327" i="6" s="1"/>
  <c r="D328" i="6"/>
  <c r="F328" i="6" s="1"/>
  <c r="D329" i="6"/>
  <c r="F329" i="6" s="1"/>
  <c r="D330" i="6"/>
  <c r="F330" i="6" s="1"/>
  <c r="D331" i="6"/>
  <c r="F331" i="6" s="1"/>
  <c r="D332" i="6"/>
  <c r="F332" i="6" s="1"/>
  <c r="D333" i="6"/>
  <c r="F333" i="6" s="1"/>
  <c r="D334" i="6"/>
  <c r="F334" i="6" s="1"/>
  <c r="D335" i="6"/>
  <c r="F335" i="6" s="1"/>
  <c r="D336" i="6"/>
  <c r="F336" i="6" s="1"/>
  <c r="D337" i="6"/>
  <c r="F337" i="6" s="1"/>
  <c r="D338" i="6"/>
  <c r="F338" i="6" s="1"/>
  <c r="D339" i="6"/>
  <c r="F339" i="6" s="1"/>
  <c r="D340" i="6"/>
  <c r="F340" i="6" s="1"/>
  <c r="D341" i="6"/>
  <c r="F341" i="6" s="1"/>
  <c r="D342" i="6"/>
  <c r="F342" i="6" s="1"/>
  <c r="D343" i="6"/>
  <c r="F343" i="6" s="1"/>
  <c r="D344" i="6"/>
  <c r="F344" i="6" s="1"/>
  <c r="D345" i="6"/>
  <c r="F345" i="6" s="1"/>
  <c r="D346" i="6"/>
  <c r="F346" i="6" s="1"/>
  <c r="D347" i="6"/>
  <c r="F347" i="6" s="1"/>
  <c r="D348" i="6"/>
  <c r="F348" i="6" s="1"/>
  <c r="D349" i="6"/>
  <c r="F349" i="6" s="1"/>
  <c r="D350" i="6"/>
  <c r="F350" i="6" s="1"/>
  <c r="D351" i="6"/>
  <c r="F351" i="6" s="1"/>
  <c r="D352" i="6"/>
  <c r="F352" i="6" s="1"/>
  <c r="D353" i="6"/>
  <c r="F353" i="6" s="1"/>
  <c r="D354" i="6"/>
  <c r="F354" i="6" s="1"/>
  <c r="D355" i="6"/>
  <c r="F355" i="6" s="1"/>
  <c r="D356" i="6"/>
  <c r="F356" i="6" s="1"/>
  <c r="D357" i="6"/>
  <c r="F357" i="6" s="1"/>
  <c r="D358" i="6"/>
  <c r="F358" i="6" s="1"/>
  <c r="D359" i="6"/>
  <c r="F359" i="6" s="1"/>
  <c r="D360" i="6"/>
  <c r="F360" i="6" s="1"/>
  <c r="D361" i="6"/>
  <c r="F361" i="6" s="1"/>
  <c r="D362" i="6"/>
  <c r="F362" i="6" s="1"/>
  <c r="D363" i="6"/>
  <c r="F363" i="6" s="1"/>
  <c r="D365" i="6"/>
  <c r="F365" i="6" s="1"/>
  <c r="D366" i="6"/>
  <c r="F366" i="6" s="1"/>
  <c r="D367" i="6"/>
  <c r="F367" i="6" s="1"/>
  <c r="D368" i="6"/>
  <c r="F368" i="6" s="1"/>
  <c r="D369" i="6"/>
  <c r="F369" i="6" s="1"/>
  <c r="D370" i="6"/>
  <c r="F370" i="6" s="1"/>
  <c r="D371" i="6"/>
  <c r="F371" i="6" s="1"/>
  <c r="D372" i="6"/>
  <c r="F372" i="6" s="1"/>
  <c r="D373" i="6"/>
  <c r="F373" i="6" s="1"/>
  <c r="D374" i="6"/>
  <c r="F374" i="6" s="1"/>
  <c r="D375" i="6"/>
  <c r="F375" i="6" s="1"/>
  <c r="D376" i="6"/>
  <c r="F376" i="6" s="1"/>
  <c r="D377" i="6"/>
  <c r="F377" i="6" s="1"/>
  <c r="D378" i="6"/>
  <c r="F378" i="6" s="1"/>
  <c r="D379" i="6"/>
  <c r="F379" i="6" s="1"/>
  <c r="D380" i="6"/>
  <c r="F380" i="6" s="1"/>
  <c r="D381" i="6"/>
  <c r="F381" i="6" s="1"/>
  <c r="C5" i="2" s="1"/>
  <c r="D382" i="6"/>
  <c r="F382" i="6" s="1"/>
  <c r="D383" i="6"/>
  <c r="F383" i="6" s="1"/>
  <c r="D384" i="6"/>
  <c r="F384" i="6" s="1"/>
  <c r="D385" i="6"/>
  <c r="F385" i="6" s="1"/>
  <c r="D386" i="6"/>
  <c r="F386" i="6" s="1"/>
  <c r="D387" i="6"/>
  <c r="F387" i="6" s="1"/>
  <c r="D388" i="6"/>
  <c r="F388" i="6" s="1"/>
  <c r="D389" i="6"/>
  <c r="F389" i="6" s="1"/>
  <c r="D390" i="6"/>
  <c r="F390" i="6" s="1"/>
  <c r="D391" i="6"/>
  <c r="F391" i="6" s="1"/>
  <c r="D392" i="6"/>
  <c r="F392" i="6" s="1"/>
  <c r="D393" i="6"/>
  <c r="F393" i="6" s="1"/>
  <c r="D394" i="6"/>
  <c r="F394" i="6" s="1"/>
  <c r="D395" i="6"/>
  <c r="F395" i="6" s="1"/>
  <c r="D396" i="6"/>
  <c r="F396" i="6" s="1"/>
  <c r="D397" i="6"/>
  <c r="F397" i="6" s="1"/>
  <c r="D398" i="6"/>
  <c r="F398" i="6" s="1"/>
  <c r="D399" i="6"/>
  <c r="F399" i="6" s="1"/>
  <c r="D400" i="6"/>
  <c r="F400" i="6" s="1"/>
  <c r="D401" i="6"/>
  <c r="F401" i="6" s="1"/>
  <c r="D402" i="6"/>
  <c r="F402" i="6" s="1"/>
  <c r="D403" i="6"/>
  <c r="F403" i="6" s="1"/>
  <c r="D404" i="6"/>
  <c r="F404" i="6" s="1"/>
  <c r="D405" i="6"/>
  <c r="F405" i="6" s="1"/>
  <c r="D406" i="6"/>
  <c r="F406" i="6" s="1"/>
  <c r="D407" i="6"/>
  <c r="F407" i="6" s="1"/>
  <c r="D408" i="6"/>
  <c r="F408" i="6" s="1"/>
  <c r="D409" i="6"/>
  <c r="F409" i="6" s="1"/>
  <c r="D410" i="6"/>
  <c r="F410" i="6" s="1"/>
  <c r="D411" i="6"/>
  <c r="F411" i="6" s="1"/>
  <c r="D412" i="6"/>
  <c r="F412" i="6" s="1"/>
  <c r="D414" i="6"/>
  <c r="F414" i="6" s="1"/>
  <c r="D415" i="6"/>
  <c r="F415" i="6" s="1"/>
  <c r="D416" i="6"/>
  <c r="F416" i="6" s="1"/>
  <c r="D417" i="6"/>
  <c r="F417" i="6" s="1"/>
  <c r="D418" i="6"/>
  <c r="F418" i="6" s="1"/>
  <c r="D419" i="6"/>
  <c r="F419" i="6" s="1"/>
  <c r="D420" i="6"/>
  <c r="F420" i="6" s="1"/>
  <c r="D421" i="6"/>
  <c r="F421" i="6" s="1"/>
  <c r="D422" i="6"/>
  <c r="F422" i="6" s="1"/>
  <c r="D423" i="6"/>
  <c r="F423" i="6" s="1"/>
  <c r="D424" i="6"/>
  <c r="F424" i="6" s="1"/>
  <c r="D425" i="6"/>
  <c r="F425" i="6" s="1"/>
  <c r="D426" i="6"/>
  <c r="F426" i="6" s="1"/>
  <c r="D427" i="6"/>
  <c r="F427" i="6" s="1"/>
  <c r="D428" i="6"/>
  <c r="F428" i="6" s="1"/>
  <c r="D429" i="6"/>
  <c r="F429" i="6" s="1"/>
  <c r="D430" i="6"/>
  <c r="F430" i="6" s="1"/>
  <c r="D431" i="6"/>
  <c r="F431" i="6" s="1"/>
  <c r="D432" i="6"/>
  <c r="F432" i="6" s="1"/>
  <c r="D433" i="6"/>
  <c r="F433" i="6" s="1"/>
  <c r="D434" i="6"/>
  <c r="F434" i="6" s="1"/>
  <c r="D435" i="6"/>
  <c r="F435" i="6" s="1"/>
  <c r="D436" i="6"/>
  <c r="F436" i="6" s="1"/>
  <c r="D437" i="6"/>
  <c r="F437" i="6" s="1"/>
  <c r="D438" i="6"/>
  <c r="F438" i="6" s="1"/>
  <c r="D439" i="6"/>
  <c r="F439" i="6" s="1"/>
  <c r="D440" i="6"/>
  <c r="F440" i="6" s="1"/>
  <c r="D441" i="6"/>
  <c r="F441" i="6" s="1"/>
  <c r="D442" i="6"/>
  <c r="F442" i="6" s="1"/>
  <c r="D443" i="6"/>
  <c r="F443" i="6" s="1"/>
  <c r="D444" i="6"/>
  <c r="F444" i="6" s="1"/>
  <c r="D445" i="6"/>
  <c r="F445" i="6" s="1"/>
  <c r="D447" i="6"/>
  <c r="F447" i="6" s="1"/>
  <c r="D448" i="6"/>
  <c r="F448" i="6" s="1"/>
  <c r="D449" i="6"/>
  <c r="F449" i="6" s="1"/>
  <c r="D450" i="6"/>
  <c r="F450" i="6" s="1"/>
  <c r="D451" i="6"/>
  <c r="F451" i="6" s="1"/>
  <c r="D452" i="6"/>
  <c r="F452" i="6" s="1"/>
  <c r="D453" i="6"/>
  <c r="F453" i="6" s="1"/>
  <c r="D454" i="6"/>
  <c r="F454" i="6" s="1"/>
  <c r="D455" i="6"/>
  <c r="F455" i="6" s="1"/>
  <c r="D456" i="6"/>
  <c r="F456" i="6" s="1"/>
  <c r="D457" i="6"/>
  <c r="F457" i="6" s="1"/>
  <c r="D458" i="6"/>
  <c r="F458" i="6" s="1"/>
  <c r="D459" i="6"/>
  <c r="F459" i="6" s="1"/>
  <c r="D460" i="6"/>
  <c r="F460" i="6" s="1"/>
  <c r="D461" i="6"/>
  <c r="F461" i="6" s="1"/>
  <c r="D462" i="6"/>
  <c r="F462" i="6" s="1"/>
  <c r="D463" i="6"/>
  <c r="F463" i="6" s="1"/>
  <c r="D464" i="6"/>
  <c r="F464" i="6" s="1"/>
  <c r="D465" i="6"/>
  <c r="F465" i="6" s="1"/>
  <c r="D466" i="6"/>
  <c r="F466" i="6" s="1"/>
  <c r="D467" i="6"/>
  <c r="F467" i="6" s="1"/>
  <c r="D468" i="6"/>
  <c r="F468" i="6" s="1"/>
  <c r="D469" i="6"/>
  <c r="F469" i="6" s="1"/>
  <c r="D470" i="6"/>
  <c r="F470" i="6" s="1"/>
  <c r="D471" i="6"/>
  <c r="F471" i="6" s="1"/>
  <c r="D472" i="6"/>
  <c r="F472" i="6" s="1"/>
  <c r="D473" i="6"/>
  <c r="F473" i="6" s="1"/>
  <c r="D474" i="6"/>
  <c r="F474" i="6" s="1"/>
  <c r="D475" i="6"/>
  <c r="F475" i="6" s="1"/>
  <c r="D476" i="6"/>
  <c r="F476" i="6" s="1"/>
  <c r="D477" i="6"/>
  <c r="F477" i="6" s="1"/>
  <c r="D478" i="6"/>
  <c r="F478" i="6" s="1"/>
  <c r="D479" i="6"/>
  <c r="F479" i="6" s="1"/>
  <c r="D480" i="6"/>
  <c r="F480" i="6" s="1"/>
  <c r="D481" i="6"/>
  <c r="F481" i="6" s="1"/>
  <c r="D482" i="6"/>
  <c r="F482" i="6" s="1"/>
  <c r="D483" i="6"/>
  <c r="F483" i="6" s="1"/>
  <c r="D484" i="6"/>
  <c r="F484" i="6" s="1"/>
  <c r="D485" i="6"/>
  <c r="F485" i="6" s="1"/>
  <c r="D486" i="6"/>
  <c r="F486" i="6" s="1"/>
  <c r="D487" i="6"/>
  <c r="F487" i="6" s="1"/>
  <c r="D488" i="6"/>
  <c r="F488" i="6" s="1"/>
  <c r="D489" i="6"/>
  <c r="F489" i="6" s="1"/>
  <c r="D490" i="6"/>
  <c r="F490" i="6" s="1"/>
  <c r="D491" i="6"/>
  <c r="F491" i="6" s="1"/>
  <c r="D492" i="6"/>
  <c r="F492" i="6" s="1"/>
  <c r="D493" i="6"/>
  <c r="F493" i="6" s="1"/>
  <c r="D494" i="6"/>
  <c r="F494" i="6" s="1"/>
  <c r="D496" i="6"/>
  <c r="F496" i="6" s="1"/>
  <c r="D497" i="6"/>
  <c r="F497" i="6" s="1"/>
  <c r="D498" i="6"/>
  <c r="F498" i="6" s="1"/>
  <c r="D499" i="6"/>
  <c r="F499" i="6" s="1"/>
  <c r="D500" i="6"/>
  <c r="F500" i="6" s="1"/>
  <c r="D501" i="6"/>
  <c r="F501" i="6" s="1"/>
  <c r="D502" i="6"/>
  <c r="F502" i="6" s="1"/>
  <c r="D503" i="6"/>
  <c r="F503" i="6" s="1"/>
  <c r="D504" i="6"/>
  <c r="F504" i="6" s="1"/>
  <c r="D505" i="6"/>
  <c r="F505" i="6" s="1"/>
  <c r="D506" i="6"/>
  <c r="F506" i="6" s="1"/>
  <c r="D507" i="6"/>
  <c r="F507" i="6" s="1"/>
  <c r="D508" i="6"/>
  <c r="F508" i="6" s="1"/>
  <c r="D509" i="6"/>
  <c r="F509" i="6" s="1"/>
  <c r="D510" i="6"/>
  <c r="F510" i="6" s="1"/>
  <c r="D511" i="6"/>
  <c r="F511" i="6" s="1"/>
  <c r="D512" i="6"/>
  <c r="F512" i="6" s="1"/>
  <c r="D513" i="6"/>
  <c r="F513" i="6" s="1"/>
  <c r="D514" i="6"/>
  <c r="F514" i="6" s="1"/>
  <c r="D515" i="6"/>
  <c r="F515" i="6" s="1"/>
  <c r="D516" i="6"/>
  <c r="F516" i="6" s="1"/>
  <c r="D517" i="6"/>
  <c r="F517" i="6" s="1"/>
  <c r="D518" i="6"/>
  <c r="F518" i="6" s="1"/>
  <c r="D519" i="6"/>
  <c r="F519" i="6" s="1"/>
  <c r="D520" i="6"/>
  <c r="F520" i="6" s="1"/>
  <c r="D521" i="6"/>
  <c r="F521" i="6" s="1"/>
  <c r="D522" i="6"/>
  <c r="F522" i="6" s="1"/>
  <c r="D523" i="6"/>
  <c r="F523" i="6" s="1"/>
  <c r="D524" i="6"/>
  <c r="F524" i="6" s="1"/>
  <c r="D525" i="6"/>
  <c r="F525" i="6" s="1"/>
  <c r="D526" i="6"/>
  <c r="F526" i="6" s="1"/>
  <c r="D527" i="6"/>
  <c r="F527" i="6" s="1"/>
  <c r="D528" i="6"/>
  <c r="F528" i="6" s="1"/>
  <c r="D529" i="6"/>
  <c r="F529" i="6" s="1"/>
  <c r="D530" i="6"/>
  <c r="F530" i="6" s="1"/>
  <c r="D531" i="6"/>
  <c r="F531" i="6" s="1"/>
  <c r="D532" i="6"/>
  <c r="F532" i="6" s="1"/>
  <c r="D533" i="6"/>
  <c r="F533" i="6" s="1"/>
  <c r="D534" i="6"/>
  <c r="F534" i="6" s="1"/>
  <c r="D535" i="6"/>
  <c r="F535" i="6" s="1"/>
  <c r="D536" i="6"/>
  <c r="F536" i="6" s="1"/>
  <c r="D537" i="6"/>
  <c r="F537" i="6" s="1"/>
  <c r="D538" i="6"/>
  <c r="F538" i="6" s="1"/>
  <c r="D539" i="6"/>
  <c r="F539" i="6" s="1"/>
  <c r="D540" i="6"/>
  <c r="F540" i="6" s="1"/>
  <c r="D541" i="6"/>
  <c r="F541" i="6" s="1"/>
  <c r="D542" i="6"/>
  <c r="F542" i="6" s="1"/>
  <c r="D543" i="6"/>
  <c r="F543" i="6" s="1"/>
  <c r="D545" i="6"/>
  <c r="F545" i="6" s="1"/>
  <c r="D546" i="6"/>
  <c r="F546" i="6" s="1"/>
  <c r="D547" i="6"/>
  <c r="F547" i="6" s="1"/>
  <c r="D548" i="6"/>
  <c r="F548" i="6" s="1"/>
  <c r="D549" i="6"/>
  <c r="F549" i="6" s="1"/>
  <c r="D550" i="6"/>
  <c r="F550" i="6" s="1"/>
  <c r="D551" i="6"/>
  <c r="F551" i="6" s="1"/>
  <c r="D552" i="6"/>
  <c r="F552" i="6" s="1"/>
  <c r="D553" i="6"/>
  <c r="F553" i="6" s="1"/>
  <c r="D554" i="6"/>
  <c r="F554" i="6" s="1"/>
  <c r="D555" i="6"/>
  <c r="F555" i="6" s="1"/>
  <c r="D556" i="6"/>
  <c r="F556" i="6" s="1"/>
  <c r="D557" i="6"/>
  <c r="F557" i="6" s="1"/>
  <c r="D558" i="6"/>
  <c r="F558" i="6" s="1"/>
  <c r="D559" i="6"/>
  <c r="F559" i="6" s="1"/>
  <c r="D560" i="6"/>
  <c r="F560" i="6" s="1"/>
  <c r="D561" i="6"/>
  <c r="F561" i="6" s="1"/>
  <c r="D562" i="6"/>
  <c r="F562" i="6" s="1"/>
  <c r="D563" i="6"/>
  <c r="F563" i="6" s="1"/>
  <c r="D564" i="6"/>
  <c r="F564" i="6" s="1"/>
  <c r="D565" i="6"/>
  <c r="F565" i="6" s="1"/>
  <c r="D566" i="6"/>
  <c r="F566" i="6" s="1"/>
  <c r="D567" i="6"/>
  <c r="F567" i="6" s="1"/>
  <c r="D568" i="6"/>
  <c r="F568" i="6" s="1"/>
  <c r="D569" i="6"/>
  <c r="F569" i="6" s="1"/>
  <c r="D570" i="6"/>
  <c r="F570" i="6" s="1"/>
  <c r="D571" i="6"/>
  <c r="F571" i="6" s="1"/>
  <c r="D572" i="6"/>
  <c r="F572" i="6" s="1"/>
  <c r="D573" i="6"/>
  <c r="F573" i="6" s="1"/>
  <c r="D574" i="6"/>
  <c r="F574" i="6" s="1"/>
  <c r="D575" i="6"/>
  <c r="F575" i="6" s="1"/>
  <c r="D576" i="6"/>
  <c r="F576" i="6" s="1"/>
  <c r="D577" i="6"/>
  <c r="F577" i="6" s="1"/>
  <c r="D578" i="6"/>
  <c r="F578" i="6" s="1"/>
  <c r="D579" i="6"/>
  <c r="F579" i="6" s="1"/>
  <c r="D580" i="6"/>
  <c r="F580" i="6" s="1"/>
  <c r="D581" i="6"/>
  <c r="F581" i="6" s="1"/>
  <c r="D582" i="6"/>
  <c r="F582" i="6" s="1"/>
  <c r="D583" i="6"/>
  <c r="F583" i="6" s="1"/>
  <c r="D584" i="6"/>
  <c r="F584" i="6" s="1"/>
  <c r="D585" i="6"/>
  <c r="F585" i="6" s="1"/>
  <c r="D586" i="6"/>
  <c r="F586" i="6" s="1"/>
  <c r="D587" i="6"/>
  <c r="F587" i="6" s="1"/>
  <c r="D588" i="6"/>
  <c r="F588" i="6" s="1"/>
  <c r="D589" i="6"/>
  <c r="F589" i="6" s="1"/>
  <c r="D590" i="6"/>
  <c r="F590" i="6" s="1"/>
  <c r="D591" i="6"/>
  <c r="F591" i="6" s="1"/>
  <c r="D592" i="6"/>
  <c r="F592" i="6" s="1"/>
  <c r="D594" i="6"/>
  <c r="F594" i="6" s="1"/>
  <c r="D595" i="6"/>
  <c r="F595" i="6" s="1"/>
  <c r="D596" i="6"/>
  <c r="F596" i="6" s="1"/>
  <c r="D597" i="6"/>
  <c r="F597" i="6" s="1"/>
  <c r="D598" i="6"/>
  <c r="F598" i="6" s="1"/>
  <c r="D599" i="6"/>
  <c r="F599" i="6" s="1"/>
  <c r="D600" i="6"/>
  <c r="F600" i="6" s="1"/>
  <c r="D601" i="6"/>
  <c r="F601" i="6" s="1"/>
  <c r="D602" i="6"/>
  <c r="F602" i="6" s="1"/>
  <c r="D603" i="6"/>
  <c r="F603" i="6" s="1"/>
  <c r="D604" i="6"/>
  <c r="F604" i="6" s="1"/>
  <c r="D605" i="6"/>
  <c r="F605" i="6" s="1"/>
  <c r="D606" i="6"/>
  <c r="F606" i="6" s="1"/>
  <c r="D607" i="6"/>
  <c r="F607" i="6" s="1"/>
  <c r="D608" i="6"/>
  <c r="F608" i="6" s="1"/>
  <c r="D609" i="6"/>
  <c r="F609" i="6" s="1"/>
  <c r="D611" i="6"/>
  <c r="F611" i="6" s="1"/>
  <c r="D612" i="6"/>
  <c r="F612" i="6" s="1"/>
  <c r="D613" i="6"/>
  <c r="F613" i="6" s="1"/>
  <c r="D614" i="6"/>
  <c r="F614" i="6" s="1"/>
  <c r="D615" i="6"/>
  <c r="F615" i="6" s="1"/>
  <c r="D616" i="6"/>
  <c r="F616" i="6" s="1"/>
  <c r="D617" i="6"/>
  <c r="F617" i="6" s="1"/>
  <c r="D618" i="6"/>
  <c r="F618" i="6" s="1"/>
  <c r="D619" i="6"/>
  <c r="F619" i="6" s="1"/>
  <c r="D620" i="6"/>
  <c r="F620" i="6" s="1"/>
  <c r="D621" i="6"/>
  <c r="F621" i="6" s="1"/>
  <c r="D622" i="6"/>
  <c r="F622" i="6" s="1"/>
  <c r="D623" i="6"/>
  <c r="F623" i="6" s="1"/>
  <c r="D624" i="6"/>
  <c r="F624" i="6" s="1"/>
  <c r="D625" i="6"/>
  <c r="F625" i="6" s="1"/>
  <c r="D626" i="6"/>
  <c r="F626" i="6" s="1"/>
  <c r="D627" i="6"/>
  <c r="F627" i="6" s="1"/>
  <c r="D628" i="6"/>
  <c r="F628" i="6" s="1"/>
  <c r="D629" i="6"/>
  <c r="F629" i="6" s="1"/>
  <c r="D630" i="6"/>
  <c r="F630" i="6" s="1"/>
  <c r="D631" i="6"/>
  <c r="F631" i="6" s="1"/>
  <c r="D632" i="6"/>
  <c r="F632" i="6" s="1"/>
  <c r="D633" i="6"/>
  <c r="F633" i="6" s="1"/>
  <c r="D634" i="6"/>
  <c r="F634" i="6" s="1"/>
  <c r="D635" i="6"/>
  <c r="F635" i="6" s="1"/>
  <c r="D636" i="6"/>
  <c r="F636" i="6" s="1"/>
  <c r="D637" i="6"/>
  <c r="F637" i="6" s="1"/>
  <c r="D638" i="6"/>
  <c r="F638" i="6" s="1"/>
  <c r="D639" i="6"/>
  <c r="F639" i="6" s="1"/>
  <c r="D640" i="6"/>
  <c r="F640" i="6" s="1"/>
  <c r="D641" i="6"/>
  <c r="F641" i="6" s="1"/>
  <c r="D642" i="6"/>
  <c r="F642" i="6" s="1"/>
  <c r="D643" i="6"/>
  <c r="F643" i="6" s="1"/>
  <c r="D644" i="6"/>
  <c r="F644" i="6" s="1"/>
  <c r="D645" i="6"/>
  <c r="F645" i="6" s="1"/>
  <c r="D646" i="6"/>
  <c r="F646" i="6" s="1"/>
  <c r="D647" i="6"/>
  <c r="F647" i="6" s="1"/>
  <c r="D648" i="6"/>
  <c r="F648" i="6" s="1"/>
  <c r="D649" i="6"/>
  <c r="F649" i="6" s="1"/>
  <c r="D650" i="6"/>
  <c r="F650" i="6" s="1"/>
  <c r="D651" i="6"/>
  <c r="F651" i="6" s="1"/>
  <c r="D652" i="6"/>
  <c r="F652" i="6" s="1"/>
  <c r="D653" i="6"/>
  <c r="F653" i="6" s="1"/>
  <c r="D654" i="6"/>
  <c r="F654" i="6" s="1"/>
  <c r="D655" i="6"/>
  <c r="F655" i="6" s="1"/>
  <c r="D656" i="6"/>
  <c r="F656" i="6" s="1"/>
  <c r="D657" i="6"/>
  <c r="F657" i="6" s="1"/>
  <c r="D658" i="6"/>
  <c r="F658" i="6" s="1"/>
  <c r="D660" i="6"/>
  <c r="F660" i="6" s="1"/>
  <c r="D661" i="6"/>
  <c r="F661" i="6" s="1"/>
  <c r="D662" i="6"/>
  <c r="F662" i="6" s="1"/>
  <c r="D663" i="6"/>
  <c r="F663" i="6" s="1"/>
  <c r="D664" i="6"/>
  <c r="F664" i="6" s="1"/>
  <c r="D665" i="6"/>
  <c r="F665" i="6" s="1"/>
  <c r="D666" i="6"/>
  <c r="F666" i="6" s="1"/>
  <c r="D667" i="6"/>
  <c r="F667" i="6" s="1"/>
  <c r="D668" i="6"/>
  <c r="F668" i="6" s="1"/>
  <c r="D669" i="6"/>
  <c r="F669" i="6" s="1"/>
  <c r="D670" i="6"/>
  <c r="F670" i="6" s="1"/>
  <c r="D671" i="6"/>
  <c r="F671" i="6" s="1"/>
  <c r="D672" i="6"/>
  <c r="F672" i="6" s="1"/>
  <c r="D673" i="6"/>
  <c r="F673" i="6" s="1"/>
  <c r="D674" i="6"/>
  <c r="F674" i="6" s="1"/>
  <c r="D675" i="6"/>
  <c r="F675" i="6" s="1"/>
  <c r="D676" i="6"/>
  <c r="F676" i="6" s="1"/>
  <c r="D677" i="6"/>
  <c r="F677" i="6" s="1"/>
  <c r="D678" i="6"/>
  <c r="F678" i="6" s="1"/>
  <c r="D679" i="6"/>
  <c r="F679" i="6" s="1"/>
  <c r="D680" i="6"/>
  <c r="F680" i="6" s="1"/>
  <c r="D681" i="6"/>
  <c r="F681" i="6" s="1"/>
  <c r="D682" i="6"/>
  <c r="F682" i="6" s="1"/>
  <c r="D683" i="6"/>
  <c r="F683" i="6" s="1"/>
  <c r="D685" i="6"/>
  <c r="F685" i="6" s="1"/>
  <c r="D686" i="6"/>
  <c r="F686" i="6" s="1"/>
  <c r="D687" i="6"/>
  <c r="F687" i="6" s="1"/>
  <c r="D688" i="6"/>
  <c r="F688" i="6" s="1"/>
  <c r="D689" i="6"/>
  <c r="F689" i="6" s="1"/>
  <c r="D690" i="6"/>
  <c r="F690" i="6" s="1"/>
  <c r="D691" i="6"/>
  <c r="F691" i="6" s="1"/>
  <c r="D692" i="6"/>
  <c r="F692" i="6" s="1"/>
  <c r="D693" i="6"/>
  <c r="F693" i="6" s="1"/>
  <c r="D694" i="6"/>
  <c r="F694" i="6" s="1"/>
  <c r="D695" i="6"/>
  <c r="F695" i="6" s="1"/>
  <c r="D696" i="6"/>
  <c r="F696" i="6" s="1"/>
  <c r="D697" i="6"/>
  <c r="F697" i="6" s="1"/>
  <c r="D698" i="6"/>
  <c r="F698" i="6" s="1"/>
  <c r="D699" i="6"/>
  <c r="F699" i="6" s="1"/>
  <c r="D700" i="6"/>
  <c r="F700" i="6" s="1"/>
  <c r="D701" i="6"/>
  <c r="F701" i="6" s="1"/>
  <c r="D702" i="6"/>
  <c r="F702" i="6" s="1"/>
  <c r="D703" i="6"/>
  <c r="F703" i="6" s="1"/>
  <c r="D704" i="6"/>
  <c r="F704" i="6" s="1"/>
  <c r="D705" i="6"/>
  <c r="F705" i="6" s="1"/>
  <c r="D706" i="6"/>
  <c r="F706" i="6" s="1"/>
  <c r="D707" i="6"/>
  <c r="F707" i="6" s="1"/>
  <c r="D708" i="6"/>
  <c r="F708" i="6" s="1"/>
  <c r="D4" i="6"/>
  <c r="F4" i="6" s="1"/>
  <c r="U708" i="6"/>
  <c r="Y708" i="6" s="1"/>
  <c r="U707" i="6"/>
  <c r="U706" i="6"/>
  <c r="U705" i="6"/>
  <c r="Y705" i="6" s="1"/>
  <c r="U704" i="6"/>
  <c r="U703" i="6"/>
  <c r="U702" i="6"/>
  <c r="U700" i="6"/>
  <c r="U699" i="6"/>
  <c r="U698" i="6"/>
  <c r="U697" i="6"/>
  <c r="U696" i="6"/>
  <c r="U695" i="6"/>
  <c r="U694" i="6"/>
  <c r="U692" i="6"/>
  <c r="U691" i="6"/>
  <c r="U690" i="6"/>
  <c r="U689" i="6"/>
  <c r="U688" i="6"/>
  <c r="U687" i="6"/>
  <c r="U686" i="6"/>
  <c r="U683" i="6"/>
  <c r="U682" i="6"/>
  <c r="U681" i="6"/>
  <c r="U680" i="6"/>
  <c r="U679" i="6"/>
  <c r="U678" i="6"/>
  <c r="U677" i="6"/>
  <c r="U675" i="6"/>
  <c r="U674" i="6"/>
  <c r="U673" i="6"/>
  <c r="U672" i="6"/>
  <c r="U671" i="6"/>
  <c r="U670" i="6"/>
  <c r="U669" i="6"/>
  <c r="U667" i="6"/>
  <c r="U666" i="6"/>
  <c r="U665" i="6"/>
  <c r="U664" i="6"/>
  <c r="U663" i="6"/>
  <c r="U662" i="6"/>
  <c r="U661" i="6"/>
  <c r="U658" i="6"/>
  <c r="U657" i="6"/>
  <c r="U656" i="6"/>
  <c r="U655" i="6"/>
  <c r="U654" i="6"/>
  <c r="U653" i="6"/>
  <c r="U652" i="6"/>
  <c r="U650" i="6"/>
  <c r="U649" i="6"/>
  <c r="U648" i="6"/>
  <c r="U647" i="6"/>
  <c r="U646" i="6"/>
  <c r="U645" i="6"/>
  <c r="U644" i="6"/>
  <c r="U642" i="6"/>
  <c r="U641" i="6"/>
  <c r="U640" i="6"/>
  <c r="U639" i="6"/>
  <c r="U638" i="6"/>
  <c r="U637" i="6"/>
  <c r="U636" i="6"/>
  <c r="U634" i="6"/>
  <c r="U633" i="6"/>
  <c r="U632" i="6"/>
  <c r="U631" i="6"/>
  <c r="U630" i="6"/>
  <c r="U629" i="6"/>
  <c r="U628" i="6"/>
  <c r="U626" i="6"/>
  <c r="U625" i="6"/>
  <c r="U624" i="6"/>
  <c r="U623" i="6"/>
  <c r="U622" i="6"/>
  <c r="U621" i="6"/>
  <c r="U620" i="6"/>
  <c r="U618" i="6"/>
  <c r="U617" i="6"/>
  <c r="U616" i="6"/>
  <c r="U615" i="6"/>
  <c r="U614" i="6"/>
  <c r="U613" i="6"/>
  <c r="U612" i="6"/>
  <c r="U651" i="6"/>
  <c r="U660" i="6"/>
  <c r="U668" i="6"/>
  <c r="U676" i="6"/>
  <c r="U685" i="6"/>
  <c r="U643" i="6"/>
  <c r="U609" i="6"/>
  <c r="U608" i="6"/>
  <c r="U607" i="6"/>
  <c r="U606" i="6"/>
  <c r="U605" i="6"/>
  <c r="U604" i="6"/>
  <c r="U603" i="6"/>
  <c r="U601" i="6"/>
  <c r="U600" i="6"/>
  <c r="U599" i="6"/>
  <c r="U598" i="6"/>
  <c r="U597" i="6"/>
  <c r="U596" i="6"/>
  <c r="U595" i="6"/>
  <c r="U592" i="6"/>
  <c r="U591" i="6"/>
  <c r="U590" i="6"/>
  <c r="U589" i="6"/>
  <c r="U588" i="6"/>
  <c r="U587" i="6"/>
  <c r="U586" i="6"/>
  <c r="U584" i="6"/>
  <c r="U583" i="6"/>
  <c r="U582" i="6"/>
  <c r="U581" i="6"/>
  <c r="U580" i="6"/>
  <c r="U579" i="6"/>
  <c r="U578" i="6"/>
  <c r="U576" i="6"/>
  <c r="U575" i="6"/>
  <c r="U574" i="6"/>
  <c r="U573" i="6"/>
  <c r="U572" i="6"/>
  <c r="U571" i="6"/>
  <c r="U570" i="6"/>
  <c r="U568" i="6"/>
  <c r="U567" i="6"/>
  <c r="U566" i="6"/>
  <c r="U565" i="6"/>
  <c r="U564" i="6"/>
  <c r="U563" i="6"/>
  <c r="U562" i="6"/>
  <c r="U560" i="6"/>
  <c r="U559" i="6"/>
  <c r="U558" i="6"/>
  <c r="U557" i="6"/>
  <c r="U556" i="6"/>
  <c r="U555" i="6"/>
  <c r="U554" i="6"/>
  <c r="U552" i="6"/>
  <c r="U551" i="6"/>
  <c r="U550" i="6"/>
  <c r="U549" i="6"/>
  <c r="U548" i="6"/>
  <c r="U547" i="6"/>
  <c r="U546" i="6"/>
  <c r="U543" i="6"/>
  <c r="U542" i="6"/>
  <c r="U541" i="6"/>
  <c r="U540" i="6"/>
  <c r="U539" i="6"/>
  <c r="U538" i="6"/>
  <c r="U537" i="6"/>
  <c r="U535" i="6"/>
  <c r="U534" i="6"/>
  <c r="U533" i="6"/>
  <c r="U532" i="6"/>
  <c r="U531" i="6"/>
  <c r="U530" i="6"/>
  <c r="U529" i="6"/>
  <c r="U527" i="6"/>
  <c r="U526" i="6"/>
  <c r="U525" i="6"/>
  <c r="U524" i="6"/>
  <c r="U523" i="6"/>
  <c r="U522" i="6"/>
  <c r="U521" i="6"/>
  <c r="U519" i="6"/>
  <c r="U518" i="6"/>
  <c r="U517" i="6"/>
  <c r="U516" i="6"/>
  <c r="U515" i="6"/>
  <c r="U514" i="6"/>
  <c r="U513" i="6"/>
  <c r="U511" i="6"/>
  <c r="U510" i="6"/>
  <c r="U509" i="6"/>
  <c r="U508" i="6"/>
  <c r="U507" i="6"/>
  <c r="U506" i="6"/>
  <c r="U505" i="6"/>
  <c r="U503" i="6"/>
  <c r="U502" i="6"/>
  <c r="U501" i="6"/>
  <c r="U500" i="6"/>
  <c r="U499" i="6"/>
  <c r="U498" i="6"/>
  <c r="U497" i="6"/>
  <c r="U494" i="6"/>
  <c r="U493" i="6"/>
  <c r="U492" i="6"/>
  <c r="U491" i="6"/>
  <c r="U490" i="6"/>
  <c r="U489" i="6"/>
  <c r="U488" i="6"/>
  <c r="U486" i="6"/>
  <c r="U485" i="6"/>
  <c r="U484" i="6"/>
  <c r="U483" i="6"/>
  <c r="U482" i="6"/>
  <c r="U481" i="6"/>
  <c r="U480" i="6"/>
  <c r="U478" i="6"/>
  <c r="U477" i="6"/>
  <c r="U476" i="6"/>
  <c r="U475" i="6"/>
  <c r="U474" i="6"/>
  <c r="U473" i="6"/>
  <c r="U472" i="6"/>
  <c r="U470" i="6"/>
  <c r="U469" i="6"/>
  <c r="U468" i="6"/>
  <c r="U467" i="6"/>
  <c r="U466" i="6"/>
  <c r="U465" i="6"/>
  <c r="U464" i="6"/>
  <c r="U462" i="6"/>
  <c r="U461" i="6"/>
  <c r="U460" i="6"/>
  <c r="U459" i="6"/>
  <c r="U458" i="6"/>
  <c r="U457" i="6"/>
  <c r="U456" i="6"/>
  <c r="U454" i="6"/>
  <c r="U453" i="6"/>
  <c r="U452" i="6"/>
  <c r="U451" i="6"/>
  <c r="U450" i="6"/>
  <c r="U449" i="6"/>
  <c r="U448" i="6"/>
  <c r="U487" i="6"/>
  <c r="U496" i="6"/>
  <c r="U504" i="6"/>
  <c r="U512" i="6"/>
  <c r="U520" i="6"/>
  <c r="U528" i="6"/>
  <c r="U536" i="6"/>
  <c r="U445" i="6"/>
  <c r="U444" i="6"/>
  <c r="U443" i="6"/>
  <c r="U442" i="6"/>
  <c r="U441" i="6"/>
  <c r="U440" i="6"/>
  <c r="U439" i="6"/>
  <c r="U437" i="6"/>
  <c r="U436" i="6"/>
  <c r="U435" i="6"/>
  <c r="U434" i="6"/>
  <c r="U433" i="6"/>
  <c r="U432" i="6"/>
  <c r="U431" i="6"/>
  <c r="U429" i="6"/>
  <c r="U428" i="6"/>
  <c r="U427" i="6"/>
  <c r="U426" i="6"/>
  <c r="U425" i="6"/>
  <c r="U424" i="6"/>
  <c r="U423" i="6"/>
  <c r="U421" i="6"/>
  <c r="U420" i="6"/>
  <c r="U419" i="6"/>
  <c r="U418" i="6"/>
  <c r="U417" i="6"/>
  <c r="U416" i="6"/>
  <c r="U415" i="6"/>
  <c r="U412" i="6"/>
  <c r="U411" i="6"/>
  <c r="U410" i="6"/>
  <c r="U409" i="6"/>
  <c r="U408" i="6"/>
  <c r="U407" i="6"/>
  <c r="U406" i="6"/>
  <c r="U404" i="6"/>
  <c r="U403" i="6"/>
  <c r="U402" i="6"/>
  <c r="U401" i="6"/>
  <c r="U400" i="6"/>
  <c r="U399" i="6"/>
  <c r="U398" i="6"/>
  <c r="U396" i="6"/>
  <c r="U395" i="6"/>
  <c r="U394" i="6"/>
  <c r="U393" i="6"/>
  <c r="U392" i="6"/>
  <c r="U391" i="6"/>
  <c r="U390" i="6"/>
  <c r="U388" i="6"/>
  <c r="U387" i="6"/>
  <c r="U386" i="6"/>
  <c r="U385" i="6"/>
  <c r="U384" i="6"/>
  <c r="U383" i="6"/>
  <c r="U382" i="6"/>
  <c r="U380" i="6"/>
  <c r="U379" i="6"/>
  <c r="U378" i="6"/>
  <c r="U377" i="6"/>
  <c r="U376" i="6"/>
  <c r="U375" i="6"/>
  <c r="U374" i="6"/>
  <c r="U372" i="6"/>
  <c r="U371" i="6"/>
  <c r="U370" i="6"/>
  <c r="U369" i="6"/>
  <c r="U368" i="6"/>
  <c r="U367" i="6"/>
  <c r="U366" i="6"/>
  <c r="U363" i="6"/>
  <c r="U362" i="6"/>
  <c r="U361" i="6"/>
  <c r="U360" i="6"/>
  <c r="U359" i="6"/>
  <c r="U358" i="6"/>
  <c r="U357" i="6"/>
  <c r="U355" i="6"/>
  <c r="U354" i="6"/>
  <c r="U353" i="6"/>
  <c r="U352" i="6"/>
  <c r="U351" i="6"/>
  <c r="U350" i="6"/>
  <c r="U349" i="6"/>
  <c r="U347" i="6"/>
  <c r="U346" i="6"/>
  <c r="U345" i="6"/>
  <c r="U344" i="6"/>
  <c r="U343" i="6"/>
  <c r="U342" i="6"/>
  <c r="U341" i="6"/>
  <c r="U339" i="6"/>
  <c r="U338" i="6"/>
  <c r="U337" i="6"/>
  <c r="U336" i="6"/>
  <c r="U335" i="6"/>
  <c r="U334" i="6"/>
  <c r="U333" i="6"/>
  <c r="U331" i="6"/>
  <c r="U330" i="6"/>
  <c r="U329" i="6"/>
  <c r="U328" i="6"/>
  <c r="U327" i="6"/>
  <c r="U326" i="6"/>
  <c r="U325" i="6"/>
  <c r="U323" i="6"/>
  <c r="U322" i="6"/>
  <c r="U321" i="6"/>
  <c r="U320" i="6"/>
  <c r="U319" i="6"/>
  <c r="U318" i="6"/>
  <c r="U317" i="6"/>
  <c r="U315" i="6"/>
  <c r="U314" i="6"/>
  <c r="U313" i="6"/>
  <c r="U312" i="6"/>
  <c r="U311" i="6"/>
  <c r="U310" i="6"/>
  <c r="U309" i="6"/>
  <c r="U307" i="6"/>
  <c r="U306" i="6"/>
  <c r="U305" i="6"/>
  <c r="U304" i="6"/>
  <c r="U303" i="6"/>
  <c r="U302" i="6"/>
  <c r="U301" i="6"/>
  <c r="U298" i="6"/>
  <c r="U297" i="6"/>
  <c r="U296" i="6"/>
  <c r="U295" i="6"/>
  <c r="U294" i="6"/>
  <c r="U293" i="6"/>
  <c r="U292" i="6"/>
  <c r="U290" i="6"/>
  <c r="U289" i="6"/>
  <c r="U288" i="6"/>
  <c r="U287" i="6"/>
  <c r="U286" i="6"/>
  <c r="U285" i="6"/>
  <c r="U284" i="6"/>
  <c r="U282" i="6"/>
  <c r="U281" i="6"/>
  <c r="U280" i="6"/>
  <c r="U279" i="6"/>
  <c r="U278" i="6"/>
  <c r="U277" i="6"/>
  <c r="U276" i="6"/>
  <c r="U274" i="6"/>
  <c r="U273" i="6"/>
  <c r="U272" i="6"/>
  <c r="U271" i="6"/>
  <c r="U270" i="6"/>
  <c r="U269" i="6"/>
  <c r="U268" i="6"/>
  <c r="U266" i="6"/>
  <c r="U265" i="6"/>
  <c r="U264" i="6"/>
  <c r="U263" i="6"/>
  <c r="U262" i="6"/>
  <c r="U261" i="6"/>
  <c r="U260" i="6"/>
  <c r="U258" i="6"/>
  <c r="U257" i="6"/>
  <c r="U256" i="6"/>
  <c r="U255" i="6"/>
  <c r="U254" i="6"/>
  <c r="U253" i="6"/>
  <c r="U252" i="6"/>
  <c r="U250" i="6"/>
  <c r="U249" i="6"/>
  <c r="U248" i="6"/>
  <c r="U247" i="6"/>
  <c r="U246" i="6"/>
  <c r="U245" i="6"/>
  <c r="U244" i="6"/>
  <c r="U241" i="6"/>
  <c r="U240" i="6"/>
  <c r="U239" i="6"/>
  <c r="U238" i="6"/>
  <c r="U237" i="6"/>
  <c r="U236" i="6"/>
  <c r="U235" i="6"/>
  <c r="U233" i="6"/>
  <c r="U232" i="6"/>
  <c r="U231" i="6"/>
  <c r="U230" i="6"/>
  <c r="U229" i="6"/>
  <c r="U228" i="6"/>
  <c r="U227" i="6"/>
  <c r="U225" i="6"/>
  <c r="U224" i="6"/>
  <c r="U223" i="6"/>
  <c r="U222" i="6"/>
  <c r="U221" i="6"/>
  <c r="U220" i="6"/>
  <c r="U219" i="6"/>
  <c r="U216" i="6"/>
  <c r="U215" i="6"/>
  <c r="U214" i="6"/>
  <c r="U213" i="6"/>
  <c r="U212" i="6"/>
  <c r="U211" i="6"/>
  <c r="U210" i="6"/>
  <c r="U200" i="6"/>
  <c r="U199" i="6"/>
  <c r="U198" i="6"/>
  <c r="U197" i="6"/>
  <c r="U196" i="6"/>
  <c r="U195" i="6"/>
  <c r="U194" i="6"/>
  <c r="U208" i="6"/>
  <c r="U207" i="6"/>
  <c r="U206" i="6"/>
  <c r="U205" i="6"/>
  <c r="U204" i="6"/>
  <c r="U203" i="6"/>
  <c r="U202" i="6"/>
  <c r="U191" i="6"/>
  <c r="U190" i="6"/>
  <c r="U189" i="6"/>
  <c r="U188" i="6"/>
  <c r="U187" i="6"/>
  <c r="U186" i="6"/>
  <c r="U185" i="6"/>
  <c r="U183" i="6"/>
  <c r="U182" i="6"/>
  <c r="U181" i="6"/>
  <c r="U180" i="6"/>
  <c r="U179" i="6"/>
  <c r="U178" i="6"/>
  <c r="U177" i="6"/>
  <c r="U175" i="6"/>
  <c r="U174" i="6"/>
  <c r="U173" i="6"/>
  <c r="U172" i="6"/>
  <c r="U171" i="6"/>
  <c r="U170" i="6"/>
  <c r="U169" i="6"/>
  <c r="U166" i="6"/>
  <c r="U165" i="6"/>
  <c r="U164" i="6"/>
  <c r="U163" i="6"/>
  <c r="U162" i="6"/>
  <c r="U161" i="6"/>
  <c r="U160" i="6"/>
  <c r="U158" i="6"/>
  <c r="U157" i="6"/>
  <c r="U156" i="6"/>
  <c r="U155" i="6"/>
  <c r="U154" i="6"/>
  <c r="U153" i="6"/>
  <c r="U152" i="6"/>
  <c r="U150" i="6"/>
  <c r="U149" i="6"/>
  <c r="U148" i="6"/>
  <c r="U147" i="6"/>
  <c r="U146" i="6"/>
  <c r="U145" i="6"/>
  <c r="U144" i="6"/>
  <c r="U141" i="6"/>
  <c r="U140" i="6"/>
  <c r="U139" i="6"/>
  <c r="U138" i="6"/>
  <c r="U137" i="6"/>
  <c r="U136" i="6"/>
  <c r="U135" i="6"/>
  <c r="U133" i="6"/>
  <c r="U132" i="6"/>
  <c r="U131" i="6"/>
  <c r="U130" i="6"/>
  <c r="U129" i="6"/>
  <c r="U128" i="6"/>
  <c r="U127" i="6"/>
  <c r="U125" i="6"/>
  <c r="U124" i="6"/>
  <c r="U123" i="6"/>
  <c r="U122" i="6"/>
  <c r="U121" i="6"/>
  <c r="U120" i="6"/>
  <c r="U119" i="6"/>
  <c r="U117" i="6"/>
  <c r="U116" i="6"/>
  <c r="U115" i="6"/>
  <c r="U114" i="6"/>
  <c r="U113" i="6"/>
  <c r="U112" i="6"/>
  <c r="U111" i="6"/>
  <c r="U109" i="6"/>
  <c r="U108" i="6"/>
  <c r="U107" i="6"/>
  <c r="U106" i="6"/>
  <c r="U105" i="6"/>
  <c r="U104" i="6"/>
  <c r="U103" i="6"/>
  <c r="U101" i="6"/>
  <c r="U100" i="6"/>
  <c r="U99" i="6"/>
  <c r="U98" i="6"/>
  <c r="U97" i="6"/>
  <c r="U96" i="6"/>
  <c r="U95" i="6"/>
  <c r="U93" i="6"/>
  <c r="U92" i="6"/>
  <c r="U91" i="6"/>
  <c r="U90" i="6"/>
  <c r="U89" i="6"/>
  <c r="U88" i="6"/>
  <c r="U87" i="6"/>
  <c r="U85" i="6"/>
  <c r="U84" i="6"/>
  <c r="U83" i="6"/>
  <c r="U82" i="6"/>
  <c r="U81" i="6"/>
  <c r="U80" i="6"/>
  <c r="U79" i="6"/>
  <c r="U76" i="6"/>
  <c r="U75" i="6"/>
  <c r="U74" i="6"/>
  <c r="U73" i="6"/>
  <c r="U72" i="6"/>
  <c r="U71" i="6"/>
  <c r="U70" i="6"/>
  <c r="U68" i="6"/>
  <c r="U67" i="6"/>
  <c r="U66" i="6"/>
  <c r="U65" i="6"/>
  <c r="U64" i="6"/>
  <c r="U63" i="6"/>
  <c r="U62" i="6"/>
  <c r="U60" i="6"/>
  <c r="U59" i="6"/>
  <c r="U58" i="6"/>
  <c r="U57" i="6"/>
  <c r="U56" i="6"/>
  <c r="U55" i="6"/>
  <c r="U54" i="6"/>
  <c r="U46" i="6"/>
  <c r="U52" i="6"/>
  <c r="U51" i="6"/>
  <c r="U50" i="6"/>
  <c r="U49" i="6"/>
  <c r="U48" i="6"/>
  <c r="U47" i="6"/>
  <c r="U44" i="6"/>
  <c r="U43" i="6"/>
  <c r="U42" i="6"/>
  <c r="U41" i="6"/>
  <c r="U40" i="6"/>
  <c r="U39" i="6"/>
  <c r="U38" i="6"/>
  <c r="U35" i="6"/>
  <c r="U34" i="6"/>
  <c r="U33" i="6"/>
  <c r="U32" i="6"/>
  <c r="U31" i="6"/>
  <c r="U30" i="6"/>
  <c r="U29" i="6"/>
  <c r="U27" i="6"/>
  <c r="U26" i="6"/>
  <c r="U25" i="6"/>
  <c r="U24" i="6"/>
  <c r="U23" i="6"/>
  <c r="U22" i="6"/>
  <c r="U21" i="6"/>
  <c r="U19" i="6"/>
  <c r="U18" i="6"/>
  <c r="U17" i="6"/>
  <c r="U16" i="6"/>
  <c r="U15" i="6"/>
  <c r="U14" i="6"/>
  <c r="U13" i="6"/>
  <c r="U11" i="6"/>
  <c r="U10" i="6"/>
  <c r="U9" i="6"/>
  <c r="U8" i="6"/>
  <c r="U7" i="6"/>
  <c r="U6" i="6"/>
  <c r="U5" i="6"/>
  <c r="G6" i="2" l="1"/>
  <c r="H6" i="2" s="1"/>
  <c r="K6" i="2"/>
  <c r="L6" i="2" s="1"/>
  <c r="E37" i="3"/>
  <c r="K5" i="2"/>
  <c r="L5" i="2" s="1"/>
  <c r="Y670" i="6"/>
  <c r="Y674" i="6"/>
  <c r="Y689" i="6"/>
  <c r="Y694" i="6"/>
  <c r="Y703" i="6"/>
  <c r="Y707" i="6"/>
  <c r="Y702" i="6"/>
  <c r="Y706" i="6"/>
  <c r="Y704" i="6"/>
  <c r="Y500" i="6"/>
  <c r="Y537" i="6"/>
  <c r="Y551" i="6"/>
  <c r="Y556" i="6"/>
  <c r="Y560" i="6"/>
  <c r="Y565" i="6"/>
  <c r="Y603" i="6"/>
  <c r="Y607" i="6"/>
  <c r="Y615" i="6"/>
  <c r="Y620" i="6"/>
  <c r="Y675" i="6"/>
  <c r="Y680" i="6"/>
  <c r="Y699" i="6"/>
  <c r="Y631" i="6"/>
  <c r="Y640" i="6"/>
  <c r="Y645" i="6"/>
  <c r="Y649" i="6"/>
  <c r="Y664" i="6"/>
  <c r="Y673" i="6"/>
  <c r="Y697" i="6"/>
  <c r="Y700" i="6"/>
  <c r="Y459" i="6"/>
  <c r="Y477" i="6"/>
  <c r="Y501" i="6"/>
  <c r="Y506" i="6"/>
  <c r="Y510" i="6"/>
  <c r="Y533" i="6"/>
  <c r="Y538" i="6"/>
  <c r="Y542" i="6"/>
  <c r="Y548" i="6"/>
  <c r="Y552" i="6"/>
  <c r="Y575" i="6"/>
  <c r="Y616" i="6"/>
  <c r="Y621" i="6"/>
  <c r="Y625" i="6"/>
  <c r="Y630" i="6"/>
  <c r="Y639" i="6"/>
  <c r="Y648" i="6"/>
  <c r="Y653" i="6"/>
  <c r="Y657" i="6"/>
  <c r="Y687" i="6"/>
  <c r="Y600" i="6"/>
  <c r="Y668" i="6"/>
  <c r="Y622" i="6"/>
  <c r="Y499" i="6"/>
  <c r="Y503" i="6"/>
  <c r="Y555" i="6"/>
  <c r="Y573" i="6"/>
  <c r="Y643" i="6"/>
  <c r="Y623" i="6"/>
  <c r="Y691" i="6"/>
  <c r="Y498" i="6"/>
  <c r="Y502" i="6"/>
  <c r="Y516" i="6"/>
  <c r="Y609" i="6"/>
  <c r="Y522" i="6"/>
  <c r="Y531" i="6"/>
  <c r="Y535" i="6"/>
  <c r="Y559" i="6"/>
  <c r="Y582" i="6"/>
  <c r="Y597" i="6"/>
  <c r="Y601" i="6"/>
  <c r="Y606" i="6"/>
  <c r="Y682" i="6"/>
  <c r="Y646" i="6"/>
  <c r="Y650" i="6"/>
  <c r="Y579" i="6"/>
  <c r="Y685" i="6"/>
  <c r="Y642" i="6"/>
  <c r="Y666" i="6"/>
  <c r="Y505" i="6"/>
  <c r="Y518" i="6"/>
  <c r="Y540" i="6"/>
  <c r="Y546" i="6"/>
  <c r="Y567" i="6"/>
  <c r="Y572" i="6"/>
  <c r="Y584" i="6"/>
  <c r="Y595" i="6"/>
  <c r="Y618" i="6"/>
  <c r="Y632" i="6"/>
  <c r="Y637" i="6"/>
  <c r="Y655" i="6"/>
  <c r="Y661" i="6"/>
  <c r="Y665" i="6"/>
  <c r="Y678" i="6"/>
  <c r="Y696" i="6"/>
  <c r="Y541" i="6"/>
  <c r="Y564" i="6"/>
  <c r="Y596" i="6"/>
  <c r="Y651" i="6"/>
  <c r="Y624" i="6"/>
  <c r="Y638" i="6"/>
  <c r="Y647" i="6"/>
  <c r="Y656" i="6"/>
  <c r="Y662" i="6"/>
  <c r="Y679" i="6"/>
  <c r="Y688" i="6"/>
  <c r="Y511" i="6"/>
  <c r="Y671" i="6"/>
  <c r="Y475" i="6"/>
  <c r="Y480" i="6"/>
  <c r="Y508" i="6"/>
  <c r="Y513" i="6"/>
  <c r="Y530" i="6"/>
  <c r="Y539" i="6"/>
  <c r="Y543" i="6"/>
  <c r="Y549" i="6"/>
  <c r="Y562" i="6"/>
  <c r="Y613" i="6"/>
  <c r="Y634" i="6"/>
  <c r="Y672" i="6"/>
  <c r="Y690" i="6"/>
  <c r="Y654" i="6"/>
  <c r="Y677" i="6"/>
  <c r="Y453" i="6"/>
  <c r="Y517" i="6"/>
  <c r="Y525" i="6"/>
  <c r="Y547" i="6"/>
  <c r="Y558" i="6"/>
  <c r="Y566" i="6"/>
  <c r="Y571" i="6"/>
  <c r="Y574" i="6"/>
  <c r="Y605" i="6"/>
  <c r="Y608" i="6"/>
  <c r="Y660" i="6"/>
  <c r="Y614" i="6"/>
  <c r="Y626" i="6"/>
  <c r="Y636" i="6"/>
  <c r="Y644" i="6"/>
  <c r="Y652" i="6"/>
  <c r="Y669" i="6"/>
  <c r="Y686" i="6"/>
  <c r="Y698" i="6"/>
  <c r="Y497" i="6"/>
  <c r="Y509" i="6"/>
  <c r="Y514" i="6"/>
  <c r="Y526" i="6"/>
  <c r="Y534" i="6"/>
  <c r="Y563" i="6"/>
  <c r="Y583" i="6"/>
  <c r="Y628" i="6"/>
  <c r="Y695" i="6"/>
  <c r="Y681" i="6"/>
  <c r="Y523" i="6"/>
  <c r="Y527" i="6"/>
  <c r="Y580" i="6"/>
  <c r="Y676" i="6"/>
  <c r="Y612" i="6"/>
  <c r="Y629" i="6"/>
  <c r="Y515" i="6"/>
  <c r="Y663" i="6"/>
  <c r="Y484" i="6"/>
  <c r="Y507" i="6"/>
  <c r="Y519" i="6"/>
  <c r="Y524" i="6"/>
  <c r="Y529" i="6"/>
  <c r="Y532" i="6"/>
  <c r="Y568" i="6"/>
  <c r="Y576" i="6"/>
  <c r="Y581" i="6"/>
  <c r="Y598" i="6"/>
  <c r="Y633" i="6"/>
  <c r="Y641" i="6"/>
  <c r="Y521" i="6"/>
  <c r="Y550" i="6"/>
  <c r="Y554" i="6"/>
  <c r="Y557" i="6"/>
  <c r="Y570" i="6"/>
  <c r="Y578" i="6"/>
  <c r="Y599" i="6"/>
  <c r="Y604" i="6"/>
  <c r="Y617" i="6"/>
  <c r="Y658" i="6"/>
  <c r="Y667" i="6"/>
  <c r="Y683" i="6"/>
  <c r="Y692" i="6"/>
  <c r="Y588" i="6"/>
  <c r="Y592" i="6"/>
  <c r="Y591" i="6"/>
  <c r="Y589" i="6"/>
  <c r="Y586" i="6"/>
  <c r="Y587" i="6"/>
  <c r="Y590" i="6"/>
  <c r="Y489" i="6"/>
  <c r="Y528" i="6"/>
  <c r="Y474" i="6"/>
  <c r="Y478" i="6"/>
  <c r="Y481" i="6"/>
  <c r="Y485" i="6"/>
  <c r="Y451" i="6"/>
  <c r="Y448" i="6"/>
  <c r="Y452" i="6"/>
  <c r="Y450" i="6"/>
  <c r="Y462" i="6"/>
  <c r="Y467" i="6"/>
  <c r="Y488" i="6"/>
  <c r="Y492" i="6"/>
  <c r="Y454" i="6"/>
  <c r="Y417" i="6"/>
  <c r="Y520" i="6"/>
  <c r="Y487" i="6"/>
  <c r="Y456" i="6"/>
  <c r="Y473" i="6"/>
  <c r="Y512" i="6"/>
  <c r="Y457" i="6"/>
  <c r="Y466" i="6"/>
  <c r="Y469" i="6"/>
  <c r="Y483" i="6"/>
  <c r="Y433" i="6"/>
  <c r="Y536" i="6"/>
  <c r="Y470" i="6"/>
  <c r="Y496" i="6"/>
  <c r="Y458" i="6"/>
  <c r="Y486" i="6"/>
  <c r="Y464" i="6"/>
  <c r="Y472" i="6"/>
  <c r="Y504" i="6"/>
  <c r="Y460" i="6"/>
  <c r="Y465" i="6"/>
  <c r="Y468" i="6"/>
  <c r="Y476" i="6"/>
  <c r="Y434" i="6"/>
  <c r="Y439" i="6"/>
  <c r="Y443" i="6"/>
  <c r="Y449" i="6"/>
  <c r="Y461" i="6"/>
  <c r="Y482" i="6"/>
  <c r="Y493" i="6"/>
  <c r="Y491" i="6"/>
  <c r="Y490" i="6"/>
  <c r="Y494" i="6"/>
  <c r="Y419" i="6"/>
  <c r="Y436" i="6"/>
  <c r="Y445" i="6"/>
  <c r="Y437" i="6"/>
  <c r="Y396" i="6"/>
  <c r="Y421" i="6"/>
  <c r="Y426" i="6"/>
  <c r="Y431" i="6"/>
  <c r="Y401" i="6"/>
  <c r="Y440" i="6"/>
  <c r="Y418" i="6"/>
  <c r="Y427" i="6"/>
  <c r="Y400" i="6"/>
  <c r="Y409" i="6"/>
  <c r="Y408" i="6"/>
  <c r="Y415" i="6"/>
  <c r="Y432" i="6"/>
  <c r="Y435" i="6"/>
  <c r="Y444" i="6"/>
  <c r="Y410" i="6"/>
  <c r="Y441" i="6"/>
  <c r="Y420" i="6"/>
  <c r="Y425" i="6"/>
  <c r="Y411" i="6"/>
  <c r="Y442" i="6"/>
  <c r="Y328" i="6"/>
  <c r="Y337" i="6"/>
  <c r="Y342" i="6"/>
  <c r="Y351" i="6"/>
  <c r="Y366" i="6"/>
  <c r="Y370" i="6"/>
  <c r="Y375" i="6"/>
  <c r="Y379" i="6"/>
  <c r="Y384" i="6"/>
  <c r="Y393" i="6"/>
  <c r="Y398" i="6"/>
  <c r="Y402" i="6"/>
  <c r="Y407" i="6"/>
  <c r="Y416" i="6"/>
  <c r="Y424" i="6"/>
  <c r="Y403" i="6"/>
  <c r="Y377" i="6"/>
  <c r="Y382" i="6"/>
  <c r="Y386" i="6"/>
  <c r="Y412" i="6"/>
  <c r="Y428" i="6"/>
  <c r="Y406" i="6"/>
  <c r="Y423" i="6"/>
  <c r="Y429" i="6"/>
  <c r="Y390" i="6"/>
  <c r="Y399" i="6"/>
  <c r="Y392" i="6"/>
  <c r="Y404" i="6"/>
  <c r="Y391" i="6"/>
  <c r="Y394" i="6"/>
  <c r="Y369" i="6"/>
  <c r="Y387" i="6"/>
  <c r="Y395" i="6"/>
  <c r="Y385" i="6"/>
  <c r="Y330" i="6"/>
  <c r="Y335" i="6"/>
  <c r="Y378" i="6"/>
  <c r="Y383" i="6"/>
  <c r="Y376" i="6"/>
  <c r="Y388" i="6"/>
  <c r="Y304" i="6"/>
  <c r="Y309" i="6"/>
  <c r="Y313" i="6"/>
  <c r="Y318" i="6"/>
  <c r="Y322" i="6"/>
  <c r="Y327" i="6"/>
  <c r="Y336" i="6"/>
  <c r="Y341" i="6"/>
  <c r="Y374" i="6"/>
  <c r="Y360" i="6"/>
  <c r="Y371" i="6"/>
  <c r="Y372" i="6"/>
  <c r="Y380" i="6"/>
  <c r="Y311" i="6"/>
  <c r="Y326" i="6"/>
  <c r="Y344" i="6"/>
  <c r="Y349" i="6"/>
  <c r="Y361" i="6"/>
  <c r="Y353" i="6"/>
  <c r="Y358" i="6"/>
  <c r="Y367" i="6"/>
  <c r="Y345" i="6"/>
  <c r="Y359" i="6"/>
  <c r="Y368" i="6"/>
  <c r="Y363" i="6"/>
  <c r="Y307" i="6"/>
  <c r="Y312" i="6"/>
  <c r="Y352" i="6"/>
  <c r="Y357" i="6"/>
  <c r="Y314" i="6"/>
  <c r="Y331" i="6"/>
  <c r="Y350" i="6"/>
  <c r="Y320" i="6"/>
  <c r="Y325" i="6"/>
  <c r="Y346" i="6"/>
  <c r="Y362" i="6"/>
  <c r="Y329" i="6"/>
  <c r="Y334" i="6"/>
  <c r="Y338" i="6"/>
  <c r="Y343" i="6"/>
  <c r="Y297" i="6"/>
  <c r="Y315" i="6"/>
  <c r="Y333" i="6"/>
  <c r="Y294" i="6"/>
  <c r="Y298" i="6"/>
  <c r="Y295" i="6"/>
  <c r="Y301" i="6"/>
  <c r="Y310" i="6"/>
  <c r="Y354" i="6"/>
  <c r="Y296" i="6"/>
  <c r="Y302" i="6"/>
  <c r="Y339" i="6"/>
  <c r="Y347" i="6"/>
  <c r="Y355" i="6"/>
  <c r="Y323" i="6"/>
  <c r="Y321" i="6"/>
  <c r="Y319" i="6"/>
  <c r="Y317" i="6"/>
  <c r="Y305" i="6"/>
  <c r="Y264" i="6"/>
  <c r="Y278" i="6"/>
  <c r="Y287" i="6"/>
  <c r="Y306" i="6"/>
  <c r="Y303" i="6"/>
  <c r="Y254" i="6"/>
  <c r="Y286" i="6"/>
  <c r="Y292" i="6"/>
  <c r="Y256" i="6"/>
  <c r="Y261" i="6"/>
  <c r="Y265" i="6"/>
  <c r="Y270" i="6"/>
  <c r="Y274" i="6"/>
  <c r="Y279" i="6"/>
  <c r="Y284" i="6"/>
  <c r="Y288" i="6"/>
  <c r="Y293" i="6"/>
  <c r="Y285" i="6"/>
  <c r="Y276" i="6"/>
  <c r="Y289" i="6"/>
  <c r="Y281" i="6"/>
  <c r="Y282" i="6"/>
  <c r="Y290" i="6"/>
  <c r="Y271" i="6"/>
  <c r="Y280" i="6"/>
  <c r="Y263" i="6"/>
  <c r="Y272" i="6"/>
  <c r="Y277" i="6"/>
  <c r="Y273" i="6"/>
  <c r="Y227" i="6"/>
  <c r="Y236" i="6"/>
  <c r="Y258" i="6"/>
  <c r="Y268" i="6"/>
  <c r="Y255" i="6"/>
  <c r="Y269" i="6"/>
  <c r="Y129" i="6"/>
  <c r="Y148" i="6"/>
  <c r="Y157" i="6"/>
  <c r="Y172" i="6"/>
  <c r="Y177" i="6"/>
  <c r="Y181" i="6"/>
  <c r="Y186" i="6"/>
  <c r="Y197" i="6"/>
  <c r="Y210" i="6"/>
  <c r="Y214" i="6"/>
  <c r="Y220" i="6"/>
  <c r="Y229" i="6"/>
  <c r="Y233" i="6"/>
  <c r="Y238" i="6"/>
  <c r="Y244" i="6"/>
  <c r="Y240" i="6"/>
  <c r="Y246" i="6"/>
  <c r="Y223" i="6"/>
  <c r="Y232" i="6"/>
  <c r="Y247" i="6"/>
  <c r="Y252" i="6"/>
  <c r="Y260" i="6"/>
  <c r="Y253" i="6"/>
  <c r="Y245" i="6"/>
  <c r="Y249" i="6"/>
  <c r="Y262" i="6"/>
  <c r="Y266" i="6"/>
  <c r="Y135" i="6"/>
  <c r="Y149" i="6"/>
  <c r="Y154" i="6"/>
  <c r="Y158" i="6"/>
  <c r="Y169" i="6"/>
  <c r="Y173" i="6"/>
  <c r="Y182" i="6"/>
  <c r="Y205" i="6"/>
  <c r="Y235" i="6"/>
  <c r="Y239" i="6"/>
  <c r="Y257" i="6"/>
  <c r="Y222" i="6"/>
  <c r="Y132" i="6"/>
  <c r="Y175" i="6"/>
  <c r="Y180" i="6"/>
  <c r="Y213" i="6"/>
  <c r="Y66" i="6"/>
  <c r="Y71" i="6"/>
  <c r="Y75" i="6"/>
  <c r="Y81" i="6"/>
  <c r="Y90" i="6"/>
  <c r="Y95" i="6"/>
  <c r="Y99" i="6"/>
  <c r="Y104" i="6"/>
  <c r="Y108" i="6"/>
  <c r="Y113" i="6"/>
  <c r="Y122" i="6"/>
  <c r="Y136" i="6"/>
  <c r="Y160" i="6"/>
  <c r="Y164" i="6"/>
  <c r="Y174" i="6"/>
  <c r="Y179" i="6"/>
  <c r="Y188" i="6"/>
  <c r="Y216" i="6"/>
  <c r="Y225" i="6"/>
  <c r="Y230" i="6"/>
  <c r="Y241" i="6"/>
  <c r="Y189" i="6"/>
  <c r="Y207" i="6"/>
  <c r="Y196" i="6"/>
  <c r="Y219" i="6"/>
  <c r="Y231" i="6"/>
  <c r="Y248" i="6"/>
  <c r="Y204" i="6"/>
  <c r="Y224" i="6"/>
  <c r="Y228" i="6"/>
  <c r="Y237" i="6"/>
  <c r="Y221" i="6"/>
  <c r="Y250" i="6"/>
  <c r="Y212" i="6"/>
  <c r="Y162" i="6"/>
  <c r="Y130" i="6"/>
  <c r="Y140" i="6"/>
  <c r="Y146" i="6"/>
  <c r="Y194" i="6"/>
  <c r="Y211" i="6"/>
  <c r="Y215" i="6"/>
  <c r="Y114" i="6"/>
  <c r="Y119" i="6"/>
  <c r="Y165" i="6"/>
  <c r="Y171" i="6"/>
  <c r="Y185" i="6"/>
  <c r="Y206" i="6"/>
  <c r="Y195" i="6"/>
  <c r="Y199" i="6"/>
  <c r="Y187" i="6"/>
  <c r="Y208" i="6"/>
  <c r="Y183" i="6"/>
  <c r="Y191" i="6"/>
  <c r="Y198" i="6"/>
  <c r="Y202" i="6"/>
  <c r="Y155" i="6"/>
  <c r="Y163" i="6"/>
  <c r="Y203" i="6"/>
  <c r="Y128" i="6"/>
  <c r="Y115" i="6"/>
  <c r="Y120" i="6"/>
  <c r="Y137" i="6"/>
  <c r="Y141" i="6"/>
  <c r="Y147" i="6"/>
  <c r="Y152" i="6"/>
  <c r="Y156" i="6"/>
  <c r="Y170" i="6"/>
  <c r="Y178" i="6"/>
  <c r="Y190" i="6"/>
  <c r="Y200" i="6"/>
  <c r="Y150" i="6"/>
  <c r="Y125" i="6"/>
  <c r="Y121" i="6"/>
  <c r="Y82" i="6"/>
  <c r="Y87" i="6"/>
  <c r="Y96" i="6"/>
  <c r="Y105" i="6"/>
  <c r="Y109" i="6"/>
  <c r="Y117" i="6"/>
  <c r="Y127" i="6"/>
  <c r="Y133" i="6"/>
  <c r="Y138" i="6"/>
  <c r="Y144" i="6"/>
  <c r="Y161" i="6"/>
  <c r="Y73" i="6"/>
  <c r="Y79" i="6"/>
  <c r="Y88" i="6"/>
  <c r="Y97" i="6"/>
  <c r="Y101" i="6"/>
  <c r="Y111" i="6"/>
  <c r="Y123" i="6"/>
  <c r="Y131" i="6"/>
  <c r="Y139" i="6"/>
  <c r="Y145" i="6"/>
  <c r="Y153" i="6"/>
  <c r="Y103" i="6"/>
  <c r="Y107" i="6"/>
  <c r="Y112" i="6"/>
  <c r="Y124" i="6"/>
  <c r="Y166" i="6"/>
  <c r="Y106" i="6"/>
  <c r="Y93" i="6"/>
  <c r="Y116" i="6"/>
  <c r="Y74" i="6"/>
  <c r="Y80" i="6"/>
  <c r="Y84" i="6"/>
  <c r="Y98" i="6"/>
  <c r="Y100" i="6"/>
  <c r="Y72" i="6"/>
  <c r="Y91" i="6"/>
  <c r="Y83" i="6"/>
  <c r="Y92" i="6"/>
  <c r="Y89" i="6"/>
  <c r="Y76" i="6"/>
  <c r="Y85" i="6"/>
  <c r="Y14" i="6"/>
  <c r="Y18" i="6"/>
  <c r="Y32" i="6"/>
  <c r="Y56" i="6"/>
  <c r="Y65" i="6"/>
  <c r="Y70" i="6"/>
  <c r="Y11" i="6"/>
  <c r="Y16" i="6"/>
  <c r="Y30" i="6"/>
  <c r="Y54" i="6"/>
  <c r="Y58" i="6"/>
  <c r="Y63" i="6"/>
  <c r="Y33" i="6"/>
  <c r="Y39" i="6"/>
  <c r="Y62" i="6"/>
  <c r="Y41" i="6"/>
  <c r="Y59" i="6"/>
  <c r="Y64" i="6"/>
  <c r="Y68" i="6"/>
  <c r="Y42" i="6"/>
  <c r="Y31" i="6"/>
  <c r="Y67" i="6"/>
  <c r="Y35" i="6"/>
  <c r="Y44" i="6"/>
  <c r="Y49" i="6"/>
  <c r="Y57" i="6"/>
  <c r="Y38" i="6"/>
  <c r="Y19" i="6"/>
  <c r="Y24" i="6"/>
  <c r="Y29" i="6"/>
  <c r="Y51" i="6"/>
  <c r="Y55" i="6"/>
  <c r="Y34" i="6"/>
  <c r="Y40" i="6"/>
  <c r="Y43" i="6"/>
  <c r="Y48" i="6"/>
  <c r="Y52" i="6"/>
  <c r="Y60" i="6"/>
  <c r="Y46" i="6"/>
  <c r="Y50" i="6"/>
  <c r="Y47" i="6"/>
  <c r="Y21" i="6"/>
  <c r="Y25" i="6"/>
  <c r="Y22" i="6"/>
  <c r="Y26" i="6"/>
  <c r="Y27" i="6"/>
  <c r="Y23" i="6"/>
  <c r="Y15" i="6"/>
  <c r="Y8" i="6"/>
  <c r="Y13" i="6"/>
  <c r="Y17" i="6"/>
  <c r="Y7" i="6"/>
  <c r="Y5" i="6"/>
  <c r="Y9" i="6"/>
  <c r="Y6" i="6"/>
  <c r="Y10" i="6"/>
  <c r="U701" i="6"/>
  <c r="U693" i="6"/>
  <c r="U635" i="6"/>
  <c r="U627" i="6"/>
  <c r="U619" i="6"/>
  <c r="U611" i="6"/>
  <c r="U602" i="6"/>
  <c r="U594" i="6"/>
  <c r="U585" i="6"/>
  <c r="U577" i="6"/>
  <c r="U569" i="6"/>
  <c r="U561" i="6"/>
  <c r="U553" i="6"/>
  <c r="U545" i="6"/>
  <c r="U479" i="6"/>
  <c r="U471" i="6"/>
  <c r="U463" i="6"/>
  <c r="U455" i="6"/>
  <c r="U447" i="6"/>
  <c r="U438" i="6"/>
  <c r="U430" i="6"/>
  <c r="U422" i="6"/>
  <c r="U414" i="6"/>
  <c r="U405" i="6"/>
  <c r="U397" i="6"/>
  <c r="U389" i="6"/>
  <c r="U381" i="6"/>
  <c r="U373" i="6"/>
  <c r="U365" i="6"/>
  <c r="U356" i="6"/>
  <c r="U348" i="6"/>
  <c r="U340" i="6"/>
  <c r="U332" i="6"/>
  <c r="U324" i="6"/>
  <c r="U316" i="6"/>
  <c r="U308" i="6"/>
  <c r="U300" i="6"/>
  <c r="U291" i="6"/>
  <c r="U283" i="6"/>
  <c r="U275" i="6"/>
  <c r="U267" i="6"/>
  <c r="U259" i="6"/>
  <c r="U251" i="6"/>
  <c r="U243" i="6"/>
  <c r="U234" i="6"/>
  <c r="U226" i="6"/>
  <c r="U218" i="6"/>
  <c r="U209" i="6"/>
  <c r="U201" i="6"/>
  <c r="U193" i="6"/>
  <c r="U184" i="6"/>
  <c r="U176" i="6"/>
  <c r="U168" i="6"/>
  <c r="U159" i="6"/>
  <c r="U151" i="6"/>
  <c r="U143" i="6"/>
  <c r="U134" i="6"/>
  <c r="U126" i="6"/>
  <c r="U118" i="6"/>
  <c r="U110" i="6"/>
  <c r="U102" i="6"/>
  <c r="U94" i="6"/>
  <c r="U86" i="6"/>
  <c r="U78" i="6"/>
  <c r="U69" i="6"/>
  <c r="U61" i="6"/>
  <c r="U53" i="6"/>
  <c r="U45" i="6"/>
  <c r="U37" i="6"/>
  <c r="U28" i="6"/>
  <c r="U20" i="6"/>
  <c r="U12" i="6"/>
  <c r="U4" i="6"/>
  <c r="Q6" i="2" l="1"/>
  <c r="R6" i="2" s="1"/>
  <c r="Q5" i="2"/>
  <c r="R5" i="2" s="1"/>
  <c r="Y45" i="6"/>
  <c r="Y110" i="6"/>
  <c r="Y275" i="6"/>
  <c r="Y308" i="6"/>
  <c r="Y53" i="6"/>
  <c r="Y151" i="6"/>
  <c r="Y184" i="6"/>
  <c r="Y283" i="6"/>
  <c r="Y414" i="6"/>
  <c r="Y447" i="6"/>
  <c r="Y37" i="6"/>
  <c r="Y69" i="6"/>
  <c r="Y134" i="6"/>
  <c r="Y168" i="6"/>
  <c r="Y201" i="6"/>
  <c r="Y267" i="6"/>
  <c r="Y300" i="6"/>
  <c r="Y365" i="6"/>
  <c r="Y397" i="6"/>
  <c r="Y463" i="6"/>
  <c r="Y594" i="6"/>
  <c r="Y193" i="6"/>
  <c r="Y259" i="6"/>
  <c r="Y389" i="6"/>
  <c r="Y422" i="6"/>
  <c r="Y455" i="6"/>
  <c r="Y619" i="6"/>
  <c r="Y159" i="6"/>
  <c r="Y585" i="6"/>
  <c r="Y209" i="6"/>
  <c r="Y243" i="6"/>
  <c r="Y332" i="6"/>
  <c r="Y561" i="6"/>
  <c r="Y28" i="6"/>
  <c r="Y102" i="6"/>
  <c r="Y324" i="6"/>
  <c r="Y218" i="6"/>
  <c r="Y251" i="6"/>
  <c r="Y471" i="6"/>
  <c r="Y61" i="6"/>
  <c r="Y118" i="6"/>
  <c r="Y176" i="6"/>
  <c r="Y234" i="6"/>
  <c r="Y291" i="6"/>
  <c r="Y348" i="6"/>
  <c r="Y381" i="6"/>
  <c r="Y405" i="6"/>
  <c r="Y438" i="6"/>
  <c r="Y553" i="6"/>
  <c r="Y611" i="6"/>
  <c r="Y701" i="6"/>
  <c r="Y94" i="6"/>
  <c r="Y12" i="6"/>
  <c r="Y126" i="6"/>
  <c r="Y356" i="6"/>
  <c r="Y479" i="6"/>
  <c r="Y569" i="6"/>
  <c r="Y627" i="6"/>
  <c r="Y20" i="6"/>
  <c r="Y78" i="6"/>
  <c r="Y316" i="6"/>
  <c r="Y340" i="6"/>
  <c r="Y373" i="6"/>
  <c r="Y430" i="6"/>
  <c r="Y545" i="6"/>
  <c r="Y577" i="6"/>
  <c r="Y602" i="6"/>
  <c r="Y635" i="6"/>
  <c r="Y693" i="6"/>
  <c r="Y86" i="6"/>
  <c r="Y143" i="6"/>
  <c r="Y226" i="6"/>
  <c r="R66" i="2" l="1"/>
  <c r="Q66" i="2"/>
  <c r="E15" i="5"/>
  <c r="E16" i="5"/>
  <c r="K72" i="5"/>
  <c r="I71" i="5"/>
  <c r="H71" i="5"/>
  <c r="J70" i="5"/>
  <c r="K70" i="5" s="1"/>
  <c r="J69" i="5"/>
  <c r="K69" i="5" s="1"/>
  <c r="J68" i="5"/>
  <c r="K68" i="5" s="1"/>
  <c r="I66" i="5"/>
  <c r="H66" i="5"/>
  <c r="J64" i="5"/>
  <c r="K64" i="5" s="1"/>
  <c r="J63" i="5"/>
  <c r="K63" i="5" s="1"/>
  <c r="J62" i="5"/>
  <c r="K62" i="5" s="1"/>
  <c r="J61" i="5"/>
  <c r="J66" i="5" s="1"/>
  <c r="I58" i="5"/>
  <c r="H58" i="5"/>
  <c r="J57" i="5"/>
  <c r="K57" i="5" s="1"/>
  <c r="J51" i="5"/>
  <c r="K51" i="5" s="1"/>
  <c r="K50" i="5"/>
  <c r="J50" i="5"/>
  <c r="J49" i="5"/>
  <c r="K49" i="5" s="1"/>
  <c r="J48" i="5"/>
  <c r="K48" i="5" s="1"/>
  <c r="J47" i="5"/>
  <c r="K47" i="5" s="1"/>
  <c r="K46" i="5"/>
  <c r="J46" i="5"/>
  <c r="J45" i="5"/>
  <c r="K45" i="5" s="1"/>
  <c r="J44" i="5"/>
  <c r="K44" i="5" s="1"/>
  <c r="J43" i="5"/>
  <c r="K43" i="5" s="1"/>
  <c r="K42" i="5"/>
  <c r="J42" i="5"/>
  <c r="J41" i="5"/>
  <c r="K41" i="5" s="1"/>
  <c r="J40" i="5"/>
  <c r="K40" i="5" s="1"/>
  <c r="J39" i="5"/>
  <c r="K39" i="5" s="1"/>
  <c r="K38" i="5"/>
  <c r="J38" i="5"/>
  <c r="J37" i="5"/>
  <c r="K37" i="5" s="1"/>
  <c r="J36" i="5"/>
  <c r="K36" i="5" s="1"/>
  <c r="J35" i="5"/>
  <c r="K35" i="5" s="1"/>
  <c r="K34" i="5"/>
  <c r="J34" i="5"/>
  <c r="J33" i="5"/>
  <c r="K33" i="5" s="1"/>
  <c r="J32" i="5"/>
  <c r="K32" i="5" s="1"/>
  <c r="I30" i="5"/>
  <c r="H30" i="5"/>
  <c r="J29" i="5"/>
  <c r="K29" i="5" s="1"/>
  <c r="J28" i="5"/>
  <c r="K28" i="5" s="1"/>
  <c r="J27" i="5"/>
  <c r="K27" i="5" s="1"/>
  <c r="I24" i="5"/>
  <c r="H24" i="5"/>
  <c r="J23" i="5"/>
  <c r="K23" i="5" s="1"/>
  <c r="E23" i="5"/>
  <c r="J22" i="5"/>
  <c r="K22" i="5" s="1"/>
  <c r="E22" i="5"/>
  <c r="J21" i="5"/>
  <c r="K21" i="5" s="1"/>
  <c r="E21" i="5"/>
  <c r="J20" i="5"/>
  <c r="E20" i="5"/>
  <c r="I17" i="5"/>
  <c r="H17" i="5"/>
  <c r="K16" i="5"/>
  <c r="J16" i="5"/>
  <c r="J15" i="5"/>
  <c r="J14" i="5"/>
  <c r="K14" i="5" s="1"/>
  <c r="I12" i="5"/>
  <c r="J11" i="5"/>
  <c r="K11" i="5" s="1"/>
  <c r="E11" i="5"/>
  <c r="F11" i="5" s="1"/>
  <c r="J10" i="5"/>
  <c r="K10" i="5" s="1"/>
  <c r="E10" i="5"/>
  <c r="F10" i="5" s="1"/>
  <c r="J9" i="5"/>
  <c r="K9" i="5" s="1"/>
  <c r="E9" i="5"/>
  <c r="F9" i="5" s="1"/>
  <c r="J8" i="5"/>
  <c r="K8" i="5" s="1"/>
  <c r="E8" i="5"/>
  <c r="F8" i="5" s="1"/>
  <c r="J7" i="5"/>
  <c r="K7" i="5" s="1"/>
  <c r="E7" i="5"/>
  <c r="F7" i="5" s="1"/>
  <c r="J24" i="5" l="1"/>
  <c r="I73" i="5"/>
  <c r="I74" i="5" s="1"/>
  <c r="J17" i="5"/>
  <c r="J58" i="5"/>
  <c r="K30" i="5"/>
  <c r="K58" i="5"/>
  <c r="J30" i="5"/>
  <c r="K61" i="5"/>
  <c r="K66" i="5" s="1"/>
  <c r="K20" i="5"/>
  <c r="K24" i="5" s="1"/>
  <c r="K15" i="5"/>
  <c r="K17" i="5" s="1"/>
  <c r="J71" i="5"/>
  <c r="K71" i="5" s="1"/>
  <c r="E14" i="5"/>
  <c r="E6" i="5" l="1"/>
  <c r="F6" i="5" s="1"/>
  <c r="H6" i="5" s="1"/>
  <c r="J6" i="5" l="1"/>
  <c r="H12" i="5"/>
  <c r="H73" i="5" s="1"/>
  <c r="H74" i="5" s="1"/>
  <c r="J12" i="5" l="1"/>
  <c r="J73" i="5" s="1"/>
  <c r="K6" i="5"/>
  <c r="K12" i="5" s="1"/>
  <c r="J74" i="5" l="1"/>
  <c r="K73" i="5"/>
  <c r="K7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frankline</author>
  </authors>
  <commentList>
    <comment ref="C6" authorId="0" shapeId="0" xr:uid="{00000000-0006-0000-0400-000001000000}">
      <text>
        <r>
          <rPr>
            <b/>
            <sz val="9"/>
            <color indexed="81"/>
            <rFont val="Tahoma"/>
            <family val="2"/>
          </rPr>
          <t>frankline:</t>
        </r>
        <r>
          <rPr>
            <sz val="9"/>
            <color indexed="81"/>
            <rFont val="Tahoma"/>
            <family val="2"/>
          </rPr>
          <t xml:space="preserve">
pick dropdown if necessary</t>
        </r>
      </text>
    </comment>
    <comment ref="H6" authorId="0" shapeId="0" xr:uid="{00000000-0006-0000-0400-000002000000}">
      <text>
        <r>
          <rPr>
            <b/>
            <sz val="9"/>
            <color indexed="81"/>
            <rFont val="Tahoma"/>
            <family val="2"/>
          </rPr>
          <t>frankline:</t>
        </r>
        <r>
          <rPr>
            <sz val="9"/>
            <color indexed="81"/>
            <rFont val="Tahoma"/>
            <family val="2"/>
          </rPr>
          <t xml:space="preserve">
= Monthly Gross x FTE % x number of months required 
eg if needed for 2 months =E6 x F6 x 2
</t>
        </r>
      </text>
    </comment>
    <comment ref="H20" authorId="0" shapeId="0" xr:uid="{00000000-0006-0000-0400-000003000000}">
      <text>
        <r>
          <rPr>
            <b/>
            <sz val="9"/>
            <color indexed="81"/>
            <rFont val="Tahoma"/>
            <family val="2"/>
          </rPr>
          <t xml:space="preserve">Number of staff x frequency x Perdiem Rate </t>
        </r>
      </text>
    </comment>
    <comment ref="C32" authorId="0" shapeId="0" xr:uid="{00000000-0006-0000-0400-000004000000}">
      <text>
        <r>
          <rPr>
            <b/>
            <sz val="9"/>
            <color indexed="81"/>
            <rFont val="Tahoma"/>
            <family val="2"/>
          </rPr>
          <t>frankline:</t>
        </r>
        <r>
          <rPr>
            <sz val="9"/>
            <color indexed="81"/>
            <rFont val="Tahoma"/>
            <family val="2"/>
          </rPr>
          <t xml:space="preserve">
pick dropdown </t>
        </r>
      </text>
    </comment>
    <comment ref="H32" authorId="0" shapeId="0" xr:uid="{00000000-0006-0000-0400-000005000000}">
      <text>
        <r>
          <rPr>
            <b/>
            <sz val="9"/>
            <color indexed="81"/>
            <rFont val="Tahoma"/>
            <family val="2"/>
          </rPr>
          <t xml:space="preserve">frankline:
Qty requred X Unit cost </t>
        </r>
      </text>
    </comment>
  </commentList>
</comments>
</file>

<file path=xl/sharedStrings.xml><?xml version="1.0" encoding="utf-8"?>
<sst xmlns="http://schemas.openxmlformats.org/spreadsheetml/2006/main" count="5142" uniqueCount="2963">
  <si>
    <t xml:space="preserve">Year 1 </t>
  </si>
  <si>
    <t>Personnel</t>
  </si>
  <si>
    <t>Travel</t>
  </si>
  <si>
    <t>Consultants</t>
  </si>
  <si>
    <t>Equipment &gt;$5000</t>
  </si>
  <si>
    <t>Sub-awards</t>
  </si>
  <si>
    <t xml:space="preserve">Notes </t>
  </si>
  <si>
    <t xml:space="preserve">Period </t>
  </si>
  <si>
    <t>2. Budget allocation (per cost category)</t>
  </si>
  <si>
    <t xml:space="preserve">Consultant/mentors </t>
  </si>
  <si>
    <t xml:space="preserve">House Allowance </t>
  </si>
  <si>
    <t xml:space="preserve">Commuter Allowance </t>
  </si>
  <si>
    <t xml:space="preserve">Extraneous Allowance </t>
  </si>
  <si>
    <t xml:space="preserve">Risk Allowance </t>
  </si>
  <si>
    <t xml:space="preserve">Health Worker Allowance </t>
  </si>
  <si>
    <t xml:space="preserve">Emergency Call Allowance </t>
  </si>
  <si>
    <t xml:space="preserve">Non-Practice Allowance </t>
  </si>
  <si>
    <t>Leave Allowance</t>
  </si>
  <si>
    <t>KMR 4</t>
  </si>
  <si>
    <t xml:space="preserve">Accountant,    </t>
  </si>
  <si>
    <t>Quantity</t>
  </si>
  <si>
    <t>All costs in KES</t>
  </si>
  <si>
    <t xml:space="preserve">Annual gross + allowances, medical  </t>
  </si>
  <si>
    <t>FTE %</t>
  </si>
  <si>
    <t xml:space="preserve">Frequency </t>
  </si>
  <si>
    <t xml:space="preserve">Desciption </t>
  </si>
  <si>
    <t>Staff Grade</t>
  </si>
  <si>
    <t>Total KES</t>
  </si>
  <si>
    <t>Total USD</t>
  </si>
  <si>
    <t xml:space="preserve">Total Personnel </t>
  </si>
  <si>
    <t xml:space="preserve">Total Consultants/contractual </t>
  </si>
  <si>
    <t>Other Direct costs: Supplies</t>
  </si>
  <si>
    <t>Lab</t>
  </si>
  <si>
    <t xml:space="preserve">Field </t>
  </si>
  <si>
    <t xml:space="preserve">Equipment </t>
  </si>
  <si>
    <t xml:space="preserve">Supplies </t>
  </si>
  <si>
    <t>Office</t>
  </si>
  <si>
    <t xml:space="preserve">Total Supplies </t>
  </si>
  <si>
    <t>Total Travel</t>
  </si>
  <si>
    <t xml:space="preserve">Total Equipment </t>
  </si>
  <si>
    <t xml:space="preserve">must be above $5000, otherwisw to be taken to supplies </t>
  </si>
  <si>
    <t>Specification incld CAT no</t>
  </si>
  <si>
    <t xml:space="preserve">description / purpose </t>
  </si>
  <si>
    <t xml:space="preserve">Other Direct costs: Meetings </t>
  </si>
  <si>
    <t xml:space="preserve">Purpose </t>
  </si>
  <si>
    <t xml:space="preserve">Venue </t>
  </si>
  <si>
    <t xml:space="preserve">Pax </t>
  </si>
  <si>
    <t>Cost</t>
  </si>
  <si>
    <t xml:space="preserve">Other Direct costs: conferences  </t>
  </si>
  <si>
    <t xml:space="preserve">Total </t>
  </si>
  <si>
    <t xml:space="preserve">Meetings and conferences </t>
  </si>
  <si>
    <t xml:space="preserve">Institution </t>
  </si>
  <si>
    <t xml:space="preserve">Total Sub awards </t>
  </si>
  <si>
    <t>Total WP 1 KES</t>
  </si>
  <si>
    <t>Designation</t>
  </si>
  <si>
    <t xml:space="preserve">1. Add more collumns if required </t>
  </si>
  <si>
    <t>2. Only insert designation using dropdown list</t>
  </si>
  <si>
    <t>Monthly Gross</t>
  </si>
  <si>
    <t xml:space="preserve">Vehicle running costs </t>
  </si>
  <si>
    <t xml:space="preserve">Units  </t>
  </si>
  <si>
    <t>Unit Cost</t>
  </si>
  <si>
    <t xml:space="preserve">Perdiem Rate </t>
  </si>
  <si>
    <t xml:space="preserve">Year 2 </t>
  </si>
  <si>
    <t>IRB-SERU</t>
  </si>
  <si>
    <t>NACOSTI</t>
  </si>
  <si>
    <t xml:space="preserve">Activity </t>
  </si>
  <si>
    <t xml:space="preserve">justify Role </t>
  </si>
  <si>
    <t xml:space="preserve">Registration </t>
  </si>
  <si>
    <t xml:space="preserve">WHO PQ fees </t>
  </si>
  <si>
    <t xml:space="preserve">Pharmarcy and Poisons Board </t>
  </si>
  <si>
    <t xml:space="preserve">Trade mark </t>
  </si>
  <si>
    <t>Total WP 1 JPY</t>
  </si>
  <si>
    <t>NU</t>
  </si>
  <si>
    <t>Revital</t>
  </si>
  <si>
    <t xml:space="preserve">Grand Total </t>
  </si>
  <si>
    <t xml:space="preserve">Work Package 1-Product validation </t>
  </si>
  <si>
    <t>Senior Principal Research Scientist</t>
  </si>
  <si>
    <t>Principal Research Scientist</t>
  </si>
  <si>
    <t>DESIGNATIONS</t>
  </si>
  <si>
    <t>BASIC SALARY</t>
  </si>
  <si>
    <t>CLINICAL RESEARCH SCIENTISTS</t>
  </si>
  <si>
    <t>JOB GROUP (KMR)</t>
  </si>
  <si>
    <t>Nursing Service Allowance</t>
  </si>
  <si>
    <t>Gross Monthly Pay (Step 1)</t>
  </si>
  <si>
    <t>Gratuity @ 31% (step 1)</t>
  </si>
  <si>
    <t>Insurances (Medical &amp; WIBA)</t>
  </si>
  <si>
    <t xml:space="preserve">Gross Annual Pay &amp; Benefits </t>
  </si>
  <si>
    <t>Senior Principal Clinical Research Scientist</t>
  </si>
  <si>
    <t>Principal Clinical Research Scientist</t>
  </si>
  <si>
    <t>Assistant Principal Clinical Research Scientist</t>
  </si>
  <si>
    <t>Clinical Research Scientist</t>
  </si>
  <si>
    <t>RESEARCH SCIENTISTS</t>
  </si>
  <si>
    <t xml:space="preserve">Assistant Principal Research Scientist </t>
  </si>
  <si>
    <t>Senior Research Scientist</t>
  </si>
  <si>
    <t>Research Scientist</t>
  </si>
  <si>
    <t>TECHNOLOGISTS AND TECHNICIANS</t>
  </si>
  <si>
    <t>Manager Laboratory Services</t>
  </si>
  <si>
    <t>Principal Laboratory Analyst</t>
  </si>
  <si>
    <t>Senior Laboratory  Analyst</t>
  </si>
  <si>
    <t>Laboratory  Analyst</t>
  </si>
  <si>
    <t>Senior Laboratory Technologist</t>
  </si>
  <si>
    <t>Laboratory Technologist</t>
  </si>
  <si>
    <t>Senior Laboratory Technician</t>
  </si>
  <si>
    <t>Laboratory Technician</t>
  </si>
  <si>
    <t>CLINICAL OFFICERS</t>
  </si>
  <si>
    <t>Principal Clinical Officer</t>
  </si>
  <si>
    <t>Senior Clinical Officer</t>
  </si>
  <si>
    <t>Clinical Officer</t>
  </si>
  <si>
    <t>HEALTH RECORDS</t>
  </si>
  <si>
    <t>Principal Health Records &amp; Information Technologist</t>
  </si>
  <si>
    <t>Senior Health Records &amp; Information Technologist</t>
  </si>
  <si>
    <t>Health Records &amp; Information Technologist</t>
  </si>
  <si>
    <t>COMMUNITY HEALTH WORKERS</t>
  </si>
  <si>
    <t>Principal Community Health Worker</t>
  </si>
  <si>
    <t>Senior Community Health Worker</t>
  </si>
  <si>
    <t>Community Health Worker</t>
  </si>
  <si>
    <t>PHARMACEUTICAL TECHNOLOGIST</t>
  </si>
  <si>
    <t>Principal Pharmaceutical Technologist</t>
  </si>
  <si>
    <t>Senior Pharmaceutical Technologist</t>
  </si>
  <si>
    <t>Pharmaceutical Technologist</t>
  </si>
  <si>
    <t>NURSING OFFICERS</t>
  </si>
  <si>
    <t>Principal Nursing Officer</t>
  </si>
  <si>
    <t>Senior Nursing Officer</t>
  </si>
  <si>
    <t>Nursing Officer</t>
  </si>
  <si>
    <t>Senior Registered Nurse</t>
  </si>
  <si>
    <t>Registered Nurse</t>
  </si>
  <si>
    <t>Senior Enrolled Nurse</t>
  </si>
  <si>
    <t>Enrolled Nurse</t>
  </si>
  <si>
    <t>ADMINISTRATIVE OFFICERS</t>
  </si>
  <si>
    <t>Principal Administrative Officer</t>
  </si>
  <si>
    <t>Senior Administrative Officer</t>
  </si>
  <si>
    <t>Administrative Officer</t>
  </si>
  <si>
    <t>Senior Administrative Assistant</t>
  </si>
  <si>
    <t>Administrative Assistant</t>
  </si>
  <si>
    <t>Senior Office Clerk</t>
  </si>
  <si>
    <t>Office Clerk</t>
  </si>
  <si>
    <t>FINANCE AND ACCOUNTS</t>
  </si>
  <si>
    <t>Deputy Director Finance</t>
  </si>
  <si>
    <t>Principal Accountant</t>
  </si>
  <si>
    <t>Senior Accountant</t>
  </si>
  <si>
    <t>Accountant</t>
  </si>
  <si>
    <t xml:space="preserve">Senior Accounts Assistant </t>
  </si>
  <si>
    <t>Accounts Assistant</t>
  </si>
  <si>
    <t>OFFICE ADMINISTRATOR</t>
  </si>
  <si>
    <t xml:space="preserve">Senior Office Administrator </t>
  </si>
  <si>
    <t xml:space="preserve">Office Administrator  </t>
  </si>
  <si>
    <t>Senior Assistant Office Administrator</t>
  </si>
  <si>
    <t>Assistant Office Administrator</t>
  </si>
  <si>
    <t>SUPPLY CHAIN MANAGEMENT</t>
  </si>
  <si>
    <t>Deputy Director Supply Chain Management</t>
  </si>
  <si>
    <t>Principal Supply Chain Management Officer</t>
  </si>
  <si>
    <t>Senior Supply Chain Management Officer</t>
  </si>
  <si>
    <t>Supply Chain Management Officer</t>
  </si>
  <si>
    <t>Senior Supply Chain Management Assistant</t>
  </si>
  <si>
    <t>Supply Chain Management Assistant</t>
  </si>
  <si>
    <t>LEGAL OFFICERS</t>
  </si>
  <si>
    <t>Deputy Director Legal</t>
  </si>
  <si>
    <t>Principal Legal Officer</t>
  </si>
  <si>
    <t>Senior Legal Officer</t>
  </si>
  <si>
    <t>Legal Officer</t>
  </si>
  <si>
    <t>Senior Legal Assistant</t>
  </si>
  <si>
    <t>Legal  Assistant</t>
  </si>
  <si>
    <t>ICT OFFICERS</t>
  </si>
  <si>
    <t>Deputy Director ICT</t>
  </si>
  <si>
    <t>Principal ICT Officer</t>
  </si>
  <si>
    <t>Senior ICT Officer</t>
  </si>
  <si>
    <t>ICT Officer</t>
  </si>
  <si>
    <t>Senior ICT Assistant</t>
  </si>
  <si>
    <t>ICT Assistant</t>
  </si>
  <si>
    <t>OFFICE ASSISTANT/ATTENDANTS</t>
  </si>
  <si>
    <t>Senior Office Assistant /Attendant</t>
  </si>
  <si>
    <t>Office Assistant /Attendant</t>
  </si>
  <si>
    <t>HUMAN RESOURCE OFFICERS</t>
  </si>
  <si>
    <t>Deputy Director Human Resourse</t>
  </si>
  <si>
    <t>Principal Human Resource officer</t>
  </si>
  <si>
    <t>Senior HR Officer</t>
  </si>
  <si>
    <t>HR Officer</t>
  </si>
  <si>
    <t>Senior HR Assistant</t>
  </si>
  <si>
    <t>HR Assistant</t>
  </si>
  <si>
    <t>RESEARCH ADMINISTRATOR</t>
  </si>
  <si>
    <t>Principal Research Administrator</t>
  </si>
  <si>
    <t>Senior Research Administrator</t>
  </si>
  <si>
    <t>Research Administrator</t>
  </si>
  <si>
    <t>GRANTS MANAGEMENT OFFICER</t>
  </si>
  <si>
    <t>Principal Grants Management Officer</t>
  </si>
  <si>
    <t>Senior Grants Management Officer</t>
  </si>
  <si>
    <t>Grants Management Officer</t>
  </si>
  <si>
    <t>KMR</t>
  </si>
  <si>
    <t xml:space="preserve">KES </t>
  </si>
  <si>
    <t xml:space="preserve">Step </t>
  </si>
  <si>
    <t>Step1</t>
  </si>
  <si>
    <t>step 2</t>
  </si>
  <si>
    <t>Step3</t>
  </si>
  <si>
    <t>Step4</t>
  </si>
  <si>
    <t>Step5</t>
  </si>
  <si>
    <t>Step6</t>
  </si>
  <si>
    <t>Step7</t>
  </si>
  <si>
    <t>Step8</t>
  </si>
  <si>
    <t>Deputy Director Administration</t>
  </si>
  <si>
    <t>KMR _ Step</t>
  </si>
  <si>
    <t xml:space="preserve">Months </t>
  </si>
  <si>
    <t>KMR_Step</t>
  </si>
  <si>
    <t xml:space="preserve">Total Insurance </t>
  </si>
  <si>
    <t>% Full Time Equivalent (FTE)</t>
  </si>
  <si>
    <t>Gross pay</t>
  </si>
  <si>
    <t xml:space="preserve">% Insurance </t>
  </si>
  <si>
    <t>Total Medical</t>
  </si>
  <si>
    <t>Number staff</t>
  </si>
  <si>
    <t xml:space="preserve">Number staff </t>
  </si>
  <si>
    <t xml:space="preserve">Personnel </t>
  </si>
  <si>
    <t xml:space="preserve">Medical + WIBA Insurance </t>
  </si>
  <si>
    <t xml:space="preserve">Amount </t>
  </si>
  <si>
    <t xml:space="preserve">Gratuity </t>
  </si>
  <si>
    <t>Gratuity @31%</t>
  </si>
  <si>
    <t>Gratuity contribution</t>
  </si>
  <si>
    <t xml:space="preserve">Role </t>
  </si>
  <si>
    <t xml:space="preserve">Project accountant </t>
  </si>
  <si>
    <t xml:space="preserve">clinical officer </t>
  </si>
  <si>
    <t>Annual Total</t>
  </si>
  <si>
    <t xml:space="preserve">Insurance </t>
  </si>
  <si>
    <t xml:space="preserve">Professional indemnity </t>
  </si>
  <si>
    <t xml:space="preserve">Description </t>
  </si>
  <si>
    <t xml:space="preserve">Cost </t>
  </si>
  <si>
    <t xml:space="preserve">Others </t>
  </si>
  <si>
    <t xml:space="preserve">Grand Total Other personnel costs </t>
  </si>
  <si>
    <t>BACK TO BUDGET SUMMARY</t>
  </si>
  <si>
    <t>TYPE OF SUPPLIES</t>
  </si>
  <si>
    <t>QUARTERS</t>
  </si>
  <si>
    <t>SUPPLIES DESCRIPTION</t>
  </si>
  <si>
    <t>QUANTITY</t>
  </si>
  <si>
    <t>UNIT COST</t>
  </si>
  <si>
    <t>TOTAL AMOUNT (KSH)</t>
  </si>
  <si>
    <t>TOTAL AMOUNT(USD)</t>
  </si>
  <si>
    <t>UNIT COST (USD)</t>
  </si>
  <si>
    <t>Lab supplies</t>
  </si>
  <si>
    <t>Quarter 1 (Jan 2022- March 2022)</t>
  </si>
  <si>
    <t>PPE,(Mask, Face Shield , Gowns ,)</t>
  </si>
  <si>
    <t>Gloves, powder free latex, Large, 100 pcs/pk</t>
  </si>
  <si>
    <t>Gloves, powder free latex, Medium, 100 pcs/pk</t>
  </si>
  <si>
    <t>Gloves, powder free latex, Small, 100 pcs/pk</t>
  </si>
  <si>
    <t>General purpose Ethanol, 5L</t>
  </si>
  <si>
    <t>Bleach, Jik, 5L</t>
  </si>
  <si>
    <t>Quarter 2 (April 2022- June 2022)</t>
  </si>
  <si>
    <t>Biohazard Autoclavable bags, Red 36x48, 100 pcs</t>
  </si>
  <si>
    <t>Biohazard Autoclavable bags, Red 8x12, 100 pcs</t>
  </si>
  <si>
    <t>Liquid soap, 5 lit</t>
  </si>
  <si>
    <t xml:space="preserve">Refuse bags (Black), non-infetious waste bags, black, 100pc/pk </t>
  </si>
  <si>
    <t>Gauze rolls, 750g, each</t>
  </si>
  <si>
    <t>Paper towels, 2-fold, 1x10 paks</t>
  </si>
  <si>
    <t>Printing Paper, A4, ream</t>
  </si>
  <si>
    <t>Toner</t>
  </si>
  <si>
    <t>Box files, A4 lever Arch file</t>
  </si>
  <si>
    <t>Staplers: DS 45 - Kangaroo</t>
  </si>
  <si>
    <t xml:space="preserve">Refill Staples (standard) 5000 pcs -24/6 </t>
  </si>
  <si>
    <t>Packing tape (24mm x 66m)</t>
  </si>
  <si>
    <t>Sticky notes</t>
  </si>
  <si>
    <t>Paper punch: Medium/ heavy duty DP 540 - Kangaroo</t>
  </si>
  <si>
    <t>Biro pens black, red and blue (BIC/HACO)</t>
  </si>
  <si>
    <t>Cryoboxes for sample storage, 81 spaces, each</t>
  </si>
  <si>
    <t>Lab Consumables</t>
  </si>
  <si>
    <t>Sample Collection Supplies (VTM,swabs)</t>
  </si>
  <si>
    <t>Refrigereator, double door</t>
  </si>
  <si>
    <t>AVS surge protectors</t>
  </si>
  <si>
    <t>IT Supplies</t>
  </si>
  <si>
    <t>Tablets for data collection</t>
  </si>
  <si>
    <t>Hard Disk, 1 Terabyte</t>
  </si>
  <si>
    <t>Laptop</t>
  </si>
  <si>
    <t>Battery, Chloride Exide  NS60</t>
  </si>
  <si>
    <t>Battery, Chloride Exide  NS70</t>
  </si>
  <si>
    <t>Battery, Chloride Exide N 70</t>
  </si>
  <si>
    <t>Battery, D Size</t>
  </si>
  <si>
    <t>Battery, Dell Laptop D600 Rechargable</t>
  </si>
  <si>
    <t>Battery, for  Computer Compaq  NX 9010</t>
  </si>
  <si>
    <t>Battery, for a HP Compaq NC6400 laptop.</t>
  </si>
  <si>
    <t>Battery, For Notebook  - 1 x lithium ion 6-cell</t>
  </si>
  <si>
    <t>Battery, For Toshiba TECRA A8-EZ8512 Laptop</t>
  </si>
  <si>
    <t>Battery, For UPS, 1500VA APC Smart</t>
  </si>
  <si>
    <t>Battery, lithium Dell Latitude 9-cell pack D630</t>
  </si>
  <si>
    <t>Battery, Orema 12V 45AH</t>
  </si>
  <si>
    <t>Battery, Pack Alkaline 6LR61 9V</t>
  </si>
  <si>
    <t>Battery, UPS APC</t>
  </si>
  <si>
    <t>Battery, Water 1ltr</t>
  </si>
  <si>
    <t>Office supplies</t>
  </si>
  <si>
    <t>Battery, werker WKA6-10F 6V,12 AH</t>
  </si>
  <si>
    <t>Battery, Yuasa 12V 7Ah</t>
  </si>
  <si>
    <t>Clothing Supplies</t>
  </si>
  <si>
    <t>Quarter 3 (July 2022- Sept 2022)</t>
  </si>
  <si>
    <t>Beaker 1000ml Pyrex Glass</t>
  </si>
  <si>
    <t>Cleaning Supplies</t>
  </si>
  <si>
    <t>Quarter 4 (Oct 2022-Dec 2022)</t>
  </si>
  <si>
    <t>Beaker 100ml Pyrex</t>
  </si>
  <si>
    <t>Field Supplies</t>
  </si>
  <si>
    <t>Maintainance supplies</t>
  </si>
  <si>
    <t>Beaker 2000ml Pyrex</t>
  </si>
  <si>
    <t>Beaker 500ml Pyrex</t>
  </si>
  <si>
    <t>Drugs &amp; medicines</t>
  </si>
  <si>
    <t>Bearing Assy 31230-60200</t>
  </si>
  <si>
    <t>Telecommunications supplies</t>
  </si>
  <si>
    <t>Bearing for steering knucle  90366-20003</t>
  </si>
  <si>
    <t>Bearing front Axle Hub L/H  90368-49084</t>
  </si>
  <si>
    <t>Bearing Pilot 90363-12002</t>
  </si>
  <si>
    <t>Bearing Rear wheel 90368-45087</t>
  </si>
  <si>
    <t>Bearing Release 31230-35061</t>
  </si>
  <si>
    <t>Bearing Release 31230-35090</t>
  </si>
  <si>
    <t>Bearing Release 31230-60200</t>
  </si>
  <si>
    <t>Bearing, Pulleys 2 legged</t>
  </si>
  <si>
    <t>Bearing, Pulleys 3 legged</t>
  </si>
  <si>
    <t>Belt, Seat Safety auto</t>
  </si>
  <si>
    <t>Belt, Tank HZJ78  77601-60261</t>
  </si>
  <si>
    <t>Belt, Timing                            13568-54071</t>
  </si>
  <si>
    <t>Belt, Timing          13568-19195</t>
  </si>
  <si>
    <t>Belt,V                                       99364-02586</t>
  </si>
  <si>
    <t>Belt,V                                       99364-90880</t>
  </si>
  <si>
    <t>Belt,V (compressor to crankshaft pulley) 99332-11260</t>
  </si>
  <si>
    <t>Belt,V (compressor to crankshaft pulley) 99332-11265</t>
  </si>
  <si>
    <t>Belt,V (compressor to crankshaft pulley) 99332-11300</t>
  </si>
  <si>
    <t>Belt,V (for fan and alternator)  90916-02211</t>
  </si>
  <si>
    <t>Belt,V (for fan and alternator)  90916-02336</t>
  </si>
  <si>
    <t>Belt,V (for fan and alternator)  90916-02452</t>
  </si>
  <si>
    <t>Belt,V (for fan and alternator)  90916-02598</t>
  </si>
  <si>
    <t>Belt,V Subaru Legacy              73013AA000</t>
  </si>
  <si>
    <t>Belt,V Subaru Legacy              809218250</t>
  </si>
  <si>
    <t>Bin, Dust Pedestal Metal Medium</t>
  </si>
  <si>
    <t>Bin, Dust Plastic Complast Large</t>
  </si>
  <si>
    <t>Bin, Dust Plastic Complast Small</t>
  </si>
  <si>
    <t>Bin, Dust Plastic waste paper medium</t>
  </si>
  <si>
    <t>Bin, Waste Pedal Stainless Steel 20ltrs</t>
  </si>
  <si>
    <t>Binder, Spiral 10 mm 1x100</t>
  </si>
  <si>
    <t>Binder, Spiral 14mm 1x100</t>
  </si>
  <si>
    <t>Binder, Spiral 16mm 1x100</t>
  </si>
  <si>
    <t>Binder, Spiral 22mm 1x100</t>
  </si>
  <si>
    <t>Binder, Spiral 25mm 1x50</t>
  </si>
  <si>
    <t>Binder, Spiral 45mm 1x25</t>
  </si>
  <si>
    <t>Binder, Spiral 51/ 52mm 1x25</t>
  </si>
  <si>
    <t>Binder, Spiral 8mm 1x100</t>
  </si>
  <si>
    <t>Blade, Cleaning Unit for Photocopier</t>
  </si>
  <si>
    <t>Blade, Seal  Unit for Photocopier</t>
  </si>
  <si>
    <t>Blanket, 60x90</t>
  </si>
  <si>
    <t>Blanket, For fire BS EN 1869:1997</t>
  </si>
  <si>
    <t>Blanket, Paediatric</t>
  </si>
  <si>
    <t>Blood Pressure Machine with curf adult</t>
  </si>
  <si>
    <t>Blood Pressure Machine with curf infant</t>
  </si>
  <si>
    <t>Board, Block- Standard 3/4</t>
  </si>
  <si>
    <t>Board, Soft  4x8FT (SHT)</t>
  </si>
  <si>
    <t>Bolt Hub Subaru Legacy 28055AA002</t>
  </si>
  <si>
    <t>Bolt Rawl M8</t>
  </si>
  <si>
    <t>Bolt U 90117-14052</t>
  </si>
  <si>
    <t xml:space="preserve">Bondex 1x4KG </t>
  </si>
  <si>
    <t>Book Text, Java EE Development with NetBeans, Published Oct. 2008</t>
  </si>
  <si>
    <t>Book,  Acknowledgement Voucher</t>
  </si>
  <si>
    <t>Book, Counter A4 3Quire</t>
  </si>
  <si>
    <t>Book, Counter A4 4Quire</t>
  </si>
  <si>
    <t>Book, Epidemiologic Evidence</t>
  </si>
  <si>
    <t>Book, Exercise 200 pages</t>
  </si>
  <si>
    <t>Book, Goods In-ward Register</t>
  </si>
  <si>
    <t>Book, Goods Received Note</t>
  </si>
  <si>
    <t>Book, Goods Return Note (50 Pgs/Bk)(pc)</t>
  </si>
  <si>
    <t>Book, Medhod in Observation</t>
  </si>
  <si>
    <t>Book, Pharmacy Requisition Issue Voucher</t>
  </si>
  <si>
    <t>Book, Printed Referral</t>
  </si>
  <si>
    <t xml:space="preserve">Book, Purchase Requisition </t>
  </si>
  <si>
    <t>Book, Shorthand Note A5</t>
  </si>
  <si>
    <t>Book, Store's Issue voucher</t>
  </si>
  <si>
    <t>Book, Text</t>
  </si>
  <si>
    <t>Book, Text,  DESIGN PATTERS Elements of Reusable Object-Oriented Software</t>
  </si>
  <si>
    <t xml:space="preserve">Boot kit,Front drive shaft        04428-35010  </t>
  </si>
  <si>
    <t xml:space="preserve">Boot kit,Front drive shaft        04438-35022  </t>
  </si>
  <si>
    <t>Boot, Gumboots Female No.10</t>
  </si>
  <si>
    <t>Boot, Gumboots Female No.6</t>
  </si>
  <si>
    <t>Boot, Gumboots Female No.7</t>
  </si>
  <si>
    <t>Boot, Gumboots Female No.8</t>
  </si>
  <si>
    <t>Boot, Gumboots Female No.9</t>
  </si>
  <si>
    <t>Boot, Gumboots Male  No.5</t>
  </si>
  <si>
    <t>Boot, Gumboots Male No 6</t>
  </si>
  <si>
    <t>Boot, Gumboots Male No.10</t>
  </si>
  <si>
    <t>Boot, Gumboots Male No.11</t>
  </si>
  <si>
    <t>Boot, Gumboots MAle No.7</t>
  </si>
  <si>
    <t>Boot, Gumboots Male No.8</t>
  </si>
  <si>
    <t>Boot, Gumboots Male No.9</t>
  </si>
  <si>
    <t>Boot, Riding</t>
  </si>
  <si>
    <t>Boot, Safari  Bata</t>
  </si>
  <si>
    <t>Boot, Safety  (With Metal toe)</t>
  </si>
  <si>
    <t>Boot, Safety  (Without metal Metal toe)</t>
  </si>
  <si>
    <t>Boot, Safety TUFF P9206 Executive Acid Proof #6</t>
  </si>
  <si>
    <t>Boot, Safety TUFF P9206 Executive Acid Proof #8</t>
  </si>
  <si>
    <t>Boot, Safety TUFF P9206 Executive Acid Proof #9</t>
  </si>
  <si>
    <t>Bottle, Empty plastic 1 lt</t>
  </si>
  <si>
    <t>Bottles Plastic 100ml with caps</t>
  </si>
  <si>
    <t>Bottles Plastic 500ml with caps</t>
  </si>
  <si>
    <t>Bottles Plastic Clear 60ml with caps</t>
  </si>
  <si>
    <t xml:space="preserve">Bottles Plastic White 120ml with caps </t>
  </si>
  <si>
    <t>Box, File  Large Plastic Globe or Filetex Assorted Colours</t>
  </si>
  <si>
    <t>Box, File  Slim Plastic Assorted Colours</t>
  </si>
  <si>
    <t>Box, File Robin  Large Plain Assorted Colours</t>
  </si>
  <si>
    <t>Brace, Hand Stanley 18''</t>
  </si>
  <si>
    <t>Bracket, Exhaust tail pipe      17574-66030</t>
  </si>
  <si>
    <t>Bracket, Stabilizer Cover 48823-60030</t>
  </si>
  <si>
    <t>Bracket,Stabilizer                  48829-60050</t>
  </si>
  <si>
    <t>Bracket,Stabilizer  Left 48829-60080</t>
  </si>
  <si>
    <t>Bracket,Stabilizer front          48824-60130</t>
  </si>
  <si>
    <t>Bracket,Stabilizer RH   48844-60130</t>
  </si>
  <si>
    <t>Brake Master Cylinder assy 47201-60831</t>
  </si>
  <si>
    <t>Broom, Head Sisal Fibre</t>
  </si>
  <si>
    <t xml:space="preserve">Broom, Head Soft Tee pee+Handle </t>
  </si>
  <si>
    <t>Brush, Hand for scrubbing</t>
  </si>
  <si>
    <t>Brush, Toilet (Wooden Handle)</t>
  </si>
  <si>
    <t>Brush, Toilet Set-Addis ( Plastic Handle)</t>
  </si>
  <si>
    <t>Buble wrap for shipping # WC9413822 1/2</t>
  </si>
  <si>
    <t>Bucket, Plastic 20 litres</t>
  </si>
  <si>
    <t>Bucket, Plastic 5litres</t>
  </si>
  <si>
    <t>Bucket, Tont mop  16 litres</t>
  </si>
  <si>
    <t>Bulb, 2D 16W/835/2 Pin Phillips</t>
  </si>
  <si>
    <t>Bulb, 2D 240V</t>
  </si>
  <si>
    <t>Bulb, 2D PL-Q Pro 16W/827/2P Philips (1x10pc)</t>
  </si>
  <si>
    <t>Bulb, Auto 12V 1.2V Miniature</t>
  </si>
  <si>
    <t>Bulb, Auto 12V 10W Single filament</t>
  </si>
  <si>
    <t>Bulb, Auto 12V 21/5w Double filament</t>
  </si>
  <si>
    <t>Bulb, Auto 12V 21W Stop/flasher single filament</t>
  </si>
  <si>
    <t>Bulb, Auto 12V 3VWPush Miniature</t>
  </si>
  <si>
    <t>Bulb, Auto 24V 1.2W Push Miniature</t>
  </si>
  <si>
    <t>Bulb, Auto 24V 10W Miniature Pin</t>
  </si>
  <si>
    <t>Bulb, Auto 24V 21W Stop/flasher Single filament</t>
  </si>
  <si>
    <t>Bulb, Auto 24V 32W Double filament Pin</t>
  </si>
  <si>
    <t>Bulb, Auto 24V 3W Miniature Push</t>
  </si>
  <si>
    <t>Bulb, Auto Headlamp No.2 90981-13047</t>
  </si>
  <si>
    <t>Bulb, Auto Rear Combination 21/5w 90981-11048</t>
  </si>
  <si>
    <t>Bulb, Energy Saving  18W 240V  Pin Type Philips</t>
  </si>
  <si>
    <t>Bulb, Energy Saving 11w 240v Pin Type Philips</t>
  </si>
  <si>
    <t>Bulb, Energy Saving 11w 240v Screw Type Philips</t>
  </si>
  <si>
    <t>Bulb, Energy saving 14W</t>
  </si>
  <si>
    <t>Bulb, Energy Saving 18W 240 V Screw Type Philips</t>
  </si>
  <si>
    <t>Bulb, Flasher Unit 81980-50010</t>
  </si>
  <si>
    <t>Bulb, Halogen  6V 20W G4 TYPE 7386</t>
  </si>
  <si>
    <t>Bulb, Halogen 12V 50W</t>
  </si>
  <si>
    <t>Bulb, Mercury lamp 125W</t>
  </si>
  <si>
    <t>Bulb, PL-C 840/2P 13W Philips Master (1x10pc)</t>
  </si>
  <si>
    <t>Bulb, PL-C 840/2P 18W Philips Master (1x10pc)</t>
  </si>
  <si>
    <t>Bulb, PL-C 840/2P 26W Philips Master (1x10pc)</t>
  </si>
  <si>
    <t>Bulb, Screw Metal Halide 240V 400W (Pc)</t>
  </si>
  <si>
    <t>Bulkhead Round 2D Fitting, 16W White c/w Lamp</t>
  </si>
  <si>
    <t>Bulkhead Square 2D Fitting, 16W White c/w Lamp</t>
  </si>
  <si>
    <t>Bush 48632-26010</t>
  </si>
  <si>
    <t>Bush 48802-60050</t>
  </si>
  <si>
    <t>Bush sub assy,Front lateral control rod 48706-60030</t>
  </si>
  <si>
    <t>Bush sub assy,Leading arm no.1   48702-60050</t>
  </si>
  <si>
    <t>Bush, 48635-26010</t>
  </si>
  <si>
    <t>Bush, 90385-18009</t>
  </si>
  <si>
    <t>Bush, Arm Control upper assy 48702-60031</t>
  </si>
  <si>
    <t>Bush, Front rearspring 58110-A2203</t>
  </si>
  <si>
    <t>Bush, Link 90385-13009</t>
  </si>
  <si>
    <t>Bush, Link assy rear Subaru 20420AA004</t>
  </si>
  <si>
    <t>Bush, Shock 90948-01065</t>
  </si>
  <si>
    <t>Bush, Spring #90385-18020</t>
  </si>
  <si>
    <t>Bush, Spring 90385-18022</t>
  </si>
  <si>
    <t>Bush, Spring 90389-22003</t>
  </si>
  <si>
    <t>Bush, TV Link Subaru 20201AA000</t>
  </si>
  <si>
    <t>Bush,Lateral control front sub assy 48706-60040</t>
  </si>
  <si>
    <t>Bush,Lower arm rear 48061-35011</t>
  </si>
  <si>
    <t>Bush,Rubber 90385-11021</t>
  </si>
  <si>
    <t>Bush,Shocks Front 90948-01004</t>
  </si>
  <si>
    <t>Bush,Shocks rear 90385-19003</t>
  </si>
  <si>
    <t>Bush,Stabilizer 48815-26020</t>
  </si>
  <si>
    <t>Bush,Stabilizer Front 48815-60180</t>
  </si>
  <si>
    <t>Bush,Stabilizer link 48815-60170</t>
  </si>
  <si>
    <t>Bush,Stabilizer link 90948-01002</t>
  </si>
  <si>
    <t>Bush,Stabilizer link Subaru 20401FA021</t>
  </si>
  <si>
    <t>Bush,Stabilizer link Subaru 204640FA021</t>
  </si>
  <si>
    <t>Bush,Stabilizer link Subaru 20464AA000</t>
  </si>
  <si>
    <t>Bush,Stabilizer link Subaru 20470AA001</t>
  </si>
  <si>
    <t>Bush,Stabilizer Rear D 48815-14140</t>
  </si>
  <si>
    <t>Bush,Upper arm front 48061-60010</t>
  </si>
  <si>
    <t>Button, Door release Plastic</t>
  </si>
  <si>
    <t>Cable Lugs, Flex Conduits, Mini Trunking &amp; Accessories for MGE 40KVA UPS</t>
  </si>
  <si>
    <t>Cable, CP NO.1 Subaru 22451AA720</t>
  </si>
  <si>
    <t>Cable, CP NO.1 Subaru 22451AA800</t>
  </si>
  <si>
    <t>Cable, CP NO.1 Subaru 22451AA810</t>
  </si>
  <si>
    <t>Cable, D-Link Cats  M 305</t>
  </si>
  <si>
    <t>Cable, Ethernet # SE(STP CAT6) 305 Mtrs</t>
  </si>
  <si>
    <t>Cable, Flexible 16mm2 5 Core input for MGE 40KVA UPS</t>
  </si>
  <si>
    <t>Cable, Flexible 16mm2 5 Core Output for MGE 40KVA UPS</t>
  </si>
  <si>
    <t>Cable, Flexible 3-Core  1.5mm2 PVC</t>
  </si>
  <si>
    <t>Cable, Flexible 3-Core  2.5mm2 PVC</t>
  </si>
  <si>
    <t>Cable, Hand Brake Rear HZJ 105 46420-60030</t>
  </si>
  <si>
    <t>Cable, Handbrake assy No.1 HZJ 105  46410-60750</t>
  </si>
  <si>
    <t>Cable, Jumper</t>
  </si>
  <si>
    <t>Cable, Jumper Heavy Duty</t>
  </si>
  <si>
    <t>Cable, LED</t>
  </si>
  <si>
    <t>Cable, Parking Brake No.2 HZJ 105  46420-60060</t>
  </si>
  <si>
    <t>Cable, Smart log extension cable 4ft  12V</t>
  </si>
  <si>
    <t>Cable, Speaker RS 626-4711 100 mts Screened</t>
  </si>
  <si>
    <t>Cable, Ties Nylon 300mmx5mm</t>
  </si>
  <si>
    <t xml:space="preserve">Cable, UPS </t>
  </si>
  <si>
    <t>Cable, wire Parking brake R/H or L/H 47616-35030</t>
  </si>
  <si>
    <t>Caburator 04445-60070</t>
  </si>
  <si>
    <t>Calculator, Casio MS-270</t>
  </si>
  <si>
    <t>Calculator, Casio Scientific FX100</t>
  </si>
  <si>
    <t>Calendar, Year Planner A3 size 1 page</t>
  </si>
  <si>
    <t>Calendar, Year planner A3 size 12 pages</t>
  </si>
  <si>
    <t>Calender, Desk A5 size</t>
  </si>
  <si>
    <t>Camera,Digital Sony Cyber-shot DSC--H55 14.1  MP</t>
  </si>
  <si>
    <t>Can, Oil  metal 500ml</t>
  </si>
  <si>
    <t>Candies 100/pkt</t>
  </si>
  <si>
    <t>Cap, CDC/KEMRI</t>
  </si>
  <si>
    <t>Cap, Operating surgical Non sterile (Oval) 1x100</t>
  </si>
  <si>
    <t>Cap, Paper Manilla Printed Disposable</t>
  </si>
  <si>
    <t>Cap,Radiator assy 16401-54750</t>
  </si>
  <si>
    <t>Cap,Radiator assy 16401-67150</t>
  </si>
  <si>
    <t>Capsules, Amoxycillin   250mg 1x1000</t>
  </si>
  <si>
    <t>Capsules, Amoxycillin  500mg 1x500</t>
  </si>
  <si>
    <t>Capsules, Ampiclox  500mg 1x500</t>
  </si>
  <si>
    <t>Capsules, Cloxacillin 250 mg 1X1000</t>
  </si>
  <si>
    <t>Capsules, Doxycyline  100mg 100/Tin</t>
  </si>
  <si>
    <t>Capsules, Duracef  500mg 1X100</t>
  </si>
  <si>
    <t>Capsules, Efavirenz 600mg (Stocrin)  1X30</t>
  </si>
  <si>
    <t>Capsules, Fluconazole 50mg</t>
  </si>
  <si>
    <t>Capsules, Indomethacin 25mg 1X1000</t>
  </si>
  <si>
    <t>Capsules, Livolin 100's</t>
  </si>
  <si>
    <t>Capsules, Ranferon  1X30/pkt</t>
  </si>
  <si>
    <t>Card, Business Printed</t>
  </si>
  <si>
    <t>Card, for Fueling  from Total</t>
  </si>
  <si>
    <t>Card, Net-work  (Hp Jetdirect 615N)</t>
  </si>
  <si>
    <t>Card, Printing System for KM 1635</t>
  </si>
  <si>
    <t>Card, Reader Finger Digital</t>
  </si>
  <si>
    <t>Card, Reader Proximity ASS-HID-S26</t>
  </si>
  <si>
    <t>Card, Scratch Cellphone  Safaricom -Kshs. 1000</t>
  </si>
  <si>
    <t>Cartridge, #CB435A for HP 1005/1006 Laser Jet Printer</t>
  </si>
  <si>
    <t>Cartridge, #CB436A for HP Laserjet Printer M1522nf</t>
  </si>
  <si>
    <t>Cartridge, Canon GP 405</t>
  </si>
  <si>
    <t>Cartridge, CHEM8+ (Cat#IST/03M88-01)</t>
  </si>
  <si>
    <t>Cartridge, Epson EPL 6200 for Coulter Printer (3k) model 4518.Photoconductor unit; Model 4519</t>
  </si>
  <si>
    <t>Cartridge, Printer 1270D</t>
  </si>
  <si>
    <t>Cartridge, Printer HP J40 Black</t>
  </si>
  <si>
    <t>Cartridge, Printer HP J40 Colour</t>
  </si>
  <si>
    <t>Cartridge, Printer OKI B 4350</t>
  </si>
  <si>
    <t>Cartridge, Printer Q3960A</t>
  </si>
  <si>
    <t>Cartridge, Printer Q3962A</t>
  </si>
  <si>
    <t>Cartridge, Printer Q3963A</t>
  </si>
  <si>
    <t>Cartridge, Printer Q3964A</t>
  </si>
  <si>
    <t>Cartridge,CG4+  1x25 Cat#IST/07G02-01</t>
  </si>
  <si>
    <t>Cartridge,Print Wheel Prestige Elite 12 # 1353502/ Prestige 10 for IBM 3000 Typewriter</t>
  </si>
  <si>
    <t>Case, Disk</t>
  </si>
  <si>
    <t>Cassette Lactate Gen 2 Cobas Integra Ref // 03183700190   (100 test/cassette)</t>
  </si>
  <si>
    <t>Cassette,  Albumin 300T</t>
  </si>
  <si>
    <t>Cassette,  Bicarbonate  250T</t>
  </si>
  <si>
    <t>Cassette,  Lipase 200T</t>
  </si>
  <si>
    <t>Cassette,  Phosphorous 250T</t>
  </si>
  <si>
    <t>Cassette, Alkaline phosphatase 200T</t>
  </si>
  <si>
    <t>Cassette, ALT- SGPT, Cobas integra 500T -</t>
  </si>
  <si>
    <t>Cassette, AST- SGOT, Cobas integra 500T -</t>
  </si>
  <si>
    <t>Cassette, BIL-T, Cobas integra 350T</t>
  </si>
  <si>
    <t>Cassette, Cholesterol Gen 203039773</t>
  </si>
  <si>
    <t>Cassette, Cleaner # 20764337322</t>
  </si>
  <si>
    <t>Cassette, CREAJ Cobas integra # 2076345 500T</t>
  </si>
  <si>
    <t>Cassette, Creatine Kinase 200T</t>
  </si>
  <si>
    <t>Cassette, Glucose 800T Cobas intergra</t>
  </si>
  <si>
    <t>Cassette, Microcell 500T</t>
  </si>
  <si>
    <t>Cassette, Phosphate Inorganic # 03183793122 1x200 tests</t>
  </si>
  <si>
    <t>Cassette, TRIGL  Cobas integra 250T</t>
  </si>
  <si>
    <t>Cassette, UREA Cobas integra 500T</t>
  </si>
  <si>
    <t>Cassette, White Tissue VI 1000/BX</t>
  </si>
  <si>
    <t>Cassette,Total Protein Gen 2Cobas Integra Ref // 03183734190 (300 test/Cassette)</t>
  </si>
  <si>
    <t>Catheter, Urinary Size 10</t>
  </si>
  <si>
    <t>Catheter, Urinary Size 8</t>
  </si>
  <si>
    <t>CD,  Writable DVD-RW 4.5GB Sony</t>
  </si>
  <si>
    <t>CD, Recordable DVD R 4.7 GB Sony</t>
  </si>
  <si>
    <t>CD, Recordable Sony</t>
  </si>
  <si>
    <t>CD, Writable Sony</t>
  </si>
  <si>
    <t>Cement, Bamburi 1x50kg Bag</t>
  </si>
  <si>
    <t>Cervical Collar Small</t>
  </si>
  <si>
    <t xml:space="preserve">Chair, Wheel </t>
  </si>
  <si>
    <t>Charger, Battery  low MA.15amp</t>
  </si>
  <si>
    <t>Charger, For HTC PDA 100-240v</t>
  </si>
  <si>
    <t>Cleaner, Vacuum 6 Gallon Wet Dry 2.0 HP, 240V</t>
  </si>
  <si>
    <t>Clip, Binder 1-5/8 Medium 1x12</t>
  </si>
  <si>
    <t>Clip, Binder 3/4 Small 1x12</t>
  </si>
  <si>
    <t>Clip, Paper 1 wire size 1x100</t>
  </si>
  <si>
    <t>Clip, Paper 3/8 wire 33mm 1x100</t>
  </si>
  <si>
    <t>Clip, Paper Giant  1x100</t>
  </si>
  <si>
    <t>Clipboard, Legal size, Wooden</t>
  </si>
  <si>
    <t>Clipboard, Letter size, Plastic</t>
  </si>
  <si>
    <t>Cloth, burner for advertisement per sample</t>
  </si>
  <si>
    <t xml:space="preserve">Cloth, Car Polishing </t>
  </si>
  <si>
    <t>Clutch Cover assy 31210-36161</t>
  </si>
  <si>
    <t>Clutch Master Cylinder Kit 04313-28020</t>
  </si>
  <si>
    <t>Clutch, paper feed</t>
  </si>
  <si>
    <t>Coat, Dust - L 100% Cotton</t>
  </si>
  <si>
    <t xml:space="preserve">Coat, Dust - Medium  100% Cotton </t>
  </si>
  <si>
    <t>Coat, Dust - S 100% Cotton</t>
  </si>
  <si>
    <t>Coat, Dust - X L 100% Cotton</t>
  </si>
  <si>
    <t>Coat, Dust - XXL 100% Cotton</t>
  </si>
  <si>
    <t>Coat, Dust Medium Acid Proof</t>
  </si>
  <si>
    <t>Coat, Dust XXX-larg Acid Proof</t>
  </si>
  <si>
    <t>Coat, Rain Medium PVC</t>
  </si>
  <si>
    <t>Coat,rain PVC  X-L</t>
  </si>
  <si>
    <t>Coat,rain PVC  XX-L</t>
  </si>
  <si>
    <t>Coat,rain PVC Large</t>
  </si>
  <si>
    <t>Coil Spring Large RMK042</t>
  </si>
  <si>
    <t>Coil Spring Small RMK041</t>
  </si>
  <si>
    <t>Coil, Distributor # BH5BK47</t>
  </si>
  <si>
    <t>Coil, Fuel  size 100mm</t>
  </si>
  <si>
    <t>Column, centri- sep spin(ABI) 1x100/pkt cat# CS-901</t>
  </si>
  <si>
    <t>Condom, Trust  (1x720/Box)</t>
  </si>
  <si>
    <t>Conduit, PVC Flexible 20mm</t>
  </si>
  <si>
    <t>Conrtol, ISTAT Aqueous Level 3(Cat#IST/06F14-01)</t>
  </si>
  <si>
    <t>Container, Bottle empty 18.9L for dispenser</t>
  </si>
  <si>
    <t>Container, Carboys with Spigot HDPE 20lts no 25125 plastic</t>
  </si>
  <si>
    <t>Container, Jerican Empty 20L plastic</t>
  </si>
  <si>
    <t>Container, Jerican Metal  Empty 20ltr</t>
  </si>
  <si>
    <t>Container, Sharp 1.4 litres Ref: 300428 (BD)</t>
  </si>
  <si>
    <t>Container, Sharp 1.5 litres (BD)</t>
  </si>
  <si>
    <t>Control- Multicheck  Low  #340914 2x2.5ml</t>
  </si>
  <si>
    <t>Control- Multicheck  Normal 2x2.5ml</t>
  </si>
  <si>
    <t>Control- Serum high 10x5ml</t>
  </si>
  <si>
    <t>Control- Serum normal 10x5ml</t>
  </si>
  <si>
    <t>Control, 2 cat# AL1026 (Randox)</t>
  </si>
  <si>
    <t>Control, 3 cat# AE1032 (Randox)</t>
  </si>
  <si>
    <t>Control, 4CES plus 3x3.3ml</t>
  </si>
  <si>
    <t>Control, AFSC HEMO 1ml</t>
  </si>
  <si>
    <t>Control, Ammonia/Ethanol/CO2 Abnormal Ref:20753009 5x4ml</t>
  </si>
  <si>
    <t>Control, Ammonia/Ethanol/CO2 Normal Ref:20752401 5x4ml</t>
  </si>
  <si>
    <t>Control, Bovine Assay level 2, Randox REF - AS1026 20X5mL</t>
  </si>
  <si>
    <t>Control, Bovine Assay level 3, Randox REF - AE1032 20X5mL</t>
  </si>
  <si>
    <t>Control, Bovine assayed cont ELEV 10x5ml</t>
  </si>
  <si>
    <t>Control, Bovine assayed cont Norm 10x5ml</t>
  </si>
  <si>
    <t>Control, CHEM8+ Level 1 (Cat#IST/06F12-13)</t>
  </si>
  <si>
    <t>Control, CHEM8+ Level 2 (Cat#IST/06F12-15)</t>
  </si>
  <si>
    <t>Control, CHEM8+ Level 3 (Cat#IST/06F12-16)</t>
  </si>
  <si>
    <t>Control, CSF Level 1 # BX0673A 1x1ml</t>
  </si>
  <si>
    <t>Control, CSF Urinary low</t>
  </si>
  <si>
    <t>Control, Hematology High(6x2m)</t>
  </si>
  <si>
    <t>Control, Hematology Low (2ml)</t>
  </si>
  <si>
    <t>Control, Hematology Normal(5L)</t>
  </si>
  <si>
    <t>Control, ISTAT Aqueous Level 1(Cat#IST/06F12-01)</t>
  </si>
  <si>
    <t>Control, ISTAT Aqueous Level 2(Cat#IST/06F13-01)</t>
  </si>
  <si>
    <t>Control, Kova Liqua- Trol Urinalysis Level 1 and 11 (abnormal /Normal 3x15ml vials  Ref//87112E</t>
  </si>
  <si>
    <t>Control, Potassium Liquirapid</t>
  </si>
  <si>
    <t>Control, Precinorm U Plus Cat#12149435122 10x3ml</t>
  </si>
  <si>
    <t>Control, Recombigen HIV UNI-GOLD 20 tests (20S) FDA Approved</t>
  </si>
  <si>
    <t>Control, Set CRP (2ml)</t>
  </si>
  <si>
    <t>Control, Solution Level 1(Cat#NOV/41741</t>
  </si>
  <si>
    <t>Control, Solution Level 2(Cat#NOV/41742)</t>
  </si>
  <si>
    <t>Control, Solution Level 3(Cat#NOV/41743)</t>
  </si>
  <si>
    <t>Control, VICELL concentration PN 175478( 1x 20mL)</t>
  </si>
  <si>
    <t>Control, vi-cell focus #175474</t>
  </si>
  <si>
    <t>Controls, Precipath U Plus 10x3ml Cat#12149443122</t>
  </si>
  <si>
    <t>Coolant, Engine organic 1L</t>
  </si>
  <si>
    <t>Coolant,Eurol Koelvloestof (Eurol BV)</t>
  </si>
  <si>
    <t>Coolbox Medium 12D 12L</t>
  </si>
  <si>
    <t>Coolbox Medium 6 L</t>
  </si>
  <si>
    <t>Coolbox, 35L Marine (Pc)</t>
  </si>
  <si>
    <t>Cord Clump (Pkt)</t>
  </si>
  <si>
    <t>Cord, Security Laptoplock</t>
  </si>
  <si>
    <t>Cotton Waste 10kg</t>
  </si>
  <si>
    <t>Cotton Wool 100G</t>
  </si>
  <si>
    <t>Cotton Wool 200G</t>
  </si>
  <si>
    <t>Cotton Wool 400G</t>
  </si>
  <si>
    <t>Cotton Wool 50G</t>
  </si>
  <si>
    <t>Counter, Tally (4 digits count 0-9999)</t>
  </si>
  <si>
    <t>Counter, Tally Chrome Metal Desk 4 digit readout</t>
  </si>
  <si>
    <t>Coupling, Steering HZJ 78  45230-60010</t>
  </si>
  <si>
    <t>Cover for Ear thermometer Omron</t>
  </si>
  <si>
    <t>Cover slip, 1x1mm  0.1mm for  (Neubaer Chamber)50pkt</t>
  </si>
  <si>
    <t>Cover Slips  22x22mm 100/pk</t>
  </si>
  <si>
    <t>Cover Slips  22x22mm 72/pk</t>
  </si>
  <si>
    <t>Cover Slips  25x25mm 100/pk</t>
  </si>
  <si>
    <t>Cover slips ( glass)18x18mm  1x100</t>
  </si>
  <si>
    <t>Cover, Binding  Assorted Colours 1x100</t>
  </si>
  <si>
    <t>Cover, Binding  Clear 1x100</t>
  </si>
  <si>
    <t>Cover, Screen PDA</t>
  </si>
  <si>
    <t>Cover-slips 0.13 -0.16mm 50/pk</t>
  </si>
  <si>
    <t>Crayon, assorted colours</t>
  </si>
  <si>
    <t>Cream burncare 15g</t>
  </si>
  <si>
    <t>Cream, Antiseptic 15g</t>
  </si>
  <si>
    <t>Cream, Beclomin 15g</t>
  </si>
  <si>
    <t>Cream, Betamethasone  0.1% 15mg</t>
  </si>
  <si>
    <t>Cream, Candid B 15g</t>
  </si>
  <si>
    <t>Cream, Clotrimazole  1 % 200/40mg</t>
  </si>
  <si>
    <t>Cream, Clotrimazole  1 % 20gm</t>
  </si>
  <si>
    <t>Cream, Dentogel 10g</t>
  </si>
  <si>
    <t>Cream, Dentogel 1g</t>
  </si>
  <si>
    <t>Cream, Hydrocortisone  1% 15gm</t>
  </si>
  <si>
    <t>Cream, Mepyramine 15g</t>
  </si>
  <si>
    <t>Cream, Silver sulphadiazine 1% 100g</t>
  </si>
  <si>
    <t>Creatinine, (Jaffe) 2x120ml</t>
  </si>
  <si>
    <t>Cryo, Apron Large</t>
  </si>
  <si>
    <t>Cryo, Apron medium</t>
  </si>
  <si>
    <t>Cryobox, 81 well W lid Fluorescent green # 123C42</t>
  </si>
  <si>
    <t>Cryobox, 81 well W lid Fluorescent Natural # 123C41</t>
  </si>
  <si>
    <t>Cryobox, 81 well W lid Fluorescent Orange # 123C43</t>
  </si>
  <si>
    <t>Cryobox, 81 well W lid Fluorescent Orange # 123C44</t>
  </si>
  <si>
    <t>Cryobox, 9x9  nalgene slots  (inch) 13.3x13.3x9.5 hardboard</t>
  </si>
  <si>
    <t>Cryobox, 9x9 for 1-2ml Vials 81 Count  #151K55 (Pc)</t>
  </si>
  <si>
    <t>Cryobox, Cardboard white 133x133x50mm  # TE22005</t>
  </si>
  <si>
    <t>Cryobox, for 5ml vials Nalgene 4/pkt</t>
  </si>
  <si>
    <t>Cryobox, for the field assorted 4/Pkt # 5152M16</t>
  </si>
  <si>
    <t>Cryobox, Freezer storage box Cardboard 81vials</t>
  </si>
  <si>
    <t>Cryobox, Nalgene for 10x10 Vials</t>
  </si>
  <si>
    <t>Cryobox, Nalgene for 9x9 (2ml) Vials plastic (24/pkt)</t>
  </si>
  <si>
    <t>Cryogenic vials 1.5ml 500/cs #5150C60</t>
  </si>
  <si>
    <t>Cryogenic vials 1.8ml 450/pkt</t>
  </si>
  <si>
    <t>Cryogenic vials 1.8ml 50/pkt</t>
  </si>
  <si>
    <t>Cryogloves, large water proof BDSL - SA720-13</t>
  </si>
  <si>
    <t>Cryogloves, Medium water proof BDSL - SA720 - 16</t>
  </si>
  <si>
    <t>Cryopens, Nalgene  Assorted Colours(1x4/pk)</t>
  </si>
  <si>
    <t>Cryovials,  1.8ml round bottom internal thread (with ring)- 100/pack</t>
  </si>
  <si>
    <t>Crystal Violet Solution 4x250ml BD</t>
  </si>
  <si>
    <t>Crystal Violet Solution 50ml</t>
  </si>
  <si>
    <t>Crystals, Gentian Violet 25gm</t>
  </si>
  <si>
    <t>Culture, Base Broth selenite</t>
  </si>
  <si>
    <t>Cup, Cobas</t>
  </si>
  <si>
    <t>Cup, Disposable 25/pkt</t>
  </si>
  <si>
    <t>Cup, Melamine</t>
  </si>
  <si>
    <t>Cup, Plastic</t>
  </si>
  <si>
    <t>Cup, Sample 2 ml VIU3062-021 1x1000</t>
  </si>
  <si>
    <t>Cup, Sample 2ml 1000/pk</t>
  </si>
  <si>
    <t>Cup, Sample 60ml graduated Sarsted with Screw Cup 1000/pk</t>
  </si>
  <si>
    <t>Cup, stool with lid</t>
  </si>
  <si>
    <t>Cup, Stool with lid 200ml</t>
  </si>
  <si>
    <t>Cup, Urine container 100ml</t>
  </si>
  <si>
    <t>Curtain, Material (Metre)</t>
  </si>
  <si>
    <t>Curtain, Netting  (Metre)</t>
  </si>
  <si>
    <t>Cushion, Exhaust tail pipe 17567-17020</t>
  </si>
  <si>
    <t>Cushion, Shocks rear 90948-01065</t>
  </si>
  <si>
    <t>Cutter, Guillotine Paper A3 Size</t>
  </si>
  <si>
    <t>Cuvettes for Spectrophotometer</t>
  </si>
  <si>
    <t>Cuvettes, Cobas</t>
  </si>
  <si>
    <t>Cuvettes, Vicell Sample Cup 4ml 1x120</t>
  </si>
  <si>
    <t>Cylinder assy,Rear brake R/H  47550-60120</t>
  </si>
  <si>
    <t>Cylinder Kit 04311-60100</t>
  </si>
  <si>
    <t>Cylinder Kit Subaru  26297AC010</t>
  </si>
  <si>
    <t>Cylinder, Gas 12.5KG</t>
  </si>
  <si>
    <t>Cylinder, Gas Deposit</t>
  </si>
  <si>
    <t>Cylinder, Gas Rental 3.4M3</t>
  </si>
  <si>
    <t>Damper assy,Steering 45700-39085</t>
  </si>
  <si>
    <t>Damper assy,Steering 45700-60052</t>
  </si>
  <si>
    <t>Damper assy,Steering 45700-69165</t>
  </si>
  <si>
    <t>Deep- Freeze Gel 100gms</t>
  </si>
  <si>
    <t>Deep- Freeze Spray</t>
  </si>
  <si>
    <t>Deep Relief Gell 30g</t>
  </si>
  <si>
    <t>Deep-heat Massage liniment</t>
  </si>
  <si>
    <t>Deep-heat Spray 200ml</t>
  </si>
  <si>
    <t>Depressors, Tongue  100/pk</t>
  </si>
  <si>
    <t>Depressors, Tongue  50/pk</t>
  </si>
  <si>
    <t>Desiccants, 1g 1x100</t>
  </si>
  <si>
    <t>Desiccants, 1g 1x1000</t>
  </si>
  <si>
    <t>Detergent, Harpic  500ml Gell</t>
  </si>
  <si>
    <t>Detergent, Omo powder 1kg</t>
  </si>
  <si>
    <t>Detergent, Omo Powder 3.5kg</t>
  </si>
  <si>
    <t>Detergent, Omo Powder 500g</t>
  </si>
  <si>
    <t>Detergent, Omo Sachets 200gms</t>
  </si>
  <si>
    <t>Detergent, Omo Satchet 100gms</t>
  </si>
  <si>
    <t>Detergent, Vim Cleaning Powder 500gms</t>
  </si>
  <si>
    <t>Diagnistic, Kit 97250SM Welch Allyn 3.5V Halogen</t>
  </si>
  <si>
    <t>Diagnostic,  Ophthalmoscope  Pocket ADC 5112</t>
  </si>
  <si>
    <t>Diagnostic, Set ECG Chest Leads</t>
  </si>
  <si>
    <t>Diagnostic, Set Laryngo scope</t>
  </si>
  <si>
    <t>Diary,  Pocket</t>
  </si>
  <si>
    <t xml:space="preserve">Diary, Executive A4 </t>
  </si>
  <si>
    <t>Diary, Office A5</t>
  </si>
  <si>
    <t>Diary, Printed</t>
  </si>
  <si>
    <t>Diary, Two Day Page A4</t>
  </si>
  <si>
    <t>Dishes,For  Kidney medium</t>
  </si>
  <si>
    <t>Disinfectant, Block ( Climax ), 170gms</t>
  </si>
  <si>
    <t>Disinfectant, Block ( Climax ), 50gms</t>
  </si>
  <si>
    <t>Disinfectant, Dettol Solution 4 Litres</t>
  </si>
  <si>
    <t>Disinfectant, Dettol Solution 5 Litres</t>
  </si>
  <si>
    <t>Disinfectant, Harpic 800gm Powder</t>
  </si>
  <si>
    <t>Disinfectant, Harpic Gell 500ml</t>
  </si>
  <si>
    <t>Disinfectant, Jik solution  1Litre</t>
  </si>
  <si>
    <t>Disinfectant, Jik solution  750ml</t>
  </si>
  <si>
    <t>Disinfectant, Jik Solution 5 Litres</t>
  </si>
  <si>
    <t>Disinfectant, Lysol 5 Litres</t>
  </si>
  <si>
    <t>Disinfectant, Savlon Solution 500ml</t>
  </si>
  <si>
    <t>Disinfectant, Savlon Solution 750ml</t>
  </si>
  <si>
    <t>Disk,  sensitivity bacitracin 20ug 50/pkt</t>
  </si>
  <si>
    <t>Disk, Amikacin BD (30ug) 10x50</t>
  </si>
  <si>
    <t>Disk, Antimicrobial Erythromicin 5ug</t>
  </si>
  <si>
    <t>Disk, Antimicrobial Penicillin 10ug</t>
  </si>
  <si>
    <t>Disk, Antimicrobial Penicillin 1mcg</t>
  </si>
  <si>
    <t>Disk, Break 31250-60224</t>
  </si>
  <si>
    <t>Disk, Dispenser 6 &amp; 8 panel</t>
  </si>
  <si>
    <t>Disk, Dispenser for 12 cartridges</t>
  </si>
  <si>
    <t>Disk, Flash  2GB</t>
  </si>
  <si>
    <t>Disk, Flash  drive Memory Cards Transcend 32GB</t>
  </si>
  <si>
    <t>Disk, Flash  USB 4 GB</t>
  </si>
  <si>
    <t>Disk, Flash  USB 8GB</t>
  </si>
  <si>
    <t>Disk, Optichin 500/pkt</t>
  </si>
  <si>
    <t>Disk, Sensitivity  Cefotaxine 5ug</t>
  </si>
  <si>
    <t>Disk, Sensitivity  Chloramphenicol 10ug</t>
  </si>
  <si>
    <t>Disk, Sensitivity  Ciprofloxacin 1ug</t>
  </si>
  <si>
    <t>Disk, Sensitivity  Kanamycin 30ug</t>
  </si>
  <si>
    <t>Disk, Sensitivity  Novobiocin 5ug</t>
  </si>
  <si>
    <t>Disk, Sensitivity  Oxacillin 1ug 10x50 BD</t>
  </si>
  <si>
    <t>Disk, Sensitivity  Tetracycline 10ug</t>
  </si>
  <si>
    <t>Disk, Sensitivity Amoxiclavulanic 30ug</t>
  </si>
  <si>
    <t>Disk, Sensitivity Ampicillin 10ug</t>
  </si>
  <si>
    <t>Disk, Sensitivity Augmentin (3ug) BD 10x50</t>
  </si>
  <si>
    <t>Disk, Sensitivity Cefriazole (30ug) BD 10x50</t>
  </si>
  <si>
    <t>Disk, Sensitivity Ceftriaxone 30ug</t>
  </si>
  <si>
    <t>Disk, Sensitivity Chloramphenicol 30ug 500/pkt</t>
  </si>
  <si>
    <t>Disk, Sensitivity Ciprofloxacin 5ug 500/pkt</t>
  </si>
  <si>
    <t>Disk, Sensitivity Furazolidone 100ug 10x50/case</t>
  </si>
  <si>
    <t>Disk, Sensitivity Gentamycin 10ug</t>
  </si>
  <si>
    <t>Disk, Sensitivity Imipenem (10ug)</t>
  </si>
  <si>
    <t>Disk, Sensitivity Nalidixic acid 30ug</t>
  </si>
  <si>
    <t>Disk, Sensitivity Nitrifurantoin BD 10x50</t>
  </si>
  <si>
    <t>Disk, Sensitivity Pip-Taz BD 10x50</t>
  </si>
  <si>
    <t>Disk, Sensitivity Streptomycin 10ug</t>
  </si>
  <si>
    <t>Disk, Sensitivity Sulfisoxazole 0.25mg 10x50/case</t>
  </si>
  <si>
    <t>Disk, Sensitivity Sulfisoxazole 25ug</t>
  </si>
  <si>
    <t>Disk, Sensitivity Tetracycline 30ug</t>
  </si>
  <si>
    <t>Disk, Sensitivity Trimethoprim/sulfa 1.25ug, 23.75ug</t>
  </si>
  <si>
    <t>Disk, Sensitivity Vancomycin (5ug) BD 10x50</t>
  </si>
  <si>
    <t>Disk, Sodium Hippurate 25 Discs</t>
  </si>
  <si>
    <t>Disk,Antimicrobial Erythromycin 15ug</t>
  </si>
  <si>
    <t>Disk,Sensitivity Cefotaxine 30ug</t>
  </si>
  <si>
    <t>Disk,Sensitivity Ceftazidime (30ug) BD  10x50</t>
  </si>
  <si>
    <t>Disk,Sensitivity Oxacillin 1ug</t>
  </si>
  <si>
    <t>Dispenser, Liquid Soap 1 ltr</t>
  </si>
  <si>
    <t>Dispenser, Packing Tape 2''</t>
  </si>
  <si>
    <t>Dispenser, Paper Towel</t>
  </si>
  <si>
    <t>Dispenser, TissueLyser Single-Bead  5 mm  Qiagen 69965</t>
  </si>
  <si>
    <t>Dividers, File  1x20</t>
  </si>
  <si>
    <t>Dividers, File Index Enrolment 26/pkt</t>
  </si>
  <si>
    <t>Dividers, File Partner Enrolment 25/pkt</t>
  </si>
  <si>
    <t>Doom, Spray  300ml</t>
  </si>
  <si>
    <t>Doom, Spray  400ml</t>
  </si>
  <si>
    <t>Doom, Spray  459ml</t>
  </si>
  <si>
    <t>Drier, Filter  for R12 1/4</t>
  </si>
  <si>
    <t>Drop, Ciprofloxacin eye/Ear 0.3%</t>
  </si>
  <si>
    <t>Drops, Ampicillin/Cloxacillin 8ml</t>
  </si>
  <si>
    <t>Drops, Betamethasone 0.01% + Neomycin 7.5ml</t>
  </si>
  <si>
    <t>Drops, Ephedrine HCL 0.5% paed 15ml</t>
  </si>
  <si>
    <t xml:space="preserve">Drops, Eye Chloramphenicol  </t>
  </si>
  <si>
    <t>Drops, Eye Gentamycin   0.3%</t>
  </si>
  <si>
    <t>Drops, Gentamycin SO4 0.3%  Eye/Ear 5ml</t>
  </si>
  <si>
    <t>Drops, Nystatin Oral  30mls</t>
  </si>
  <si>
    <t>Drops, Proheta N Drops</t>
  </si>
  <si>
    <t>Drops, Saline nasal 10ml</t>
  </si>
  <si>
    <t>Drops,Ampicillin/Cloxacilin 8ml</t>
  </si>
  <si>
    <t>Drum, Plastic 100 litres</t>
  </si>
  <si>
    <t>Drum, Plastic 60 litres white with tap poly tank</t>
  </si>
  <si>
    <t>Drum, Unit for Copier Kyocera 2050</t>
  </si>
  <si>
    <t>Drum, Unit for Photocopier GP405</t>
  </si>
  <si>
    <t>Drum, Unit for Photocopier Mita kyocera KM 1635</t>
  </si>
  <si>
    <t>Drum, Unit Nashuatec 1500 Photocopier (Pc)</t>
  </si>
  <si>
    <t>Duster, Floor-Cotton 50X50cm</t>
  </si>
  <si>
    <t>DVD Rewriteable 10/pkt</t>
  </si>
  <si>
    <t>DVD, External  Plextor PX-880U</t>
  </si>
  <si>
    <t>DVD+R 4.7GB</t>
  </si>
  <si>
    <t>Emulsion, Benzyl Benzoate  25% 100ml</t>
  </si>
  <si>
    <t>End sub assy,Steering relay L/H 45045-69065</t>
  </si>
  <si>
    <t>End sub assy,Steering relay R/H inner 45044-69115</t>
  </si>
  <si>
    <t>End sub assy,Steering relay R/H inner 45044-69135</t>
  </si>
  <si>
    <t>End sub assy,Steering relay rod L/H inner 45045-69075</t>
  </si>
  <si>
    <t>Envelope,  Medicine 10mmx9cm 1x100</t>
  </si>
  <si>
    <t>Envelope,  Medicine 10mmx9cm 1x1000</t>
  </si>
  <si>
    <t>Envelope, A3 Brown 1x25</t>
  </si>
  <si>
    <t>Envelope, A4 Brown 1x25</t>
  </si>
  <si>
    <t>Envelope, A4 Plastic 300gm 1x100</t>
  </si>
  <si>
    <t>Envelope, A5 Brown 1x25</t>
  </si>
  <si>
    <t>Envelope, Brown 44X35cm for X-Ray</t>
  </si>
  <si>
    <t>Envelope, Plastic (Folders) with string fastener</t>
  </si>
  <si>
    <t>Envelope, Standard Size White 9x4 1X25</t>
  </si>
  <si>
    <t>Envelopes, zip-lock sealing 96mmx7 printed 1X1000</t>
  </si>
  <si>
    <t xml:space="preserve">Eraser, Pelican BR 40 Brown </t>
  </si>
  <si>
    <t>Eraser, White Board</t>
  </si>
  <si>
    <t>Extinguisher, CO2 Gas 5kg</t>
  </si>
  <si>
    <t>Extinguisher, Dry powder 2kg</t>
  </si>
  <si>
    <t>Extinguisher, Dry powder 50kg</t>
  </si>
  <si>
    <t>Extinguisher, Fire Dry powder 1kg</t>
  </si>
  <si>
    <t>Extinguisher, Fire Dry powder 5kg</t>
  </si>
  <si>
    <t>Extractor, Infant  Mucus without Filter</t>
  </si>
  <si>
    <t>Eyepad Dressing Sterile</t>
  </si>
  <si>
    <t>FACS,  Clean 5ltrs</t>
  </si>
  <si>
    <t>FACS,  Flow (Sheath Fluid) 20 L</t>
  </si>
  <si>
    <t>FACS,  Lysing Solution 100ml</t>
  </si>
  <si>
    <t>FACS,  Rinse 5L</t>
  </si>
  <si>
    <t>FACS,  Rinse 5ltrs</t>
  </si>
  <si>
    <t>FACS, Clean 5L</t>
  </si>
  <si>
    <t>FACS, Cleaner, Humacount plus 1L</t>
  </si>
  <si>
    <t>FACS, Controls Humacount 3Levels plus kit</t>
  </si>
  <si>
    <t>FACS, Count Control Kit 25 tests</t>
  </si>
  <si>
    <t>FACS, Count Diluent 20L</t>
  </si>
  <si>
    <t>FACS, Count Reagent cat#342512 50/pk</t>
  </si>
  <si>
    <t>FACS, Lyse Humacount plus 1L</t>
  </si>
  <si>
    <t>Fan, Blade  for carrier condensing unit; cooling capacity 36000btu/hr</t>
  </si>
  <si>
    <t>Fan, Redudant HP ML/DL370G</t>
  </si>
  <si>
    <t>Fan, standing Sanyo</t>
  </si>
  <si>
    <t>Fan, Table Sanyo</t>
  </si>
  <si>
    <t>Fan, Wall Sanyo</t>
  </si>
  <si>
    <t>Fasteners, File 1X50</t>
  </si>
  <si>
    <t>Feetolscope Alluminium</t>
  </si>
  <si>
    <t>File,  D-Ring plastic slim (Pc)</t>
  </si>
  <si>
    <t>File,  Hanging Suspension Legal size PVC</t>
  </si>
  <si>
    <t>File, Document Wallet Plastic</t>
  </si>
  <si>
    <t>File, Folder  Manila Legal size plain</t>
  </si>
  <si>
    <t>File, Folder Legal Size Assorted Colours</t>
  </si>
  <si>
    <t>File, Pocket Manila  Paper Globe assorted</t>
  </si>
  <si>
    <t>File, Spring PVC</t>
  </si>
  <si>
    <t>File, Suspension Large 1x50</t>
  </si>
  <si>
    <t>Film, Adhesive MicroAmp Applicator Pk.5 #4333183</t>
  </si>
  <si>
    <t>Film, Adhesive MicroAmp Optical  100 films #4311971</t>
  </si>
  <si>
    <t>Film, Fuji Matte Photo Paper,42''x30m</t>
  </si>
  <si>
    <t>Filter Air cleaner element 17801-0C010</t>
  </si>
  <si>
    <t>Filter for Diesel 23390-51020</t>
  </si>
  <si>
    <t>Filter, 0.45 microlitre 500ml</t>
  </si>
  <si>
    <t>Filter, Absolute</t>
  </si>
  <si>
    <t>Filter, Fuel 23300-0L041</t>
  </si>
  <si>
    <t>Filter, Fuel cap assy 23380-17420</t>
  </si>
  <si>
    <t>Filter, oil sub assy 15600-41010</t>
  </si>
  <si>
    <t>Filter, Units 0.2 microlitre 500ml (12/pkt)</t>
  </si>
  <si>
    <t>Filter, Water</t>
  </si>
  <si>
    <t>Filter,Air cleaner element sub assy 17801-28010</t>
  </si>
  <si>
    <t>Filter,Air regulator Lub 17801-54080</t>
  </si>
  <si>
    <t>Filter,Aircleaner element sub assy 17801-30040</t>
  </si>
  <si>
    <t>Filter,Aircleaner element sub assy 17801-54100</t>
  </si>
  <si>
    <t>Filter,Aircleaner element sub assy 17801-54180</t>
  </si>
  <si>
    <t>Filter,Aircleaner element sub assy 17801-61030</t>
  </si>
  <si>
    <t>Filter,Aircleaner element sub assy 17801-67060</t>
  </si>
  <si>
    <t>Filter,Aircleaner element sub assy Subaru 1654AA020</t>
  </si>
  <si>
    <t>Filter,Fuel element assy 23300-75020</t>
  </si>
  <si>
    <t>Filter,Fuel element assy 23303-56040</t>
  </si>
  <si>
    <t>Filter,Fuel element kit  04234-68010</t>
  </si>
  <si>
    <t>Filter,Fuel element sub assy 23390-64480</t>
  </si>
  <si>
    <t>Filter,Fuel for tank 233300-28040</t>
  </si>
  <si>
    <t>Filter,Oil Sub assy  90915-10004</t>
  </si>
  <si>
    <t>Filter,Oil Sub assy  90915-20003</t>
  </si>
  <si>
    <t>Filter,Oil Sub assy  90915-30002</t>
  </si>
  <si>
    <t>Filter,Oil Sub assy  90915-TD004</t>
  </si>
  <si>
    <t>Filter,Oil Subaru Legacy  15208AA100</t>
  </si>
  <si>
    <t>Finger, Lint dressing sterile</t>
  </si>
  <si>
    <t>First Aid Kit, Motorist</t>
  </si>
  <si>
    <t>First Aid Kit, Occupational</t>
  </si>
  <si>
    <t>First Aid Kit, Personal</t>
  </si>
  <si>
    <t>First Aid Kit, Universal</t>
  </si>
  <si>
    <t>First Aid Kit,Car</t>
  </si>
  <si>
    <t>First Aid Tape Clear</t>
  </si>
  <si>
    <t>Fitting Kit  04947-00090</t>
  </si>
  <si>
    <t>Fitting Kit  04947-60050</t>
  </si>
  <si>
    <t>FLAP, MUDGUARD- BALOONS 76621-60070</t>
  </si>
  <si>
    <t>Flask, 150cm cell culture Canted neck non pyrogenic sterile polytyrene 5/Bag 50/Cs Treated #430825</t>
  </si>
  <si>
    <t>Flask, 25cm cell culture Canted neck non pyrogenic sterile polytyrene 5/Bag 100/Cs Treated #430639</t>
  </si>
  <si>
    <t>Flask, 75cm cell culture Canted neck non pyrogenic sterile polytyrene 5/Bag 100/Cs Treated #430641</t>
  </si>
  <si>
    <t>Flask, Buchner with glass side hose connection 2000ml</t>
  </si>
  <si>
    <t>Flask, Conical  500ml</t>
  </si>
  <si>
    <t>Flask, Conical 1000ml</t>
  </si>
  <si>
    <t>Flask, Erlenmeyer 1000ml wide neck</t>
  </si>
  <si>
    <t>Flask, Erlenmeyer 2ltrs</t>
  </si>
  <si>
    <t>Flask, Erlenmeyer 500ml wide neck</t>
  </si>
  <si>
    <t>Flask, Erlenmeyer 5ltrs</t>
  </si>
  <si>
    <t>Flask, Thermos  1.9L</t>
  </si>
  <si>
    <t>Fleetguard, Air Filter Cummins AF890</t>
  </si>
  <si>
    <t>Fleetguard, Air Filter Cummins AF891 for cyclopac Air cleaner</t>
  </si>
  <si>
    <t>Fleetguard, Oil Filter Cummins LF670 # 3889310</t>
  </si>
  <si>
    <t>Flip, Chart stand with Board</t>
  </si>
  <si>
    <t>Flour, UNIMIX 70: 30  for Baby porridge 100kg /bag</t>
  </si>
  <si>
    <t>Flour, Weaning for Infant</t>
  </si>
  <si>
    <t>Fluid, Brake dot4</t>
  </si>
  <si>
    <t>Fluid, Break HBF4 250ml</t>
  </si>
  <si>
    <t>Fluid, Giving set (infusion) 1x100</t>
  </si>
  <si>
    <t>Fluid, Giving set (infusion) 1x25</t>
  </si>
  <si>
    <t>Fluid, Transmission 11D 500ML</t>
  </si>
  <si>
    <t>Fluid, Volcanizing</t>
  </si>
  <si>
    <t>Fluorescent Fitting 1 1/2ft 15W,240V English</t>
  </si>
  <si>
    <t>Fluorescent Fitting 2ft twin 20W,240V English</t>
  </si>
  <si>
    <t>Fluorescent Fitting 4ft, single 40w, 240v English</t>
  </si>
  <si>
    <t>Fluorescent Fitting 4ft,twin 40W, 240V English</t>
  </si>
  <si>
    <t>Fluorescent Tube 2ft 18W Philips</t>
  </si>
  <si>
    <t>Fluorescent Tube 2ft 20w 240v English 1x25</t>
  </si>
  <si>
    <t>Fluorescent Tube 3ft Philips 30W</t>
  </si>
  <si>
    <t>Fluorescent Tube 4ft 40w 240v English 1x25</t>
  </si>
  <si>
    <t>Flyers (Handbills)</t>
  </si>
  <si>
    <t>Foetul, Scope plastic</t>
  </si>
  <si>
    <t>Foil, Alluminium 5m (Fay) (Roll)</t>
  </si>
  <si>
    <t>Folder, Slide</t>
  </si>
  <si>
    <t>Forcep</t>
  </si>
  <si>
    <t>Forcep, Tissue Economy Straight 5 " Broad Handle serrations No Guide Pin stainless steel #EF7226F</t>
  </si>
  <si>
    <t>Forceps,Tweezers Stainless, Flat Ended - Pc</t>
  </si>
  <si>
    <t>Forcepts, Blunt serrated</t>
  </si>
  <si>
    <t>Forcepts, Kelly straight 5'' (Pc)</t>
  </si>
  <si>
    <t xml:space="preserve">Forcepts, Metal Flat </t>
  </si>
  <si>
    <t>Forcepts,Tweezers  Plastic curved pointed</t>
  </si>
  <si>
    <t>Freezing Box</t>
  </si>
  <si>
    <t>Fuel Warning switch 84461-28040</t>
  </si>
  <si>
    <t>Fuel, Diesel (Litre)</t>
  </si>
  <si>
    <t>Fuel, Kerosene (Litre)</t>
  </si>
  <si>
    <t>Fuel, Super (Litre)</t>
  </si>
  <si>
    <t>Funnel 10cm diameter Pyrex Glass (Pc)</t>
  </si>
  <si>
    <t xml:space="preserve">Fuse Subaru Legacy 82210FC010 </t>
  </si>
  <si>
    <t>Fuse Subaru Legacy 82210FC015</t>
  </si>
  <si>
    <t>Fuse Subaru Legacy 82210FC020</t>
  </si>
  <si>
    <t>Fuse Subaru Legacy 82210FC025</t>
  </si>
  <si>
    <t>Fuse, 13A</t>
  </si>
  <si>
    <t xml:space="preserve">Fuser, Kit HP Colour LaserJet 4550 (C4198A) </t>
  </si>
  <si>
    <t>Fuser, Kit HP Colour LaserJet P3005DN</t>
  </si>
  <si>
    <t>Gadget, FL002 Fleetlog control unit GPS offline</t>
  </si>
  <si>
    <t>Gas Stove Burner</t>
  </si>
  <si>
    <t>Gas Stove Cartrige/Canister</t>
  </si>
  <si>
    <t>Gas, cylinder refill 22.5 kg Carbon dioxide.</t>
  </si>
  <si>
    <t>Gas, Cylinder rental and refill</t>
  </si>
  <si>
    <t>Gas, Cylinder, CO2  Size 3.4M3</t>
  </si>
  <si>
    <t>Gas, Refill  5% CO2</t>
  </si>
  <si>
    <t>Gas, Refrigirant   R22 13.6KG</t>
  </si>
  <si>
    <t>Gas,for Autosuppression FM 200,18Kg</t>
  </si>
  <si>
    <t>Gasket Kit  04445-60070</t>
  </si>
  <si>
    <t>Gauze Roll 3x4'' NSterile</t>
  </si>
  <si>
    <t>Gauze Roll 400g NSterile</t>
  </si>
  <si>
    <t>Gauze Roll 6 850G NSterile</t>
  </si>
  <si>
    <t>Gauze Roll 750g</t>
  </si>
  <si>
    <t>Gauze Roll 870g NSterile</t>
  </si>
  <si>
    <t>Gauze Roll 90cm x 50cm</t>
  </si>
  <si>
    <t>Gauze Roll 90cm x 90cm NS</t>
  </si>
  <si>
    <t>Gauze, Sterile  Swabs 100/pk</t>
  </si>
  <si>
    <t>Gauze, Wound dressing #13</t>
  </si>
  <si>
    <t>Gauze, Wound dressing #8 sterile</t>
  </si>
  <si>
    <t>Gauze, Wound dressing #9</t>
  </si>
  <si>
    <t xml:space="preserve">Gear, Riding </t>
  </si>
  <si>
    <t>Gel Hand Sanitizers 12fl oz pump bottles Regular CS/12 #EF5400C</t>
  </si>
  <si>
    <t xml:space="preserve">Gel, Daktarin Oral 40g </t>
  </si>
  <si>
    <t>Gel, Diclofenac Na Topical 1% 15g</t>
  </si>
  <si>
    <t>Gel, Hand Anti Bacterial 500ml</t>
  </si>
  <si>
    <t>Gel, Hand Anti Bacterial 720ml</t>
  </si>
  <si>
    <t>Gel, Hand moisturizing Antibacterial - 100ml</t>
  </si>
  <si>
    <t>Gel, Hand Quick Klean (720ml)</t>
  </si>
  <si>
    <t>Gel, Hand Sanitizer Antibacterial - 75ml</t>
  </si>
  <si>
    <t>Gel, Loading Solution 5ml</t>
  </si>
  <si>
    <t>Gel, Ulrasound 5ltrs</t>
  </si>
  <si>
    <t>Gell  Hand Sanitizers 12fl oz pump bottles Aloe CS/12 #EF5400D</t>
  </si>
  <si>
    <t>Giemsa Stain(500mls)</t>
  </si>
  <si>
    <t xml:space="preserve">Giemsa,Stain (Sigma,RDH) 1x1L   </t>
  </si>
  <si>
    <t>Gift Vouchers</t>
  </si>
  <si>
    <t xml:space="preserve">Giving sets, I.V. G21X38mm </t>
  </si>
  <si>
    <t>Gloves ,Non Powdered Dermagrip Large 50/box</t>
  </si>
  <si>
    <t>Gloves ,Non powdered Dermagrip small 50/box</t>
  </si>
  <si>
    <t>Gloves, Cryo waterproof Large #5760E40</t>
  </si>
  <si>
    <t>Gloves, Cryo waterproof Medium  #5760E30</t>
  </si>
  <si>
    <t>Gloves, Cryo waterproof small  #5760E20</t>
  </si>
  <si>
    <t>Gloves, Disposable Plastic 1x100</t>
  </si>
  <si>
    <t>Gloves, Fine Touch  Powdered Medium  JP (100/Pkt)</t>
  </si>
  <si>
    <t>Gloves, Industrial Leather Large</t>
  </si>
  <si>
    <t>Gloves, Industrial Leather Medium</t>
  </si>
  <si>
    <t>Gloves, Industrial Rubber Large</t>
  </si>
  <si>
    <t xml:space="preserve">Gloves, Industrial Rubber Medium </t>
  </si>
  <si>
    <t>Gloves, Industrial Yellow</t>
  </si>
  <si>
    <t>Gloves, Latex Large powder free Sterile 100/pk</t>
  </si>
  <si>
    <t>Gloves, Latex Large powderfree Sterile  100/pk</t>
  </si>
  <si>
    <t>Gloves, Latex Medium powderfree Sterile 100/pk</t>
  </si>
  <si>
    <t>Gloves, Latex Small powderfree NS 100/pk</t>
  </si>
  <si>
    <t>Gloves, N-DEX Nitrile Long Cuff 11" long Large  50/pkt #30164L</t>
  </si>
  <si>
    <t>Gloves, N-DEX Nitrile Long Cuff 11" long medium 50/pkt #30164M</t>
  </si>
  <si>
    <t>Gloves, N-DEX Nitrile Long Cuff 11" long small  50/pkt #30164S</t>
  </si>
  <si>
    <t>Gloves, N-DEX Nitrile Long Cuff 11" long XLarge 50/pkt #30164XL</t>
  </si>
  <si>
    <t>Gloves, Non powdered Dermagrip Medium 50/box</t>
  </si>
  <si>
    <t>Gloves, Nonsterile Powdered Large NS  100/pk</t>
  </si>
  <si>
    <t>Gloves, Nonsterile Powdered Medium 100/pk</t>
  </si>
  <si>
    <t>Gloves, Nonsterile Powdered Small 100/pkt</t>
  </si>
  <si>
    <t>Gloves, Polythene 100/pk</t>
  </si>
  <si>
    <t>Gloves, Powderfree Medium NS 100/pkt</t>
  </si>
  <si>
    <t>Gloves, Riding</t>
  </si>
  <si>
    <t>Gloves, Sterile Powdered Medium 100/pk</t>
  </si>
  <si>
    <t>Gloves, Surgical (Pair) size 7</t>
  </si>
  <si>
    <t>Gloves, Surgical 50/pk</t>
  </si>
  <si>
    <t>Gloves, Surgical Powdered 7/8 1x100</t>
  </si>
  <si>
    <t>Gloves, X-Ray Lead Protection</t>
  </si>
  <si>
    <t>Gloves,Powdered Vinyl Exam Large 100/pkt #19-141-189D</t>
  </si>
  <si>
    <t>Gloves,Powdered Vinyl Exam Medium  100/pkt #19-141-189D</t>
  </si>
  <si>
    <t>Gloves,Powdered Vinyl Exam small  100/pkt #19-141-189D</t>
  </si>
  <si>
    <t>Glucometer, Contour TS Bayer</t>
  </si>
  <si>
    <t>Glucometer, Roche Accucheck</t>
  </si>
  <si>
    <t>Glucometers with strip</t>
  </si>
  <si>
    <t>Glucose, Cobas integra 20763020322</t>
  </si>
  <si>
    <t>Glucose, Liquicolor</t>
  </si>
  <si>
    <t>Glucose, Standard</t>
  </si>
  <si>
    <t>Glue, Office Pritt 110g</t>
  </si>
  <si>
    <t xml:space="preserve">Glue, Office Pritt 60ml </t>
  </si>
  <si>
    <t xml:space="preserve">Glue, Pritt Stick Large 40gm </t>
  </si>
  <si>
    <t>Gown , Lab, with cuffs with back opening, x Large (pc)</t>
  </si>
  <si>
    <t>Gown,  Disposable (sterile)</t>
  </si>
  <si>
    <t>Gown, green (Medium)</t>
  </si>
  <si>
    <t>Gown, Lab, with cuffs with back opening (Large)</t>
  </si>
  <si>
    <t>Gown, Lab,with cuffs with back opening , xx Large (pc)</t>
  </si>
  <si>
    <t>Gown, patient paediatric as per sample</t>
  </si>
  <si>
    <t>Gown, X-Ray small blue</t>
  </si>
  <si>
    <t>Grease, Multis EP3  500G</t>
  </si>
  <si>
    <t>Grease, Multis EP3 15kg</t>
  </si>
  <si>
    <t>Hammer, Claw wooden handle</t>
  </si>
  <si>
    <t>Hammer, Masons 1000g C/W Wooden Shaft</t>
  </si>
  <si>
    <t xml:space="preserve">Hammer, Pattela </t>
  </si>
  <si>
    <t>Hammer, Reflex</t>
  </si>
  <si>
    <t>Hand Wash Dettol 250ml (Bottle)</t>
  </si>
  <si>
    <t>Handle, Broom Wooden</t>
  </si>
  <si>
    <t>Handle, Door assy chrome L/H 69240-60071</t>
  </si>
  <si>
    <t>Handle, Door assy chrome Outer 69215-60020</t>
  </si>
  <si>
    <t>Handle, Mop Pastic</t>
  </si>
  <si>
    <t>Hard Disk 1600GB USB IOMEGA  E-PRO External hard disk</t>
  </si>
  <si>
    <t>Hard Disk 300GB IOMEGA External</t>
  </si>
  <si>
    <t>Hard Disk Drive 250GB USB  IOMEGA powered External</t>
  </si>
  <si>
    <t>Hard Disk SATA 140GB</t>
  </si>
  <si>
    <t>Hard Disk, 500GB IOMEGA External</t>
  </si>
  <si>
    <t>Hard Disk, 500GB Transcent External</t>
  </si>
  <si>
    <t>Hard Drive External western Digital 350GB</t>
  </si>
  <si>
    <t>Hard drive,  External  Western Digital My Book Essential 1TB USB2 500GB</t>
  </si>
  <si>
    <t>Hard drive, Disk 250GB</t>
  </si>
  <si>
    <t>Hard Drive, Ext. for  Notebook Rewriteable CD and 8X DVD +/- RW Dual Layer Read/write DVD USB2.0</t>
  </si>
  <si>
    <t>Hard Drive, External Toshiba HDDR 500 EO4X 500GB</t>
  </si>
  <si>
    <t>Hard drive, Internal 160GB for Dell Laptop  6000,9300,XPS Gen 2, XPS M170</t>
  </si>
  <si>
    <t>Hard drive, Iomega eGo Portable 500 GB Ext 800Mbps firewire/480Mbps(Hi-Sp.USB)</t>
  </si>
  <si>
    <t>Hard drive, Transcend External 500GB</t>
  </si>
  <si>
    <t>Hard,  Drive Western Digital 500GB External</t>
  </si>
  <si>
    <t>Hard, Disk IDE 80GB Internal</t>
  </si>
  <si>
    <t>Hard, Disk SATA 80GB Internal</t>
  </si>
  <si>
    <t>Hard, Drive for server #395501-001 500GB 7.2K ATA for HP Proliant ML350</t>
  </si>
  <si>
    <t>Hard, Drive for server #432320-001 146GB 10k Serial scsi for HP Proliant DL380 G5</t>
  </si>
  <si>
    <t>Hard, Drive for server 14GB and 10 speed for HP- Proliant DL580 G4 Server</t>
  </si>
  <si>
    <t>Hard, Drive I-omega desk top-1 Terabyte</t>
  </si>
  <si>
    <t>HB Drabkins Stock 20ml</t>
  </si>
  <si>
    <t>Headlight Assy HZJ 105 81050-60120</t>
  </si>
  <si>
    <t>Headlight, Assy HZJ10S 81010-60121 Right</t>
  </si>
  <si>
    <t>Headlight, Assy HZJ78 81010-60121 Left</t>
  </si>
  <si>
    <t>Headphone, Dynamic Stereo with volume control</t>
  </si>
  <si>
    <t>Heamastrip 1/2  (1x200)</t>
  </si>
  <si>
    <t>Height Board and Tape for Adults</t>
  </si>
  <si>
    <t>Height Board and Tape for Paediatrics</t>
  </si>
  <si>
    <t>Helmet, Large Yamaha</t>
  </si>
  <si>
    <t>Helmet, Safety</t>
  </si>
  <si>
    <t>Hemocuvettes  HB 1x50 Tin</t>
  </si>
  <si>
    <t>Hemocuvettes  HB 200/pk</t>
  </si>
  <si>
    <t>Hemocuvettes HB201 200/pk</t>
  </si>
  <si>
    <t>Hemocuvettes HB201 50/pk</t>
  </si>
  <si>
    <t>Hemotrol High</t>
  </si>
  <si>
    <t>Hemotrol Low</t>
  </si>
  <si>
    <t>Hemotrol Normal</t>
  </si>
  <si>
    <t>Highlighter Pelican Assorted Colours</t>
  </si>
  <si>
    <t>Highlighter Staedler Assorted Colours</t>
  </si>
  <si>
    <t>Holder, Biobag 8 1/2x11 by Hx1004HX</t>
  </si>
  <si>
    <t xml:space="preserve">Holder, Pen </t>
  </si>
  <si>
    <t>Holder, Surgical Blade Stainless</t>
  </si>
  <si>
    <t>Holder, Vacuette, Multi-use holder 100/pk</t>
  </si>
  <si>
    <t>Horn  86510-42030</t>
  </si>
  <si>
    <t>Horn  86510-60220</t>
  </si>
  <si>
    <t>Hub, Bolt Subaru legacy 28055AA002</t>
  </si>
  <si>
    <t>Humidfier Kit (Pc)</t>
  </si>
  <si>
    <t>Humonitor- Humidity indicator card 2291DG02 100/pkt</t>
  </si>
  <si>
    <t>Humonitor-Humidity Indicator Card 200/pkt</t>
  </si>
  <si>
    <t>Hydrometer,(range 1.000 – 0.700,    BEAUME 10 to 70degrees centigrade) mercury</t>
  </si>
  <si>
    <t>Hygrometer, Wall mount digital</t>
  </si>
  <si>
    <t>Icepack Large (Pc)</t>
  </si>
  <si>
    <t>Icepack Medium (Pc)</t>
  </si>
  <si>
    <t>Indicator, Assy Left hand 81560-60480</t>
  </si>
  <si>
    <t>Indicator, Assy Right Hand 81550-60560</t>
  </si>
  <si>
    <t>Indicator, PH Strips Range 3.6-6.1</t>
  </si>
  <si>
    <t>Inflator, Tyre</t>
  </si>
  <si>
    <t>Infusion, Darrows 500ml</t>
  </si>
  <si>
    <t>Infusion, Dextrose Anhydrous 5% 500ml</t>
  </si>
  <si>
    <t>Inhaler, Salbutamol  100mcg 200 doses</t>
  </si>
  <si>
    <t>Injection, Acyclovir</t>
  </si>
  <si>
    <t>Injection, Adrenalin 1mg/ml</t>
  </si>
  <si>
    <t>Injection, Aminophylline 250mg 10ml</t>
  </si>
  <si>
    <t>Injection, Amiodarone 150mg/3ml (CORDARONE)</t>
  </si>
  <si>
    <t>Injection, Amphotericin B micrograms 50mg 50ml</t>
  </si>
  <si>
    <t>Injection, Ampicillin 500mg</t>
  </si>
  <si>
    <t>Injection, Ampicillin(250mg)</t>
  </si>
  <si>
    <t>Injection, Atropine 1mg/ml</t>
  </si>
  <si>
    <t>Injection, Calcium Gluconate  10% 10ml</t>
  </si>
  <si>
    <t>Injection, Ceftriaxone  (Generic) W/out Diluent IV/IM 250mg</t>
  </si>
  <si>
    <t xml:space="preserve">Injection, Ceftriaxone  1g  </t>
  </si>
  <si>
    <t xml:space="preserve">Injection, Ceftriaxone  250ml </t>
  </si>
  <si>
    <t>Injection, Ceftriaxone 1g(Vial)</t>
  </si>
  <si>
    <t>Injection, Ceftriaxone 500mg IV Vials</t>
  </si>
  <si>
    <t>Injection, Chloramphenico 1gm (Vial)</t>
  </si>
  <si>
    <t>Injection, Chlorphenaramine 10mg 2ml</t>
  </si>
  <si>
    <t>Injection, Cotrimoxazole</t>
  </si>
  <si>
    <t>Injection, Dexamethasone 4ml/1ml</t>
  </si>
  <si>
    <t>Injection, Dextrose 50% 50ml</t>
  </si>
  <si>
    <t>Injection, Diazepam  10mg</t>
  </si>
  <si>
    <t>Injection, Diclofenac 25mg</t>
  </si>
  <si>
    <t>Injection, Diclofenac 25mg/ml 3ml Amp</t>
  </si>
  <si>
    <t>Injection, Dopamine 40mg/5ml</t>
  </si>
  <si>
    <t xml:space="preserve">Injection, Doxorubicin (Adromycin) 50mg </t>
  </si>
  <si>
    <t>Injection, Flucloxacillin 250mg.</t>
  </si>
  <si>
    <t>Injection, Fluconazole  I.V 200mg 100ml</t>
  </si>
  <si>
    <t>Injection, Fluconazole 200mg 100ml</t>
  </si>
  <si>
    <t>Injection, Flumazenil (Anexate) 100mcg/1ml</t>
  </si>
  <si>
    <t>Injection, Frusemide 20mg/2ml</t>
  </si>
  <si>
    <t>Injection, Gentamycin  (paediatric) 10mg 10ml</t>
  </si>
  <si>
    <t>Injection, Gentamycin  80mg 2ml</t>
  </si>
  <si>
    <t>Injection, Hydrocortisone  100mg</t>
  </si>
  <si>
    <t>Injection, Hyoscine Butylibromide  20mg/ml</t>
  </si>
  <si>
    <t>Injection, IV Dextrose  50% 50ml</t>
  </si>
  <si>
    <t>Injection, Lignocaine 2%</t>
  </si>
  <si>
    <t xml:space="preserve">Injection, Magnesium Sulphate  50% </t>
  </si>
  <si>
    <t>Injection, Metoclopramide 10mg/2ml</t>
  </si>
  <si>
    <t>Injection, Metronidazole 500mg 100ml</t>
  </si>
  <si>
    <t>Injection, Paracetamol 150mg/2ml Vial</t>
  </si>
  <si>
    <t>Injection, Paracetamol 150mg/ml  10ml</t>
  </si>
  <si>
    <t>Injection, Penicillin Benzathine 2.4 MU</t>
  </si>
  <si>
    <t>Injection, Penicillin Benzyl  1 MU</t>
  </si>
  <si>
    <t>Injection, Phenytoin 250mg/5ml</t>
  </si>
  <si>
    <t>Injection, Potassium Chloride 15% 10ml</t>
  </si>
  <si>
    <t>Injection, PPD RT23 SSI Tuberculin</t>
  </si>
  <si>
    <t>Injection, Pralidoxime 200mg/20ml</t>
  </si>
  <si>
    <t>Injection, Promethazine  50mg 2ml</t>
  </si>
  <si>
    <t>Injection, Quinine 600mg/2ml</t>
  </si>
  <si>
    <t>Injection, Quinine 600mg/2ml Ampule</t>
  </si>
  <si>
    <t>Injection, Rabies Immunoglobin (Human)Vaccine</t>
  </si>
  <si>
    <t>Injection, Rabies Vaccine</t>
  </si>
  <si>
    <t>Injection, Rocephine  250mg</t>
  </si>
  <si>
    <t>Injection, Rocephine 1gm</t>
  </si>
  <si>
    <t xml:space="preserve">Injection, Rocephine 500mg </t>
  </si>
  <si>
    <t xml:space="preserve">Injection, Sodium Bicarbonate </t>
  </si>
  <si>
    <t>Injection, Spectinomycin  2g 1s</t>
  </si>
  <si>
    <t>Injection, Valium ampules original 10mg</t>
  </si>
  <si>
    <t>Injection, Vincristine Sulphate 1mg vails</t>
  </si>
  <si>
    <t>Injection, Vitamin K 100mg/ml</t>
  </si>
  <si>
    <t>Injection, Water 10ml</t>
  </si>
  <si>
    <t xml:space="preserve">Ink, Stamp Pad- Blue </t>
  </si>
  <si>
    <t>Ink, Stamp Pad- Purple/Violet</t>
  </si>
  <si>
    <t>Insecticide, Icon Powder</t>
  </si>
  <si>
    <t>Instant Cold pack</t>
  </si>
  <si>
    <t>Insulator,Engine mounting 12361-17011</t>
  </si>
  <si>
    <t>Insulator,Engine mounting 12361-17020</t>
  </si>
  <si>
    <t>Insulator,Engine mounting 12371-17080</t>
  </si>
  <si>
    <t>Insulator,Engine mounting 12371-61050</t>
  </si>
  <si>
    <t>Insulator,Engine mounting 12371-66060</t>
  </si>
  <si>
    <t>Integra, Urea 500 test/Cassette</t>
  </si>
  <si>
    <t>Invitrogen, 10X Loading Blue juice 3 x 1 ml cat//10816-015</t>
  </si>
  <si>
    <t>Invitrogen, High Fidelity 100rxns cat 12574-035</t>
  </si>
  <si>
    <t>Invitrogen, Ladder Mass Low DNA 200ul Cat# 10068-013</t>
  </si>
  <si>
    <t>Invitrogen, RPMI 1640 medium liquid ,with L-Glutamine in unit pack of  500ml</t>
  </si>
  <si>
    <t>Invitrogen, Superscript III one step RT PCR Platinum Tag</t>
  </si>
  <si>
    <t>Iodine Tincture 120ml</t>
  </si>
  <si>
    <t>Jack, 4FT Tanganyika</t>
  </si>
  <si>
    <t>Jelly, KY-Sterile 42gm</t>
  </si>
  <si>
    <t>Joint, Universal Spider kit Propeller Front 04371-60041</t>
  </si>
  <si>
    <t>Joint, Universal Spider kit Propeller rear 04371-60060</t>
  </si>
  <si>
    <t>Key Spindle (Oxygen flowmeter)</t>
  </si>
  <si>
    <t>Key, set Allan  2mm-20mm  1 set</t>
  </si>
  <si>
    <t>Key, TouchKey Immobiliser 24 Volt</t>
  </si>
  <si>
    <t>Kimwipe Precision wipe 150 Sheets (Case of 18)</t>
  </si>
  <si>
    <t>Kimwipe Spec 12x12</t>
  </si>
  <si>
    <t>Kimwipes, Kimtech Science  Disposable Wipers , 280 wipers/ box</t>
  </si>
  <si>
    <t>Kit GGT 20x3ml #GT2750 (Randox)</t>
  </si>
  <si>
    <t>Kit,  Bio-Rad Genetic System HIV-1 Western Blot</t>
  </si>
  <si>
    <t>Kit,  Cobas Ampliprep/Cobas TaqMan HIV – 1 test vs. 2.0, 48 tests Mat no. Ref P/N 05212294</t>
  </si>
  <si>
    <t>Kit, Agpath ID one step TR PCR #4387381 1000/pkt</t>
  </si>
  <si>
    <t>Kit, Alanine aminotranfrase</t>
  </si>
  <si>
    <t>Kit, Alkaline Phosphate kit</t>
  </si>
  <si>
    <t>Kit, ALT, 200 ml</t>
  </si>
  <si>
    <t>Kit, ALTL (Cobas integra 500 Tests)</t>
  </si>
  <si>
    <t>Kit, Amplicor DNA PCR 96 Test Kits -Pcs</t>
  </si>
  <si>
    <t xml:space="preserve">Kit, Amplicor HIV-1 </t>
  </si>
  <si>
    <t>Kit, Amplicor HIV-1 DNA test, version 1.5 cat # 03290140 018</t>
  </si>
  <si>
    <t>Kit, Analytical Profile Index (API NH) 10 Strips +Media</t>
  </si>
  <si>
    <t>Kit, Analytical Profile Index (API20NE) 25pkt</t>
  </si>
  <si>
    <t>Kit, Analytical Profile Index 20E (API20E) 25/pkt</t>
  </si>
  <si>
    <t>Kit, Analytical Profile Index Staph</t>
  </si>
  <si>
    <t>Kit, AST - SGOT- 10x10ml</t>
  </si>
  <si>
    <t>Kit, ASTL (Cobas integra 500 Tests)</t>
  </si>
  <si>
    <t>Kit, Auto Creatinine Liquicolor 250ml</t>
  </si>
  <si>
    <t>Kit, Bacterial Antigen Rapid latex agglutination 30T</t>
  </si>
  <si>
    <t>Kit, Bilirubin Total &amp; Direct</t>
  </si>
  <si>
    <t>Kit, Bilirubin Total &amp; Direct (2+2x50ml)</t>
  </si>
  <si>
    <t>Kit, Bilirubin Total 5x30/2x10ml</t>
  </si>
  <si>
    <t>Kit, BinaxNOW® S. pneumoniae 22tests/kit</t>
  </si>
  <si>
    <t>Kit, Bio – Rad Genetic Systems HIV 1/HIV 2 PLUS O EIA (FDA Approved)</t>
  </si>
  <si>
    <t>kit, Biorad HIV ELISA 480tests</t>
  </si>
  <si>
    <t>Kit, Buffer wash cobas amplicor 2x250ml</t>
  </si>
  <si>
    <t>Kit, Calypte HIV-1 BED incidence EIA 96tests Ref:98003</t>
  </si>
  <si>
    <t>Kit, CHOL2 Cholestral Gen2 03039773</t>
  </si>
  <si>
    <t>Kit, Cobas Amplicor Vs 1.5kit #83369/ART: 1118390</t>
  </si>
  <si>
    <t>Kit, Cobas Ampliscreen HIV -1 test V1.5 96 TESTS ( CODE //03577066190)</t>
  </si>
  <si>
    <t>Kit, Cobas Ampliscreen Multiprep kit 96 tests ( code //03272885123)</t>
  </si>
  <si>
    <t>Kit, Coxiella Burneti (Q-Fever) IFA IgG Antibody 120 Test Kit (F) 1 QG-120</t>
  </si>
  <si>
    <t>Kit, Coxiella Burneti (Q-Fever) IFA IgM Antibody 120 Test Kit (F) 1 QM-12Kit,</t>
  </si>
  <si>
    <t>Kit, CREAJ (Cobas integra) 20764345</t>
  </si>
  <si>
    <t>Kit, CRP-Reactive Quantitative</t>
  </si>
  <si>
    <t xml:space="preserve">Kit, CT Detection </t>
  </si>
  <si>
    <t>Kit, CT/NG Amplification 96 tests</t>
  </si>
  <si>
    <t>Kit, CT/NG Spec Prep 100 test</t>
  </si>
  <si>
    <t>Kit, Dryspot Pneumo BD 50/pkt</t>
  </si>
  <si>
    <t>Kit, Dryspot Staphytec 100Test BD</t>
  </si>
  <si>
    <t>Kit, Electrode Chloride Ref:03003523001</t>
  </si>
  <si>
    <t>Kit, Electrode ISE Chloride</t>
  </si>
  <si>
    <t>Kit, Electrode ISE Potassium</t>
  </si>
  <si>
    <t>Kit, Electrode ISE Reference</t>
  </si>
  <si>
    <t>Kit, Electrode ISE Sodium</t>
  </si>
  <si>
    <t>Kit, Enzygnost HIV 1 &amp; 2</t>
  </si>
  <si>
    <t xml:space="preserve">kit, Enzygnost HIV Supplementary </t>
  </si>
  <si>
    <t>Kit, Exavir Load (30/Test)</t>
  </si>
  <si>
    <t>Kit, Genotype MTBC  cat# 30196</t>
  </si>
  <si>
    <t xml:space="preserve">Kit, Glucose 800 Test </t>
  </si>
  <si>
    <t>Kit, GPT - ALT (10x10ml)</t>
  </si>
  <si>
    <t>Kit, hain-genolyse  1x96 tests</t>
  </si>
  <si>
    <t>Kit, HBcAB Elisa screening Kit</t>
  </si>
  <si>
    <t>Kit, HDL Cholesretol (4x80ml)</t>
  </si>
  <si>
    <t>Kit, HDL-C, (cobas integra) 400 Test</t>
  </si>
  <si>
    <t>Kit, Hepatitis B Rapid Test  plus Chase Buffer</t>
  </si>
  <si>
    <t>Kit, Hepatitis C Virus Antibody test</t>
  </si>
  <si>
    <t>Kit, Hepatitis C Virus Bioline</t>
  </si>
  <si>
    <t>Kit, HIV,DNA V 1.5 Roche</t>
  </si>
  <si>
    <t>Kit, Human RVF IgM Elisa (1000 Tests)  #03-SPU-02</t>
  </si>
  <si>
    <t>Kit, Internal Control Detect 96 test</t>
  </si>
  <si>
    <t>Kit, ISE Calibrator Direct 250ml</t>
  </si>
  <si>
    <t>Kit, ISE Calibrator Indirect 250ml</t>
  </si>
  <si>
    <t xml:space="preserve">Kit, ISE Deproteinizer (cobas integra) (20763071122) - 6 x 21 ml </t>
  </si>
  <si>
    <t>Kit, ISE Etcher 6x11ml</t>
  </si>
  <si>
    <t>Kit, ISE Solution 1 (6x17ml)</t>
  </si>
  <si>
    <t>Kit, ISE Solution 2 (6x9ml)</t>
  </si>
  <si>
    <t>Kit, ISE Solution 3 (6x9ml)</t>
  </si>
  <si>
    <t>Kit, Kalon HSV-2 Elisa Test (96T)</t>
  </si>
  <si>
    <t>Kit, Latex agglutination A,B,C &amp; D (50 Tests)</t>
  </si>
  <si>
    <t>Kit, Latex Agglutination Test for Cryptococcal Antigen (50T)</t>
  </si>
  <si>
    <t>Kit, Latex Cryptococcus Antigen Detection test 50Tests</t>
  </si>
  <si>
    <t>Kit, LDL Cholesterol 80ml</t>
  </si>
  <si>
    <t>Kit, Macfarland standard 0.5</t>
  </si>
  <si>
    <t>Kit, Macfarland standard 1.0</t>
  </si>
  <si>
    <t>Kit, Multicheck control</t>
  </si>
  <si>
    <t>Kit, Multitest BD IMK</t>
  </si>
  <si>
    <t>Kit, Murex HIV 1.20 480tests/Kit</t>
  </si>
  <si>
    <t>Kit, Murex HIV 1/2 antibody</t>
  </si>
  <si>
    <t>Kit, Mycobacteria  cat no. 29896</t>
  </si>
  <si>
    <t>Kit, Mycobacterium (CM) cat#29996</t>
  </si>
  <si>
    <t>Kit, mycobacterium (vial) cat# 29996</t>
  </si>
  <si>
    <t>Kit, N.Gonorrhea Detect Kit 96 test/kit</t>
  </si>
  <si>
    <t>Kit, One-Slide Pap-smear</t>
  </si>
  <si>
    <t>Kit, Opti styli handheld</t>
  </si>
  <si>
    <t>Kit, Parachecks (25 Tests)</t>
  </si>
  <si>
    <t>kit, Plasma Coagulase with EDTA 10x5ml</t>
  </si>
  <si>
    <t>Kit, PPU Precipath U 10171760122</t>
  </si>
  <si>
    <t>Kit, Precinorm U- Control</t>
  </si>
  <si>
    <t>Kit, QIA ampR DNA Mini  (250) # 51306  ( Qiagen)</t>
  </si>
  <si>
    <t>Kit, Qia Quick PCR purification 250tests cat# 28106</t>
  </si>
  <si>
    <t>Kit, QIAamp Viral RNA Mini 250 tests cat# 52906</t>
  </si>
  <si>
    <t>Kit, Qiagen RTPCR one step (100 reactions) cat# 210121</t>
  </si>
  <si>
    <t>Kit, QuantiTect Probe RT PCR 400T #204443</t>
  </si>
  <si>
    <t>Kit, Recombigen HIV UNI-GOLD 20 tests (20S) FDA Approved</t>
  </si>
  <si>
    <t>Kit, Rickettsia rickettsii (SFG) IFA IgG Antibody 120 test kit (F) RRG-120</t>
  </si>
  <si>
    <t>Kit, Rickettsia typhi (TG) IFA IgG Antibody 120 test kit (F) RTG-120</t>
  </si>
  <si>
    <t>Kit, RPR</t>
  </si>
  <si>
    <t>Kit, RPR Maco-Vue card 300/Test</t>
  </si>
  <si>
    <t>Kit, Rtaclone EIA (Rota Virus)Premier 48 Tests</t>
  </si>
  <si>
    <t>Kit, RVF IgG Elisa  sera 1000Tests #03-SPU-03B</t>
  </si>
  <si>
    <t>Kit, RVF IgM Capture Elisa- 1000T #03-SPU-04</t>
  </si>
  <si>
    <t>Kit, Sequencing, BigDye Terminator cycle (100 rxns)</t>
  </si>
  <si>
    <t>Kit, SERODIA-TPPA with Non Reactive control 100T  # 1626</t>
  </si>
  <si>
    <t>Kit, Solution ISE Electrolyte Reference  250ml</t>
  </si>
  <si>
    <t>Kit, spider front 04371-60040 or 043371</t>
  </si>
  <si>
    <t>Kit, Spill Leader (Wall Mounted) Cat# 350576</t>
  </si>
  <si>
    <t>Kit, Steam sterilization test 24mmx50m</t>
  </si>
  <si>
    <t>Kit, Streptococus 50/Tests</t>
  </si>
  <si>
    <t>Kit, supplement Bactec 100T, MGIT 960 cat# 245124 (BD) (Kit)</t>
  </si>
  <si>
    <t>kit, Trichomonas Vaginalis 100T (in Pouch)</t>
  </si>
  <si>
    <t xml:space="preserve">Kit, TRIGL,(cobas integra) 250 Test </t>
  </si>
  <si>
    <t>Kit, Tri-Test with Trucount Tubes</t>
  </si>
  <si>
    <t>Kit, Trungene HIV-1 Genotype</t>
  </si>
  <si>
    <t>Kit, Ure Liquicolor 2x100</t>
  </si>
  <si>
    <t>Kit, UREA (cobas integra) 500 Tests</t>
  </si>
  <si>
    <t>Kit, Viroseq HIV-1 Genotype V2 pack 1 #4J94-20  (48tests)</t>
  </si>
  <si>
    <t>Kit, Viroseq HIV-1 Genotype V2 pack 2 #4J94-21  (48tests)</t>
  </si>
  <si>
    <t>Kit,MagMax Viral RNA isolation 50/pkt #1939</t>
  </si>
  <si>
    <t>Kit,MGIT SIRE</t>
  </si>
  <si>
    <t>Kit,Murex HIV Ag/Ab Combination 5 X 96 Wells micro plates</t>
  </si>
  <si>
    <t>Kit;  7500 Fast Real Time PCR systems spectral calibration I – CAT No:4360788</t>
  </si>
  <si>
    <t>Kit; 7500 Fast Real Time PCR systems spectral calibration II – CAT No:4362201</t>
  </si>
  <si>
    <t>Kits, DNeasy Blood &amp; Tissue  (250) 69506</t>
  </si>
  <si>
    <t>Label , barcode for cryotube 1x10000/roll with CDC Logo</t>
  </si>
  <si>
    <t>Label, Adhesive  55x15mm 18x3mm</t>
  </si>
  <si>
    <t>Label, Adhesive K 22</t>
  </si>
  <si>
    <t>Label, Adhesive Multipurpose 99.1x67.77mm</t>
  </si>
  <si>
    <t>Label, barcode sticker 12x3 100/pkt</t>
  </si>
  <si>
    <t>Label, for Dispensing - Externa use</t>
  </si>
  <si>
    <t>Label, for Dispensing- Oral products A4</t>
  </si>
  <si>
    <t>Label, Laser-Avery type</t>
  </si>
  <si>
    <t>Lables, Adhesive A4 size</t>
  </si>
  <si>
    <t>Lamp Assy RR Combination L/H HZJ 10581560-60480</t>
  </si>
  <si>
    <t>Lamp Assy RR Combination R/H HZJ  10581550-60560</t>
  </si>
  <si>
    <t>Lamp Assy, Corner Front HZJ 105R L/H/S 81520-60350</t>
  </si>
  <si>
    <t>Lamp Assy, Corner Front HZJ 105R R/H/S 81510-60480</t>
  </si>
  <si>
    <t>Lamp Assy, Light Plate HZJ 105R 81270-30270</t>
  </si>
  <si>
    <t>Lamp, Herrican with Wick</t>
  </si>
  <si>
    <t>Lamp, Licence #81270-35110</t>
  </si>
  <si>
    <t>Lancet, Medi Point 1x100</t>
  </si>
  <si>
    <t>Lancets, Genie BD 100/pkt</t>
  </si>
  <si>
    <t>Lancets, Genie BD 200/pkt</t>
  </si>
  <si>
    <t>Lancets, Metal 100/pk</t>
  </si>
  <si>
    <t>Lancets, Monolet 100/pk</t>
  </si>
  <si>
    <t>Lancets, Monolet Lancets  200/pk</t>
  </si>
  <si>
    <t>Lancets, Retractable 200pkt light blue 2.0mm x 1.5mm # 366594</t>
  </si>
  <si>
    <t>Lancets,Monolet Ultra thin 100/pkt</t>
  </si>
  <si>
    <t>Length Matt Paediatric</t>
  </si>
  <si>
    <t>Lens, Tissue Whatman 100/pk</t>
  </si>
  <si>
    <t>Lens, Tissue Whatman 25/pk</t>
  </si>
  <si>
    <t>Lense Cleaning Tissue 10x15</t>
  </si>
  <si>
    <t>Lense, Indicator Subaru Legacy 84401AE000</t>
  </si>
  <si>
    <t>Lense, Tissue Fisher 50/pkt</t>
  </si>
  <si>
    <t>Lesso, Double Size</t>
  </si>
  <si>
    <t>Lesso, Single Size</t>
  </si>
  <si>
    <t>Lever,Automatic adjuster 47644-60010</t>
  </si>
  <si>
    <t>License,FingerPrint SDK 2009 Integrator  (With 150 Licenses)</t>
  </si>
  <si>
    <t>Life Savers -Triangle Reflectors</t>
  </si>
  <si>
    <t>Link, Sub Assy 48802-60050</t>
  </si>
  <si>
    <t>Link, Sub Assy 48802-60090</t>
  </si>
  <si>
    <t>Lock, Door assy Bac  69360-60040</t>
  </si>
  <si>
    <t>Lock, Door rear assy L/H  69050-60061</t>
  </si>
  <si>
    <t>Lock, Door rear assy L/H 69350-60130</t>
  </si>
  <si>
    <t>Loops, Innoculating 10ul 1000/Bx</t>
  </si>
  <si>
    <t>Loops, Innoculating 1ul 1000/Bx</t>
  </si>
  <si>
    <t>Loops, Innoculating straight wire (pkt)</t>
  </si>
  <si>
    <t>Lotion, Calamine  100ml</t>
  </si>
  <si>
    <t>Lotion, Calamine 15% 1ml</t>
  </si>
  <si>
    <t>Lotion, Eye Optrex 110ml</t>
  </si>
  <si>
    <t>Macro-Vue RPR Liquid Control</t>
  </si>
  <si>
    <t>Maintenance  Kit, for Laserjet HP 4100N Printer</t>
  </si>
  <si>
    <t>Maintenance Kit for HP Laserjet 2300dn</t>
  </si>
  <si>
    <t>Malachite Green Stain 25g</t>
  </si>
  <si>
    <t>Mantainence Kit for HP Laserjet Prnter 1320</t>
  </si>
  <si>
    <t>Marker Cryoware,  Nalgene set 1x4 (Red,Blue,Green,Black)</t>
  </si>
  <si>
    <t>Marker, Anatomical</t>
  </si>
  <si>
    <t>Marker, Cryopen  Nalgene 1x12</t>
  </si>
  <si>
    <t>Marker, Cryo-pen Histology(Superfrost) 4/pkt</t>
  </si>
  <si>
    <t>Marker, Helena Cat no 5000</t>
  </si>
  <si>
    <t>Marker, Lab (VWR Scientific) 12/pkt</t>
  </si>
  <si>
    <t>Marker, Shapie permanent Ultra fine 12/pkt</t>
  </si>
  <si>
    <t>Markers,  Fine tip Fisherbrand* Permanent , Pk.10 #  13-379-4</t>
  </si>
  <si>
    <t>Markers, Pens Black Fisherbrand* Wide tip, Pk.10 #S32179</t>
  </si>
  <si>
    <t>Mask &amp; Tubing(for Nebulizer)</t>
  </si>
  <si>
    <t>Mask, Aero Chamber plus Device Infant</t>
  </si>
  <si>
    <t>Mask, Aerochamber/Device Child (Pc)</t>
  </si>
  <si>
    <t>Mask, Bag Valve adult for manual Ventilations 100% latex free (Pc)</t>
  </si>
  <si>
    <t>Mask, Double half face with prefilter</t>
  </si>
  <si>
    <t>Mask, Face 2ply (100/Pkt)</t>
  </si>
  <si>
    <t>Mask, Face Famgation Eye Shield 1x100</t>
  </si>
  <si>
    <t>Mask, Face Surgical 3ply (50/Pkt)</t>
  </si>
  <si>
    <t>Mask, Mouth</t>
  </si>
  <si>
    <t>Mask, Mouth 1x100</t>
  </si>
  <si>
    <t>Mask, Mouth 1X50</t>
  </si>
  <si>
    <t>Mask, N95  Particle Respirator,240/pkt #9210</t>
  </si>
  <si>
    <t>Mask, Nose ( conical Shape) 100/Pkt</t>
  </si>
  <si>
    <t>Mask, Oxygen non re-breather</t>
  </si>
  <si>
    <t>Mask, Paedietric</t>
  </si>
  <si>
    <t>Mask, Surgical face  50/pack</t>
  </si>
  <si>
    <t>Mat, Door Rubber 2ftx3ft</t>
  </si>
  <si>
    <t>Mat, Rubber Large</t>
  </si>
  <si>
    <t>Mat, Rubber Medium</t>
  </si>
  <si>
    <t>Mat, Rubber Small</t>
  </si>
  <si>
    <t>Mat,Cup-D 12x70 #21045644001Cup-D, Mat 12x70</t>
  </si>
  <si>
    <t>Material, Uniform  for school</t>
  </si>
  <si>
    <t>Mattress,  Foam 3x6''</t>
  </si>
  <si>
    <t>Mattress, for Pediatric cot 1380Lx700W 840MM</t>
  </si>
  <si>
    <t>Mattress, High density 5"x6" super foam</t>
  </si>
  <si>
    <t>MBP DNA Away 250ml</t>
  </si>
  <si>
    <t>MBP Rnase Away 250ml</t>
  </si>
  <si>
    <t>MCB 63A Multi-9 Single Phase</t>
  </si>
  <si>
    <t>MCB 6A Multi-9 Single Phase</t>
  </si>
  <si>
    <t>Measure, Tape 4-colour Mid-Upper Arm Circumference (MUAC) Child</t>
  </si>
  <si>
    <t>Measure, Tape 7.5meter</t>
  </si>
  <si>
    <t>Measuring Cylinder Graduated Glass (1000ml)</t>
  </si>
  <si>
    <t>Measuring Cylinder Graduated Glass (100ml)</t>
  </si>
  <si>
    <t>Measuring Cylinder Graduated Glass (2000ml)</t>
  </si>
  <si>
    <t>Measuring Cylinder Graduated Glass (250ml)</t>
  </si>
  <si>
    <t>Measuring Cylinder Graduated Glass (500ml)</t>
  </si>
  <si>
    <t>Measuring Cylinder Graduated Glass (50ml)</t>
  </si>
  <si>
    <t>Measuring Cylinder Graduated Plastic (1000ml)</t>
  </si>
  <si>
    <t>Measuring Cylinder Graduated Plastic (100ml)</t>
  </si>
  <si>
    <t>Measuring Cylinder Graduated Plastic (200ml)</t>
  </si>
  <si>
    <t>Measuring Cylinder Graduated Plastic (250ml)</t>
  </si>
  <si>
    <t>Measuring Cylinder Graduated Plastic (500ml)</t>
  </si>
  <si>
    <t>Media, Dextrose Glucose, D (+), anhydrous, Dehydrated Culture 500g</t>
  </si>
  <si>
    <t>Media, Haemphilus Oxoid 500g</t>
  </si>
  <si>
    <t>Media, skim milk powder Dehydrated Culture 500g</t>
  </si>
  <si>
    <t>Media, Todd Hewitt broth Dehydrated Culture 500g</t>
  </si>
  <si>
    <t>Media, Trypticase™ Soy Broth  Dehydrated Culture  500g</t>
  </si>
  <si>
    <t>Media, Yeast Extract Dehydrated Culture 500g</t>
  </si>
  <si>
    <t>Medium, Blood culture Bottles Aerobic/F Cat#442192 BD BACTEC(50/vials)</t>
  </si>
  <si>
    <t>Medium, Blood Culture Bottles Anerobic/F BD BACTEC Cat#442193 BD BACTEC (50/vials)</t>
  </si>
  <si>
    <t>Medium, Blood Culture Bottles Myco/F Lytic BD BACTEC Cat#442003 (25/vials)</t>
  </si>
  <si>
    <t>Medium, Blood Culture Bottles Peds plus/F Cat#442194 BD BACTEC (50vials)</t>
  </si>
  <si>
    <t>Medium, Campyselective 500g</t>
  </si>
  <si>
    <t>Medium, Caryblair Base Transport  500g</t>
  </si>
  <si>
    <t>Medium, Citrate</t>
  </si>
  <si>
    <t>Medium, LSM lymphocyte</t>
  </si>
  <si>
    <t>Medium, Mortility Agar dehydrated 500g</t>
  </si>
  <si>
    <t>Medium, Mortility Test Tubes 5ml 100pkt</t>
  </si>
  <si>
    <t>Medium, Normal saline 5m (100/pkt)</t>
  </si>
  <si>
    <t>Medium, RPMI 1640(X1)liquide with L-Glutamine (invitrogen) 500ml</t>
  </si>
  <si>
    <t>Medium, Ryan 500g</t>
  </si>
  <si>
    <t>Medium, Selenite F Broth 100/Case</t>
  </si>
  <si>
    <t>Medium, Selenite F Broth dehydrated 500gms</t>
  </si>
  <si>
    <t>Medium, Slants Lowenstein-Jensen (L-J)  BD( 1X100 Tubes)</t>
  </si>
  <si>
    <t>Medium, Sodium hydrogen selenite 100g/pk # LP0121 Ssdium Biselenite</t>
  </si>
  <si>
    <t>Memory card  - 2 GB - SO DIMM 200-pin - DDR2</t>
  </si>
  <si>
    <t>Memory Card  4 GB</t>
  </si>
  <si>
    <t>Memory Card Micro 1 GB</t>
  </si>
  <si>
    <t>Memory Card, SD Mini 2GB for Digital Camera</t>
  </si>
  <si>
    <t>Memory Computer DDR 512MB Dell</t>
  </si>
  <si>
    <t>Memory Stick for digital camera</t>
  </si>
  <si>
    <t>Memory, Card Transcend 8 GB SDHC Class 6 Flash TS8GSDHC6</t>
  </si>
  <si>
    <t>Memory, Extension 4 GB  Module for DELL Latitude XT2 Tablet PC</t>
  </si>
  <si>
    <t>Memory, Extension Crucial 2GB 667 Mhz CT25664AC667 DDR2 200-Pin SODIMM Laptop Memory</t>
  </si>
  <si>
    <t>Memory, Flash card 2GB-SD (Pc)</t>
  </si>
  <si>
    <t>Memory, Kingston -Flash  card - 2GB-SD</t>
  </si>
  <si>
    <t>Memory, Kit 2GB PC3X4 DRAM</t>
  </si>
  <si>
    <t>Meter, Peak Flow Adult Portable</t>
  </si>
  <si>
    <t>Micropipette, Adjustable  (10-50ul)</t>
  </si>
  <si>
    <t>Micropipette, Adjustable  (2-20ul)</t>
  </si>
  <si>
    <t>Micropipette, Adjustable 100-1000ul</t>
  </si>
  <si>
    <t>Microtainer, BD  Serum Gold colour cap SST 1.8ml  200/pkt</t>
  </si>
  <si>
    <t>Microtainer, EDTA 1 ml Lavender #365975 50/pkt</t>
  </si>
  <si>
    <t>Microtainer, EDTA 1.8mlPurple Top 50/pkt</t>
  </si>
  <si>
    <t>Microtainer, EDTA 2ml Purple Top</t>
  </si>
  <si>
    <t>Microtainer, K2 EDTA 1.8ml  Pink top 50/pkt</t>
  </si>
  <si>
    <t>Microtainer, K2 EDTA 1.8ml Pink 100/pkt</t>
  </si>
  <si>
    <t>Microtainer, K2 EDTA 1ml Green Top</t>
  </si>
  <si>
    <t>Microtainer, K2 EDTA Cat#365975 50/pkt</t>
  </si>
  <si>
    <t>Microtainer, Red Tops Plain 1.8 ml</t>
  </si>
  <si>
    <t>Milk, Fresh Long Life  250ml</t>
  </si>
  <si>
    <t>Mirror, Slide 87910-60142</t>
  </si>
  <si>
    <t>Mirror, Slide 87940-60372</t>
  </si>
  <si>
    <t>Mixture, Antacid  5 L</t>
  </si>
  <si>
    <t>Mixture, Antacid  500ml</t>
  </si>
  <si>
    <t>Mixture, Cough Expectorant  5 L</t>
  </si>
  <si>
    <t>Mixture, Cough Suppresant  100ml</t>
  </si>
  <si>
    <t>Mixture, Cough Supressant 5L</t>
  </si>
  <si>
    <t>Modem, Orange</t>
  </si>
  <si>
    <t>Modem, Radio Frequency</t>
  </si>
  <si>
    <t>Moden, Plug and Play (Prepaid Broadband)</t>
  </si>
  <si>
    <t>Mop, Head Metallic Ring  w/Handle Addis X-Large</t>
  </si>
  <si>
    <t>Mop, Head Plastic Ex-large Tee Pee w/Handle</t>
  </si>
  <si>
    <t>Mop, Head Plastic Ring X-Large-Addis</t>
  </si>
  <si>
    <t>morter and Pestle Medium  size</t>
  </si>
  <si>
    <t>Motorcycle, Yamaha  DT 125</t>
  </si>
  <si>
    <t>Motorcycle, Yamaha  DT 175</t>
  </si>
  <si>
    <t>Motorcycle, Yamaha DT 100</t>
  </si>
  <si>
    <t>Mouse, Logitech V450 Nano Cordless  Black</t>
  </si>
  <si>
    <t>Mouse, USB/P2 Scrolling</t>
  </si>
  <si>
    <t>Mug, Sputum</t>
  </si>
  <si>
    <t xml:space="preserve">Nail, Ordinary- 1 </t>
  </si>
  <si>
    <t xml:space="preserve">Nail, Ordinary- 1 1/2 </t>
  </si>
  <si>
    <t xml:space="preserve">Nail, Ordinary- 2 </t>
  </si>
  <si>
    <t xml:space="preserve">Nail, Ordinary- 4 </t>
  </si>
  <si>
    <t xml:space="preserve">Nail, Ordinary- 5 </t>
  </si>
  <si>
    <t xml:space="preserve">Nail, Roofing </t>
  </si>
  <si>
    <t xml:space="preserve">Nail, Shoe Tack </t>
  </si>
  <si>
    <t>Nappies, Large</t>
  </si>
  <si>
    <t>Nebulizer - for use in adults</t>
  </si>
  <si>
    <t>Needle G21 Scalp Vein (Butterfly 100/pkt</t>
  </si>
  <si>
    <t>Needle, G18 100/pk</t>
  </si>
  <si>
    <t>Needle, G21 100/pk</t>
  </si>
  <si>
    <t>Needle, G23 100/pk</t>
  </si>
  <si>
    <t>Needle, G23 Scalp Vein (Butterfly) 100pkt</t>
  </si>
  <si>
    <t>Needle, Lumber Puncture peadriatic size</t>
  </si>
  <si>
    <t>Needle, Vacuettainer G18 100/pkt</t>
  </si>
  <si>
    <t>Needles, G19 100/pkt</t>
  </si>
  <si>
    <t>Needles, G22 100/pkt</t>
  </si>
  <si>
    <t>Needles, Paediatric Interossious (Pc)</t>
  </si>
  <si>
    <t>Net, Bed Circular (3x6)</t>
  </si>
  <si>
    <t>Net, Bed Circular (4x6)</t>
  </si>
  <si>
    <t>Net, Bed Circular (6x6) ft</t>
  </si>
  <si>
    <t>Net, Bed net circular 5mx6m</t>
  </si>
  <si>
    <t>Net, Bed Rectangular (3x6) ft</t>
  </si>
  <si>
    <t>Net, Bed Rectangular (4x6) ft</t>
  </si>
  <si>
    <t>Net, Bed Square (6x6) ft</t>
  </si>
  <si>
    <t>Net, Treated 160x180x150cm</t>
  </si>
  <si>
    <t>Neubour Chamber</t>
  </si>
  <si>
    <t>Nozzle,  IHT Standard sensor</t>
  </si>
  <si>
    <t>Nozzle, Tubeless</t>
  </si>
  <si>
    <t>Nut, "U" Bolt #90179-14019</t>
  </si>
  <si>
    <t>Nut, Bumper RR Standard</t>
  </si>
  <si>
    <t>Oil, Engine 15W 40 208lts 7400</t>
  </si>
  <si>
    <t>Oil, Engine 15W 40 20ltrs 7400</t>
  </si>
  <si>
    <t>Oil, Engine 15W 40 500ml 7000</t>
  </si>
  <si>
    <t>Oil, Engine 15W 40 500ml 7400</t>
  </si>
  <si>
    <t>Oil, Engine 15W 50 208lts 7000 QUARTZ Super</t>
  </si>
  <si>
    <t>Oil, Engine 15W 50 5L 7400</t>
  </si>
  <si>
    <t>Oil, Engine 2 Stroke 500ml -2T for Motorbike</t>
  </si>
  <si>
    <t>Oil, Engine RUBIA TIR 15W 40 208lts 7400  Diesel</t>
  </si>
  <si>
    <t>Oil, Immersion oil 500ml</t>
  </si>
  <si>
    <t>Oil, Immersion Type A</t>
  </si>
  <si>
    <t>Oil, Lubricant Total/ Caltex Delo SAE 40 6200 20Ltrs</t>
  </si>
  <si>
    <t>Oil, Mineral 1ltr</t>
  </si>
  <si>
    <t>Oil, Mineral Heavy white 1ltr</t>
  </si>
  <si>
    <t>Oil, Transmission for Gear box 80W90 Total 20ltrs</t>
  </si>
  <si>
    <t>Oil, Transmission for Gear box 85W Total 5ltrs</t>
  </si>
  <si>
    <t xml:space="preserve">Ointiment, Betamethasone  0.1% 15g </t>
  </si>
  <si>
    <t>Ointiment, Tetracycline Eye  1% 3.5gm</t>
  </si>
  <si>
    <t>Ointment, Beclomin 15g</t>
  </si>
  <si>
    <t>Ointment, Benzonic/Salicylic acid  6%,3% 20mg</t>
  </si>
  <si>
    <t>Ointment, Hydrocortisone 1%15gm</t>
  </si>
  <si>
    <t>Ointment, Tetracycline 15gms</t>
  </si>
  <si>
    <t>Ointment, Whitefield 15g</t>
  </si>
  <si>
    <t>Ointment, Whitefield 20g</t>
  </si>
  <si>
    <t>Ointment, Zinc Oxide BP 15% 500g</t>
  </si>
  <si>
    <t>Overall, 100% Cotton  Large</t>
  </si>
  <si>
    <t>Overall, 100% Cotton  Medium</t>
  </si>
  <si>
    <t>Overall, Khaki X Large</t>
  </si>
  <si>
    <t>Overall, Khaki XX Large</t>
  </si>
  <si>
    <t>Overall, Medium Acid Proof</t>
  </si>
  <si>
    <t>Overalll, XXX Large acid Proof</t>
  </si>
  <si>
    <t>Pad Kit,Disc brake front  04465-35260</t>
  </si>
  <si>
    <t>Pad Kit,Disc brake front  04465-60020</t>
  </si>
  <si>
    <t>Pad Kit,Disc brake Front  04465-60340</t>
  </si>
  <si>
    <t>Pad Kit,Disc brake front  26696FC002</t>
  </si>
  <si>
    <t>Pad Kit,Disc brake front 04465-35290</t>
  </si>
  <si>
    <t>Pad Kit,Disc brake front HZJ 105R Toyota  04465-60230</t>
  </si>
  <si>
    <t>Pad Kit,Disc brake front HZJ 78R  Toyota   04465-60250</t>
  </si>
  <si>
    <t>Pad Kit,Disc brake Rear  04466-60040</t>
  </si>
  <si>
    <t>Pad Kit,Disc brake Rear  26296AE081</t>
  </si>
  <si>
    <t>Pad Kit,Disc brake Rear 04466-60090</t>
  </si>
  <si>
    <t>Pad, Car sponge (Corrazi Autobella)</t>
  </si>
  <si>
    <t>Pad, Elbow</t>
  </si>
  <si>
    <t>Pad, Kit Disc Brake Front 04465-26420 1x4</t>
  </si>
  <si>
    <t>Pad, Knee</t>
  </si>
  <si>
    <t>Pad, Phone message carbonless copies</t>
  </si>
  <si>
    <t>Pad, Post it  2x1 1/2 (Yellow sticker Small)</t>
  </si>
  <si>
    <t>Pad, Post it  3x3 (Yellow sticker Medium)</t>
  </si>
  <si>
    <t>Pad, Post it  3x5 (Yellow sticker Large)</t>
  </si>
  <si>
    <t>Pad, Stamp- Blue</t>
  </si>
  <si>
    <t xml:space="preserve">Pad, Supa brite Prem-scourer- Giant Black </t>
  </si>
  <si>
    <t>Pad, Supa-Brite 12/Pack</t>
  </si>
  <si>
    <t xml:space="preserve">Pad, Turtle Wax Polishing </t>
  </si>
  <si>
    <t>Pad, Writing A4 White ruled 100/pg</t>
  </si>
  <si>
    <t xml:space="preserve">Padlock- Viro Large </t>
  </si>
  <si>
    <t xml:space="preserve">Padlock- Viro X-Large </t>
  </si>
  <si>
    <t>Pads, Titan Blotter  76x102mm (1x100/pk)</t>
  </si>
  <si>
    <t>Paint, Clotrimazole Oral 1% 15ml</t>
  </si>
  <si>
    <t>Paint, Emulsion,Brilliant White Crown 1x4 lts</t>
  </si>
  <si>
    <t>Paint, White, Emulsion Crown 1x4 lts</t>
  </si>
  <si>
    <t>Paint,Gloss summer Blue 4lts</t>
  </si>
  <si>
    <t>Pan, Dust  Medium plastic</t>
  </si>
  <si>
    <t xml:space="preserve">Pan, Dust &amp; Brush Set, Addis Comfi Grip </t>
  </si>
  <si>
    <t>Panel, Legrand Patches 24 ports</t>
  </si>
  <si>
    <t>Panel, Patch #N054-024 Tripp Lite 24-port Cat 5e Feed Through</t>
  </si>
  <si>
    <t>Paper,  Embossed Ivory Silver 1x100</t>
  </si>
  <si>
    <t>Paper, Carbon 1x100</t>
  </si>
  <si>
    <t>Paper, Embossed A4 Cream 1x100</t>
  </si>
  <si>
    <t>Paper, Embossed A4 Green 1x100</t>
  </si>
  <si>
    <t>Paper, Embossed A4 Ivory White 1x100</t>
  </si>
  <si>
    <t>Paper, Embossed A4 White  1x100</t>
  </si>
  <si>
    <t>Paper, Filter  Whatman  Diameter 12.5cm 100/pk</t>
  </si>
  <si>
    <t>Paper, Filter  Whatman 12.5cm  125mm  100pk</t>
  </si>
  <si>
    <t>Paper, Filter  Whatman 90m 100pk</t>
  </si>
  <si>
    <t>Paper, Filter Nagel 90mm 100/pkt</t>
  </si>
  <si>
    <t>Paper, Filter S&amp;S 903 1x100</t>
  </si>
  <si>
    <t>Paper, Filter Whatman 150mm</t>
  </si>
  <si>
    <t xml:space="preserve">Paper, Filter,Whatman (90mm)    </t>
  </si>
  <si>
    <t>Paper, Manila A1 Assorted</t>
  </si>
  <si>
    <t>Paper, Manila A3</t>
  </si>
  <si>
    <t>Paper, Manila A4 250/pkt</t>
  </si>
  <si>
    <t>Paper, Manila Assorted Colours 1x100</t>
  </si>
  <si>
    <t>Paper, Newsprint A1 1x500</t>
  </si>
  <si>
    <t>Paper, Photocopying A3 White 80gsm 1x500</t>
  </si>
  <si>
    <t>Paper, Photocopying A4 Blue 80gsm 1x500</t>
  </si>
  <si>
    <t>Paper, Photocopying A4 Green 80gsm 1x500</t>
  </si>
  <si>
    <t>Paper, Photocopying A4 Pink 80gms 1x500</t>
  </si>
  <si>
    <t>Paper, Photocopying A4 White 80gsm 1x500</t>
  </si>
  <si>
    <t>Paper, Photocopying A4 Yellow 80gsm 1x500</t>
  </si>
  <si>
    <t>Paper, Plotter (Roll)</t>
  </si>
  <si>
    <t>Paper, Serviette 100/pkt</t>
  </si>
  <si>
    <t>Paper, Thermal for BTS 305</t>
  </si>
  <si>
    <t>Paper, Thermal Paper</t>
  </si>
  <si>
    <t>Paper, Tissue/ Rosy/Velvex/Tena 1x40</t>
  </si>
  <si>
    <t>Paper, Tissue/ Rosy/Velvex/Tena 40/bale</t>
  </si>
  <si>
    <t>Paper, Towel (from ) Jencons</t>
  </si>
  <si>
    <t xml:space="preserve">Paper, Towel 1x100(Pkt)    </t>
  </si>
  <si>
    <t>Paper, Towels C Fold 1x2500</t>
  </si>
  <si>
    <t>Paper,Manila A4 100/pkt</t>
  </si>
  <si>
    <t>Parafilm 4'' x125 ft</t>
  </si>
  <si>
    <t>Parafilm 4'' x250ft</t>
  </si>
  <si>
    <t>Part,  for Drum Unit  part #  KX-FA78A</t>
  </si>
  <si>
    <t>Part, ALER Board UPS MGE GALAXY 3000, 30KVA</t>
  </si>
  <si>
    <t>Part, ALER Board-B UPS MGE GALAXY 3000, 30KVA</t>
  </si>
  <si>
    <t>Part, CHAR Board UPS MGE GALAXY 3000, 30KVA</t>
  </si>
  <si>
    <t>Part, Cleaning Blade Copier Nashuatec 1500(Pc)</t>
  </si>
  <si>
    <t>Part, Developer Copier1500 Nashuatec (Pc)</t>
  </si>
  <si>
    <t>Part, for HP 9000/9050 Paper pick Guide  RB2-5522-000C</t>
  </si>
  <si>
    <t>Part, for HP 9000/9050 Transfer Guide Assembly  RG5-5651-030CN</t>
  </si>
  <si>
    <t>Part, for HP 9000/9050 Transfer Roller Guide RG5-5654-000CN</t>
  </si>
  <si>
    <t>Part, for HP 9000/9050 Tubeaxial Fan  RH7-1657-000CN</t>
  </si>
  <si>
    <t>Part, For MGE 40KVA UPS 63A 3 Pole Havells bypass Switch</t>
  </si>
  <si>
    <t>Part, For MGE 40KVA UPS 63A 3 Pole MCB MGE</t>
  </si>
  <si>
    <t>Part, for scanner unit lower feeder for scanner DR 3080 CII</t>
  </si>
  <si>
    <t>Part, for scanner unit upper feeder for scanner DR 3080 CII.</t>
  </si>
  <si>
    <t>Part, GDER Board UPS MGE GALAXY 3000, 30KVA</t>
  </si>
  <si>
    <t>Part, HP AC Adapter #384021-001</t>
  </si>
  <si>
    <t>Part, HP laptop battery #408545721</t>
  </si>
  <si>
    <t>Part, MIZR Board UPS MGE GALAXY 3000, 30KVA</t>
  </si>
  <si>
    <t>Part, Plastic Cradle for Std micro-titre plate for accessory Vortex Mixer Stuart SA8</t>
  </si>
  <si>
    <t>Part, Reaction Rotor VIU3070-340 for Selectra e machine</t>
  </si>
  <si>
    <t>Part, WIN 7 –ST – Desc - Windows 7 Starter Kit/Pack</t>
  </si>
  <si>
    <t>Paste, Tyre mounting 1kg</t>
  </si>
  <si>
    <t xml:space="preserve">Patress, Single Shallow </t>
  </si>
  <si>
    <t>PCR, Cooler (Eppendorf) Pink/Blue</t>
  </si>
  <si>
    <t>Pellet, Rabbit 70kg</t>
  </si>
  <si>
    <t>Pen, Bic Black</t>
  </si>
  <si>
    <t>Pen, Bic Blue</t>
  </si>
  <si>
    <t>Pen, Bic Green</t>
  </si>
  <si>
    <t>Pen, Bic Red</t>
  </si>
  <si>
    <t>Pen, Bic sharp pointed Black Yellow cover</t>
  </si>
  <si>
    <t>Pen, Lab Marker- Permanent Fine Tip (100)box</t>
  </si>
  <si>
    <t>Pen, Marker Felt Steadler (Fine Point)</t>
  </si>
  <si>
    <t>Pen, Marker- Permanent  Assorted Colours</t>
  </si>
  <si>
    <t>Pen, Marker- Snowman  Assorted Colours</t>
  </si>
  <si>
    <t>Pen, Marker- Staedler Text  Assorted Colours</t>
  </si>
  <si>
    <t>Pen, Marker- Whiteboard Assorted Colours</t>
  </si>
  <si>
    <t>Pen, Staedtler assorted Colours</t>
  </si>
  <si>
    <t>Pencil, Steadler HB 110</t>
  </si>
  <si>
    <t>Pencil, Wax blue</t>
  </si>
  <si>
    <t>Penile Model (wooden for condom demonstration)</t>
  </si>
  <si>
    <t>Pessaries, Clotrimazole 200mg 3s</t>
  </si>
  <si>
    <t>Petri, Dish 100/90mm small 1x500</t>
  </si>
  <si>
    <t>Petri, dish 140x20mm 1x120</t>
  </si>
  <si>
    <t>Petri, Dish 150/140mm 11/pkt</t>
  </si>
  <si>
    <t>Petri, Dish 150/140mm 1x160</t>
  </si>
  <si>
    <t>Petri, Dish 90mm 25/pkt</t>
  </si>
  <si>
    <t>Petri, Dish 90mm Plastic (Pc)</t>
  </si>
  <si>
    <t>Petri,Dish 100 x 15mm 1x500</t>
  </si>
  <si>
    <t>Petri,Dish 150x15mm 1x100</t>
  </si>
  <si>
    <t>Phone, Mega 9V DC</t>
  </si>
  <si>
    <t>Pin, Office 50gms 100/pkt</t>
  </si>
  <si>
    <t>Pin, Rexel staple cartridge # 270</t>
  </si>
  <si>
    <t>Pin, Staples 24/6  1x5000</t>
  </si>
  <si>
    <t>Pin, Staples For DF-650 (For Copier KM 8030)</t>
  </si>
  <si>
    <t>Pin, Staples Rexel  66/11 1x5000</t>
  </si>
  <si>
    <t>Pin, Thumb 50gm 1x50</t>
  </si>
  <si>
    <t>Pipette Eppendorf Automated Single Channel 20 - 200ul (Pc)</t>
  </si>
  <si>
    <t>Pipette Single channel  20-200ul</t>
  </si>
  <si>
    <t>Pipette, Disposable Pastuer 3ml (100/pkt)</t>
  </si>
  <si>
    <t>Pipette, Pastuer 3ml transfer  wide tips 500/pkt</t>
  </si>
  <si>
    <t>Pipette, Pastuer 3ml transfer None fine tip 1x400</t>
  </si>
  <si>
    <t>Pipette, Pastuer-Sterile,Singly packed 1.5ml</t>
  </si>
  <si>
    <t>Pipette, serological  10ml plugged Ind. Wrapped, sterile  500/pkt</t>
  </si>
  <si>
    <t>Pipette, serological  2ml plugged Ind. Wrapped, sterile (500/pkt)</t>
  </si>
  <si>
    <t>Pipette, serological  5ml plugged Ind. Wrapped, sterile</t>
  </si>
  <si>
    <t>Pipette, serological 1ml plugged Ind. Wrapped, sterile</t>
  </si>
  <si>
    <t>Pipette, serological 20ml</t>
  </si>
  <si>
    <t>Pipette, serological 25ml glass(25/pkt)</t>
  </si>
  <si>
    <t>Pipette, serological 25ml plastic</t>
  </si>
  <si>
    <t>Pipette, serological 5ml</t>
  </si>
  <si>
    <t>Pipette, Single channel  1.0 -10ul</t>
  </si>
  <si>
    <t>Pipette, Sterile with hydrophobic barrier 100ul</t>
  </si>
  <si>
    <t>Pipette, Sterile with hydrophobic barrier 200ul</t>
  </si>
  <si>
    <t>Pipette, Transfer  3ml Graduated polythene Single pack</t>
  </si>
  <si>
    <t>Pipette, Transfer  pasteue 3ml Fine tip 1x400 pack</t>
  </si>
  <si>
    <t>Pipette, Transfer  pasteue 3ml Fine tip 840/pkt</t>
  </si>
  <si>
    <t>Pipette, Transfer  pasteur 3.5ml Singly Wrapped</t>
  </si>
  <si>
    <t>Pipette, Transfer  pasture 3ml Fine  tip 500/pkt</t>
  </si>
  <si>
    <t>Pipette,Aid or Bulb Serological</t>
  </si>
  <si>
    <t>Pipettor stands, 6 place, Acrylic (Multipurpose)</t>
  </si>
  <si>
    <t>Piston Kit Subaru Legacy 37232FC000</t>
  </si>
  <si>
    <t>Piston, Rings for Carterpillar Generator</t>
  </si>
  <si>
    <t>Plaster,  Elastoplast Fabric</t>
  </si>
  <si>
    <t>Plaster, Elastoplast 2cm x 6cm 100/pkt</t>
  </si>
  <si>
    <t>Plaster, Tape Mediplast for first aid</t>
  </si>
  <si>
    <t>Plate clutch 31250-60430</t>
  </si>
  <si>
    <t>Plate, 96 well Taqman RNase P fast #4351979</t>
  </si>
  <si>
    <t>Plate, 96well MicroAmp Optical Reaction with Barcode( code 128) #430737</t>
  </si>
  <si>
    <t>Plate, 96well MicroAmp Optical Reaction with Barcode(0.1ml) #4346906</t>
  </si>
  <si>
    <t>Plate, Clutch 31250-35381</t>
  </si>
  <si>
    <t>Plate, Clutch 31250-60282</t>
  </si>
  <si>
    <t>Plate, Culture 96 well Flat 1x48</t>
  </si>
  <si>
    <t>Plate, Culture 96 well Optical reaction</t>
  </si>
  <si>
    <t>Plate, Plastic</t>
  </si>
  <si>
    <t>Plate, Pressure 31250-60224</t>
  </si>
  <si>
    <t>Plate, Real-time PCR 96 Well Stratagene Cat#410088 25/pkt</t>
  </si>
  <si>
    <t>Plate, Septa Cover for 96 Well cat# 4315933</t>
  </si>
  <si>
    <t>Plate, Styrene Flat bottom Microtiter Plates(Elisa Plates) 1bag=60 Plates</t>
  </si>
  <si>
    <t>Plate, Titan Cellulose acetate  60x 76mm</t>
  </si>
  <si>
    <t>Pliers</t>
  </si>
  <si>
    <t>Pltae Pressure 31210-36330</t>
  </si>
  <si>
    <t>Plug, 3 prong 13A 240V non-breakable English</t>
  </si>
  <si>
    <t>Plug, 3 Prong 15A 240V English</t>
  </si>
  <si>
    <t>Plug, GI-  1</t>
  </si>
  <si>
    <t>Plug,Spark  90919-01184</t>
  </si>
  <si>
    <t>Plug,Spark  90919-01191</t>
  </si>
  <si>
    <t>Plug,Spark Subaru Legacy</t>
  </si>
  <si>
    <t>Pointer, Laser Epson</t>
  </si>
  <si>
    <t>Pointer, Laser Presentation</t>
  </si>
  <si>
    <t>Polish, ClearVue 500ml</t>
  </si>
  <si>
    <t>Polish, Floor Fantastik  GNLD 1x5 Litres</t>
  </si>
  <si>
    <t>Polish, High Gloss Turtle Wax 500ml</t>
  </si>
  <si>
    <t>Polish, Leather Care  Cleaner 500ml</t>
  </si>
  <si>
    <t>Polish, Mr. Pledge 213gm/300ml</t>
  </si>
  <si>
    <t>Polish, Mr. Sheen 213gm/300ml</t>
  </si>
  <si>
    <t>Polish, Windowlene 300ml Lemon</t>
  </si>
  <si>
    <t>Polish, Windowlene 300ml Regular</t>
  </si>
  <si>
    <t>Polythene, Sheet</t>
  </si>
  <si>
    <t>Pouch, Laminating A4</t>
  </si>
  <si>
    <t>Pouch, Laminating film ID size 1x100</t>
  </si>
  <si>
    <t>Powder, Clotrimazole Absorbent 30g</t>
  </si>
  <si>
    <t>Powder, Dusting Antibiotic 10g</t>
  </si>
  <si>
    <t>Power Supply Kit HP 750W common slot</t>
  </si>
  <si>
    <t>Power supply unit Dell optiplex GX 520</t>
  </si>
  <si>
    <t>Power Supply unit, Dell Optiplex GX280</t>
  </si>
  <si>
    <t>Probe set, for  Cobas integra 400/400 Plus Mat//28078165001 (2028484001) S/N. 102628</t>
  </si>
  <si>
    <t>Protector Fridgeguard 13A</t>
  </si>
  <si>
    <t xml:space="preserve">Protector, Sleeve </t>
  </si>
  <si>
    <t>Pump, Force  plastic handle Large size</t>
  </si>
  <si>
    <t>Pump, Force  wooden handle Large size</t>
  </si>
  <si>
    <t>Pump, Gear Box Oil Metal 10ltrs</t>
  </si>
  <si>
    <t>Pump, Master Cylinder HZJ 10547201-60720</t>
  </si>
  <si>
    <t>Punch, Paper  kangaroo DP-540</t>
  </si>
  <si>
    <t>Punch, Paper kangaroo for DBS papers 1 Hole</t>
  </si>
  <si>
    <t>Punch, Paper Kangaroo Heavy Duty DP-800</t>
  </si>
  <si>
    <t>Punch, Paper Kangaroo medium  DP-520</t>
  </si>
  <si>
    <t>Punched, Pockets 1x100</t>
  </si>
  <si>
    <t>Punched, Pockets 1x50</t>
  </si>
  <si>
    <t>Punchure Repair Kit, Rema Tiptop mwicombi A3 3mm 1/8''  5111956</t>
  </si>
  <si>
    <t>Punchure Repair Kit, Rema Tiptop mwicombi A6 3mm 1/4''  5113040</t>
  </si>
  <si>
    <t>Punchure Repair Kit, Rema Tiptop No.1   5000043</t>
  </si>
  <si>
    <t>Punchure Repair Kit, Rema Tiptop No.2  5000050</t>
  </si>
  <si>
    <t>Rack, Coating wire for 15ml tubes 40holes</t>
  </si>
  <si>
    <t>Rack, Coating Wire for 50ml tubes 20 holes</t>
  </si>
  <si>
    <t>Rack, Dry for DBS 10/p</t>
  </si>
  <si>
    <t>Rack, for 1.7ml Tube ice #NC9268978</t>
  </si>
  <si>
    <t>Rack, for cryovial 54x100 cell box</t>
  </si>
  <si>
    <t>Rack, for Eppendorf Tube Microcentrifuge  24x1.5ml-2ml tubes #EF3056A</t>
  </si>
  <si>
    <t>Rack, for hain float rube 1ml 14/rack</t>
  </si>
  <si>
    <t>Rack, for Liquid Nitrogen (MVE TEC 2000)</t>
  </si>
  <si>
    <t>Rack, for Microtube ice 0.6ml #50-212-958</t>
  </si>
  <si>
    <t>Rack, K-Tube 12x96 for Cobas Taqman #3137082001(Roche)</t>
  </si>
  <si>
    <t>Rack, Microcentrifuge Foam Tube #05-664-15D/#05-664-15C 0.4ml</t>
  </si>
  <si>
    <t>Rack, Microtube floating  # HS2134A</t>
  </si>
  <si>
    <t>Rack, Nalgene plastic to hold 50ml tube</t>
  </si>
  <si>
    <t>Rack, PCRack TM of  strips 8-12 tubes 0.2ml  &amp; 96-well PCR tubes #EF3648C 20/Rack</t>
  </si>
  <si>
    <t>Rack, Pipette Rack, Eppendorf (Pc)</t>
  </si>
  <si>
    <t>Rack, Slide drying vertical plastic</t>
  </si>
  <si>
    <t>Rack, Slide Wooden</t>
  </si>
  <si>
    <t>Rack, Sliding for Freezer Tenak model#TE24234</t>
  </si>
  <si>
    <t>Rack, Staining</t>
  </si>
  <si>
    <t>Rack, Storage  PP Microtube red 15ml # 05-541-6A</t>
  </si>
  <si>
    <t>Rack, Tube eppendorf 40tubes/Rack</t>
  </si>
  <si>
    <t>Rack, Tube Sarsdet</t>
  </si>
  <si>
    <t>Rack, working  Benchtop 96well #410094</t>
  </si>
  <si>
    <t>Rack,Heatrow Scientific 96well Reversable Pink #EF2345E</t>
  </si>
  <si>
    <t>Radiator Assy HZJ 78  16040-13700</t>
  </si>
  <si>
    <t>Radiator Assy L/C105 Toyota 16400-66131</t>
  </si>
  <si>
    <t>Radiography, cassettes 43.6cm * 35.6 cm</t>
  </si>
  <si>
    <t>Radiology ,Clamp for X-ray Fillm Processor</t>
  </si>
  <si>
    <t>Radiology ,Foot for X-ray Film Processor</t>
  </si>
  <si>
    <t>Radiology, PCR ELEVA-S and Printer+Eight Digital Plates</t>
  </si>
  <si>
    <t>Radiology, X-Ray Developer AGFA ESO 2/20 Ltr</t>
  </si>
  <si>
    <t>Radiology, X-Ray Film AGFA 18x43</t>
  </si>
  <si>
    <t>Radiology, X-Ray Film AGFA 35 X 43 cm 400 speed 100/sheets ortho</t>
  </si>
  <si>
    <t>Radiology, X-Ray Film AGFA 35x35</t>
  </si>
  <si>
    <t>Radiology, X-Ray Fixer AGFA ESO 2/20 Ltr</t>
  </si>
  <si>
    <t>Radiology, X-Ray Viewer 43.5x35.5cm</t>
  </si>
  <si>
    <t>Radiology, X-Ray Viewer70x43cm</t>
  </si>
  <si>
    <t>RAM for Server HP Proliant DL580 G4 PC2 3200 DDR2 2GB</t>
  </si>
  <si>
    <t>Ram, 2GB PC2- 4200 for computer HP 5100</t>
  </si>
  <si>
    <t>RAM, DDR 2GB  PC2  Dell latitude Computer</t>
  </si>
  <si>
    <t>RAM, DDR 512 MB-Dell Computer</t>
  </si>
  <si>
    <t>RAM, DDR PC2700 CL2.5 1GB for Dell computer</t>
  </si>
  <si>
    <t>Reader, Media  USB 2.0 Hi-Speed 19"-1 FCR-HS219/1</t>
  </si>
  <si>
    <t>Reagent for VICELL Concentration</t>
  </si>
  <si>
    <t>Reagent for VICELL Focus control 15ml</t>
  </si>
  <si>
    <t>Reagent Gramstain BBL 250ml</t>
  </si>
  <si>
    <t>Reagent VICELL single  Pack 383260</t>
  </si>
  <si>
    <t>Reagent,  Fetal Bovine Serum Heat-inactivated Certified GIBCO 100ml</t>
  </si>
  <si>
    <t>Reagent,  Trypan Blue  100ml (Sigma) Ref// T8154 sterile filtered - bottle</t>
  </si>
  <si>
    <t>Reagent, AgPath ID TM One-step RT-PCR  100/Rxn</t>
  </si>
  <si>
    <t>Reagent, AgPath ID TM One-step RT-PCR  500/Rxn</t>
  </si>
  <si>
    <t>Reagent, Anti-Human IgM (?-chain specific)?Peroxidase antibody produced in goat, 1ml #A0420</t>
  </si>
  <si>
    <t>Reagent, Anti-human total Ig, peroxidase labeled produced in Goat, 2ml #A8667</t>
  </si>
  <si>
    <t>Reagent, API 20E Biomerieux 25/pk</t>
  </si>
  <si>
    <t>Reagent, API 20NE with Zinc dust 25/pk # 70380</t>
  </si>
  <si>
    <t>Reagent, Bacti-drop Ninhydin</t>
  </si>
  <si>
    <t>Reagent, Bovine serum albumin, 50g #A7030</t>
  </si>
  <si>
    <t>Reagent, Brucella Primers and Probes # 4316033</t>
  </si>
  <si>
    <t>Reagent, Campylobacter Selective Supplement 10vials</t>
  </si>
  <si>
    <t>Reagent, Cleanac Detergent MEK 520 (5L)</t>
  </si>
  <si>
    <t>Reagent, Cobas Amplicor Conjugate Detection cat#207642213123 100/pkt</t>
  </si>
  <si>
    <t>Reagent, Cobas Amplicor CT Detection cat#20757497122  100/pkt</t>
  </si>
  <si>
    <t>Reagent, Cobas Amplicor Detection cat#20757470122 100/pkt</t>
  </si>
  <si>
    <t>Reagent, Cobas Amplicor Internal Controls cat#20757608122 100/pkt</t>
  </si>
  <si>
    <t>Reagent, Cobas Amplicor NG Detection cat#20757535122 100/pkt</t>
  </si>
  <si>
    <t>Reagent, Dengue Primers and Probe mix # M500552</t>
  </si>
  <si>
    <t>Reagent, DMSO (Molecular Biology Grade) 100ml</t>
  </si>
  <si>
    <t>Reagent, DMSO (Molecular Biology Grade) 50ml</t>
  </si>
  <si>
    <t>Reagent, DMSO(Dimethylsulfoxide) Cat#D2650 100ml Hybridoma</t>
  </si>
  <si>
    <t>Reagent, DNA Zap 250ml #AM9890</t>
  </si>
  <si>
    <t>Reagent, Escherichia Coli ATCC 25922</t>
  </si>
  <si>
    <t>Reagent, Fetal Bovine Serum (FBS) 500ml  VQA and IQA Validated by Gemini Bio- Products</t>
  </si>
  <si>
    <t>Reagent, Ficol Paque TM Plus  500ml Ref// 17-1440-03</t>
  </si>
  <si>
    <t>Reagent, Gamma Glutamyl transferase # BXC0362B Buffer (1X100ml) and Substrate (1X20ml).</t>
  </si>
  <si>
    <t>Reagent, Glucose Hexokinase GL1611 4X100/mls  RANDOX</t>
  </si>
  <si>
    <t>Reagent, Haemophilus Influenza Group A 1ml</t>
  </si>
  <si>
    <t>Reagent, Haemophilus Influenza Type B 1ml</t>
  </si>
  <si>
    <t>Reagent, Haemophilus Influenza Type C 1ml</t>
  </si>
  <si>
    <t>Reagent, Heamofilus Influenza ATCC 49247</t>
  </si>
  <si>
    <t>Reagent, Hemolysate Cat no 5125 1x250ml</t>
  </si>
  <si>
    <t>Reagent, Hemolysing Hemolynac 3N MEK 680 (500ML)</t>
  </si>
  <si>
    <t>Reagent, HIV Western Blot,40Tests/Kit ,Bio-Rad.</t>
  </si>
  <si>
    <t>Reagent, Kovacs Indole 25ml</t>
  </si>
  <si>
    <t>Reagent, Kovacs indole 30ml</t>
  </si>
  <si>
    <t>Reagent, Kovacs microscan</t>
  </si>
  <si>
    <t>Reagent, Leptospira Primers and Probes # 4316033</t>
  </si>
  <si>
    <t>Reagent, Malaria Primers and Probe mix # M500551</t>
  </si>
  <si>
    <t>Reagent, Micro protein CSF 75ml  25T</t>
  </si>
  <si>
    <t>Reagent, Multitest Trucount CD3/CD8/CD45/CD4+</t>
  </si>
  <si>
    <t>Reagent, Neiseria Menengitidis Type A 1ml</t>
  </si>
  <si>
    <t>Reagent, Neiseria Menengitidis Type B 1ml</t>
  </si>
  <si>
    <t>Reagent, Neiseria Menengitidis Type C 1ml</t>
  </si>
  <si>
    <t>Reagent, Ninhydin 0.75ml/Ampule 50</t>
  </si>
  <si>
    <t>Reagent, Nuclisens Isolation cat#284160</t>
  </si>
  <si>
    <t>Reagent, Nuclsens isolation with lysis buffer 9ml</t>
  </si>
  <si>
    <t>Reagent, Oxidase 1x100ml</t>
  </si>
  <si>
    <t>Reagent, POP 6,3100 Polymer (1x7ml) cat# 4316357</t>
  </si>
  <si>
    <t>Reagent, Pseudomonas Aeroginosa ATCC 27853</t>
  </si>
  <si>
    <t>Reagent, QC Control Level2 Cat 41742</t>
  </si>
  <si>
    <t>Reagent, Quanti Tect Probe RT- PCR( master mix) #204445</t>
  </si>
  <si>
    <t>Reagent, Reservoir 25ml capacity</t>
  </si>
  <si>
    <t>Reagent, Rickettsia Primers and Probe mix #M500553</t>
  </si>
  <si>
    <t>Reagent, RPMI 1640 GIBCO Cat # 21875 500ml (invitrogen)</t>
  </si>
  <si>
    <t>Reagent, Salmonela O Antiserum Group B 3ml</t>
  </si>
  <si>
    <t>Reagent, Salmonela O Antiserum Group C1 3ml</t>
  </si>
  <si>
    <t>Reagent, Salmonela O Antiserum Group D 3ml</t>
  </si>
  <si>
    <t>Reagent, Salmonella Primers and Probe mix# M500555</t>
  </si>
  <si>
    <t>Reagent, Shigella Antiserum Poly Group A 3ml</t>
  </si>
  <si>
    <t>Reagent, Shigella Antiserum Poly Group B 3ml</t>
  </si>
  <si>
    <t>Reagent, Shigella Antiserum Poly Group C 3ml</t>
  </si>
  <si>
    <t>Reagent, Shigella Antiserum Poly Group D 3ml</t>
  </si>
  <si>
    <t>Reagent, SIGMAFAST™ OPD substrate (50 SET) #P9187</t>
  </si>
  <si>
    <t>Reagent, TaqMan Universal Mastermix (ABI) 10x5ml Cat#4305719</t>
  </si>
  <si>
    <t>Reagent, Taqman Universal PCR master mix 5ml #4318157</t>
  </si>
  <si>
    <t>Reagent, TDA  30mls</t>
  </si>
  <si>
    <t>Reagent, TDA (2 Ampules)</t>
  </si>
  <si>
    <t>Reagent, TSA 500g BD</t>
  </si>
  <si>
    <t>Reagent, Urea GLDH 105ml</t>
  </si>
  <si>
    <t>Reagent, VI Salmonela  Antiserum 3ml</t>
  </si>
  <si>
    <t>Reagent, Vibrio Cholera Inaba 3ml</t>
  </si>
  <si>
    <t>Reagent, Vibrio Cholera Ogawa 3ml</t>
  </si>
  <si>
    <t>Reagent, Voges Proscanar VP(2x2 Ampules)</t>
  </si>
  <si>
    <t>Reagent, Voges Proscar VP 25ml</t>
  </si>
  <si>
    <t>Reagent, Wash 5.1L PG WR for Cobas Taqman (Roche)</t>
  </si>
  <si>
    <t>Reagent,Albumin 6X100/ mls</t>
  </si>
  <si>
    <t>Reagent,ALT- GPT  (IFCC) 10X10/mls</t>
  </si>
  <si>
    <t>Reagent,Anti-Human IgG (whole molecule)?Peroxidase antibody produced in rabbit, 2ml  #A8792</t>
  </si>
  <si>
    <t>Reagent,AST- SGOT 10X10/mls</t>
  </si>
  <si>
    <t>Reagent,Bilirubin Total &amp; Direct1X225/mls</t>
  </si>
  <si>
    <t>Reagent,Brucella abortus Antigen  USDA #1119-3, 5 mL #241049</t>
  </si>
  <si>
    <t>Reagent,Creatinine (Jaffe) 2X120/mls</t>
  </si>
  <si>
    <t>Reagent,Genotype Mycobacterium CM 1X96 tests</t>
  </si>
  <si>
    <t>Reagent,Glucose-Oxidase 6X100/mls</t>
  </si>
  <si>
    <t>Reagent,Kovacs indole 100ml</t>
  </si>
  <si>
    <t>Reagent,PCR Hi fidelity 100RXNS  Cat# 12574-035</t>
  </si>
  <si>
    <t>Reagent,QC Control Level 1 Cat 41741</t>
  </si>
  <si>
    <t>Reagent,QC Control Level 3  Cat 41743</t>
  </si>
  <si>
    <t>Reagent,Taqman R one step RT PCR master Mix 200 reaction 10/kit</t>
  </si>
  <si>
    <t>Reagent,Total Protein  6X100/mls</t>
  </si>
  <si>
    <t>Reagent,Total Protein 6x100ml</t>
  </si>
  <si>
    <t>Reagent,Urea 6X15/mls # UR 220(Randox)</t>
  </si>
  <si>
    <t>Reagent,Urinary Protein CSF 4x60/mls</t>
  </si>
  <si>
    <t xml:space="preserve">Remover, Cobweb  w/Wooden Handle </t>
  </si>
  <si>
    <t>Remover, Cobweb w/Metal Handle</t>
  </si>
  <si>
    <t>Remover, Pin</t>
  </si>
  <si>
    <t>Remover, Stubborn Stain Rumkleen Ceramic (RCSSR) 5kg  'REAL Rumorth'</t>
  </si>
  <si>
    <t>Reservoir, Pipetting Scienceware disposable Fisher Cat#13-712-14 50/pkt</t>
  </si>
  <si>
    <t>Retainer, 90948-02017</t>
  </si>
  <si>
    <t>Ribbon, for Electric typewriter IBM 3000</t>
  </si>
  <si>
    <t>Ridges, for Iron Sheets pre-painted</t>
  </si>
  <si>
    <t xml:space="preserve">Rim, Wheel 5 Holes 16JX 1/2JJ </t>
  </si>
  <si>
    <t>Rim, Wheel SDC NR12 16X550F</t>
  </si>
  <si>
    <t>Roller,  Mixer stuart  (SRT6)</t>
  </si>
  <si>
    <t>Roller, for Printer HP Laserjet P3005DN</t>
  </si>
  <si>
    <t>Roller, Heat</t>
  </si>
  <si>
    <t>Roller, Pressure</t>
  </si>
  <si>
    <t>Rubber band, 100gm 1x100</t>
  </si>
  <si>
    <t>Rubber band, 50gm 1x100</t>
  </si>
  <si>
    <t>Rubber, Shoes  BATA</t>
  </si>
  <si>
    <t xml:space="preserve">Ruler, Haco Plastic, 12 </t>
  </si>
  <si>
    <t>Saddles, Metal</t>
  </si>
  <si>
    <t>Salts, Oral Rehydration  500ml 1x100</t>
  </si>
  <si>
    <t>Salts, Oral Rehydration  500ml 1x20</t>
  </si>
  <si>
    <t>Salts, Oral Rehydration  500ml 1x50</t>
  </si>
  <si>
    <t>Salts, Oral rehydration 500ml</t>
  </si>
  <si>
    <t>Sample Processing Unit (SPU) for Cobas Taqman 12x24/Box #3755525001 (Roche)</t>
  </si>
  <si>
    <t>Sample, for  HIV VIRAL LOAD  HIVG</t>
  </si>
  <si>
    <t>Sample, For AHIV-Anti-HIV 1/2 Rapid Methods</t>
  </si>
  <si>
    <t>Sample, for Basic Chemisty 9 analytes 48696</t>
  </si>
  <si>
    <t>Sample, for Basic Heamatology HEMA435</t>
  </si>
  <si>
    <t>sample, for Blood Parasite</t>
  </si>
  <si>
    <t>Sample, for Chem General</t>
  </si>
  <si>
    <t>Sample, for Chlamydia/GC by Naa</t>
  </si>
  <si>
    <t>Sample, For CMP-Clinical Microscopy</t>
  </si>
  <si>
    <t>Sample, for Heamatology Comprehensive AutoDiff</t>
  </si>
  <si>
    <t>Sample, for HIV Viral Load DV</t>
  </si>
  <si>
    <t>Sample, for Syphillis Serology</t>
  </si>
  <si>
    <t>Sample, for Urinalysis</t>
  </si>
  <si>
    <t>Sample, for Viral Markers Series1</t>
  </si>
  <si>
    <t>Sample, for Virology AB detect</t>
  </si>
  <si>
    <t>Sample, Immune Monitoring Programme 5ml</t>
  </si>
  <si>
    <t>Sample, VPBS- Virtual Peripheral Blood Smear</t>
  </si>
  <si>
    <t>Sample, VR3- Infectious Disease Serology</t>
  </si>
  <si>
    <t>Sand- River sand Fine (ton)</t>
  </si>
  <si>
    <t>Scanner, Canon LS2208</t>
  </si>
  <si>
    <t>Scanner, Finger Print U.are.u 4500 Reader 70" Cable</t>
  </si>
  <si>
    <t>Scanner,HP Scanjet G2710 photo</t>
  </si>
  <si>
    <t>Scissors, blunt sharp small</t>
  </si>
  <si>
    <t>Scissors, Large stainless steel Heavy duty</t>
  </si>
  <si>
    <t>Scissors, Medium</t>
  </si>
  <si>
    <t>Scissors, Universal shears (Bakpharm) medium</t>
  </si>
  <si>
    <t>Seal, Diff Oil Subaru Ftront 806732030</t>
  </si>
  <si>
    <t>Seal, Diff Oil Subaru Rear 806730032</t>
  </si>
  <si>
    <t>Seal, Fix Tip top Tubeless</t>
  </si>
  <si>
    <t>Seal, Oil Pinion #90311-38047</t>
  </si>
  <si>
    <t>Seal,Diff Pinion  90311-41009</t>
  </si>
  <si>
    <t>Seal,Driveshaft front  90310-35010</t>
  </si>
  <si>
    <t>Seal,Hub front  43204-60031</t>
  </si>
  <si>
    <t>Seal,Hub Front or Rear 90311-62001</t>
  </si>
  <si>
    <t>Seal,Hub inner front  90311-66003</t>
  </si>
  <si>
    <t>Seal,Hub Rear  90311-62002</t>
  </si>
  <si>
    <t>Seal,Oil Pinion front/rear  90311-35032</t>
  </si>
  <si>
    <t>Seal,Oil Pinion front/rear  90311-38066</t>
  </si>
  <si>
    <t>Seal,Rear axle shaft inner 90310-50005</t>
  </si>
  <si>
    <t>Seal,Rear axle shaft outer 90310-36003</t>
  </si>
  <si>
    <t>Seal,Rear axle shaft outer 90313-54001</t>
  </si>
  <si>
    <t>Seal,Sub Assy 43204-60031</t>
  </si>
  <si>
    <t>Seal,Sub Assy Subaru 26697FC000</t>
  </si>
  <si>
    <t>Sensor,Neonatal prob for pulse Oximeter</t>
  </si>
  <si>
    <t>Sequence Detection Primer, large scale (130nmol) rickettsia # 4304972  CS-F</t>
  </si>
  <si>
    <t xml:space="preserve">Sequencer, Capillary Array for 3100 </t>
  </si>
  <si>
    <t>Sequencer, POP-6 for 3100</t>
  </si>
  <si>
    <t>Serum, Bouvine albumin BSA 100g</t>
  </si>
  <si>
    <t>Serum, Bouvine GIBCO 500ml</t>
  </si>
  <si>
    <t>Serum, E Coli ATCC 221591</t>
  </si>
  <si>
    <t>Serum, E Coli ATCC 25922 std</t>
  </si>
  <si>
    <t>Serum, E Coli ATCC 35218</t>
  </si>
  <si>
    <t>Serum, Gamma glutamy transferase</t>
  </si>
  <si>
    <t>Serum, Rabbit 100ml</t>
  </si>
  <si>
    <t>Shaft, Front Axle inner L/H 43412-60120</t>
  </si>
  <si>
    <t>Shaft, Front Axle inner R/H 43411-60100</t>
  </si>
  <si>
    <t>Shaft, Kit Drive 28023AA011</t>
  </si>
  <si>
    <t>Shaft, Kit Drive 28323FE000</t>
  </si>
  <si>
    <t>Shaft, Ring Snap 90524-34005</t>
  </si>
  <si>
    <t>Shampoo, 101 Carpet &amp; Upholstery 500ml</t>
  </si>
  <si>
    <t>Shampoo, Mega Car Wash  20 Litres</t>
  </si>
  <si>
    <t>Shield , for Liquid-Proof Thyroid 0.5-mm Pb equivalent protection</t>
  </si>
  <si>
    <t>Shield, for face mouth to mouth resuscitation</t>
  </si>
  <si>
    <t>Shield, Gonad protective cloth for X ray</t>
  </si>
  <si>
    <t>Shim Kit  04945-35040</t>
  </si>
  <si>
    <t>Shim Kit 04945-60030</t>
  </si>
  <si>
    <t xml:space="preserve">Shiner, Cockpit Turtle Wax w/Airfreshner 500mls </t>
  </si>
  <si>
    <t>Shiner, Pledge Multi-Superior</t>
  </si>
  <si>
    <t>Shirt- T Plain Round Color</t>
  </si>
  <si>
    <t>Shirt -T Printed</t>
  </si>
  <si>
    <t>SHOE KIT 04495-26240</t>
  </si>
  <si>
    <t>Shoe Kit,Brake Rear 04495-26130</t>
  </si>
  <si>
    <t>Shoe Kit,Brake Rear 04495-35230</t>
  </si>
  <si>
    <t>Shoe Kit,Brake Rear 04495-60070</t>
  </si>
  <si>
    <t>Shoe, Rubber Universal (Bata)</t>
  </si>
  <si>
    <t>Simcard, Mobile Phone Celtel</t>
  </si>
  <si>
    <t>Sleeve Cylinder Kit Subaru Legacy 30622AA001</t>
  </si>
  <si>
    <t>Slide, Box 1x100 Plastic</t>
  </si>
  <si>
    <t>Slide, Box Wooden (100 slides)</t>
  </si>
  <si>
    <t>Slide, Staining jar glass</t>
  </si>
  <si>
    <t>Slides, Box Plastic (100 slides)</t>
  </si>
  <si>
    <t>Slides, Glass , Sail Brand 25.4 x 76.2 x 1-1.2 mm (72/Pkt)</t>
  </si>
  <si>
    <t>Slides, Microscope  50/pk (Frosted end)</t>
  </si>
  <si>
    <t>Slides, Microscope  72/pk (Clear glass)</t>
  </si>
  <si>
    <t>Slides, Microscope  72/pk (frosted end)</t>
  </si>
  <si>
    <t>Slides,Microscope  Fisher brand), 75x25x1.0 mm (1x3")   F-end 72pkt</t>
  </si>
  <si>
    <t>Soap, Bar  Jamaa  Pcs</t>
  </si>
  <si>
    <t>Soap, Bar 800gms Jamaa 25/box</t>
  </si>
  <si>
    <t>Soap, Dettol 100gms</t>
  </si>
  <si>
    <t>Soap, Dettol 60gms</t>
  </si>
  <si>
    <t>Soap, Devoclean 25kg</t>
  </si>
  <si>
    <t>Soap, Liquid Biogel 1x5 Litres (for hand washing)</t>
  </si>
  <si>
    <t>Soap, Pride Liquid 20 litres</t>
  </si>
  <si>
    <t>Soap, Pride Liquid 5 litres</t>
  </si>
  <si>
    <t>Soap,Teepol Liquid 5ltrs</t>
  </si>
  <si>
    <t>Socket, Extension  240V 13A 4-Way English</t>
  </si>
  <si>
    <t>Socket, Extension  50m Cable Drum 240V 4-way</t>
  </si>
  <si>
    <t>Socket, Extension with cable 110-240V (4 way)</t>
  </si>
  <si>
    <t>Socket, Extension with cable 240-110V (5 way)</t>
  </si>
  <si>
    <t>Socket, Powertray 5-way sanex/powerlite</t>
  </si>
  <si>
    <t>Socket, Switched 15A English</t>
  </si>
  <si>
    <t>Socket, Twin Switch  13A 240V Engilsh</t>
  </si>
  <si>
    <t>Sodium Hydroxide AnalaR 1 KG</t>
  </si>
  <si>
    <t>Software, Antivirus (Norton)</t>
  </si>
  <si>
    <t>Software, CoreCAL ALNG LicSAPk MVL DvcCAL part#W06-00022</t>
  </si>
  <si>
    <t>Software, ExchgSvrEnt ALNG LicSAPk MVL part#395-02412</t>
  </si>
  <si>
    <t>Software, Licence Sequencher for Windows (PC Network capable Version)</t>
  </si>
  <si>
    <t>Software, Megallan # 30037266 for Eliza Reader</t>
  </si>
  <si>
    <t>Software, Microsoft Office2003</t>
  </si>
  <si>
    <t>Software, NVIVO Qualititative Data coding &amp; Analysis</t>
  </si>
  <si>
    <t>Software, OfficeProPlus ALNG LicSAPk MVL part#269-05623</t>
  </si>
  <si>
    <t>Software, PrjctPro ALNG LicSAPk MVL w1PrjctSvrCAL part#H30-00237</t>
  </si>
  <si>
    <t>Software, SQLCAL ALNG LicSAPk MVL UsrCAL part#359-00960</t>
  </si>
  <si>
    <t>Software, SQLSvrEnt ALNG LicSAPk MVL part#810-04764</t>
  </si>
  <si>
    <t>Software, VisioPro ALNG LicSAPk MVL part#D87-01057</t>
  </si>
  <si>
    <t>Software, VSProwMSDNPrem ALNG LicSAPk MVL part#F1P-00101</t>
  </si>
  <si>
    <t>Software, Windows XP Edition 2</t>
  </si>
  <si>
    <t>Software, WinSvrEnt ALNG LicSAPk MVL part#P72-00165</t>
  </si>
  <si>
    <t>Solder, Sucker Antex</t>
  </si>
  <si>
    <t>Soldering Iron 230V, 25W Antex</t>
  </si>
  <si>
    <t>Solution, Amphotericin B 100ml</t>
  </si>
  <si>
    <t>Solution, Betadine  500ml 1s</t>
  </si>
  <si>
    <t>Solution, Castor Oil 100ml</t>
  </si>
  <si>
    <t>Solution, Formaldehyde (formalin) 40% 2.5 L</t>
  </si>
  <si>
    <t>Solution, Hartman's  500ml</t>
  </si>
  <si>
    <t>Solution, Hypertonic Saline 5%, 500mls</t>
  </si>
  <si>
    <t>Solution, Iodine Gram staining 500ml</t>
  </si>
  <si>
    <t>Solution, IV Dextrose  10% 500ml</t>
  </si>
  <si>
    <t>Solution, IV Dextrose  5%  500ml</t>
  </si>
  <si>
    <t>Solution, IV Half Stregnth Darows  500ml</t>
  </si>
  <si>
    <t>Solution, Kaletra 5x60ml</t>
  </si>
  <si>
    <t>Solution, Nebulizing Salbutamol 2mg/5ml</t>
  </si>
  <si>
    <t>Solution, Neutral Red staining 500ml</t>
  </si>
  <si>
    <t>Solution, Povodine Aq 10% 5L</t>
  </si>
  <si>
    <t>Solution, Salbutamol 0.5% Respirator 10ml</t>
  </si>
  <si>
    <t>Solution, Sodium Chloride-(Normal Saline) 0.9% 500ml</t>
  </si>
  <si>
    <t>Solution, Sodium Lactate  (Hartman's) 500ml</t>
  </si>
  <si>
    <t>Spacer 90560-10275</t>
  </si>
  <si>
    <t>Spanner, Box Size 36mm</t>
  </si>
  <si>
    <t>Spanner, Box Size 42mm</t>
  </si>
  <si>
    <t>Spanner, Box Size 46mm</t>
  </si>
  <si>
    <t>Spanner, Box Size38mm</t>
  </si>
  <si>
    <t>Spanner, For Socket Set 10mm-32mm  1 set</t>
  </si>
  <si>
    <t>Spanner, Open Ended 6mm-32mm set</t>
  </si>
  <si>
    <t>Spanner, Ring  Set 6mm-32mm  1 set</t>
  </si>
  <si>
    <t>Speculum, Vaginal (Plastic)</t>
  </si>
  <si>
    <t>Speculum, Vaginal(metallic)</t>
  </si>
  <si>
    <t>Sphygmanometer, Mercury</t>
  </si>
  <si>
    <t>Spirit,  Methylated 5 L</t>
  </si>
  <si>
    <t>Spirit, Surgical 100ml</t>
  </si>
  <si>
    <t>Spirit, Surgical 5 lts</t>
  </si>
  <si>
    <t>Spoon, Stainless Steel</t>
  </si>
  <si>
    <t>Spoons, Medicine -Plastic 5ml  1X200</t>
  </si>
  <si>
    <t>Spotlight, Rechargable 12Volts</t>
  </si>
  <si>
    <t>Spray, Can Plastic (2Litres)</t>
  </si>
  <si>
    <t>Square, Mason's 24" Long</t>
  </si>
  <si>
    <t>Squeezer, Tee pee deck/Handle</t>
  </si>
  <si>
    <t>Stabilizer, assy Arm 48811-4D360</t>
  </si>
  <si>
    <t>Stabilizer, Coussin 90948-01003</t>
  </si>
  <si>
    <t>Stabilizer, Cushion Front Stab 48815-30010</t>
  </si>
  <si>
    <t>Stain, Carbol Fuchsin(dilute) 500ml</t>
  </si>
  <si>
    <t>Stain, Chemical, Auamine O Basic yellow AnalaR  100gm</t>
  </si>
  <si>
    <t>Stain, Cristal Violet  500ml</t>
  </si>
  <si>
    <t>Stain, Florescent (For Mycobacteria)</t>
  </si>
  <si>
    <t>Stain, fuchsin basic rankem powder, 25 gm</t>
  </si>
  <si>
    <t>Stain, Fuschsin Basic Agros Organic 25gm</t>
  </si>
  <si>
    <t>Stain, Gentian Violet 0.5% 500ml</t>
  </si>
  <si>
    <t>Stain, Giemsa 1L</t>
  </si>
  <si>
    <t>Stain, Gram Crystal Violet 250ml</t>
  </si>
  <si>
    <t>Stain, Gram Iodine (Stabilized) 250ml</t>
  </si>
  <si>
    <t>Stain, Lugols Iodine 500ml</t>
  </si>
  <si>
    <t>Stain, Lugol's Iodine 500ml</t>
  </si>
  <si>
    <t>Stain, Malachite Green 25g</t>
  </si>
  <si>
    <t>Stain, malachite green rankem 25 gm</t>
  </si>
  <si>
    <t>Stain, malachite green solution</t>
  </si>
  <si>
    <t>Stain, Ponceau S cat no 5526 105g (Powder)</t>
  </si>
  <si>
    <t>Stain,Zn (Carbol Fonchsin solution</t>
  </si>
  <si>
    <t>Staining Powder 25g</t>
  </si>
  <si>
    <t>Staining powder Crystal Violet</t>
  </si>
  <si>
    <t>Staining, Dish (hold 10slides)</t>
  </si>
  <si>
    <t>staining, India Ink Cat#26119 (BD/BBL)</t>
  </si>
  <si>
    <t>Staining, Ink India (50 ampules)</t>
  </si>
  <si>
    <t>Stamp, Rubber</t>
  </si>
  <si>
    <t>Stamp, Rubber- Self inking</t>
  </si>
  <si>
    <t>Stand, Drip</t>
  </si>
  <si>
    <t>Stand, Pipette CR7 Carausel Rainin&amp;Gilson</t>
  </si>
  <si>
    <t>Stapler, Heavy duty 1224</t>
  </si>
  <si>
    <t>Stapler, Kangaroo DS-210</t>
  </si>
  <si>
    <t>Stapler, Kangaroo DS-45</t>
  </si>
  <si>
    <t>Stapler, Rapid classic 2</t>
  </si>
  <si>
    <t>Stapler, Rexel Giant</t>
  </si>
  <si>
    <t>Starter, S10 Philips</t>
  </si>
  <si>
    <t>Starter, S2 Philips</t>
  </si>
  <si>
    <t>Stethescope, (Litmans) for Infants (Pc)</t>
  </si>
  <si>
    <t>Stethescope, Litmans Adult</t>
  </si>
  <si>
    <t>Stethescope, Pediatric</t>
  </si>
  <si>
    <t>Stick, Applicator 100/pk</t>
  </si>
  <si>
    <t>Stick, Applicator 1000/pk</t>
  </si>
  <si>
    <t>Stick, Applicator 500/pk</t>
  </si>
  <si>
    <t>Stick, Niacin for identification of MTB</t>
  </si>
  <si>
    <t>Stick, Spatula wooden</t>
  </si>
  <si>
    <t>Sticker, Multi colours (circular) 1x200</t>
  </si>
  <si>
    <t>Stopper,Solid rubber bung Top 49mm, base 41mm, Length 40mm</t>
  </si>
  <si>
    <t>Stopper,Solid rubber bung Top 51mm, base 45mm, Length 42mm</t>
  </si>
  <si>
    <t>Strip, Corning Reaction Caps 8 flat 125/strip</t>
  </si>
  <si>
    <t>Strip,Stat,Glucose (NOVA) 50/Strips Cat#42214</t>
  </si>
  <si>
    <t>Strips, Accucheck (50 strips)</t>
  </si>
  <si>
    <t>Strips, Autoclave Monitoring Indicator 18mmx50m</t>
  </si>
  <si>
    <t>Strips, Caps  Mx3005P Optical #410094</t>
  </si>
  <si>
    <t>Strips, Hematest 25/pkt</t>
  </si>
  <si>
    <t>Strips, Test Contour TS Blood Glucose Bx/50</t>
  </si>
  <si>
    <t>Strips,pregnancy 100Test (Urine/serum) HCH SU100</t>
  </si>
  <si>
    <t>Strips,pregnancy 50Test (Urine/serum) HCH SU50</t>
  </si>
  <si>
    <t>Strut set,Parking brake shoe L/H 47062-60020</t>
  </si>
  <si>
    <t>Strut set,Parking brake shoe R/H 47061-60030</t>
  </si>
  <si>
    <t>Suction Catheter Size 8 (Pc)</t>
  </si>
  <si>
    <t>Sugar, 2kg</t>
  </si>
  <si>
    <t>Sugar, 5kg</t>
  </si>
  <si>
    <t>Suit, for Spraying</t>
  </si>
  <si>
    <t xml:space="preserve">Suit, Riding </t>
  </si>
  <si>
    <t>Supplement, Ampicillin selective 10 vials</t>
  </si>
  <si>
    <t>Supplement, Foundation No.3  (Bag)</t>
  </si>
  <si>
    <t>Suppliment, Advantage No.6 (Bag)</t>
  </si>
  <si>
    <t>Suppliment, First Food No.3 (Bag)</t>
  </si>
  <si>
    <t xml:space="preserve">Suppositories, Paracetamol </t>
  </si>
  <si>
    <t>Suppositories, Paracetamol 125mg 10/pkt</t>
  </si>
  <si>
    <t>suspension,  Paracetamol  120mg 5ml</t>
  </si>
  <si>
    <t>Suspension, Albendazole 200mg/5ml 20ml</t>
  </si>
  <si>
    <t>Suspension, Ampiclox 250mg</t>
  </si>
  <si>
    <t>Suspension, Chloramphenicol  125mg 5ml</t>
  </si>
  <si>
    <t>Suspension, Coartesiane 60ml</t>
  </si>
  <si>
    <t>Suspension, Co-trimoxazole 200/40mg 100ml</t>
  </si>
  <si>
    <t>Suspension, Fluconazole 30ml</t>
  </si>
  <si>
    <t>Suspension, Ibuprofen 100mg/5m 100ml</t>
  </si>
  <si>
    <t>Suspension, Metronidazole  200mg 5ml</t>
  </si>
  <si>
    <t>Suspension, Multi-Vitamin 5 L</t>
  </si>
  <si>
    <t>Suspension, Paracetamol 100ml</t>
  </si>
  <si>
    <t>Suspension, Paracetamol 120mg  5 L</t>
  </si>
  <si>
    <t>Swabs,  Plastic shaft  Sterile Dacron™ Polyester-Tipped Swabs (100/sp),</t>
  </si>
  <si>
    <t>Swabs, Alcohol 100/pk</t>
  </si>
  <si>
    <t>Swabs, Alcohol 200/pk</t>
  </si>
  <si>
    <t>Swabs, Alcohol Triad prep Cat#10-3001 200/pkt</t>
  </si>
  <si>
    <t>Swabs, Alluminiun shaft Calcium Alginate Fibre Tipped sterile single packed 100/pkt</t>
  </si>
  <si>
    <t>Swabs, Alluminiun shaft Polyester tipped Ultrafine 100pkt # 25-801 D</t>
  </si>
  <si>
    <t>Swabs, Alluminiun shaft Polyester tipped Ultrafine 50pkt # 25-801 D</t>
  </si>
  <si>
    <t>Swabs, Collection and trans STD 50/Kits</t>
  </si>
  <si>
    <t>Swabs, Cotton  Nonsterile 200/pk</t>
  </si>
  <si>
    <t>Swabs, Cotton  sterile 100/pk</t>
  </si>
  <si>
    <t>Swabs, cotton applicators sterile Single packed</t>
  </si>
  <si>
    <t>Swabs, Cotton tipped  Polyester Sterile 1000/pk</t>
  </si>
  <si>
    <t>Swabs, Cotton Tipped Non Sterile  200/pk</t>
  </si>
  <si>
    <t>Swabs, Cotton Tipped Sterile 100/pk</t>
  </si>
  <si>
    <t>Swabs, Flexible Flocked Sterile Single Wrapped 100/Pkt</t>
  </si>
  <si>
    <t>Swabs, Plastic Shaft polyester fiber tipped  Single wraped 100/pkt</t>
  </si>
  <si>
    <t>Swabs, polyster tipped 100/pkt</t>
  </si>
  <si>
    <t>Switch, Automatic Voltage  (AVS) 13 A Sollatek</t>
  </si>
  <si>
    <t>Switch, Automatic Voltage (AVS) 15 A Sollatek</t>
  </si>
  <si>
    <t>Switch, Automatic Voltage (AVS) 30 A Sollatek</t>
  </si>
  <si>
    <t>Switch, Network 8 Port D-Link</t>
  </si>
  <si>
    <t>Switch, Photocell English</t>
  </si>
  <si>
    <t>Switch, Timer  240V 16A 24hr ,German</t>
  </si>
  <si>
    <t>Syringe,  Array fill, 250µL for ABI 3100 genetic analyzer</t>
  </si>
  <si>
    <t>Syringe,  Polymer-reserve, 5mL for ABI 3100 genetic analyzer.</t>
  </si>
  <si>
    <t>Syringe, 20ml Disposable (Pc)</t>
  </si>
  <si>
    <t>Syringe, Disposable 10cc 100/pk</t>
  </si>
  <si>
    <t>Syringe, Disposable 1cc 100/pk</t>
  </si>
  <si>
    <t>Syringe, Disposable 20cc 100/pk</t>
  </si>
  <si>
    <t>Syringe, Disposable 20cc 80/pkt</t>
  </si>
  <si>
    <t>Syringe, Disposable 2cc 100/pk</t>
  </si>
  <si>
    <t>Syringe, Disposable 3cc 100/pk</t>
  </si>
  <si>
    <t>Syringe, Disposable 50cc</t>
  </si>
  <si>
    <t>Syringe, Disposable 5cc 100/pk</t>
  </si>
  <si>
    <t>Syringe, Disposable 60cc 30/pk</t>
  </si>
  <si>
    <t>Syringe, Disposable 6cc 60/pk</t>
  </si>
  <si>
    <t>Syringe, Tuberculin Special 1ml 100pk</t>
  </si>
  <si>
    <t>Syrup, Abacavir 20mg  249ml 240ml</t>
  </si>
  <si>
    <t>Syrup, Actified Com Linctus  1s 100ml</t>
  </si>
  <si>
    <t>Syrup, Actified Expectorant  1s  100ml</t>
  </si>
  <si>
    <t>syrup, Albendazole 20ml</t>
  </si>
  <si>
    <t>Syrup, Amoxicillin  125mg/5ml  60ml</t>
  </si>
  <si>
    <t>Syrup, Amoxycillin  (powder)125mg/5ml 100ml</t>
  </si>
  <si>
    <t>Syrup, Amoxycillin/Clavulanic Acid (powder 156mg/5ml 100ml</t>
  </si>
  <si>
    <t>Syrup, Amoxycillin/Clavulanic Acid (powder 228mg/5ml 100ml</t>
  </si>
  <si>
    <t>Syrup, Ampiclox 125mg/5ml 100ml</t>
  </si>
  <si>
    <t>Syrup, Antihistamine Suspension 5ltrs</t>
  </si>
  <si>
    <t>Syrup, Antihitamine Cetrizine Oral</t>
  </si>
  <si>
    <t>Syrup, Artemether/Lumefantrine(coartem)80ml</t>
  </si>
  <si>
    <t>Syrup, Ascoril  100ml</t>
  </si>
  <si>
    <t>Syrup, Augumentin  228mg/5ml</t>
  </si>
  <si>
    <t>Syrup, Azithromycin  200mg/5ml 15mls</t>
  </si>
  <si>
    <t>Syrup, Chlorphenaramine  2mg/5ml  5 L</t>
  </si>
  <si>
    <t>Syrup, Chlorpheniramine  60ml</t>
  </si>
  <si>
    <t>Syrup, Cloxacillin 125mg/5ml 100ml</t>
  </si>
  <si>
    <t>Syrup, Co-trimoxazole 100ml</t>
  </si>
  <si>
    <t>Syrup, Duracef  125mg/5ml  100ml</t>
  </si>
  <si>
    <t>Syrup, Duracef  250mg/5ml  60ml</t>
  </si>
  <si>
    <t>Syrup, Erythromycin 100ml</t>
  </si>
  <si>
    <t>Syrup, Erythromycin 125mg/5ml 100ml</t>
  </si>
  <si>
    <t>Syrup, Erythromycin 200mg/5ml 100ml</t>
  </si>
  <si>
    <t>Syrup, Flatameal DS  200ml</t>
  </si>
  <si>
    <t>Syrup, Flucloxacillin 125mg/5ml   100mls.</t>
  </si>
  <si>
    <t>Syrup, Gabbroral 60ml</t>
  </si>
  <si>
    <t>Syrup, Heamatinic vit. B+C 200ml</t>
  </si>
  <si>
    <t>Syrup, Isoniazid, 50mg/5ml, 473ml</t>
  </si>
  <si>
    <t>Syrup, Mabendazole 100mg 5ml</t>
  </si>
  <si>
    <t>Syrup, Metronidazole 100/125/mg 100ml</t>
  </si>
  <si>
    <t>Syrup, Multi-Vitamin  100ml</t>
  </si>
  <si>
    <t>Syrup, Multi-Vitamin  5L</t>
  </si>
  <si>
    <t>Syrup, Multivite 5L</t>
  </si>
  <si>
    <t>Syrup, Niverapine (viramune) 10mg/ml 240ml</t>
  </si>
  <si>
    <t>Syrup, Orofer  100ml</t>
  </si>
  <si>
    <t>Syrup, Paracetamol 120mg/5ml 60ml</t>
  </si>
  <si>
    <t>Syrup, Paracetamol 1x5lts</t>
  </si>
  <si>
    <t>Syrup, Pectoral 100ml</t>
  </si>
  <si>
    <t>Syrup, Piriton  2mg/5ml 100ml</t>
  </si>
  <si>
    <t>Syrup, Piriton  5 L</t>
  </si>
  <si>
    <t>Syrup, Protobex 200ml</t>
  </si>
  <si>
    <t>Syrup, Ranferon  200ml</t>
  </si>
  <si>
    <t>Syrup, Relcer Gel 180ml</t>
  </si>
  <si>
    <t>Syrup, Rhinathiol infant 125ml/5ml 100ml</t>
  </si>
  <si>
    <t>Syrup, Salbutamol  2mg/5ml 100ml</t>
  </si>
  <si>
    <t>Syrup, Septrin 100ml</t>
  </si>
  <si>
    <t>Syrup, Zidovudine AZT (Retrovir)  50mg/5ml 240ml</t>
  </si>
  <si>
    <t>Syrup,Ibuprofen  100mg/5ml  100ml</t>
  </si>
  <si>
    <t>System, Solution#VIR3203-063-500(SEPPIM S.A.S)</t>
  </si>
  <si>
    <t>Tablet, Artemether/Lumefantrine (Coartem)  20/120mg 1x24</t>
  </si>
  <si>
    <t>Tablet, Brustan, 500mg</t>
  </si>
  <si>
    <t>Tablet, Cefuroxime 250mg  10/pkt</t>
  </si>
  <si>
    <t>Tablet, Griseofulvin 500mg 100/Tin</t>
  </si>
  <si>
    <t>Tablet, Phenobarbitone 30mg 100/tin</t>
  </si>
  <si>
    <t>Tablet, Postnor 2'  0.75mg 2/pkt</t>
  </si>
  <si>
    <t>Tablets, Acyclovir  200mg 1x30</t>
  </si>
  <si>
    <t>Tablets, Acyclovir  400mg 1x25</t>
  </si>
  <si>
    <t>Tablets, Acyclovir  400mg 1x30</t>
  </si>
  <si>
    <t>Tablets, Acyclovir 400mg 10/pk</t>
  </si>
  <si>
    <t>Tablets, Airtal 100mg 40's</t>
  </si>
  <si>
    <t>Tablets, Albendazole  200mg 100/pkt</t>
  </si>
  <si>
    <t>Tablets, Albendazole  400mg</t>
  </si>
  <si>
    <t>Tablets, Aminophylline  100mg 1x1000</t>
  </si>
  <si>
    <t>Tablets, Aminosidine 250mg 20/pkt</t>
  </si>
  <si>
    <t>Tablets, Amitriptyline  25mg 1x1000</t>
  </si>
  <si>
    <t>Tablets, Amoxycillin/Calvulanic Acid  625mg(DS)  14/pkt</t>
  </si>
  <si>
    <t>Tablets, Amoxycillin/Clavulanic Acid  375(Agumentin Formula 1x20</t>
  </si>
  <si>
    <t>Tablets, Antacid 1x1000</t>
  </si>
  <si>
    <t>Tablets, Anti Diarrhea (Diadis)350 mg 1x1000</t>
  </si>
  <si>
    <t>Tablets, Antiacid 10/pkt</t>
  </si>
  <si>
    <t>Tablets, Artemether/Lumefantrine (Coartem)</t>
  </si>
  <si>
    <t>Tablets, Augmentine 625mg 1x14</t>
  </si>
  <si>
    <t>Tablets, Bisacodyl  5mg  1x100</t>
  </si>
  <si>
    <t>Tablets, Brewers Yeast</t>
  </si>
  <si>
    <t>Tablets, Carbamazepin 200mg 1000/Tin</t>
  </si>
  <si>
    <t>Tablets, Cefuroxime axetil 500mg 10/pkt</t>
  </si>
  <si>
    <t>Tablets, Celestamine  1x30</t>
  </si>
  <si>
    <t>Tablets, Celestamine  1x5</t>
  </si>
  <si>
    <t>Tablets, Cetrizine 10mg 250/pkt</t>
  </si>
  <si>
    <t>Tablets, Charcoal activated 100/Tin</t>
  </si>
  <si>
    <t>Tablets, Chlorphenaramine  4 mg 1x1000</t>
  </si>
  <si>
    <t>Tablets, Ciprofloxacin 500mg 50/pkt</t>
  </si>
  <si>
    <t>Tablets, Ciproxin 500mg 1x10</t>
  </si>
  <si>
    <t>Tablets, Claritine 10mg 30/pkt</t>
  </si>
  <si>
    <t>Tablets, Coartem 20/120mg 24/pk</t>
  </si>
  <si>
    <t>Tablets, Coartem 20/120mg 6/pk</t>
  </si>
  <si>
    <t>Tablets, Co-trimoxazole  400/80mg 1x1000</t>
  </si>
  <si>
    <t>Tablets, Co-trimoxazole (DS) 800/160mg 500/Tin (Cotriech)</t>
  </si>
  <si>
    <t>Tablets, Co-Trimoxazole 960mg 1x100</t>
  </si>
  <si>
    <t>Tablets, Daninavir (Prezista) 300mg 1x120</t>
  </si>
  <si>
    <t>Tablets, Dapsone 100mg 100/Tin</t>
  </si>
  <si>
    <t>Tablets, Dapsone 50mg 1000/Tin</t>
  </si>
  <si>
    <t>Tablets, Dexamethasone 0.5mg 500/tin</t>
  </si>
  <si>
    <t>Tablets, Diazepam  5mg  1x1000</t>
  </si>
  <si>
    <t>Tablets, Diclofenac sodium  50 mg 1x1000</t>
  </si>
  <si>
    <t>Tablets, Doxycycline 100g 1000/Tin</t>
  </si>
  <si>
    <t>Tablets, Erythromycin  250mg 1x1000</t>
  </si>
  <si>
    <t>Tablets, Erythromycin  500mg 1x100</t>
  </si>
  <si>
    <t>Tablets, Fansidar 1000/tin</t>
  </si>
  <si>
    <t>Tablets, Fluconazole  200mg 1x100</t>
  </si>
  <si>
    <t>Tablets, Fluconazole  50mg 1x50</t>
  </si>
  <si>
    <t>Tablets, Folic Acid 1x1000</t>
  </si>
  <si>
    <t>Tablets, Griseofulvin 125mg 1x100</t>
  </si>
  <si>
    <t>Tablets, Griseofulvin 250mg 100/pkt</t>
  </si>
  <si>
    <t>Tablets, Hyoscine Bromide 10mg 100/pkt</t>
  </si>
  <si>
    <t>Tablets, Hyoscine Butylbromide  10 mg 1x1000</t>
  </si>
  <si>
    <t>Tablets, Ibuprofen  200mg 1x1000</t>
  </si>
  <si>
    <t>Tablets, Ibuprofen  400mg 1x500</t>
  </si>
  <si>
    <t>Tablets, Iron Sulphate/Ferrous 1000/Tin</t>
  </si>
  <si>
    <t>Tablets, Ketoconazole  200mg 1x100</t>
  </si>
  <si>
    <t>Tablets, Lamivudine + Stavudine 150/30  1x60</t>
  </si>
  <si>
    <t>Tablets, Lasix (Frusemide) 40mg 1x20</t>
  </si>
  <si>
    <t>Tablets, Loperaminde  2mg  1x1000</t>
  </si>
  <si>
    <t>Tablets, Magnesium Triscilicate  1C 1x1000</t>
  </si>
  <si>
    <t>Tablets, Metoclorpramide 10mg 1x1000</t>
  </si>
  <si>
    <t>Tablets, Metronidazole  200mg 1x1000</t>
  </si>
  <si>
    <t>Tablets, Metronidazole  400 gms 1x1000</t>
  </si>
  <si>
    <t>Tablets, Metronidazole/Diloxanide 250/200mg 30/pkt</t>
  </si>
  <si>
    <t>Tablets, Miconazole 10mg</t>
  </si>
  <si>
    <t>Tablets, Multi-Vitamin 1000/Tin</t>
  </si>
  <si>
    <t>Tablets, Nalidixic Acid Acid  500mg 1x1000</t>
  </si>
  <si>
    <t>Tablets, Nitrofurantoin 100g 1000/Tin</t>
  </si>
  <si>
    <t>Tablets, Niverapine 200mg  Viramune 1x60</t>
  </si>
  <si>
    <t>Tablets, Norfloxacin 400mg 100/Pkt</t>
  </si>
  <si>
    <t>Tablets, Norfloxacin 400mg 1x100</t>
  </si>
  <si>
    <t>Tablets, Omeprazole 20mg 30's</t>
  </si>
  <si>
    <t>Tablets, Orodar (1000/Tin</t>
  </si>
  <si>
    <t>Tablets, Panadol 500g 10/pkt</t>
  </si>
  <si>
    <t>Tablets, Paracetamol  500mg 1x1000</t>
  </si>
  <si>
    <t>Tablets, Piriton  4mg 1x1000</t>
  </si>
  <si>
    <t>Tablets, Praziquantel  600mg 1x100</t>
  </si>
  <si>
    <t>Tablets, Prednisolone  5mg 1x1000</t>
  </si>
  <si>
    <t>Tablets, Promethazine  25mg 1x1000</t>
  </si>
  <si>
    <t>Tablets, Pyridoxine Vit B6 25mg 1000/pkt</t>
  </si>
  <si>
    <t>Tablets, Pyridoxine Vit B6 50mg 100/pkt</t>
  </si>
  <si>
    <t>Tablets, Pyrodoxine 50mg 1x100</t>
  </si>
  <si>
    <t>Tablets, Quinine Sulphate 200mg 1000/tin</t>
  </si>
  <si>
    <t>Tablets, Raltegravir (Isentress) 400mg 1x60</t>
  </si>
  <si>
    <t>Tablets, Ranferon</t>
  </si>
  <si>
    <t>Tablets, Ranitadine 150mg 20/pkt</t>
  </si>
  <si>
    <t>Tablets, Ritonavir (Norvir) 100mg 1x84</t>
  </si>
  <si>
    <t>Tablets, Saferon  1x30</t>
  </si>
  <si>
    <t>Tablets, Salbutamol 4mg 1000/Tin</t>
  </si>
  <si>
    <t>Tablets, Salphadoxin/pyrimethezine 1x3</t>
  </si>
  <si>
    <t>Tablets, Septrin Original 1x1000</t>
  </si>
  <si>
    <t>Tablets, Stocrin 600mg</t>
  </si>
  <si>
    <t>Tablets, Sulphate, Ferrous   200mg 1x1000</t>
  </si>
  <si>
    <t>Tablets, Tenofovir/Emtricitabine (Truvada) 300/200mg 1x30</t>
  </si>
  <si>
    <t>Tablets, Throat Lozenges 1000/Tin</t>
  </si>
  <si>
    <t>Tablets, Tinidazole  500mg 1x500</t>
  </si>
  <si>
    <t xml:space="preserve">Tablets, Triviro (Lamivudine+stavudine+Neverapine)150/30/200mg 1x60 </t>
  </si>
  <si>
    <t>Tablets, Ventolin 4mg 240/pkt</t>
  </si>
  <si>
    <t>Tablets, Vitamin B complex  1x1000</t>
  </si>
  <si>
    <t>Tablets, Zinc Sulphate 20mg 1x100</t>
  </si>
  <si>
    <t>Tank, Reserve Assy 16470-17010</t>
  </si>
  <si>
    <t>Tank, Reserve Assy 16470-61060</t>
  </si>
  <si>
    <t>Tank, Reserve Assy 16470-66030</t>
  </si>
  <si>
    <t>Tape, Autoclave 1/2''</t>
  </si>
  <si>
    <t>Tape, Clear (cellotape) 1</t>
  </si>
  <si>
    <t>Tape, Clear (cellotape) 2''</t>
  </si>
  <si>
    <t>Tape, Coloured 2''</t>
  </si>
  <si>
    <t>Tape, Fibre 2'' (Roll)</t>
  </si>
  <si>
    <t>Tape, for binding Book copy 2"</t>
  </si>
  <si>
    <t>Tape, for Data HP Super  DLT 320GB- #.C7980A</t>
  </si>
  <si>
    <t>Tape, for Data Ultrium HP LT02 400GB- #.C7992A</t>
  </si>
  <si>
    <t>Tape, Insertion Peadiatric Coloured</t>
  </si>
  <si>
    <t>Tape, Insulating   Yellow 1''</t>
  </si>
  <si>
    <t>Tape, Insulating  1'' assorted colours</t>
  </si>
  <si>
    <t>Tape, Insulating  Red 1''</t>
  </si>
  <si>
    <t>Tape, Insulating Blue 1''</t>
  </si>
  <si>
    <t>Tape, Masking 1"</t>
  </si>
  <si>
    <t>Tape, Masking 2"</t>
  </si>
  <si>
    <t xml:space="preserve">Tape, Measure - 5M Metal  </t>
  </si>
  <si>
    <t>Tape, Measure head circumference  paediatric</t>
  </si>
  <si>
    <t>Tape, Parking 2" Brown</t>
  </si>
  <si>
    <t>Tape, Rainbow pack coloured 19mmx13mm</t>
  </si>
  <si>
    <t>Tape, Sterilization Indicator 1" Pk.6 #1251E32</t>
  </si>
  <si>
    <t>TaqMan Probe, large scale, TAMRA quencher (50nmol) # 450003 Rickettsia CS-P</t>
  </si>
  <si>
    <t>Terminal, Rooters wireless</t>
  </si>
  <si>
    <t>Terminator, Cycle Sequencing Big Dye V 3.1 kit 1x100 Cat# 4316357</t>
  </si>
  <si>
    <t>Terminator, Std Sequencing Big dye Std V1.1 ( AB 3130 Genetic, ABI PRISM 310/3100Cat# 436791</t>
  </si>
  <si>
    <t>Terminator, Std Sequencing Big dye Std V3.1 (for use on AB 3100/3130 Analysers Cat# 4336974</t>
  </si>
  <si>
    <t>Terminator, Std Sequencing Big Dye V 3.1(for use on AB 3130 Genetic &amp; 3100  Analyser Cat# 4336935</t>
  </si>
  <si>
    <t>Test Kit, First sign Pregnancy Strip test card 25/outer</t>
  </si>
  <si>
    <t>Test, kit  BD BACTEC™ Myco/F Lytic Medium (25/sp)  for Blood Culture #442003</t>
  </si>
  <si>
    <t>Test, Kit Abbort Murex Elisa Hep B Ag/Ab</t>
  </si>
  <si>
    <t>Test, Kit Abbort Murex Elisa Hep C Ag/Ab</t>
  </si>
  <si>
    <t>Test, Kit antisera (anti A) 10ml</t>
  </si>
  <si>
    <t>Test, Kit antisera (anti AB) 10ml</t>
  </si>
  <si>
    <t>Test, Kit antisera (anti B) 10ml</t>
  </si>
  <si>
    <t>Test, Kit Antisera (anti-D) 10ml</t>
  </si>
  <si>
    <t>Test, Kit Antisera ANTI-c 10x10ml</t>
  </si>
  <si>
    <t>Test, Kit Antisera ANTI-D (2) Blend 10x10ml</t>
  </si>
  <si>
    <t>Test, Kit Antisera ANTI-e 5mlx5ml</t>
  </si>
  <si>
    <t>Test, Kit API Staphylococcus (25 Tests)</t>
  </si>
  <si>
    <t>Test, Kit API Streptococcus (25 Tests)</t>
  </si>
  <si>
    <t>Test, Kit Bioline HIV Rapid 25 tests</t>
  </si>
  <si>
    <t>Test, Kit Bioline SD Syphilis Rapid with buffer,capillaies&amp;l Lancets 30/tests</t>
  </si>
  <si>
    <t>Test, Kit Dertermine Hiv 1&amp; 2 with chase buffer &amp; Capillary tubes</t>
  </si>
  <si>
    <t>Test, Kit Determine HBS Ag/Ag HBS</t>
  </si>
  <si>
    <t>Test, Kit Determine HIV 1/2 100Tests</t>
  </si>
  <si>
    <t>Test, Kit Determine Syphilis 1x100 Tests</t>
  </si>
  <si>
    <t>Test, Kit Rapid Diagnostic for malaria SD Bioline</t>
  </si>
  <si>
    <t>Test, Kit Rhesus Control 10x10ml</t>
  </si>
  <si>
    <t>Test, Kit salmonella</t>
  </si>
  <si>
    <t>Test, Kit Staphaurex 100/pkt</t>
  </si>
  <si>
    <t>Test, Kit Unigold HIV 20 Tests</t>
  </si>
  <si>
    <t>Test, kit Vironostika iiAg/Ab 1x596T</t>
  </si>
  <si>
    <t>Test, Kit Vironosttika HIV UNF 11 AG AB 576</t>
  </si>
  <si>
    <t>Test, Pregnancy  card Test(First sign) 25/Tests</t>
  </si>
  <si>
    <t>Test, Strip API 20E Biomeriuex</t>
  </si>
  <si>
    <t>Test, Strip API 20NE Biomeriuex</t>
  </si>
  <si>
    <t>Test, Strip H12 Uritstrip 10x25</t>
  </si>
  <si>
    <t>Test, strip Hematest 1x25</t>
  </si>
  <si>
    <t>Test, Strip Niacin for identification of MTB  300Tests</t>
  </si>
  <si>
    <t>Test, Strip Urine Combur10 (1x100 Tests)</t>
  </si>
  <si>
    <t>Test, Strip(Glucose in blood) Glucostix 50 Tests</t>
  </si>
  <si>
    <t>Test, Strips V-Factor 50/pkt</t>
  </si>
  <si>
    <t>Test, Strips X-Factor 50/pkt</t>
  </si>
  <si>
    <t>Test, Strips XV-Factor 50/pkt</t>
  </si>
  <si>
    <t>Test, Strips(Glucose&amp;Protein) in urine (100 Tests)</t>
  </si>
  <si>
    <t>Thermometer Oral : 3M Tempa-DOT Disposable</t>
  </si>
  <si>
    <t>Thermometer,  LCD Display Taylor 9940N</t>
  </si>
  <si>
    <t>Thermometer, -1 to 100 C Digital</t>
  </si>
  <si>
    <t>Thermometer, -35 to +50 length 305mm</t>
  </si>
  <si>
    <t>Thermometer, -50 to +70 C</t>
  </si>
  <si>
    <t>Thermometer, -50 to 100 C</t>
  </si>
  <si>
    <t>Thermometer, Air Temperature and Dipping, Dual Scale Zeal -30 - +50 deg C (-20 - +120 deg F)</t>
  </si>
  <si>
    <t>Thermometer, Clinical -10 Deg.Cent. to 50,Graduated 0.5 Deg.Cent.</t>
  </si>
  <si>
    <t>Thermometer, Clinical -40 Deg.Cent. to 40,Graduated 0.5 Deg.Cent.</t>
  </si>
  <si>
    <t>Thermometer, Digital  (OMRON) - Pc</t>
  </si>
  <si>
    <t>Thermometer, for Freezer  0oC to -30oC</t>
  </si>
  <si>
    <t>Thermometer, Incubator</t>
  </si>
  <si>
    <t>Thermometer, Max/Min -30 to +50</t>
  </si>
  <si>
    <t>Thermometer, Max/Min -50 to +50 Brannan</t>
  </si>
  <si>
    <t>Thermometer, Refrigerator -10 to +50 alcohol (Pc)</t>
  </si>
  <si>
    <t>Thermometer, Wall PC -10oC to 50oC.</t>
  </si>
  <si>
    <t>Thread file, Set of Die Tap</t>
  </si>
  <si>
    <t>Thread file, set STD</t>
  </si>
  <si>
    <t>Tie Rod End 45046-29325</t>
  </si>
  <si>
    <t>Tie rod L/H outer 45046-69135</t>
  </si>
  <si>
    <t>Tie rod R/H or L/H outer 45047-69085</t>
  </si>
  <si>
    <t>Tie rod R/H outer 45046-39385</t>
  </si>
  <si>
    <t>Tie rod Subaru 34141AA042</t>
  </si>
  <si>
    <t>Tie rod Subaru 34160AE000</t>
  </si>
  <si>
    <t>Timber, Blue Gum 4X2 Planed  W/Rebate</t>
  </si>
  <si>
    <t>Timer, Laboratory</t>
  </si>
  <si>
    <t>Timer, range 10 secs to 1hr 30min with magnetic back</t>
  </si>
  <si>
    <t>Timer, Triple  #EF24490M</t>
  </si>
  <si>
    <t>Timer, Tripple action</t>
  </si>
  <si>
    <t>Tips, 0.2-10ul  Finntip Pink 10X96/Rack Sterile (Non filtered)# FI 9400303</t>
  </si>
  <si>
    <t>Tips, 0.2-20ul  Finntip Purple 10x384/rack, sterile (Non filtered) # FI 9400613</t>
  </si>
  <si>
    <t>Tips, 0.5-250ul Finntip Universal Yellow 10x96/rack sterile (Non filtered) # FI 9400263</t>
  </si>
  <si>
    <t>Tips, 100-1000ul Finntip Blue 10x96/Rack Sterile (Non filtered) #FI 9401113</t>
  </si>
  <si>
    <t>Tips, Aerosol resistant RT-L1000F 1000/pkt</t>
  </si>
  <si>
    <t>Tips, ART 10, 0.1-10ul L volume, sterile  Pk.5/CS #A2598-1CS</t>
  </si>
  <si>
    <t>Tips, ART 100, 1-100 L volume, sterile # Z709182-5PAK</t>
  </si>
  <si>
    <t>Tips, ART 1000, 100-1000 ul L volume, sterile 800/pk #Z709328-4PAK</t>
  </si>
  <si>
    <t>Tips, ART 1000E (filtered) #2140</t>
  </si>
  <si>
    <t>Tips, ART 100E (filtered) #2065 960/pkt</t>
  </si>
  <si>
    <t>Tips, ART 10E (filtered) #2140 960/pkt</t>
  </si>
  <si>
    <t>Tips, ART 20, 0.5-20 ul L volume, sterile Pk.5/CS #Z717177</t>
  </si>
  <si>
    <t>Tips, ART 200, 1-200 ul L volume, sterile  #A3098-1CS</t>
  </si>
  <si>
    <t>Tips, ART 20E (filtered) #2149</t>
  </si>
  <si>
    <t>Tips, Eppendorf, (Autoclavable) Automated Pipette 0.5 - 10ul (Pc)</t>
  </si>
  <si>
    <t>Tips, Filter,Pipettor, 2-100ul,seal tip,white, (10 x96/rack)</t>
  </si>
  <si>
    <t>Tips, Filter,Pipettor, 5 - 200ul ,seal tip,white,(10 x96/rack) (Finntip)</t>
  </si>
  <si>
    <t>Tips, Filter,Pipettor,0.1 - 10ul,filter tip,Dnase free,(10x96/rack)</t>
  </si>
  <si>
    <t>Tips, Fine 1000ul Blue 1x1000 (Finntip)</t>
  </si>
  <si>
    <t>Tips, K-Tip 1.2mm 12x36 tips for Cobas Taqman#3287343001(Roche)</t>
  </si>
  <si>
    <t>Tips, Pipette (RT-L200F) Rainin (Presterilized) 960/Racks</t>
  </si>
  <si>
    <t>Tips, Pipette 0.1-2.5ul DNAse- Free</t>
  </si>
  <si>
    <t>Tips, Pipette 0.5-10ul Filtered 96/pkt</t>
  </si>
  <si>
    <t>Tips, Pipette 1000ul Filtered 768/pktt</t>
  </si>
  <si>
    <t>Tips, Pipette 100-1000ul DNAse 10/Rack</t>
  </si>
  <si>
    <t>Tips, Pipette 10ul filtered( 10x96) Dnase free</t>
  </si>
  <si>
    <t>Tips, Pipette 10ul Non Sterile Non  filtered( 10x96)</t>
  </si>
  <si>
    <t>Tips, Pipette 1-250ul racked (10x96)pkt</t>
  </si>
  <si>
    <t>Tips, Pipette 2.0-20ul  DNAse-free 10/Rack</t>
  </si>
  <si>
    <t>Tips, Pipette 200-300ul Filtered 96/pkt</t>
  </si>
  <si>
    <t>Tips, Pipette 20-200ul DNAse-free</t>
  </si>
  <si>
    <t>Tips, Pipette 20ul filtered( 10x96) Dnase free</t>
  </si>
  <si>
    <t>Tips, pipette ART self sealing Barrier  100-1000ul  8/pk 1000E A3223-1PAK</t>
  </si>
  <si>
    <t>Tips, pipette ART self sealing Barrier 0.5-10 ?L  10/pk 20E A2723-1PAK</t>
  </si>
  <si>
    <t>Tips, pipette ART self sealing Barrier 0.5-20 uL  20P 10/pk A2848-1PAK</t>
  </si>
  <si>
    <t>Tips, Pipette Disposable (1000ul - blue)</t>
  </si>
  <si>
    <t>Tips, Pipette Disposable (200ul - yellow)</t>
  </si>
  <si>
    <t>Tips, Pipette Filtered 20ul 96/pkt</t>
  </si>
  <si>
    <t>Tips, Pipette Filtered RT-L 200F (960/pkt)</t>
  </si>
  <si>
    <t>Tips, pipette Finntip Micro 10ul 10x96 Z369012-10EA</t>
  </si>
  <si>
    <t>Tips, Pipette Finntip non-filtered 96/Rack</t>
  </si>
  <si>
    <t>Tips, Pipette GP-L1000F (10x96)</t>
  </si>
  <si>
    <t>Tips, Pipette non sterile (10x96)</t>
  </si>
  <si>
    <t>Tips, Pipette non sterile (8x96)</t>
  </si>
  <si>
    <t>Tips, Pipette RT-100F</t>
  </si>
  <si>
    <t>Tips, Pipette RT-200 Non-filtered Nonsterile 960/pkt)</t>
  </si>
  <si>
    <t>Tips, Pipette RT-250 Non-filtered Nonsterile 960/pkt</t>
  </si>
  <si>
    <t>Tips, Pipette RT-96 100ul Non-filtered 960/pkt</t>
  </si>
  <si>
    <t>Tips, Pipette RT-96 20ul Sterile Non-filtered 960/pkt</t>
  </si>
  <si>
    <t>Tips, Pipette RT-L10 (10x96)</t>
  </si>
  <si>
    <t>Tips, Pipette RT-L1000F (768)</t>
  </si>
  <si>
    <t>Tips, Pipette RT-L1000S (10x96)</t>
  </si>
  <si>
    <t>Tips, Pipette RT-L10F (10x96)</t>
  </si>
  <si>
    <t>Tips, Pipette RT-L200F</t>
  </si>
  <si>
    <t>Tips, Pipette RT-L200F (10x96)</t>
  </si>
  <si>
    <t>Tips, Pipette RT-L250 (10x96)</t>
  </si>
  <si>
    <t>Tips, Pipette RT-L250S (10x96)</t>
  </si>
  <si>
    <t>Tips, Pipette sterile 1000ul</t>
  </si>
  <si>
    <t>Tips, Pipette sterile 200ul,Dnase free  filtered 10x96</t>
  </si>
  <si>
    <t>Tips, Pipette Yellow 1x1000</t>
  </si>
  <si>
    <t>Tips, Repette Dispenser 25ml 1x100</t>
  </si>
  <si>
    <t>Tips, TipOne 1000ul 10 racks/pkt Cat#1126-7810(US Scientific)</t>
  </si>
  <si>
    <t>Tips, TipOne 1-200ul 10 racks/pkt Cat#1120-8810</t>
  </si>
  <si>
    <t>Tips,Pipette filtered RT-1000F</t>
  </si>
  <si>
    <t>Tips,Pipette filtered RT-L100F (10x96)</t>
  </si>
  <si>
    <t>Toner Cartridge C3961A Cyan</t>
  </si>
  <si>
    <t>Toner, Cartidge ACT 5DIFF printer black&amp;white</t>
  </si>
  <si>
    <t>Toner, Cartidge CE255A Black  For HP 3015DN</t>
  </si>
  <si>
    <t>Toner, Cartidge HP Cannon GP1635/1620</t>
  </si>
  <si>
    <t>Toner, Cartidge HP Q7553A</t>
  </si>
  <si>
    <t>Toner, Cartridge  J740 Black</t>
  </si>
  <si>
    <t>Toner, Cartridge  J740 Color</t>
  </si>
  <si>
    <t>Toner, Cartridge C4092A</t>
  </si>
  <si>
    <t>Toner, Cartridge C4129X</t>
  </si>
  <si>
    <t>Toner, Cartridge C4836A</t>
  </si>
  <si>
    <t>Toner, Cartridge C4837A</t>
  </si>
  <si>
    <t>Toner, Cartridge C4838A</t>
  </si>
  <si>
    <t>Toner, Cartridge C8766H</t>
  </si>
  <si>
    <t>Toner, Cartridge C9351A black</t>
  </si>
  <si>
    <t>Toner, Cartridge C9352A</t>
  </si>
  <si>
    <t>Toner, Cartridge C9364H</t>
  </si>
  <si>
    <t>Toner, Cartridge canon EP 72</t>
  </si>
  <si>
    <t>Toner, Cartridge HP C8061X</t>
  </si>
  <si>
    <t>Toner, Cartridge HP C8543X</t>
  </si>
  <si>
    <t>Toner, Cartridge HP C9730A- Black</t>
  </si>
  <si>
    <t>Toner, Cartridge HP C9731A- Cyan</t>
  </si>
  <si>
    <t>Toner, Cartridge HP C9732A- Yellow</t>
  </si>
  <si>
    <t>Toner, Cartridge HP C9733A- Magenta</t>
  </si>
  <si>
    <t>Toner, Cartridge HP Canon Gp160</t>
  </si>
  <si>
    <t>Toner, Cartridge HP Laserjet Q1338A</t>
  </si>
  <si>
    <t>Toner, Cartridge HP Q2610A</t>
  </si>
  <si>
    <t>Toner, Cartridge HPC 6578D Colored</t>
  </si>
  <si>
    <t>Toner, Cartridge KX-FA Panasonic 76A Fax</t>
  </si>
  <si>
    <t>Toner, Cartridge KX-FA Panasonic FA87  Fax</t>
  </si>
  <si>
    <t>Toner, Cartridge Kyocera   1530/2030/2070 series</t>
  </si>
  <si>
    <t>Toner, Cartridge Kyocera KM 1620/2020</t>
  </si>
  <si>
    <t>Toner, Cartridge Q1339A</t>
  </si>
  <si>
    <t>Toner, Cartridge Q2613A</t>
  </si>
  <si>
    <t>Toner, Cartridge Q3971A</t>
  </si>
  <si>
    <t>Toner, Cartridge Q3972A</t>
  </si>
  <si>
    <t>Toner, Cartridge Q3973A</t>
  </si>
  <si>
    <t>Toner, Cartridge Q5942A</t>
  </si>
  <si>
    <t>Toner, Cartridge Q5949A</t>
  </si>
  <si>
    <t>Toner, Cartridge Q6000A Black</t>
  </si>
  <si>
    <t>Toner, Cartridge Q6001A Cyan</t>
  </si>
  <si>
    <t>Toner, Cartridge Q6002A Yellow</t>
  </si>
  <si>
    <t>Toner, Cartridge Q6003A Magenta</t>
  </si>
  <si>
    <t>Toner, Cartridge Q6511A</t>
  </si>
  <si>
    <t>Toner, Cartridge Ricoh 1170D #888260</t>
  </si>
  <si>
    <t>Toner, Cartrigde HP CE 505A</t>
  </si>
  <si>
    <t>Toner, Cartrige CC364A for HP4515</t>
  </si>
  <si>
    <t>Toner, Catridge Black CC530A for HP CM 2320FXIMFP</t>
  </si>
  <si>
    <t>Toner, Catridge CE 250A Black For HP CP35250DN</t>
  </si>
  <si>
    <t>Toner, Catridge CE 251A Cyan For HP CP35250DN</t>
  </si>
  <si>
    <t>Toner, Catridge CE 252A Yellow For HP CP35250DN</t>
  </si>
  <si>
    <t>Toner, Catridge CE 253A Magenta For HP CP35250DN</t>
  </si>
  <si>
    <t>Toner, Catridge Cyan CC531A for HP CM 2320FXIMFP</t>
  </si>
  <si>
    <t>Toner, Catridge HP 15 Black  for Printer 940C</t>
  </si>
  <si>
    <t>Toner, Catridge Magenta CC533A   for HP CM 2320FXIMFP</t>
  </si>
  <si>
    <t>Toner, Catridge Tricolor 78 coloured for Printer 940C</t>
  </si>
  <si>
    <t>Toner, Catridge Yellow CC532A   for HP CM 2320FXIMFP</t>
  </si>
  <si>
    <t>Toner, For HP Printer (1018 laserjet); # Q2612A</t>
  </si>
  <si>
    <t>Toner, for Samsung Printer #scx-421603</t>
  </si>
  <si>
    <t>Toner, HP C4844AE</t>
  </si>
  <si>
    <t>Toner, HP Q7551A</t>
  </si>
  <si>
    <t>Toner, Kyocera TK 435 For Copier Taskalfa 180</t>
  </si>
  <si>
    <t>Toner, Kyocera TK 435 for Copier Taskalfa 181</t>
  </si>
  <si>
    <t>Toner, Printer HP C4096A</t>
  </si>
  <si>
    <t>Toner, Q6470A Black For HP 3600dn</t>
  </si>
  <si>
    <t>Toner, Q6471A Cyan For HP 3600dn</t>
  </si>
  <si>
    <t>Toner, Q6472A Yellow For HP 3600dn</t>
  </si>
  <si>
    <t>Toner, Q6473A Magenta For Printer HP 3600dn</t>
  </si>
  <si>
    <t>Tool,  Pistol-Grip Closed-Eye Insert Needle# 14-213</t>
  </si>
  <si>
    <t>Toolbox, General purpose 3 tray Heyco set Std mechanic</t>
  </si>
  <si>
    <t>Torch, Penlight with AA Batteries</t>
  </si>
  <si>
    <t>Torch, Plastic Eveready 3 battries</t>
  </si>
  <si>
    <t>Torch,Pen for examination</t>
  </si>
  <si>
    <t xml:space="preserve">Tourniquete, Pediatric </t>
  </si>
  <si>
    <t>Tourniquets Adult</t>
  </si>
  <si>
    <t>Towel, Hand  Large Assorted Colour 80x60cm</t>
  </si>
  <si>
    <t>Towel, Hand Paper  (Disposable)</t>
  </si>
  <si>
    <t>Towel, Hand Small  Assorted Colour ( 32x32cm )</t>
  </si>
  <si>
    <t>Towel, Hand X-Small Assorted Colour ( 28x28cm)</t>
  </si>
  <si>
    <t>Towel, Paper white 250/sheets for Dispenser</t>
  </si>
  <si>
    <t>Towels, Hand  Medium 45cmx68cm assorted</t>
  </si>
  <si>
    <t>Tractor joint kit 04434-60070</t>
  </si>
  <si>
    <t>Transformer, Stepdown  240/110 1000 watts</t>
  </si>
  <si>
    <t>Transformer, Stepdown  240/110 500watts</t>
  </si>
  <si>
    <t>Transparencies, Plain for  Binding A4 1x100</t>
  </si>
  <si>
    <t>Tray, 4 Tiers Office</t>
  </si>
  <si>
    <t>Tray, 5 Tiers Office</t>
  </si>
  <si>
    <t>Tray, Dispensing (Pill counting) (Pc)</t>
  </si>
  <si>
    <t>Tray, Instrument large with lid stainless steel</t>
  </si>
  <si>
    <t>Tray, Instrument small with lid stainless steel</t>
  </si>
  <si>
    <t>Tray, Micro Amp for 96 tubes</t>
  </si>
  <si>
    <t>Trouble Shooter-1001  500ml</t>
  </si>
  <si>
    <t>Trowel, Finishing Stainless Steel 16"x5"</t>
  </si>
  <si>
    <t>Trowel, Pointing 10"x5" (LxW)</t>
  </si>
  <si>
    <t>Tube Microcentrifuge Sterile 1.5ml 1x500</t>
  </si>
  <si>
    <t>Tube Patches # 3</t>
  </si>
  <si>
    <t>Tube Patches # 4</t>
  </si>
  <si>
    <t>Tube Patches # 7</t>
  </si>
  <si>
    <t>Tube Patches # 7A</t>
  </si>
  <si>
    <t>Tube Patches # F2</t>
  </si>
  <si>
    <t xml:space="preserve">Tube Rack,plastic with 12 slots for 1.5-2.5ml   </t>
  </si>
  <si>
    <t>Tube,  Rnase free microfuge 1.5ml AM 12400</t>
  </si>
  <si>
    <t xml:space="preserve">Tube, (for Oxygen) </t>
  </si>
  <si>
    <t>Tube, 185 x 15 -Good Year short nozzle</t>
  </si>
  <si>
    <t>Tube, 235/85-16- Good Year</t>
  </si>
  <si>
    <t>Tube, 265x70 R 16 -Yana</t>
  </si>
  <si>
    <t>Tube, 750x16 14 ply- Yana/Nexen</t>
  </si>
  <si>
    <t>Tube, 78H015 R13</t>
  </si>
  <si>
    <t>Tube, A -Ring for Cobas Amplication  24/Box</t>
  </si>
  <si>
    <t>Tube, Autoclavable 20ml  Glass with screwcaps (Pc)</t>
  </si>
  <si>
    <t>Tube, Autoclavable 50ml Glass with screwcaps (Pc)</t>
  </si>
  <si>
    <t>Tube, AVE Buffers 108 x 2mL  # 1020953 Qiagen</t>
  </si>
  <si>
    <t>Tube, BBL MOADC + Panta enrichment</t>
  </si>
  <si>
    <t>Tube, Capillary EDTA 100/pkt</t>
  </si>
  <si>
    <t>Tube, Capillary plain</t>
  </si>
  <si>
    <t>Tube, Centrifuge with Screw Cup 50ml 500pkt</t>
  </si>
  <si>
    <t>Tube, Centrifuge with Screw Cup,15ml  Disposable</t>
  </si>
  <si>
    <t>Tube, EDTA Green-top 2ml 100/pkt</t>
  </si>
  <si>
    <t>Tube, Introducer ETT Adult</t>
  </si>
  <si>
    <t>Tube, MGIT (1x4ml) 1x100</t>
  </si>
  <si>
    <t>Tube, MGIT (1x7ml) 1x100</t>
  </si>
  <si>
    <t>Tube, MGIT PZA</t>
  </si>
  <si>
    <t>Tube, Micro 0.2ml + 8 -Fold strip caps (1x1000/pk) cat# FB68720</t>
  </si>
  <si>
    <t>Tube, Micro Amp reaction  0.2ml and caps</t>
  </si>
  <si>
    <t xml:space="preserve">Tube, Microcentrifuge  with push cap 1.5ml Frosted </t>
  </si>
  <si>
    <t>Tube, Microcentrifuge 0.2ml with caps,amplitube (1x1000pcs.</t>
  </si>
  <si>
    <t>Tube, Microcentrifuge 0.5ml with caps,amplitube (1x1000pcs)</t>
  </si>
  <si>
    <t>Tube, microcentrifuge 1.7ml</t>
  </si>
  <si>
    <t>Tube, Microcentrifuge 2ml</t>
  </si>
  <si>
    <t>Tube, Microcentrifuge Sterile 2ml 1000/pkt</t>
  </si>
  <si>
    <t>Tube, Microtainer Heparin 1ml Green (50/pkt)</t>
  </si>
  <si>
    <t>Tube, Microtainer Heparin 1ml green 100/pkt</t>
  </si>
  <si>
    <t>Tube, Microtainer Heparin 1ml Green 200/pkt</t>
  </si>
  <si>
    <t>Tube, Microtainer Redtop 1ml Plain 200/pkt</t>
  </si>
  <si>
    <t>Tube, Micro-tube sarstedt cat#72.693.005  100/pkt</t>
  </si>
  <si>
    <t>Tube, MX3005P strip #401428</t>
  </si>
  <si>
    <t>Tube, Nasal Prong For Oxygen Administering (Paedriatric)</t>
  </si>
  <si>
    <t>Tube, Optical Strip 125 strips rows of 8 Cat#410022 Stratagene</t>
  </si>
  <si>
    <t>Tube, Patches #2</t>
  </si>
  <si>
    <t>Tube, PCR (DNA tube 0.2ml) 1x1000</t>
  </si>
  <si>
    <t>Tube, PCR 0.2ml,8/strip,125/pk,corning</t>
  </si>
  <si>
    <t>Tube, PCR Strip 0.2ml 1000/pkt</t>
  </si>
  <si>
    <t>Tube, PCR Thinwall with domed cap natural 0.2ml (1x1000/pk)</t>
  </si>
  <si>
    <t>Tube, Plain 5ml Falcon BD 125/pkt</t>
  </si>
  <si>
    <t>Tube, Polypropylene Conicol  17 x 120mm 15ml Blue</t>
  </si>
  <si>
    <t>Tube, Polypropylene Conicol  Graduated 50ml Blue</t>
  </si>
  <si>
    <t>Tube, Polypropylene Conicol 5ml Blue</t>
  </si>
  <si>
    <t>Tube, Polypropylene Round Bottom 12 x 75mm 5ml</t>
  </si>
  <si>
    <t>Tube, Polypropylene screw cap conical 2ml sarstedt</t>
  </si>
  <si>
    <t>Tube, Polystyrene Conicol 50ml Blue</t>
  </si>
  <si>
    <t>Tube, Polystyrene Roundbottom  17 x 120mm 15ml Blue</t>
  </si>
  <si>
    <t>Tube, Polystyrene Roundbottom 12x75mm 5ml Blue</t>
  </si>
  <si>
    <t>Tube, reaction 1.5ml with Screw cap</t>
  </si>
  <si>
    <t>Tube, reaction 2ml</t>
  </si>
  <si>
    <t>Tube, Reservoir Corrugated (Flexible)</t>
  </si>
  <si>
    <t>Tube, S.Tube input 12x24/Box for Cobas Taqman #3137040001(Roche)</t>
  </si>
  <si>
    <t>Tube, Saline 5ml 100/Case</t>
  </si>
  <si>
    <t>Tube, Snaptop 5ml Polystyrene Round Bottom 125/Pkt</t>
  </si>
  <si>
    <t>Tube, Snaptop simport culture</t>
  </si>
  <si>
    <t>Tube, Test 10x125mm (100/Box)</t>
  </si>
  <si>
    <t>Tube, Tru count  CD4</t>
  </si>
  <si>
    <t>Tube, Vacuette Capillary EDTA (1x100/pk)</t>
  </si>
  <si>
    <t>Tube, Vacuette Clot Activator 4ml Red Top 100/pk</t>
  </si>
  <si>
    <t>Tube, Vacuette Clot Activator 5ml Red Top 100/pk</t>
  </si>
  <si>
    <t>Tube, Vacuette EDTA K3 10ml Purple Top100/pk</t>
  </si>
  <si>
    <t>Tube, Vacuette EDTA K3 2ml Purple Top 100/pk</t>
  </si>
  <si>
    <t>Tube, Vacuette EDTA K3 4ml Purple Top 100/pk</t>
  </si>
  <si>
    <t>Tube, Vacuette EDTA K3 5ml Purple Top 100/pk</t>
  </si>
  <si>
    <t>Tube, Vacuette EDTA K3 9ml Purple Top 100/pk</t>
  </si>
  <si>
    <t>Tube, Vacuette Plain 10ml 100/pk</t>
  </si>
  <si>
    <t>Tube, Vacuette Plain 4ml 100/pk</t>
  </si>
  <si>
    <t>Tube, Vacuette Plain 5ml 100/pk</t>
  </si>
  <si>
    <t>Tube, Vacuette Plain 9ml 100/pk</t>
  </si>
  <si>
    <t>Tube, vacutainer 10ml plain  Red top 100pkt Cat#367896</t>
  </si>
  <si>
    <t>Tube, Vacutainer K2 EDTA 3ml  Pink top (BD) 100pkt Cat#368856</t>
  </si>
  <si>
    <t>Tube, Vacutainer K2 Pink top 3ml 1x100</t>
  </si>
  <si>
    <t>Tube, Vacutainer plastic SST11 Advance with gold 5ml 100/pkt BD</t>
  </si>
  <si>
    <t>Tube, Vacutainer SST II advance 5ml Ref;367955</t>
  </si>
  <si>
    <t>Tube, Vacutainer, EDTA 4ml Purple Top 100/pkt</t>
  </si>
  <si>
    <t>Tube, vacutainers 4ml W/Sodium Fluoride  100pkt Cat no 368921(BD)</t>
  </si>
  <si>
    <t>Tube, Vacutainers 5ml pink top 100/pkt</t>
  </si>
  <si>
    <t>Tube, vacutainers 5ml plain  red top  100/pkt</t>
  </si>
  <si>
    <t>Tube, Vial 1x6 BBL TM Panta</t>
  </si>
  <si>
    <t>Tube, Yankauer Sucker with vaccum 1x25</t>
  </si>
  <si>
    <t>Tube,, 195 x15 -Yana</t>
  </si>
  <si>
    <t>Tube,Skirt Sterile screw Cap 2ml 1000/case</t>
  </si>
  <si>
    <t xml:space="preserve">Tube,Vacutainer Serum Clot Activator 5ml, 13 x100mm  with Gel (50tubes/rack) cat# 456071    </t>
  </si>
  <si>
    <t>Tubes, 265/80 R16 TR 13 Pirelli</t>
  </si>
  <si>
    <t>Tubes, CD4 Stabilizer 2ml (Box)</t>
  </si>
  <si>
    <t>Tubes, CD4 Stabilizer 5ml 100/pkt</t>
  </si>
  <si>
    <t>Tubes, Centrifuge Plastic 15ml w/out cap</t>
  </si>
  <si>
    <t>Tubes, Collection (2mL) 1000 #19201 Qiagen</t>
  </si>
  <si>
    <t>Tubes, PCR Thin-walled, Cap, RNase Assorted</t>
  </si>
  <si>
    <t>Tubes, PCR Thin-walled, Dome Cap, RNase-free  Assorted, 10000/CS #EF23565H</t>
  </si>
  <si>
    <t>Tubes, PCR Thin-walled, Frosted Lid, RNase-free 1000 x 0.2 ml  #AM12225</t>
  </si>
  <si>
    <t>Tubes, RNase-free Microfuge 500 x 1.5 ml #AM12400</t>
  </si>
  <si>
    <t>Tubes, Sterile Centrifuge 15mL Conical Polypropylene, Centristar (Flat Top), 500/pkt</t>
  </si>
  <si>
    <t>Tubes, Sterile Centrifuge, 50mL Conical Polypropylene, Flat top, 50mL, Cs 500 #2602A23</t>
  </si>
  <si>
    <t>Tubes, TSB with 20% glycerol 1.5ml 100/pkt</t>
  </si>
  <si>
    <t>Tubes, Vacutainer  Blood Collection FX 100mg 8mg, (Grey top) 4ml 100/pk (BD)</t>
  </si>
  <si>
    <t>Tubing, IV canular  G24</t>
  </si>
  <si>
    <t>Tubing, IV Canular G22</t>
  </si>
  <si>
    <t>Tubing, Teflon for BTS 330</t>
  </si>
  <si>
    <t>Tuning, Fork Stainless Steel U shapped</t>
  </si>
  <si>
    <t>Turbidity,Standard MC farland 0.5std</t>
  </si>
  <si>
    <t>Turtle Wax, Bumper Black gel 500ml (Simoniz)</t>
  </si>
  <si>
    <t>Turtle Wax, Original 500ml</t>
  </si>
  <si>
    <t>Twine, manila</t>
  </si>
  <si>
    <t>Typewriter, Eraser For Electric IBM 3000</t>
  </si>
  <si>
    <t>Tyre,  215/70 R16 Good Rich ATR</t>
  </si>
  <si>
    <t>Tyre, 185 R14 Good Year</t>
  </si>
  <si>
    <t>Tyre, 185-14 CV 2000</t>
  </si>
  <si>
    <t>Tyre, 195/R65X15 CV 2000/P 6000 PG</t>
  </si>
  <si>
    <t>Tyre, 215/70/16 Good Year</t>
  </si>
  <si>
    <t>Tyre, 235/85/16 Good RICH ATR</t>
  </si>
  <si>
    <t>Tyre, 235/85/R16  tubeless Scorpion Pirelli/yana</t>
  </si>
  <si>
    <t>TYRE, 245/70 R 17 ATR KUMHO</t>
  </si>
  <si>
    <t>Tyre, 255x70 R 15 Good Rich ATR</t>
  </si>
  <si>
    <t>TYRE, 265/70 R17 FOR PRADO TX</t>
  </si>
  <si>
    <t>Tyre, 265x70R 19.5</t>
  </si>
  <si>
    <t>Tyre, 31x10.5x15 Scorpion Pirelli</t>
  </si>
  <si>
    <t>Tyre, 31x10.5x15 Yana</t>
  </si>
  <si>
    <t>Tyre, 750x16 14PLY Pamoja</t>
  </si>
  <si>
    <t>Tyre, 750x16 14PLY Translug/CEAT</t>
  </si>
  <si>
    <t>Tyre, 750x16 Translug Yana/CEAT/PAMOJA</t>
  </si>
  <si>
    <t>Tyre, AT/R GoodRich 245/70 R17</t>
  </si>
  <si>
    <t>Tyre, CV 2000 195X14 Yana</t>
  </si>
  <si>
    <t>TYRE,265/70 R16 PIRELLI SCORPION ATR</t>
  </si>
  <si>
    <t>TYRES,  235/65 R17 Yana</t>
  </si>
  <si>
    <t>TYRES,295/80 R22.5 BUS</t>
  </si>
  <si>
    <t>Umbrella, Large Assorted Colours</t>
  </si>
  <si>
    <t>Umbrella, Medium Assorted Colours</t>
  </si>
  <si>
    <t>Uniform, for Clinicians as per sizes</t>
  </si>
  <si>
    <t>UPS, 650 VA APC Smart</t>
  </si>
  <si>
    <t>Vaccine, Anti-rabies 0.5ml</t>
  </si>
  <si>
    <t>Vaccine, Anti-rabies, Single dose 1ml</t>
  </si>
  <si>
    <t>Vaccine, BCG Tuberculosis (Multidose) 10 dose vial</t>
  </si>
  <si>
    <t>Vaccine, Flu VAXIGRIP</t>
  </si>
  <si>
    <t xml:space="preserve">Vaccine, Hepatitis B Multi-dose </t>
  </si>
  <si>
    <t xml:space="preserve">Vaccine, Hepatitis B Single-dose </t>
  </si>
  <si>
    <t>Valve, Stop cock 3 way tap</t>
  </si>
  <si>
    <t>Varnish, Multi-Purpose Clear Crown 1x4 lts</t>
  </si>
  <si>
    <t>Varnish, Woodseal High Gloss Clear Crown 1x4 lts</t>
  </si>
  <si>
    <t>Vaseline, Bluegel 100g</t>
  </si>
  <si>
    <t>Vaseline, Bluegel 250g</t>
  </si>
  <si>
    <t>Vaseline, Bluegel 50g</t>
  </si>
  <si>
    <t>Vest, Safety reflective</t>
  </si>
  <si>
    <t>Vial, Cryo 1.8- 2ml (1x450)</t>
  </si>
  <si>
    <t>Vial, Cryo 1.8-2ml (1x50)</t>
  </si>
  <si>
    <t>Vials, Cryo Nunc 1.8ml 25/pkt</t>
  </si>
  <si>
    <t>Vials, Cryo Nunc 1.8ml 500/pkt</t>
  </si>
  <si>
    <t>Vials, Cryo Nunc 4.5ml 500/pkt</t>
  </si>
  <si>
    <t>Wall Clock Pearl</t>
  </si>
  <si>
    <t>Wall pass 3/4''</t>
  </si>
  <si>
    <t>Washer, Electric Pressure  Karcher HD 6/15C, 230V 50Hz, 3.1kW’</t>
  </si>
  <si>
    <t>Watch, Stop electronic</t>
  </si>
  <si>
    <t>Water Battery 1L</t>
  </si>
  <si>
    <t>Water, DEPC ( nucleic acid free water) 1 Litre</t>
  </si>
  <si>
    <t>Water, Distilled 1X20L</t>
  </si>
  <si>
    <t>Water, Distilled 1X5L</t>
  </si>
  <si>
    <t>Water, Drinking  18.9 lts (With container)</t>
  </si>
  <si>
    <t>Water, Drinking  18.9 lts (Without container)</t>
  </si>
  <si>
    <t>Water, Heater 1500W</t>
  </si>
  <si>
    <t>Water, Mineral  1 L</t>
  </si>
  <si>
    <t>Water, Molecular biology 1000ml</t>
  </si>
  <si>
    <t>Water, Molecular biology 500ml</t>
  </si>
  <si>
    <t>Water, Molecular Biology Grade 5ml</t>
  </si>
  <si>
    <t>Water, Nuclease free water DEPC ( Not DEPC Treated) # 9939 100ltr</t>
  </si>
  <si>
    <t>Water, PCR (Mediatech) Cat#99-940-CM 1000mls</t>
  </si>
  <si>
    <t>Water, USP 10L</t>
  </si>
  <si>
    <t>WD-40 Spray</t>
  </si>
  <si>
    <t>Weather Strips (Dust rubbers) RH #67861-60110</t>
  </si>
  <si>
    <t>Weather Strips(Dust rubbers) LH 67862-60110</t>
  </si>
  <si>
    <t>Weather Strips(Dust rubbers) Reardoor #67881-60040</t>
  </si>
  <si>
    <t>Weather Strips(Dust rubbers) Reardoor #67882-60041</t>
  </si>
  <si>
    <t>Weighing Scale Adult (Digital) - Secca  (Pc)</t>
  </si>
  <si>
    <t>Wheel Balancing weights 10G</t>
  </si>
  <si>
    <t xml:space="preserve">Wheel Balancing weights 20G </t>
  </si>
  <si>
    <t>Wheel Balancing weights 25G</t>
  </si>
  <si>
    <t>Wheel Balancing weights 30G</t>
  </si>
  <si>
    <t>Wheel Balancing weights 35G</t>
  </si>
  <si>
    <t>Wheel Balancing weights 40G</t>
  </si>
  <si>
    <t>Wheel Balancing weights 45G</t>
  </si>
  <si>
    <t>Wheel Balancing weights 50G</t>
  </si>
  <si>
    <t>Wheel Balancing weights 55G</t>
  </si>
  <si>
    <t>Wheel Balancing weights 5G</t>
  </si>
  <si>
    <t>Wheel Balancing weights 60G</t>
  </si>
  <si>
    <t>Wheel Balancing weights 65G</t>
  </si>
  <si>
    <t>Wheel Balancing weights 70G</t>
  </si>
  <si>
    <t>Wheel Balancing weights 80G</t>
  </si>
  <si>
    <t>Wheel Balancing weights 90G</t>
  </si>
  <si>
    <t>Wheel Castor</t>
  </si>
  <si>
    <t>Whistle Metal</t>
  </si>
  <si>
    <t xml:space="preserve">White Out 20 mls </t>
  </si>
  <si>
    <t>Wiper, Blade 16''</t>
  </si>
  <si>
    <t>Wiper, Blade 18''</t>
  </si>
  <si>
    <t>Wiper, Blade 20''</t>
  </si>
  <si>
    <t>Wiper, Blade Subaru 86542AA020</t>
  </si>
  <si>
    <t>Wiper, Blade Subaru 86542AA040</t>
  </si>
  <si>
    <t>Wool, Steel 250gms</t>
  </si>
  <si>
    <t xml:space="preserve">1.  Note that this category covers ONLY contracts which provide for vendors 
    to conduct actual program activities, such as operating PMCT clinics, VCT counseling, etc. 
2.  This category is not normally found in this COAG, although PEPFAR will 
    be using this kind of contract </t>
  </si>
  <si>
    <t>CONTRACTUAL DESCRIPTION</t>
  </si>
  <si>
    <t>COST PER UNIT</t>
  </si>
  <si>
    <t>TOTAL AMOUNT (USD)</t>
  </si>
  <si>
    <t>VENDOR NAME</t>
  </si>
  <si>
    <t>DETAILS</t>
  </si>
  <si>
    <t>Lab Equipment Service Costs</t>
  </si>
  <si>
    <t>Sequencing Costs</t>
  </si>
  <si>
    <t>Testing of specimens ( Extraction, PCR &amp; labour)</t>
  </si>
  <si>
    <t>MOH Meetings &amp; Senistization</t>
  </si>
  <si>
    <t>Shipment Cost</t>
  </si>
  <si>
    <t>IRB approval Costs</t>
  </si>
  <si>
    <t>TOTAL AMOUNT</t>
  </si>
  <si>
    <t>BACK TO PERSONNEL SUMMARY</t>
  </si>
  <si>
    <t>Casual</t>
  </si>
  <si>
    <t>OTHER STAFF (Interns, Casuals..etc)</t>
  </si>
  <si>
    <t>PERSONNEL TYPE</t>
  </si>
  <si>
    <t>NO OF POSITIONS</t>
  </si>
  <si>
    <t xml:space="preserve">NO. OF MONTHS </t>
  </si>
  <si>
    <t>COST PER MONTH</t>
  </si>
  <si>
    <t>TOTAL AMOUNT KES</t>
  </si>
  <si>
    <t>AMOUNT USD</t>
  </si>
  <si>
    <t>LOCUM</t>
  </si>
  <si>
    <t>Total</t>
  </si>
  <si>
    <t>DESCRIPTION (NATURE OF TRAVEL/PERSON TRAVEL)</t>
  </si>
  <si>
    <t>QUARTER</t>
  </si>
  <si>
    <t>AREA OF TRAVEL</t>
  </si>
  <si>
    <t>SALARY GRADE OF TRAVELLOR</t>
  </si>
  <si>
    <t>PERDIEM PER DAY KSH</t>
  </si>
  <si>
    <t># OF NIGHTS IN TRAVEL</t>
  </si>
  <si>
    <t>AIR/ROAD FARE KES</t>
  </si>
  <si>
    <t>TAXI EXPENSES</t>
  </si>
  <si>
    <t>MISCELLENOUS EXPENSES</t>
  </si>
  <si>
    <t># OF PERSONS TRAVELLING</t>
  </si>
  <si>
    <t># OF TRIPS</t>
  </si>
  <si>
    <t>TOTAL AMOUNT KSH</t>
  </si>
  <si>
    <t>TOTAL AMOUNT USD</t>
  </si>
  <si>
    <t>LOCAL TRAVELS</t>
  </si>
  <si>
    <t>PI Field Visits</t>
  </si>
  <si>
    <t>Quarter 1 (Oct2019-Dec 2019)</t>
  </si>
  <si>
    <t>Area 1: Nairobi, Mombasa,  Kisumu, Malindi, Kilifi, Lamu, Kwale</t>
  </si>
  <si>
    <t>Study Coordinator Field Visits</t>
  </si>
  <si>
    <t>Quarter 2 (Jan 2020- March 2020)</t>
  </si>
  <si>
    <t>Study Coordination Visits</t>
  </si>
  <si>
    <t>Quarter 3 (April 2020- June 2020)</t>
  </si>
  <si>
    <t>Data Field Visits</t>
  </si>
  <si>
    <t>Sub total</t>
  </si>
  <si>
    <t>INTERNATIONAL TRAVEL</t>
  </si>
  <si>
    <t>International travel</t>
  </si>
  <si>
    <t>Scientific conference</t>
  </si>
  <si>
    <t>TOTAL TRAVEL</t>
  </si>
  <si>
    <t>Area 2: Nakuru, Nyeri, Eldoret, Kericho, Kakamega, Embu, Naivasha, Nanyuki, Garissa</t>
  </si>
  <si>
    <t>Area 3: Others</t>
  </si>
  <si>
    <t>Quarter 4 (July 2020- Sept 2020)</t>
  </si>
  <si>
    <t>OTHERS DESCRIPTION</t>
  </si>
  <si>
    <t>COST</t>
  </si>
  <si>
    <t>TRANSPORT</t>
  </si>
  <si>
    <t>TRANSPORT TYPE</t>
  </si>
  <si>
    <t>TRANSPORT DESCRIPTION</t>
  </si>
  <si>
    <t>NO. OF MONTHS</t>
  </si>
  <si>
    <t>MILEAGE(KM) PER MONTH</t>
  </si>
  <si>
    <t>Vehicle</t>
  </si>
  <si>
    <t>Transport Field &amp; Follow ups</t>
  </si>
  <si>
    <t>SUB TOTAL AMOUNT</t>
  </si>
  <si>
    <t>TRAINING</t>
  </si>
  <si>
    <t>TRAINING DESCRIPTION eg Diploma, Degree etc</t>
  </si>
  <si>
    <t>TRAINING INSTITUTION</t>
  </si>
  <si>
    <t>NO. MONTHS</t>
  </si>
  <si>
    <t xml:space="preserve">COST </t>
  </si>
  <si>
    <t>COST  PER EMPLOYEE (USD)</t>
  </si>
  <si>
    <t xml:space="preserve">Training  </t>
  </si>
  <si>
    <t>TBD</t>
  </si>
  <si>
    <t>OTHERS MISCELLENIOUS</t>
  </si>
  <si>
    <t>OTHER DESCRIPTION</t>
  </si>
  <si>
    <t>NATURE</t>
  </si>
  <si>
    <t>UNIT PRICE</t>
  </si>
  <si>
    <t>Airtime  and Communication Costs</t>
  </si>
  <si>
    <t>Airtime for Communication /Internet</t>
  </si>
  <si>
    <t>PROJECT NAME</t>
  </si>
  <si>
    <t>Exchange Rate:</t>
  </si>
  <si>
    <t>KSH</t>
  </si>
  <si>
    <t>DOLLAR($)</t>
  </si>
  <si>
    <t>PERSONNEL</t>
  </si>
  <si>
    <t>EQUIPMENT</t>
  </si>
  <si>
    <t>SUPPLIES</t>
  </si>
  <si>
    <t>TRAVEL</t>
  </si>
  <si>
    <t>CONTRACTUALS</t>
  </si>
  <si>
    <t xml:space="preserve">OTHERS </t>
  </si>
  <si>
    <t>TOTAL DIRECT COST</t>
  </si>
  <si>
    <t>IDC</t>
  </si>
  <si>
    <t>GRAND TOTAL BUDGET COST</t>
  </si>
  <si>
    <t>NOTES:</t>
  </si>
  <si>
    <t>Please Do Not Try To Edit the Columns In Blue Since They are ReadOnly</t>
  </si>
  <si>
    <t>Enter Correct Value of Figure At the Correct Column as Indicated in The Columns</t>
  </si>
  <si>
    <t xml:space="preserve">BUDGET period </t>
  </si>
  <si>
    <t>Gross Monthly pay &amp; benefits PNP</t>
  </si>
  <si>
    <t>Gross Monthly pay &amp; benefits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</si>
</sst>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_(* #,##0_);_(* \(#,##0\);_(* &quot;-&quot;??_);_(@_)"/>
    <numFmt numFmtId="165" formatCode="_([$$-409]* #,##0.00_);_([$$-409]* \(#,##0.00\);_([$$-409]* &quot;-&quot;??_);_(@_)"/>
    <numFmt numFmtId="166" formatCode="[$KES]\ #,##0.00"/>
    <numFmt numFmtId="167" formatCode=";;;"/>
    <numFmt numFmtId="168" formatCode="&quot;$&quot;#,##0"/>
    <numFmt numFmtId="169" formatCode="[$KES]\ #,##0"/>
    <numFmt numFmtId="170" formatCode="_([$KES]\ * #,##0.00_);_([$KES]\ * \(#,##0.00\);_([$KES]\ * &quot;-&quot;??_);_(@_)"/>
  </numFmts>
  <fonts count="46" x14ac:knownFonts="1">
    <font>
      <sz val="11"/>
      <color theme="1"/>
      <name val="Calibri"/>
      <family val="2"/>
      <scheme val="minor"/>
    </font>
    <font>
      <sz val="11"/>
      <color theme="1"/>
      <name val="Calibri"/>
      <family val="2"/>
      <scheme val="minor"/>
    </font>
    <font>
      <sz val="10"/>
      <color theme="1"/>
      <name val="Maiandra GD"/>
      <family val="2"/>
    </font>
    <font>
      <sz val="11"/>
      <name val="Calibri"/>
      <family val="2"/>
      <scheme val="minor"/>
    </font>
    <font>
      <b/>
      <sz val="11"/>
      <name val="Calibri"/>
      <family val="2"/>
      <scheme val="minor"/>
    </font>
    <font>
      <sz val="9"/>
      <name val="Times New Roman"/>
      <family val="1"/>
    </font>
    <font>
      <b/>
      <sz val="9"/>
      <name val="Times New Roman"/>
      <family val="1"/>
    </font>
    <font>
      <sz val="9"/>
      <color indexed="81"/>
      <name val="Tahoma"/>
      <family val="2"/>
    </font>
    <font>
      <b/>
      <sz val="9"/>
      <color indexed="81"/>
      <name val="Tahoma"/>
      <family val="2"/>
    </font>
    <font>
      <sz val="14"/>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b/>
      <sz val="14"/>
      <name val="Calibri"/>
      <family val="2"/>
      <scheme val="minor"/>
    </font>
    <font>
      <i/>
      <sz val="10"/>
      <name val="Calibri Light"/>
      <family val="2"/>
    </font>
    <font>
      <sz val="10"/>
      <name val="Arial"/>
      <family val="2"/>
    </font>
    <font>
      <u/>
      <sz val="10"/>
      <color indexed="12"/>
      <name val="Arial"/>
      <family val="2"/>
    </font>
    <font>
      <i/>
      <u/>
      <sz val="10"/>
      <color indexed="12"/>
      <name val="Calibri Light"/>
      <family val="2"/>
    </font>
    <font>
      <b/>
      <i/>
      <sz val="10"/>
      <name val="Calibri Light"/>
      <family val="2"/>
    </font>
    <font>
      <i/>
      <sz val="9"/>
      <name val="Calibri Light"/>
      <family val="2"/>
    </font>
    <font>
      <sz val="10"/>
      <name val="Calibri Light"/>
      <family val="2"/>
    </font>
    <font>
      <i/>
      <sz val="10"/>
      <color theme="1"/>
      <name val="Calibri Light"/>
      <family val="2"/>
    </font>
    <font>
      <i/>
      <sz val="10"/>
      <color rgb="FF000000"/>
      <name val="Calibri Light"/>
      <family val="2"/>
    </font>
    <font>
      <b/>
      <i/>
      <sz val="9"/>
      <name val="Calibri Light"/>
      <family val="2"/>
    </font>
    <font>
      <i/>
      <sz val="11"/>
      <color rgb="FF1F497D"/>
      <name val="Calibri Light"/>
      <family val="2"/>
    </font>
    <font>
      <b/>
      <i/>
      <sz val="11"/>
      <color theme="1"/>
      <name val="Calibri Light"/>
      <family val="2"/>
    </font>
    <font>
      <i/>
      <sz val="10"/>
      <name val="Arial"/>
      <family val="2"/>
    </font>
    <font>
      <i/>
      <u/>
      <sz val="10"/>
      <color indexed="12"/>
      <name val="Arial"/>
      <family val="2"/>
    </font>
    <font>
      <b/>
      <i/>
      <sz val="10"/>
      <name val="Arial"/>
      <family val="2"/>
    </font>
    <font>
      <i/>
      <sz val="10"/>
      <name val="Times New Roman"/>
      <family val="1"/>
    </font>
    <font>
      <b/>
      <i/>
      <sz val="16"/>
      <name val="Arial"/>
      <family val="2"/>
    </font>
    <font>
      <i/>
      <sz val="8"/>
      <name val="Arial"/>
      <family val="2"/>
    </font>
    <font>
      <i/>
      <sz val="9"/>
      <name val="Arial"/>
      <family val="2"/>
    </font>
    <font>
      <i/>
      <sz val="9"/>
      <name val="Times New Roman"/>
      <family val="1"/>
    </font>
    <font>
      <i/>
      <sz val="12"/>
      <name val="Calibri"/>
      <family val="2"/>
      <scheme val="minor"/>
    </font>
    <font>
      <b/>
      <i/>
      <sz val="9"/>
      <name val="Times New Roman"/>
      <family val="1"/>
    </font>
    <font>
      <b/>
      <i/>
      <sz val="10"/>
      <color indexed="12"/>
      <name val="Times New Roman"/>
      <family val="1"/>
    </font>
    <font>
      <i/>
      <sz val="9"/>
      <color indexed="12"/>
      <name val="Times New Roman"/>
      <family val="1"/>
    </font>
    <font>
      <b/>
      <i/>
      <sz val="11"/>
      <color theme="1"/>
      <name val="Calibri"/>
      <family val="2"/>
      <scheme val="minor"/>
    </font>
    <font>
      <b/>
      <i/>
      <sz val="11"/>
      <color theme="3" tint="0.39997558519241921"/>
      <name val="Calibri"/>
      <family val="2"/>
      <scheme val="minor"/>
    </font>
    <font>
      <sz val="9"/>
      <name val="Calibri Light"/>
      <family val="2"/>
    </font>
    <font>
      <b/>
      <sz val="9"/>
      <name val="Calibri Light"/>
      <family val="2"/>
    </font>
    <font>
      <b/>
      <sz val="9"/>
      <color theme="1"/>
      <name val="Calibri Light"/>
      <family val="2"/>
    </font>
    <font>
      <b/>
      <sz val="9"/>
      <color rgb="FFFF0000"/>
      <name val="Calibri Light"/>
      <family val="2"/>
    </font>
    <font>
      <b/>
      <u/>
      <sz val="9"/>
      <name val="Calibri Light"/>
      <family val="2"/>
    </font>
  </fonts>
  <fills count="1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cellStyleXfs>
  <cellXfs count="336">
    <xf numFmtId="0" fontId="0" fillId="0" borderId="0" xfId="0"/>
    <xf numFmtId="164" fontId="2" fillId="0" borderId="1" xfId="1" applyNumberFormat="1" applyFont="1" applyBorder="1"/>
    <xf numFmtId="0" fontId="3" fillId="0" borderId="1" xfId="0" applyFont="1" applyBorder="1"/>
    <xf numFmtId="0" fontId="3" fillId="0" borderId="0" xfId="0" applyFont="1" applyBorder="1"/>
    <xf numFmtId="0" fontId="5" fillId="0" borderId="0" xfId="0" applyFont="1" applyBorder="1"/>
    <xf numFmtId="0" fontId="4" fillId="0" borderId="0" xfId="0" applyFont="1" applyBorder="1"/>
    <xf numFmtId="0" fontId="4" fillId="0" borderId="1" xfId="0" applyFont="1" applyBorder="1"/>
    <xf numFmtId="0" fontId="6" fillId="0" borderId="0" xfId="0" applyFont="1" applyBorder="1"/>
    <xf numFmtId="0" fontId="4" fillId="3" borderId="1" xfId="0" applyFont="1" applyFill="1" applyBorder="1"/>
    <xf numFmtId="0" fontId="4" fillId="4" borderId="1" xfId="0" applyFont="1" applyFill="1" applyBorder="1"/>
    <xf numFmtId="0" fontId="4" fillId="0" borderId="1" xfId="0" applyFont="1" applyFill="1" applyBorder="1"/>
    <xf numFmtId="0" fontId="6" fillId="0" borderId="0" xfId="0" applyFont="1" applyFill="1" applyBorder="1"/>
    <xf numFmtId="0" fontId="4" fillId="0" borderId="0" xfId="0" applyFont="1" applyFill="1" applyBorder="1"/>
    <xf numFmtId="0" fontId="3" fillId="4" borderId="1" xfId="0" applyFont="1" applyFill="1" applyBorder="1"/>
    <xf numFmtId="0" fontId="4" fillId="4" borderId="1" xfId="0" applyFont="1" applyFill="1" applyBorder="1" applyAlignment="1">
      <alignment wrapText="1"/>
    </xf>
    <xf numFmtId="0" fontId="4" fillId="3" borderId="1" xfId="0" applyFont="1" applyFill="1" applyBorder="1" applyAlignment="1">
      <alignment wrapText="1"/>
    </xf>
    <xf numFmtId="0" fontId="4" fillId="0" borderId="1" xfId="0" applyFont="1" applyFill="1" applyBorder="1" applyAlignment="1">
      <alignment wrapText="1"/>
    </xf>
    <xf numFmtId="0" fontId="5" fillId="0" borderId="0" xfId="0" applyFont="1" applyFill="1" applyBorder="1"/>
    <xf numFmtId="0" fontId="3" fillId="0" borderId="0" xfId="0" applyFont="1" applyFill="1" applyBorder="1"/>
    <xf numFmtId="0" fontId="3" fillId="5" borderId="1" xfId="0" applyFont="1" applyFill="1" applyBorder="1"/>
    <xf numFmtId="0" fontId="3" fillId="6" borderId="1" xfId="0" applyFont="1" applyFill="1" applyBorder="1"/>
    <xf numFmtId="43" fontId="3" fillId="0" borderId="0" xfId="1" applyFont="1" applyBorder="1"/>
    <xf numFmtId="43" fontId="4" fillId="0" borderId="1" xfId="1" applyFont="1" applyBorder="1"/>
    <xf numFmtId="43" fontId="4" fillId="3" borderId="1" xfId="1" applyFont="1" applyFill="1" applyBorder="1" applyAlignment="1">
      <alignment wrapText="1"/>
    </xf>
    <xf numFmtId="43" fontId="3" fillId="0" borderId="1" xfId="1" applyFont="1" applyBorder="1"/>
    <xf numFmtId="43" fontId="4" fillId="4" borderId="1" xfId="1" applyFont="1" applyFill="1" applyBorder="1"/>
    <xf numFmtId="43" fontId="4" fillId="0" borderId="1" xfId="1" applyFont="1" applyFill="1" applyBorder="1"/>
    <xf numFmtId="43" fontId="4" fillId="3" borderId="1" xfId="1" applyFont="1" applyFill="1" applyBorder="1"/>
    <xf numFmtId="43" fontId="3" fillId="4" borderId="1" xfId="1" applyFont="1" applyFill="1" applyBorder="1"/>
    <xf numFmtId="43" fontId="3" fillId="5" borderId="1" xfId="1" applyFont="1" applyFill="1" applyBorder="1"/>
    <xf numFmtId="43" fontId="3" fillId="6" borderId="1" xfId="1" applyFont="1" applyFill="1" applyBorder="1"/>
    <xf numFmtId="9" fontId="3" fillId="0" borderId="1" xfId="2" applyFont="1" applyBorder="1"/>
    <xf numFmtId="43" fontId="3" fillId="0" borderId="1" xfId="0" applyNumberFormat="1" applyFont="1" applyBorder="1"/>
    <xf numFmtId="0" fontId="9" fillId="0" borderId="0" xfId="0" applyFont="1" applyBorder="1" applyAlignment="1">
      <alignment horizontal="center" vertical="top"/>
    </xf>
    <xf numFmtId="0" fontId="10" fillId="0" borderId="1" xfId="0" applyFont="1" applyBorder="1" applyAlignment="1">
      <alignment horizontal="left" vertical="top" wrapText="1"/>
    </xf>
    <xf numFmtId="0" fontId="0" fillId="0" borderId="1" xfId="0" applyBorder="1"/>
    <xf numFmtId="0" fontId="10" fillId="0" borderId="1" xfId="0" applyFont="1" applyBorder="1" applyAlignment="1">
      <alignment vertical="top" wrapText="1"/>
    </xf>
    <xf numFmtId="0" fontId="10" fillId="7"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top"/>
    </xf>
    <xf numFmtId="164" fontId="0" fillId="9" borderId="1" xfId="1" applyNumberFormat="1" applyFont="1" applyFill="1" applyBorder="1"/>
    <xf numFmtId="164" fontId="0" fillId="0" borderId="1" xfId="1" applyNumberFormat="1" applyFont="1" applyBorder="1"/>
    <xf numFmtId="164" fontId="0" fillId="0" borderId="1" xfId="1" applyNumberFormat="1" applyFont="1" applyFill="1" applyBorder="1"/>
    <xf numFmtId="0" fontId="10" fillId="9" borderId="1" xfId="0" applyFont="1" applyFill="1" applyBorder="1" applyAlignment="1">
      <alignment horizontal="left" vertical="top" wrapText="1"/>
    </xf>
    <xf numFmtId="0" fontId="12" fillId="9" borderId="1" xfId="0" applyFont="1" applyFill="1" applyBorder="1" applyAlignment="1">
      <alignment horizontal="left" vertical="top" wrapText="1"/>
    </xf>
    <xf numFmtId="0" fontId="13" fillId="9" borderId="1" xfId="0" applyFont="1" applyFill="1" applyBorder="1" applyAlignment="1">
      <alignment horizontal="center" vertical="top"/>
    </xf>
    <xf numFmtId="0" fontId="13" fillId="9" borderId="1" xfId="0" applyFont="1" applyFill="1" applyBorder="1" applyAlignment="1">
      <alignment horizontal="left" vertical="top" wrapText="1"/>
    </xf>
    <xf numFmtId="0" fontId="11"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0" xfId="0" applyAlignment="1">
      <alignment horizontal="center"/>
    </xf>
    <xf numFmtId="0" fontId="10" fillId="7" borderId="1" xfId="0" applyFont="1" applyFill="1" applyBorder="1" applyAlignment="1"/>
    <xf numFmtId="0" fontId="10" fillId="7" borderId="1" xfId="0" applyFont="1" applyFill="1" applyBorder="1" applyAlignment="1">
      <alignment wrapText="1"/>
    </xf>
    <xf numFmtId="0" fontId="4" fillId="4" borderId="1" xfId="0" applyFont="1" applyFill="1" applyBorder="1" applyAlignment="1">
      <alignment horizontal="center" wrapText="1"/>
    </xf>
    <xf numFmtId="0" fontId="3" fillId="4" borderId="0" xfId="0" applyFont="1" applyFill="1" applyBorder="1"/>
    <xf numFmtId="0" fontId="4" fillId="10" borderId="1" xfId="0" applyFont="1" applyFill="1" applyBorder="1" applyAlignment="1">
      <alignment wrapText="1"/>
    </xf>
    <xf numFmtId="43" fontId="4" fillId="10" borderId="1" xfId="1" applyFont="1" applyFill="1" applyBorder="1" applyAlignment="1">
      <alignment wrapText="1"/>
    </xf>
    <xf numFmtId="0" fontId="3" fillId="10" borderId="1" xfId="0" applyFont="1" applyFill="1" applyBorder="1"/>
    <xf numFmtId="43" fontId="3" fillId="10" borderId="1" xfId="1" applyFont="1" applyFill="1" applyBorder="1"/>
    <xf numFmtId="43" fontId="3" fillId="10" borderId="0" xfId="1" applyFont="1" applyFill="1" applyBorder="1"/>
    <xf numFmtId="0" fontId="3" fillId="10" borderId="0" xfId="0" applyFont="1" applyFill="1" applyBorder="1"/>
    <xf numFmtId="0" fontId="3" fillId="0" borderId="6" xfId="0" applyFont="1" applyBorder="1"/>
    <xf numFmtId="9" fontId="3" fillId="10" borderId="6" xfId="2" applyFont="1" applyFill="1" applyBorder="1"/>
    <xf numFmtId="0" fontId="3" fillId="10" borderId="6" xfId="0" applyFont="1" applyFill="1" applyBorder="1"/>
    <xf numFmtId="43" fontId="3" fillId="10" borderId="6" xfId="1" applyFont="1" applyFill="1" applyBorder="1"/>
    <xf numFmtId="43" fontId="3" fillId="4" borderId="6" xfId="0" applyNumberFormat="1" applyFont="1" applyFill="1" applyBorder="1"/>
    <xf numFmtId="43" fontId="4" fillId="4" borderId="1" xfId="1" applyFont="1" applyFill="1" applyBorder="1" applyAlignment="1">
      <alignment horizontal="center" wrapText="1"/>
    </xf>
    <xf numFmtId="43" fontId="3" fillId="4" borderId="6" xfId="1" applyFont="1" applyFill="1" applyBorder="1"/>
    <xf numFmtId="43" fontId="3" fillId="4" borderId="0" xfId="1" applyFont="1" applyFill="1" applyBorder="1"/>
    <xf numFmtId="9" fontId="3" fillId="4" borderId="6" xfId="2" applyFont="1" applyFill="1" applyBorder="1"/>
    <xf numFmtId="9" fontId="3" fillId="4" borderId="1" xfId="2" applyFont="1" applyFill="1" applyBorder="1"/>
    <xf numFmtId="164" fontId="3" fillId="4" borderId="6" xfId="1" applyNumberFormat="1" applyFont="1" applyFill="1" applyBorder="1"/>
    <xf numFmtId="0" fontId="4" fillId="8" borderId="1" xfId="0" applyFont="1" applyFill="1" applyBorder="1" applyAlignment="1">
      <alignment wrapText="1"/>
    </xf>
    <xf numFmtId="0" fontId="3" fillId="8" borderId="6" xfId="0" applyFont="1" applyFill="1" applyBorder="1"/>
    <xf numFmtId="0" fontId="3" fillId="8" borderId="1" xfId="0" applyFont="1" applyFill="1" applyBorder="1"/>
    <xf numFmtId="0" fontId="3" fillId="8" borderId="0" xfId="0" applyFont="1" applyFill="1" applyBorder="1"/>
    <xf numFmtId="9" fontId="3" fillId="8" borderId="6" xfId="2" applyFont="1" applyFill="1" applyBorder="1"/>
    <xf numFmtId="9" fontId="3" fillId="8" borderId="1" xfId="2" applyFont="1" applyFill="1" applyBorder="1"/>
    <xf numFmtId="43" fontId="3" fillId="8" borderId="6" xfId="1" applyFont="1" applyFill="1" applyBorder="1"/>
    <xf numFmtId="43" fontId="4" fillId="8" borderId="1" xfId="1" applyFont="1" applyFill="1" applyBorder="1" applyAlignment="1">
      <alignment wrapText="1"/>
    </xf>
    <xf numFmtId="43" fontId="3" fillId="8" borderId="0" xfId="1" applyFont="1" applyFill="1" applyBorder="1"/>
    <xf numFmtId="43" fontId="3" fillId="0" borderId="6" xfId="0" applyNumberFormat="1" applyFont="1" applyBorder="1"/>
    <xf numFmtId="43" fontId="4" fillId="4" borderId="1" xfId="0" applyNumberFormat="1" applyFont="1" applyFill="1" applyBorder="1"/>
    <xf numFmtId="43" fontId="4" fillId="3" borderId="1" xfId="0" applyNumberFormat="1" applyFont="1" applyFill="1" applyBorder="1"/>
    <xf numFmtId="0" fontId="3" fillId="0" borderId="7" xfId="0" applyFont="1" applyBorder="1"/>
    <xf numFmtId="43" fontId="3" fillId="10" borderId="8" xfId="1" applyFont="1" applyFill="1" applyBorder="1"/>
    <xf numFmtId="43" fontId="3" fillId="4" borderId="8" xfId="1" applyFont="1" applyFill="1" applyBorder="1"/>
    <xf numFmtId="43" fontId="3" fillId="4" borderId="8" xfId="0" applyNumberFormat="1" applyFont="1" applyFill="1" applyBorder="1"/>
    <xf numFmtId="43" fontId="3" fillId="8" borderId="8" xfId="1" applyFont="1" applyFill="1" applyBorder="1"/>
    <xf numFmtId="43" fontId="3" fillId="0" borderId="8" xfId="0" applyNumberFormat="1" applyFont="1" applyBorder="1"/>
    <xf numFmtId="43" fontId="4" fillId="0" borderId="1" xfId="0" applyNumberFormat="1" applyFont="1" applyBorder="1"/>
    <xf numFmtId="43" fontId="14" fillId="8" borderId="1" xfId="1" applyFont="1" applyFill="1" applyBorder="1"/>
    <xf numFmtId="0" fontId="14" fillId="0" borderId="0" xfId="0" applyFont="1" applyBorder="1"/>
    <xf numFmtId="0" fontId="15" fillId="0" borderId="0" xfId="0" applyFont="1"/>
    <xf numFmtId="43" fontId="15" fillId="0" borderId="0" xfId="1" applyFont="1" applyAlignment="1">
      <alignment horizontal="left"/>
    </xf>
    <xf numFmtId="165" fontId="15" fillId="0" borderId="0" xfId="3" applyNumberFormat="1" applyFont="1"/>
    <xf numFmtId="0" fontId="15" fillId="0" borderId="0" xfId="0" applyFont="1" applyFill="1" applyBorder="1"/>
    <xf numFmtId="43" fontId="15" fillId="0" borderId="0" xfId="1" applyFont="1" applyFill="1" applyBorder="1"/>
    <xf numFmtId="165" fontId="15" fillId="0" borderId="0" xfId="0" applyNumberFormat="1" applyFont="1" applyFill="1" applyBorder="1"/>
    <xf numFmtId="165" fontId="15" fillId="0" borderId="0" xfId="3" applyNumberFormat="1" applyFont="1" applyFill="1" applyBorder="1"/>
    <xf numFmtId="0" fontId="18" fillId="0" borderId="0" xfId="4" applyFont="1" applyAlignment="1" applyProtection="1"/>
    <xf numFmtId="0" fontId="19" fillId="0" borderId="2" xfId="0" applyFont="1" applyBorder="1"/>
    <xf numFmtId="0" fontId="19" fillId="0" borderId="1" xfId="0" applyFont="1" applyBorder="1"/>
    <xf numFmtId="43" fontId="19" fillId="0" borderId="1" xfId="1" applyFont="1" applyBorder="1" applyAlignment="1">
      <alignment horizontal="left"/>
    </xf>
    <xf numFmtId="165" fontId="19" fillId="0" borderId="1" xfId="3" applyNumberFormat="1" applyFont="1" applyBorder="1"/>
    <xf numFmtId="0" fontId="19" fillId="0" borderId="0" xfId="0" applyFont="1"/>
    <xf numFmtId="0" fontId="19" fillId="11" borderId="1" xfId="0" applyFont="1" applyFill="1" applyBorder="1" applyAlignment="1">
      <alignment wrapText="1"/>
    </xf>
    <xf numFmtId="43" fontId="19" fillId="11" borderId="1" xfId="1" applyFont="1" applyFill="1" applyBorder="1" applyAlignment="1">
      <alignment wrapText="1"/>
    </xf>
    <xf numFmtId="165" fontId="19" fillId="11" borderId="1" xfId="0" applyNumberFormat="1" applyFont="1" applyFill="1" applyBorder="1" applyAlignment="1">
      <alignment wrapText="1"/>
    </xf>
    <xf numFmtId="165" fontId="19" fillId="11" borderId="1" xfId="3" applyNumberFormat="1" applyFont="1" applyFill="1" applyBorder="1" applyAlignment="1">
      <alignment wrapText="1"/>
    </xf>
    <xf numFmtId="0" fontId="19" fillId="0" borderId="0" xfId="0" applyFont="1" applyAlignment="1">
      <alignment wrapText="1"/>
    </xf>
    <xf numFmtId="0" fontId="19" fillId="0" borderId="0" xfId="0" applyFont="1" applyBorder="1"/>
    <xf numFmtId="0" fontId="20" fillId="0" borderId="1" xfId="0" applyFont="1" applyBorder="1"/>
    <xf numFmtId="0" fontId="21" fillId="0" borderId="0" xfId="0" applyFont="1" applyFill="1" applyBorder="1"/>
    <xf numFmtId="41" fontId="15" fillId="0" borderId="1" xfId="1" applyNumberFormat="1" applyFont="1" applyBorder="1" applyAlignment="1">
      <alignment horizontal="left"/>
    </xf>
    <xf numFmtId="43" fontId="15" fillId="0" borderId="1" xfId="1" applyFont="1" applyBorder="1" applyAlignment="1">
      <alignment horizontal="left"/>
    </xf>
    <xf numFmtId="166" fontId="15" fillId="12" borderId="1" xfId="0" applyNumberFormat="1" applyFont="1" applyFill="1" applyBorder="1"/>
    <xf numFmtId="165" fontId="15" fillId="12" borderId="1" xfId="3" applyNumberFormat="1" applyFont="1" applyFill="1" applyBorder="1"/>
    <xf numFmtId="0" fontId="15" fillId="11" borderId="1" xfId="0" applyFont="1" applyFill="1" applyBorder="1"/>
    <xf numFmtId="165" fontId="15" fillId="11" borderId="1" xfId="3" applyNumberFormat="1" applyFont="1" applyFill="1" applyBorder="1"/>
    <xf numFmtId="165" fontId="15" fillId="11" borderId="1" xfId="1" applyNumberFormat="1" applyFont="1" applyFill="1" applyBorder="1"/>
    <xf numFmtId="0" fontId="22" fillId="0" borderId="1" xfId="0" applyFont="1" applyBorder="1" applyAlignment="1">
      <alignment vertical="center"/>
    </xf>
    <xf numFmtId="0" fontId="23" fillId="0" borderId="1" xfId="0" applyFont="1" applyBorder="1" applyAlignment="1">
      <alignment horizontal="right" vertical="center"/>
    </xf>
    <xf numFmtId="0" fontId="15" fillId="0" borderId="1" xfId="0" applyFont="1" applyBorder="1"/>
    <xf numFmtId="0" fontId="20" fillId="0" borderId="1" xfId="1" applyNumberFormat="1" applyFont="1" applyBorder="1" applyAlignment="1">
      <alignment horizontal="right" vertical="center"/>
    </xf>
    <xf numFmtId="0" fontId="21" fillId="0" borderId="1" xfId="0" applyFont="1" applyFill="1" applyBorder="1"/>
    <xf numFmtId="167" fontId="19" fillId="0" borderId="0" xfId="0" applyNumberFormat="1" applyFont="1"/>
    <xf numFmtId="0" fontId="24" fillId="0" borderId="1" xfId="0" applyFont="1" applyBorder="1"/>
    <xf numFmtId="43" fontId="24" fillId="0" borderId="1" xfId="1" applyFont="1" applyBorder="1" applyAlignment="1">
      <alignment horizontal="left"/>
    </xf>
    <xf numFmtId="166" fontId="19" fillId="12" borderId="1" xfId="0" applyNumberFormat="1" applyFont="1" applyFill="1" applyBorder="1"/>
    <xf numFmtId="165" fontId="19" fillId="12" borderId="1" xfId="3" applyNumberFormat="1" applyFont="1" applyFill="1" applyBorder="1"/>
    <xf numFmtId="0" fontId="19" fillId="11" borderId="1" xfId="0" applyFont="1" applyFill="1" applyBorder="1"/>
    <xf numFmtId="165" fontId="19" fillId="11" borderId="1" xfId="3" applyNumberFormat="1" applyFont="1" applyFill="1" applyBorder="1"/>
    <xf numFmtId="167" fontId="15" fillId="0" borderId="0" xfId="0" applyNumberFormat="1" applyFont="1"/>
    <xf numFmtId="167" fontId="15" fillId="0" borderId="0" xfId="0" applyNumberFormat="1" applyFont="1" applyFill="1" applyBorder="1"/>
    <xf numFmtId="167" fontId="15" fillId="0" borderId="0" xfId="3" applyNumberFormat="1" applyFont="1" applyFill="1" applyBorder="1"/>
    <xf numFmtId="0" fontId="25" fillId="0" borderId="0" xfId="0" applyFont="1" applyAlignment="1">
      <alignment horizontal="left" vertical="center" indent="4"/>
    </xf>
    <xf numFmtId="0" fontId="15" fillId="0" borderId="0" xfId="0" applyNumberFormat="1" applyFont="1"/>
    <xf numFmtId="43" fontId="15" fillId="0" borderId="0" xfId="1" applyFont="1"/>
    <xf numFmtId="0" fontId="15" fillId="0" borderId="0" xfId="0" applyFont="1" applyBorder="1" applyAlignment="1">
      <alignment horizontal="left"/>
    </xf>
    <xf numFmtId="0" fontId="15" fillId="0" borderId="0" xfId="0" applyFont="1" applyFill="1" applyBorder="1" applyAlignment="1">
      <alignment horizontal="left"/>
    </xf>
    <xf numFmtId="0" fontId="15" fillId="0" borderId="0" xfId="0" applyFont="1" applyFill="1"/>
    <xf numFmtId="165" fontId="15" fillId="0" borderId="0" xfId="0" applyNumberFormat="1" applyFont="1"/>
    <xf numFmtId="43" fontId="15" fillId="0" borderId="0" xfId="1" applyFont="1" applyFill="1"/>
    <xf numFmtId="0" fontId="15" fillId="11" borderId="0" xfId="0" applyFont="1" applyFill="1"/>
    <xf numFmtId="165" fontId="15" fillId="11" borderId="0" xfId="3" applyNumberFormat="1" applyFont="1" applyFill="1"/>
    <xf numFmtId="165" fontId="15" fillId="11" borderId="0" xfId="0" applyNumberFormat="1" applyFont="1" applyFill="1"/>
    <xf numFmtId="167" fontId="15" fillId="0" borderId="0" xfId="0" applyNumberFormat="1" applyFont="1" applyFill="1"/>
    <xf numFmtId="167" fontId="15" fillId="11" borderId="0" xfId="0" applyNumberFormat="1" applyFont="1" applyFill="1"/>
    <xf numFmtId="167" fontId="15" fillId="11" borderId="0" xfId="3" applyNumberFormat="1" applyFont="1" applyFill="1"/>
    <xf numFmtId="0" fontId="26" fillId="0" borderId="1" xfId="0" applyFont="1" applyBorder="1"/>
    <xf numFmtId="43" fontId="26" fillId="0" borderId="1" xfId="1" applyFont="1" applyBorder="1"/>
    <xf numFmtId="165" fontId="26" fillId="0" borderId="1" xfId="0" applyNumberFormat="1" applyFont="1" applyFill="1" applyBorder="1"/>
    <xf numFmtId="0" fontId="26" fillId="11" borderId="1" xfId="0" applyFont="1" applyFill="1" applyBorder="1" applyAlignment="1">
      <alignment wrapText="1"/>
    </xf>
    <xf numFmtId="165" fontId="26" fillId="11" borderId="1" xfId="3" applyNumberFormat="1" applyFont="1" applyFill="1" applyBorder="1" applyAlignment="1">
      <alignment wrapText="1"/>
    </xf>
    <xf numFmtId="165" fontId="26" fillId="11" borderId="1" xfId="0" applyNumberFormat="1" applyFont="1" applyFill="1" applyBorder="1" applyAlignment="1">
      <alignment wrapText="1"/>
    </xf>
    <xf numFmtId="43" fontId="15" fillId="0" borderId="1" xfId="1" applyFont="1" applyBorder="1"/>
    <xf numFmtId="165" fontId="15" fillId="12" borderId="1" xfId="0" applyNumberFormat="1" applyFont="1" applyFill="1" applyBorder="1"/>
    <xf numFmtId="3" fontId="15" fillId="0" borderId="1" xfId="0" applyNumberFormat="1" applyFont="1" applyBorder="1"/>
    <xf numFmtId="0" fontId="15" fillId="0" borderId="1" xfId="1" applyNumberFormat="1" applyFont="1" applyBorder="1"/>
    <xf numFmtId="0" fontId="21" fillId="0" borderId="1" xfId="0" applyFont="1" applyBorder="1"/>
    <xf numFmtId="166" fontId="26" fillId="0" borderId="1" xfId="0" applyNumberFormat="1" applyFont="1" applyBorder="1"/>
    <xf numFmtId="165" fontId="19" fillId="12" borderId="1" xfId="0" applyNumberFormat="1" applyFont="1" applyFill="1" applyBorder="1"/>
    <xf numFmtId="165" fontId="19" fillId="11" borderId="1" xfId="0" applyNumberFormat="1" applyFont="1" applyFill="1" applyBorder="1"/>
    <xf numFmtId="0" fontId="27" fillId="0" borderId="0" xfId="0" applyFont="1"/>
    <xf numFmtId="0" fontId="28" fillId="0" borderId="0" xfId="4" applyFont="1" applyAlignment="1" applyProtection="1"/>
    <xf numFmtId="44" fontId="27" fillId="0" borderId="0" xfId="3" applyFont="1"/>
    <xf numFmtId="44" fontId="27" fillId="11" borderId="0" xfId="3" applyFont="1" applyFill="1"/>
    <xf numFmtId="44" fontId="27" fillId="0" borderId="0" xfId="3" applyFont="1" applyFill="1" applyBorder="1"/>
    <xf numFmtId="0" fontId="27" fillId="0" borderId="0" xfId="0" applyFont="1" applyFill="1" applyBorder="1"/>
    <xf numFmtId="0" fontId="27" fillId="13" borderId="0" xfId="0" applyFont="1" applyFill="1"/>
    <xf numFmtId="165" fontId="27" fillId="13" borderId="0" xfId="0" applyNumberFormat="1" applyFont="1" applyFill="1"/>
    <xf numFmtId="43" fontId="27" fillId="13" borderId="0" xfId="1" applyFont="1" applyFill="1"/>
    <xf numFmtId="0" fontId="27" fillId="0" borderId="0" xfId="0" applyFont="1" applyFill="1"/>
    <xf numFmtId="0" fontId="27" fillId="0" borderId="1" xfId="0" applyFont="1" applyBorder="1"/>
    <xf numFmtId="0" fontId="27" fillId="13" borderId="1" xfId="0" applyFont="1" applyFill="1" applyBorder="1"/>
    <xf numFmtId="167" fontId="27" fillId="0" borderId="0" xfId="0" applyNumberFormat="1" applyFont="1"/>
    <xf numFmtId="0" fontId="29" fillId="0" borderId="1" xfId="0" applyFont="1" applyBorder="1"/>
    <xf numFmtId="44" fontId="29" fillId="0" borderId="1" xfId="3" applyFont="1" applyBorder="1"/>
    <xf numFmtId="0" fontId="29" fillId="11" borderId="2" xfId="0" applyFont="1" applyFill="1" applyBorder="1"/>
    <xf numFmtId="0" fontId="29" fillId="0" borderId="0" xfId="0" applyFont="1" applyFill="1" applyBorder="1"/>
    <xf numFmtId="0" fontId="27" fillId="13" borderId="1" xfId="0" applyFont="1" applyFill="1" applyBorder="1" applyAlignment="1">
      <alignment wrapText="1"/>
    </xf>
    <xf numFmtId="165" fontId="27" fillId="0" borderId="0" xfId="3" applyNumberFormat="1" applyFont="1" applyFill="1"/>
    <xf numFmtId="44" fontId="27" fillId="0" borderId="1" xfId="3" applyFont="1" applyBorder="1"/>
    <xf numFmtId="43" fontId="27" fillId="0" borderId="1" xfId="0" applyNumberFormat="1" applyFont="1" applyBorder="1"/>
    <xf numFmtId="0" fontId="27" fillId="11" borderId="2" xfId="0" applyFont="1" applyFill="1" applyBorder="1"/>
    <xf numFmtId="165" fontId="27" fillId="13" borderId="1" xfId="3" applyNumberFormat="1" applyFont="1" applyFill="1" applyBorder="1"/>
    <xf numFmtId="165" fontId="27" fillId="11" borderId="2" xfId="3" applyNumberFormat="1" applyFont="1" applyFill="1" applyBorder="1"/>
    <xf numFmtId="0" fontId="27" fillId="13" borderId="2" xfId="0" applyFont="1" applyFill="1" applyBorder="1"/>
    <xf numFmtId="0" fontId="27" fillId="13" borderId="3" xfId="0" applyFont="1" applyFill="1" applyBorder="1"/>
    <xf numFmtId="165" fontId="27" fillId="13" borderId="3" xfId="3" applyNumberFormat="1" applyFont="1" applyFill="1" applyBorder="1"/>
    <xf numFmtId="165" fontId="27" fillId="13" borderId="4" xfId="3" applyNumberFormat="1" applyFont="1" applyFill="1" applyBorder="1"/>
    <xf numFmtId="165" fontId="29" fillId="13" borderId="4" xfId="0" applyNumberFormat="1" applyFont="1" applyFill="1" applyBorder="1"/>
    <xf numFmtId="0" fontId="30" fillId="0" borderId="0" xfId="0" applyFont="1" applyFill="1" applyAlignment="1">
      <alignment vertical="center"/>
    </xf>
    <xf numFmtId="49" fontId="30" fillId="0" borderId="0" xfId="0" applyNumberFormat="1" applyFont="1" applyFill="1" applyAlignment="1">
      <alignment vertical="center"/>
    </xf>
    <xf numFmtId="44" fontId="30" fillId="13" borderId="0" xfId="3" applyFont="1" applyFill="1" applyAlignment="1">
      <alignment vertical="center"/>
    </xf>
    <xf numFmtId="43" fontId="30" fillId="13" borderId="0" xfId="1" applyFont="1" applyFill="1" applyAlignment="1">
      <alignment vertical="center"/>
    </xf>
    <xf numFmtId="0" fontId="31" fillId="0" borderId="0" xfId="0" applyFont="1" applyFill="1" applyAlignment="1">
      <alignment wrapText="1"/>
    </xf>
    <xf numFmtId="0" fontId="32" fillId="0" borderId="0" xfId="0" applyFont="1" applyFill="1" applyAlignment="1">
      <alignment wrapText="1"/>
    </xf>
    <xf numFmtId="0" fontId="33" fillId="0" borderId="0" xfId="0" applyFont="1" applyFill="1" applyAlignment="1"/>
    <xf numFmtId="0" fontId="27" fillId="0" borderId="0" xfId="0" applyFont="1" applyFill="1" applyAlignment="1">
      <alignment wrapText="1"/>
    </xf>
    <xf numFmtId="0" fontId="34" fillId="0" borderId="10" xfId="0" applyFont="1" applyFill="1" applyBorder="1" applyAlignment="1">
      <alignment vertical="center"/>
    </xf>
    <xf numFmtId="0" fontId="35" fillId="0" borderId="11" xfId="0" applyFont="1" applyFill="1" applyBorder="1" applyAlignment="1">
      <alignment wrapText="1"/>
    </xf>
    <xf numFmtId="0" fontId="35" fillId="0" borderId="10" xfId="0" applyFont="1" applyFill="1" applyBorder="1" applyAlignment="1">
      <alignment wrapText="1"/>
    </xf>
    <xf numFmtId="49" fontId="35" fillId="0" borderId="10" xfId="0" applyNumberFormat="1" applyFont="1" applyFill="1" applyBorder="1" applyAlignment="1">
      <alignment wrapText="1"/>
    </xf>
    <xf numFmtId="44" fontId="35" fillId="13" borderId="11" xfId="3" applyFont="1" applyFill="1" applyBorder="1" applyAlignment="1">
      <alignment wrapText="1"/>
    </xf>
    <xf numFmtId="0" fontId="36" fillId="0" borderId="1" xfId="0" applyFont="1" applyFill="1" applyBorder="1" applyAlignment="1">
      <alignment vertical="center" wrapText="1"/>
    </xf>
    <xf numFmtId="0" fontId="34" fillId="0" borderId="1" xfId="0" applyFont="1" applyFill="1" applyBorder="1" applyAlignment="1">
      <alignment vertical="center"/>
    </xf>
    <xf numFmtId="168" fontId="30" fillId="0" borderId="1" xfId="1" applyNumberFormat="1" applyFont="1" applyFill="1" applyBorder="1" applyAlignment="1">
      <alignment vertical="center"/>
    </xf>
    <xf numFmtId="0" fontId="30" fillId="0" borderId="1" xfId="0" applyFont="1" applyFill="1" applyBorder="1" applyAlignment="1">
      <alignment vertical="center"/>
    </xf>
    <xf numFmtId="49" fontId="30" fillId="0" borderId="1" xfId="1" applyNumberFormat="1" applyFont="1" applyFill="1" applyBorder="1" applyAlignment="1">
      <alignment vertical="center"/>
    </xf>
    <xf numFmtId="44" fontId="30" fillId="13" borderId="2" xfId="3" applyFont="1" applyFill="1" applyBorder="1" applyAlignment="1">
      <alignment vertical="center"/>
    </xf>
    <xf numFmtId="43" fontId="30" fillId="13" borderId="1" xfId="1" applyFont="1" applyFill="1" applyBorder="1" applyAlignment="1">
      <alignment vertical="center"/>
    </xf>
    <xf numFmtId="0" fontId="30" fillId="0" borderId="1" xfId="0" applyFont="1" applyBorder="1" applyAlignment="1">
      <alignment vertical="center"/>
    </xf>
    <xf numFmtId="0" fontId="34" fillId="0" borderId="0" xfId="0" applyFont="1" applyAlignment="1">
      <alignment vertical="center"/>
    </xf>
    <xf numFmtId="164" fontId="34" fillId="11" borderId="1" xfId="1" applyNumberFormat="1" applyFont="1" applyFill="1" applyBorder="1" applyAlignment="1">
      <alignment vertical="center"/>
    </xf>
    <xf numFmtId="164" fontId="34" fillId="0" borderId="1" xfId="1" applyNumberFormat="1" applyFont="1" applyFill="1" applyBorder="1" applyAlignment="1">
      <alignment vertical="center"/>
    </xf>
    <xf numFmtId="164" fontId="30" fillId="14" borderId="1" xfId="1" applyNumberFormat="1" applyFont="1" applyFill="1" applyBorder="1" applyAlignment="1">
      <alignment vertical="center"/>
    </xf>
    <xf numFmtId="164" fontId="30" fillId="0" borderId="1" xfId="1" applyNumberFormat="1" applyFont="1" applyFill="1" applyBorder="1" applyAlignment="1">
      <alignment vertical="center"/>
    </xf>
    <xf numFmtId="0" fontId="30" fillId="0" borderId="1" xfId="1" applyNumberFormat="1" applyFont="1" applyFill="1" applyBorder="1" applyAlignment="1">
      <alignment horizontal="left" vertical="center"/>
    </xf>
    <xf numFmtId="165" fontId="30" fillId="13" borderId="1" xfId="3" applyNumberFormat="1" applyFont="1" applyFill="1" applyBorder="1" applyAlignment="1">
      <alignment vertical="center"/>
    </xf>
    <xf numFmtId="0" fontId="36" fillId="0" borderId="1" xfId="0" applyFont="1" applyFill="1" applyBorder="1" applyAlignment="1">
      <alignment vertical="center"/>
    </xf>
    <xf numFmtId="0" fontId="34" fillId="0" borderId="1" xfId="0" applyFont="1" applyFill="1" applyBorder="1" applyAlignment="1">
      <alignment vertical="center" wrapText="1"/>
    </xf>
    <xf numFmtId="169" fontId="30" fillId="0" borderId="1" xfId="1" applyNumberFormat="1" applyFont="1" applyFill="1" applyBorder="1" applyAlignment="1">
      <alignment vertical="center"/>
    </xf>
    <xf numFmtId="0" fontId="30" fillId="0" borderId="1" xfId="1" applyNumberFormat="1" applyFont="1" applyFill="1" applyBorder="1" applyAlignment="1">
      <alignment vertical="center"/>
    </xf>
    <xf numFmtId="165" fontId="30" fillId="13" borderId="2" xfId="3" applyNumberFormat="1" applyFont="1" applyFill="1" applyBorder="1" applyAlignment="1">
      <alignment vertical="center"/>
    </xf>
    <xf numFmtId="0" fontId="37" fillId="0" borderId="1" xfId="0" applyFont="1" applyFill="1" applyBorder="1" applyAlignment="1">
      <alignment vertical="center"/>
    </xf>
    <xf numFmtId="0" fontId="38" fillId="0" borderId="1" xfId="0" applyFont="1" applyFill="1" applyBorder="1" applyAlignment="1">
      <alignment vertical="center"/>
    </xf>
    <xf numFmtId="169" fontId="37" fillId="0" borderId="1" xfId="1" applyNumberFormat="1" applyFont="1" applyFill="1" applyBorder="1" applyAlignment="1">
      <alignment vertical="center"/>
    </xf>
    <xf numFmtId="49" fontId="30" fillId="0" borderId="1" xfId="0" applyNumberFormat="1" applyFont="1" applyFill="1" applyBorder="1" applyAlignment="1">
      <alignment vertical="center"/>
    </xf>
    <xf numFmtId="44" fontId="37" fillId="13" borderId="12" xfId="3" applyFont="1" applyFill="1" applyBorder="1" applyAlignment="1">
      <alignment vertical="center"/>
    </xf>
    <xf numFmtId="165" fontId="37" fillId="13" borderId="12" xfId="3" applyNumberFormat="1" applyFont="1" applyFill="1" applyBorder="1" applyAlignment="1">
      <alignment vertical="center"/>
    </xf>
    <xf numFmtId="43" fontId="30" fillId="0" borderId="0" xfId="1" applyFont="1" applyFill="1" applyAlignment="1">
      <alignment vertical="center"/>
    </xf>
    <xf numFmtId="43" fontId="27" fillId="0" borderId="0" xfId="1" applyFont="1"/>
    <xf numFmtId="0" fontId="27" fillId="0" borderId="0" xfId="0" applyFont="1" applyBorder="1" applyAlignment="1">
      <alignment horizontal="left"/>
    </xf>
    <xf numFmtId="0" fontId="27" fillId="0" borderId="0" xfId="0" applyFont="1" applyFill="1" applyBorder="1" applyAlignment="1">
      <alignment horizontal="left"/>
    </xf>
    <xf numFmtId="165" fontId="27" fillId="0" borderId="0" xfId="1" applyNumberFormat="1" applyFont="1"/>
    <xf numFmtId="0" fontId="27" fillId="11" borderId="0" xfId="0" applyFont="1" applyFill="1"/>
    <xf numFmtId="0" fontId="27" fillId="11" borderId="0" xfId="0" applyFont="1" applyFill="1" applyAlignment="1">
      <alignment wrapText="1"/>
    </xf>
    <xf numFmtId="165" fontId="27" fillId="11" borderId="0" xfId="0" applyNumberFormat="1" applyFont="1" applyFill="1"/>
    <xf numFmtId="0" fontId="39" fillId="0" borderId="1" xfId="0" applyFont="1" applyBorder="1"/>
    <xf numFmtId="43" fontId="39" fillId="0" borderId="1" xfId="1" applyFont="1" applyBorder="1"/>
    <xf numFmtId="165" fontId="39" fillId="0" borderId="1" xfId="1" applyNumberFormat="1" applyFont="1" applyBorder="1"/>
    <xf numFmtId="0" fontId="39" fillId="0" borderId="2" xfId="0" applyFont="1" applyBorder="1" applyAlignment="1"/>
    <xf numFmtId="165" fontId="39" fillId="0" borderId="1" xfId="1" applyNumberFormat="1" applyFont="1" applyFill="1" applyBorder="1"/>
    <xf numFmtId="0" fontId="29" fillId="11" borderId="1" xfId="0" applyFont="1" applyFill="1" applyBorder="1" applyAlignment="1">
      <alignment wrapText="1"/>
    </xf>
    <xf numFmtId="165" fontId="29" fillId="11" borderId="1" xfId="0" applyNumberFormat="1" applyFont="1" applyFill="1" applyBorder="1" applyAlignment="1">
      <alignment wrapText="1"/>
    </xf>
    <xf numFmtId="165" fontId="39" fillId="11" borderId="1" xfId="1" applyNumberFormat="1" applyFont="1" applyFill="1" applyBorder="1" applyAlignment="1">
      <alignment wrapText="1"/>
    </xf>
    <xf numFmtId="0" fontId="27" fillId="0" borderId="0" xfId="0" applyFont="1" applyAlignment="1">
      <alignment wrapText="1"/>
    </xf>
    <xf numFmtId="43" fontId="27" fillId="0" borderId="1" xfId="1" applyFont="1" applyBorder="1"/>
    <xf numFmtId="166" fontId="27" fillId="12" borderId="1" xfId="0" applyNumberFormat="1" applyFont="1" applyFill="1" applyBorder="1"/>
    <xf numFmtId="165" fontId="27" fillId="12" borderId="1" xfId="1" applyNumberFormat="1" applyFont="1" applyFill="1" applyBorder="1"/>
    <xf numFmtId="0" fontId="27" fillId="11" borderId="1" xfId="0" applyFont="1" applyFill="1" applyBorder="1"/>
    <xf numFmtId="0" fontId="27" fillId="11" borderId="1" xfId="0" applyFont="1" applyFill="1" applyBorder="1" applyAlignment="1">
      <alignment wrapText="1"/>
    </xf>
    <xf numFmtId="165" fontId="27" fillId="11" borderId="1" xfId="0" applyNumberFormat="1" applyFont="1" applyFill="1" applyBorder="1"/>
    <xf numFmtId="166" fontId="29" fillId="0" borderId="1" xfId="0" applyNumberFormat="1" applyFont="1" applyBorder="1"/>
    <xf numFmtId="165" fontId="29" fillId="0" borderId="1" xfId="1" applyNumberFormat="1" applyFont="1" applyBorder="1"/>
    <xf numFmtId="0" fontId="39" fillId="11" borderId="1" xfId="0" applyFont="1" applyFill="1" applyBorder="1"/>
    <xf numFmtId="165" fontId="29" fillId="11" borderId="1" xfId="0" applyNumberFormat="1" applyFont="1" applyFill="1" applyBorder="1"/>
    <xf numFmtId="0" fontId="39" fillId="0" borderId="1" xfId="0" applyFont="1" applyBorder="1" applyAlignment="1">
      <alignment wrapText="1"/>
    </xf>
    <xf numFmtId="165" fontId="27" fillId="11" borderId="1" xfId="0" applyNumberFormat="1" applyFont="1" applyFill="1" applyBorder="1" applyAlignment="1">
      <alignment wrapText="1"/>
    </xf>
    <xf numFmtId="170" fontId="27" fillId="0" borderId="1" xfId="5" applyNumberFormat="1" applyFont="1" applyBorder="1" applyAlignment="1" applyProtection="1">
      <protection locked="0"/>
    </xf>
    <xf numFmtId="0" fontId="16" fillId="0" borderId="1" xfId="0" applyFont="1" applyBorder="1"/>
    <xf numFmtId="0" fontId="27" fillId="0" borderId="0" xfId="0" applyFont="1" applyBorder="1"/>
    <xf numFmtId="43" fontId="27" fillId="0" borderId="0" xfId="1" applyFont="1" applyBorder="1"/>
    <xf numFmtId="165" fontId="27" fillId="0" borderId="0" xfId="1" applyNumberFormat="1" applyFont="1" applyBorder="1"/>
    <xf numFmtId="0" fontId="27" fillId="11" borderId="0" xfId="0" applyFont="1" applyFill="1" applyBorder="1"/>
    <xf numFmtId="0" fontId="27" fillId="11" borderId="0" xfId="0" applyFont="1" applyFill="1" applyBorder="1" applyAlignment="1">
      <alignment wrapText="1"/>
    </xf>
    <xf numFmtId="165" fontId="27" fillId="11" borderId="0" xfId="0" applyNumberFormat="1" applyFont="1" applyFill="1" applyBorder="1"/>
    <xf numFmtId="0" fontId="27" fillId="9" borderId="1" xfId="0" applyFont="1" applyFill="1" applyBorder="1"/>
    <xf numFmtId="43" fontId="39" fillId="0" borderId="9" xfId="1" applyFont="1" applyBorder="1"/>
    <xf numFmtId="0" fontId="27" fillId="11" borderId="6" xfId="0" applyFont="1" applyFill="1" applyBorder="1"/>
    <xf numFmtId="165" fontId="27" fillId="11" borderId="6" xfId="0" applyNumberFormat="1" applyFont="1" applyFill="1" applyBorder="1" applyAlignment="1">
      <alignment wrapText="1"/>
    </xf>
    <xf numFmtId="165" fontId="27" fillId="11" borderId="6" xfId="0" applyNumberFormat="1" applyFont="1" applyFill="1" applyBorder="1"/>
    <xf numFmtId="165" fontId="29" fillId="11" borderId="6" xfId="0" applyNumberFormat="1" applyFont="1" applyFill="1" applyBorder="1"/>
    <xf numFmtId="166" fontId="29" fillId="12" borderId="1" xfId="0" applyNumberFormat="1" applyFont="1" applyFill="1" applyBorder="1"/>
    <xf numFmtId="165" fontId="29" fillId="12" borderId="1" xfId="1" applyNumberFormat="1" applyFont="1" applyFill="1" applyBorder="1"/>
    <xf numFmtId="166" fontId="39" fillId="0" borderId="1" xfId="0" applyNumberFormat="1" applyFont="1" applyBorder="1"/>
    <xf numFmtId="167" fontId="27" fillId="0" borderId="0" xfId="1" applyNumberFormat="1" applyFont="1"/>
    <xf numFmtId="167" fontId="27" fillId="11" borderId="0" xfId="0" applyNumberFormat="1" applyFont="1" applyFill="1"/>
    <xf numFmtId="167" fontId="27" fillId="11" borderId="0" xfId="0" applyNumberFormat="1" applyFont="1" applyFill="1" applyAlignment="1">
      <alignment wrapText="1"/>
    </xf>
    <xf numFmtId="0" fontId="41" fillId="0" borderId="0" xfId="0" applyFont="1"/>
    <xf numFmtId="165" fontId="41" fillId="0" borderId="0" xfId="3" applyNumberFormat="1" applyFont="1"/>
    <xf numFmtId="43" fontId="41" fillId="0" borderId="0" xfId="1" applyFont="1"/>
    <xf numFmtId="0" fontId="41" fillId="0" borderId="0" xfId="0" applyNumberFormat="1" applyFont="1"/>
    <xf numFmtId="0" fontId="42" fillId="0" borderId="0" xfId="0" applyNumberFormat="1" applyFont="1"/>
    <xf numFmtId="0" fontId="43" fillId="0" borderId="1" xfId="0" applyFont="1" applyBorder="1"/>
    <xf numFmtId="0" fontId="43" fillId="0" borderId="0" xfId="0" applyFont="1" applyAlignment="1"/>
    <xf numFmtId="0" fontId="43" fillId="0" borderId="0" xfId="0" applyFont="1"/>
    <xf numFmtId="165" fontId="43" fillId="0" borderId="0" xfId="3" applyNumberFormat="1" applyFont="1"/>
    <xf numFmtId="43" fontId="43" fillId="0" borderId="0" xfId="1" applyFont="1"/>
    <xf numFmtId="0" fontId="43" fillId="0" borderId="0" xfId="0" applyNumberFormat="1" applyFont="1"/>
    <xf numFmtId="0" fontId="44" fillId="0" borderId="0" xfId="0" applyNumberFormat="1" applyFont="1"/>
    <xf numFmtId="165" fontId="43" fillId="0" borderId="1" xfId="3" applyNumberFormat="1" applyFont="1" applyBorder="1"/>
    <xf numFmtId="166" fontId="43" fillId="0" borderId="1" xfId="0" applyNumberFormat="1" applyFont="1" applyBorder="1"/>
    <xf numFmtId="9" fontId="43" fillId="0" borderId="1" xfId="2" applyFont="1" applyBorder="1"/>
    <xf numFmtId="0" fontId="41" fillId="0" borderId="0" xfId="0" applyNumberFormat="1" applyFont="1" applyBorder="1"/>
    <xf numFmtId="0" fontId="43" fillId="0" borderId="0" xfId="0" applyNumberFormat="1" applyFont="1" applyBorder="1"/>
    <xf numFmtId="0" fontId="41" fillId="0" borderId="0" xfId="1" applyNumberFormat="1" applyFont="1" applyBorder="1"/>
    <xf numFmtId="0" fontId="45" fillId="0" borderId="0" xfId="0" applyFont="1"/>
    <xf numFmtId="0" fontId="42" fillId="0" borderId="0" xfId="0" applyFont="1"/>
    <xf numFmtId="43" fontId="41" fillId="0" borderId="0" xfId="1" applyFont="1" applyFill="1"/>
    <xf numFmtId="165" fontId="41" fillId="0" borderId="0" xfId="3" applyNumberFormat="1" applyFont="1" applyFill="1" applyBorder="1"/>
    <xf numFmtId="43" fontId="41" fillId="0" borderId="0" xfId="1" applyFont="1" applyFill="1" applyBorder="1" applyAlignment="1">
      <alignment horizontal="right"/>
    </xf>
    <xf numFmtId="0" fontId="41" fillId="0" borderId="0" xfId="0" applyNumberFormat="1" applyFont="1" applyFill="1"/>
    <xf numFmtId="0" fontId="41" fillId="0" borderId="0" xfId="0" applyFont="1" applyFill="1"/>
    <xf numFmtId="165" fontId="41" fillId="0" borderId="0" xfId="3" applyNumberFormat="1" applyFont="1" applyFill="1" applyBorder="1" applyAlignment="1">
      <alignment horizontal="right"/>
    </xf>
    <xf numFmtId="44" fontId="41" fillId="0" borderId="0" xfId="3" applyFont="1" applyFill="1"/>
    <xf numFmtId="0" fontId="3" fillId="7" borderId="0" xfId="0" applyFont="1" applyFill="1" applyBorder="1"/>
    <xf numFmtId="0" fontId="4" fillId="7" borderId="1" xfId="0" applyFont="1" applyFill="1" applyBorder="1"/>
    <xf numFmtId="43" fontId="4" fillId="7" borderId="1" xfId="0" applyNumberFormat="1" applyFont="1" applyFill="1" applyBorder="1"/>
    <xf numFmtId="43" fontId="3" fillId="7" borderId="6" xfId="1" applyFont="1" applyFill="1" applyBorder="1"/>
    <xf numFmtId="43" fontId="0" fillId="0" borderId="1" xfId="1" applyNumberFormat="1" applyFont="1" applyFill="1" applyBorder="1"/>
    <xf numFmtId="0" fontId="43" fillId="0" borderId="1" xfId="0" applyFont="1" applyBorder="1" applyAlignment="1">
      <alignment horizontal="center"/>
    </xf>
    <xf numFmtId="0" fontId="42" fillId="0" borderId="0" xfId="0" applyFont="1" applyAlignment="1">
      <alignment horizontal="left" wrapText="1"/>
    </xf>
    <xf numFmtId="0" fontId="42" fillId="0" borderId="0" xfId="0" applyFont="1" applyAlignment="1">
      <alignment horizontal="center" vertical="top" wrapText="1"/>
    </xf>
    <xf numFmtId="0" fontId="4" fillId="10" borderId="1" xfId="0" applyFont="1" applyFill="1" applyBorder="1" applyAlignment="1">
      <alignment horizontal="center"/>
    </xf>
    <xf numFmtId="0" fontId="4" fillId="4" borderId="1" xfId="0" applyFont="1" applyFill="1" applyBorder="1" applyAlignment="1">
      <alignment horizontal="center"/>
    </xf>
    <xf numFmtId="0" fontId="4" fillId="8" borderId="1" xfId="0" applyFont="1" applyFill="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29" fillId="0" borderId="0" xfId="0" applyFont="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67" fontId="15" fillId="0" borderId="0" xfId="0" applyNumberFormat="1" applyFont="1" applyAlignment="1">
      <alignment horizontal="center" wrapText="1"/>
    </xf>
    <xf numFmtId="0" fontId="40" fillId="0" borderId="0" xfId="0" applyFont="1" applyAlignment="1">
      <alignment horizontal="center"/>
    </xf>
    <xf numFmtId="0" fontId="40" fillId="0" borderId="0" xfId="0" applyFont="1" applyBorder="1" applyAlignment="1">
      <alignment horizontal="center"/>
    </xf>
    <xf numFmtId="0" fontId="9" fillId="0" borderId="5" xfId="0" applyFont="1" applyBorder="1" applyAlignment="1">
      <alignment horizontal="center" vertical="top"/>
    </xf>
    <xf numFmtId="43" fontId="0" fillId="0" borderId="1" xfId="1" applyFont="1" applyFill="1" applyBorder="1"/>
  </cellXfs>
  <cellStyles count="6">
    <cellStyle name="Comma" xfId="1" builtinId="3"/>
    <cellStyle name="Currency" xfId="3" builtinId="4"/>
    <cellStyle name="Hyperlink" xfId="4" builtinId="8"/>
    <cellStyle name="Normal" xfId="0" builtinId="0"/>
    <cellStyle name="Normal 3" xfId="5" xr:uid="{00000000-0005-0000-0000-000004000000}"/>
    <cellStyle name="Percent" xfId="2" builtinId="5"/>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line/OneDrive%20-%20Kenya%20Medical%20Research%20Institute/Desktop/Budget%20templates/Budget%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vdmaliorg808-my.sharepoint.com/Users/cokello/AppData/Local/Microsoft/Windows/Temporary%20Internet%20Files/Content.Outlook/NJDIHZ06/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ERSONNEL SUMMARY"/>
      <sheetName val="PERSONNEL(CONTR &amp; TEMP)"/>
      <sheetName val="PERSONNEL(OTHER)"/>
      <sheetName val="Personnel setup"/>
      <sheetName val="EQUIPMENT"/>
      <sheetName val="SUPPLIES"/>
      <sheetName val="CONTRACTUALS"/>
      <sheetName val="TRAVELS"/>
      <sheetName val="PERDIEM"/>
      <sheetName val="OTHERS"/>
      <sheetName val="PRICE LISTS"/>
      <sheetName val="reference"/>
      <sheetName val="Airfare costs"/>
      <sheetName val="NHIF COSTS"/>
    </sheetNames>
    <sheetDataSet>
      <sheetData sheetId="0">
        <row r="5">
          <cell r="J5">
            <v>100</v>
          </cell>
        </row>
      </sheetData>
      <sheetData sheetId="1"/>
      <sheetData sheetId="2" refreshError="1"/>
      <sheetData sheetId="3" refreshError="1"/>
      <sheetData sheetId="4" refreshError="1"/>
      <sheetData sheetId="5"/>
      <sheetData sheetId="6"/>
      <sheetData sheetId="7"/>
      <sheetData sheetId="8"/>
      <sheetData sheetId="9">
        <row r="5">
          <cell r="C5" t="str">
            <v>Grade</v>
          </cell>
          <cell r="D5" t="str">
            <v>Area 1: Nairobi, Mombasa,  Kisumu, Malindi, Kilifi, Lamu, Kwale</v>
          </cell>
          <cell r="E5" t="str">
            <v>Area 2: Nakuru, Nyeri, Eldoret, Kericho, Kakamega, Embu, Naivasha, Nanyuki, Garissa</v>
          </cell>
          <cell r="F5" t="str">
            <v>Area 3: Others</v>
          </cell>
          <cell r="G5" t="str">
            <v>Meal Allowance</v>
          </cell>
        </row>
        <row r="6">
          <cell r="C6">
            <v>1</v>
          </cell>
          <cell r="D6">
            <v>4200</v>
          </cell>
          <cell r="E6">
            <v>3500</v>
          </cell>
          <cell r="F6">
            <v>2100</v>
          </cell>
          <cell r="G6">
            <v>500</v>
          </cell>
        </row>
        <row r="7">
          <cell r="C7">
            <v>2</v>
          </cell>
          <cell r="D7">
            <v>4200</v>
          </cell>
          <cell r="E7">
            <v>3500</v>
          </cell>
          <cell r="F7">
            <v>2100</v>
          </cell>
          <cell r="G7">
            <v>500</v>
          </cell>
        </row>
        <row r="8">
          <cell r="C8">
            <v>3</v>
          </cell>
          <cell r="D8">
            <v>6300</v>
          </cell>
          <cell r="E8">
            <v>4900</v>
          </cell>
          <cell r="F8">
            <v>4200</v>
          </cell>
          <cell r="G8">
            <v>500</v>
          </cell>
        </row>
        <row r="9">
          <cell r="C9">
            <v>4</v>
          </cell>
          <cell r="D9">
            <v>6300</v>
          </cell>
          <cell r="E9">
            <v>4900</v>
          </cell>
          <cell r="F9">
            <v>4200</v>
          </cell>
          <cell r="G9">
            <v>750</v>
          </cell>
        </row>
        <row r="10">
          <cell r="C10">
            <v>5</v>
          </cell>
          <cell r="D10">
            <v>6300</v>
          </cell>
          <cell r="E10">
            <v>4900</v>
          </cell>
          <cell r="F10">
            <v>4200</v>
          </cell>
          <cell r="G10">
            <v>750</v>
          </cell>
        </row>
        <row r="11">
          <cell r="C11">
            <v>6</v>
          </cell>
          <cell r="D11">
            <v>6300</v>
          </cell>
          <cell r="E11">
            <v>4900</v>
          </cell>
          <cell r="F11">
            <v>4200</v>
          </cell>
          <cell r="G11">
            <v>750</v>
          </cell>
        </row>
        <row r="12">
          <cell r="C12">
            <v>7</v>
          </cell>
          <cell r="D12">
            <v>11200</v>
          </cell>
          <cell r="E12">
            <v>8400</v>
          </cell>
          <cell r="F12">
            <v>7000</v>
          </cell>
          <cell r="G12">
            <v>1000</v>
          </cell>
        </row>
        <row r="13">
          <cell r="C13">
            <v>8</v>
          </cell>
          <cell r="D13">
            <v>11200</v>
          </cell>
          <cell r="E13">
            <v>8400</v>
          </cell>
          <cell r="F13">
            <v>7000</v>
          </cell>
          <cell r="G13">
            <v>1000</v>
          </cell>
        </row>
        <row r="14">
          <cell r="C14">
            <v>9</v>
          </cell>
          <cell r="D14">
            <v>11200</v>
          </cell>
          <cell r="E14">
            <v>8400</v>
          </cell>
          <cell r="F14">
            <v>7000</v>
          </cell>
          <cell r="G14">
            <v>1000</v>
          </cell>
        </row>
        <row r="15">
          <cell r="C15">
            <v>10</v>
          </cell>
          <cell r="D15">
            <v>11200</v>
          </cell>
          <cell r="E15">
            <v>8400</v>
          </cell>
          <cell r="F15">
            <v>7000</v>
          </cell>
          <cell r="G15">
            <v>1000</v>
          </cell>
        </row>
        <row r="16">
          <cell r="C16">
            <v>11</v>
          </cell>
          <cell r="D16">
            <v>14000</v>
          </cell>
          <cell r="E16">
            <v>10500</v>
          </cell>
          <cell r="F16">
            <v>8400</v>
          </cell>
          <cell r="G16">
            <v>1500</v>
          </cell>
        </row>
        <row r="17">
          <cell r="C17">
            <v>12</v>
          </cell>
          <cell r="D17">
            <v>14000</v>
          </cell>
          <cell r="E17">
            <v>10500</v>
          </cell>
          <cell r="F17">
            <v>8400</v>
          </cell>
          <cell r="G17">
            <v>1500</v>
          </cell>
        </row>
        <row r="18">
          <cell r="C18">
            <v>13</v>
          </cell>
          <cell r="D18">
            <v>14000</v>
          </cell>
          <cell r="E18">
            <v>10500</v>
          </cell>
          <cell r="F18">
            <v>8400</v>
          </cell>
          <cell r="G18">
            <v>1500</v>
          </cell>
        </row>
        <row r="19">
          <cell r="C19">
            <v>14</v>
          </cell>
          <cell r="D19">
            <v>16800</v>
          </cell>
          <cell r="E19">
            <v>12600</v>
          </cell>
          <cell r="F19">
            <v>10500</v>
          </cell>
          <cell r="G19">
            <v>2000</v>
          </cell>
        </row>
      </sheetData>
      <sheetData sheetId="10"/>
      <sheetData sheetId="11">
        <row r="2">
          <cell r="B2" t="str">
            <v>Airfreshener, 300ml Tropical</v>
          </cell>
          <cell r="C2" t="str">
            <v>Supplies</v>
          </cell>
          <cell r="D2" t="str">
            <v>CLEANING</v>
          </cell>
          <cell r="E2" t="str">
            <v>26.8J</v>
          </cell>
          <cell r="F2">
            <v>150.80000000000001</v>
          </cell>
          <cell r="G2">
            <v>174.928</v>
          </cell>
          <cell r="H2">
            <v>175</v>
          </cell>
        </row>
        <row r="3">
          <cell r="B3" t="str">
            <v>Airfreshener, 400ml Tropical</v>
          </cell>
          <cell r="C3" t="str">
            <v>Supplies</v>
          </cell>
          <cell r="D3" t="str">
            <v>CLEANING</v>
          </cell>
          <cell r="E3" t="str">
            <v>26.8J</v>
          </cell>
          <cell r="F3">
            <v>200</v>
          </cell>
          <cell r="G3">
            <v>231.99999999999997</v>
          </cell>
          <cell r="H3">
            <v>232</v>
          </cell>
        </row>
        <row r="4">
          <cell r="B4" t="str">
            <v>Apron, PVC</v>
          </cell>
          <cell r="C4" t="str">
            <v>Supplies</v>
          </cell>
          <cell r="D4" t="str">
            <v>CLEANING</v>
          </cell>
          <cell r="E4" t="str">
            <v>26.8J</v>
          </cell>
          <cell r="F4">
            <v>349.995</v>
          </cell>
          <cell r="G4">
            <v>405.99419999999998</v>
          </cell>
          <cell r="H4">
            <v>406</v>
          </cell>
        </row>
        <row r="5">
          <cell r="B5" t="str">
            <v>Bag, Polythene Refuse Large Size 1X20 (750mm x 950mm)</v>
          </cell>
          <cell r="C5" t="str">
            <v>Supplies</v>
          </cell>
          <cell r="D5" t="str">
            <v>CLEANING</v>
          </cell>
          <cell r="E5" t="str">
            <v>26.8J</v>
          </cell>
          <cell r="F5">
            <v>290</v>
          </cell>
          <cell r="G5">
            <v>336.4</v>
          </cell>
          <cell r="H5">
            <v>337</v>
          </cell>
        </row>
        <row r="6">
          <cell r="B6" t="str">
            <v>Bag, Polythene Waste paper Black Small 100/pkt</v>
          </cell>
          <cell r="C6" t="str">
            <v>Supplies</v>
          </cell>
          <cell r="D6" t="str">
            <v>CLEANING</v>
          </cell>
          <cell r="E6" t="str">
            <v>26.8J</v>
          </cell>
          <cell r="F6">
            <v>150.80000000000001</v>
          </cell>
          <cell r="G6">
            <v>174.928</v>
          </cell>
          <cell r="H6">
            <v>175</v>
          </cell>
        </row>
        <row r="7">
          <cell r="B7" t="str">
            <v>Bag, Polythene Waste paper Yellow Large No.30 25/pkt</v>
          </cell>
          <cell r="C7" t="str">
            <v>Supplies</v>
          </cell>
          <cell r="D7" t="str">
            <v>CLEANING</v>
          </cell>
          <cell r="E7" t="str">
            <v>26.8J</v>
          </cell>
          <cell r="F7">
            <v>208.8</v>
          </cell>
          <cell r="G7">
            <v>242.208</v>
          </cell>
          <cell r="H7">
            <v>243</v>
          </cell>
        </row>
        <row r="8">
          <cell r="B8" t="str">
            <v xml:space="preserve">Ball,  Toilet 200gms  5/pkt </v>
          </cell>
          <cell r="C8" t="str">
            <v>Supplies</v>
          </cell>
          <cell r="D8" t="str">
            <v>CLEANING</v>
          </cell>
          <cell r="E8" t="str">
            <v>26.8J</v>
          </cell>
          <cell r="F8">
            <v>100.92</v>
          </cell>
          <cell r="G8">
            <v>117.0672</v>
          </cell>
          <cell r="H8">
            <v>118</v>
          </cell>
        </row>
        <row r="9">
          <cell r="B9" t="str">
            <v xml:space="preserve">Ball, Toilet Cleaning 200gms 50/pkt </v>
          </cell>
          <cell r="C9" t="str">
            <v>Supplies</v>
          </cell>
          <cell r="D9" t="str">
            <v>CLEANING</v>
          </cell>
          <cell r="E9" t="str">
            <v>26.8J</v>
          </cell>
          <cell r="F9">
            <v>110</v>
          </cell>
          <cell r="G9">
            <v>127.6</v>
          </cell>
          <cell r="H9">
            <v>128</v>
          </cell>
        </row>
        <row r="10">
          <cell r="B10" t="str">
            <v>Basin, Plastic Medium 10 Litres</v>
          </cell>
          <cell r="C10" t="str">
            <v>Supplies</v>
          </cell>
          <cell r="D10" t="str">
            <v>CLEANING</v>
          </cell>
          <cell r="E10" t="str">
            <v>26.8J</v>
          </cell>
          <cell r="F10">
            <v>80.040000000000006</v>
          </cell>
          <cell r="G10">
            <v>92.846400000000003</v>
          </cell>
          <cell r="H10">
            <v>93</v>
          </cell>
        </row>
        <row r="11">
          <cell r="B11" t="str">
            <v>Basin, Plastic Large 20 Litres</v>
          </cell>
          <cell r="C11" t="str">
            <v>Supplies</v>
          </cell>
          <cell r="D11" t="str">
            <v>CLEANING</v>
          </cell>
          <cell r="E11" t="str">
            <v>26.8J</v>
          </cell>
          <cell r="F11">
            <v>250</v>
          </cell>
          <cell r="G11">
            <v>290</v>
          </cell>
          <cell r="H11">
            <v>290</v>
          </cell>
        </row>
        <row r="12">
          <cell r="B12" t="str">
            <v>Bin, Dust Pedestal Metal Medium</v>
          </cell>
          <cell r="C12" t="str">
            <v>Supplies</v>
          </cell>
          <cell r="D12" t="str">
            <v>CLEANING</v>
          </cell>
          <cell r="E12" t="str">
            <v>26.8J</v>
          </cell>
          <cell r="F12">
            <v>3300</v>
          </cell>
          <cell r="G12">
            <v>3827.9999999999995</v>
          </cell>
          <cell r="H12">
            <v>3828</v>
          </cell>
        </row>
        <row r="13">
          <cell r="B13" t="str">
            <v>Bin, Dust Plastic Complast Large</v>
          </cell>
          <cell r="C13" t="str">
            <v>Supplies</v>
          </cell>
          <cell r="D13" t="str">
            <v>CLEANING</v>
          </cell>
          <cell r="E13" t="str">
            <v>26.8J</v>
          </cell>
          <cell r="F13">
            <v>280</v>
          </cell>
          <cell r="G13">
            <v>324.79999999999995</v>
          </cell>
          <cell r="H13">
            <v>325</v>
          </cell>
        </row>
        <row r="14">
          <cell r="B14" t="str">
            <v>Bin, Dust Plastic Complast Small</v>
          </cell>
          <cell r="C14" t="str">
            <v>Supplies</v>
          </cell>
          <cell r="D14" t="str">
            <v>CLEANING</v>
          </cell>
          <cell r="E14" t="str">
            <v>26.8J</v>
          </cell>
          <cell r="F14">
            <v>110.003</v>
          </cell>
          <cell r="G14">
            <v>127.60347999999999</v>
          </cell>
          <cell r="H14">
            <v>128</v>
          </cell>
        </row>
        <row r="15">
          <cell r="B15" t="str">
            <v>Bin, Dust Plastic waste paper medium</v>
          </cell>
          <cell r="C15" t="str">
            <v>Supplies</v>
          </cell>
          <cell r="D15" t="str">
            <v>CLEANING</v>
          </cell>
          <cell r="E15" t="str">
            <v>26.8J</v>
          </cell>
          <cell r="F15">
            <v>214.6</v>
          </cell>
          <cell r="G15">
            <v>248.93599999999998</v>
          </cell>
          <cell r="H15">
            <v>249</v>
          </cell>
        </row>
        <row r="16">
          <cell r="B16" t="str">
            <v>Bin, Waste Pedal Stainless Steel 20ltrs</v>
          </cell>
          <cell r="C16" t="str">
            <v>Supplies</v>
          </cell>
          <cell r="D16" t="str">
            <v>CLEANING</v>
          </cell>
          <cell r="E16" t="str">
            <v>26.8J</v>
          </cell>
          <cell r="F16">
            <v>1000</v>
          </cell>
          <cell r="G16">
            <v>1160</v>
          </cell>
          <cell r="H16">
            <v>1160</v>
          </cell>
        </row>
        <row r="17">
          <cell r="B17" t="str">
            <v>Bin, Refuse container Plastic 1200ltrs (TRASH)</v>
          </cell>
          <cell r="C17" t="str">
            <v>Equipment</v>
          </cell>
          <cell r="D17" t="str">
            <v>CLEANING</v>
          </cell>
          <cell r="E17" t="str">
            <v>26.8J</v>
          </cell>
          <cell r="F17">
            <v>54995</v>
          </cell>
          <cell r="G17">
            <v>63794.2</v>
          </cell>
          <cell r="H17">
            <v>63795</v>
          </cell>
        </row>
        <row r="18">
          <cell r="B18" t="str">
            <v>Bin, Refuse container Plastic 660ltrs (TRASH)</v>
          </cell>
          <cell r="C18" t="str">
            <v>Equipment</v>
          </cell>
          <cell r="D18" t="str">
            <v>CLEANING</v>
          </cell>
          <cell r="E18" t="str">
            <v>26.8J</v>
          </cell>
          <cell r="F18">
            <v>31995.005000000001</v>
          </cell>
          <cell r="G18">
            <v>37114.205799999996</v>
          </cell>
          <cell r="H18">
            <v>37115</v>
          </cell>
        </row>
        <row r="19">
          <cell r="B19" t="str">
            <v>Broom, Head Sisal Fibre</v>
          </cell>
          <cell r="C19" t="str">
            <v>Supplies</v>
          </cell>
          <cell r="D19" t="str">
            <v>CLEANING</v>
          </cell>
          <cell r="E19" t="str">
            <v>26.8J</v>
          </cell>
          <cell r="F19">
            <v>240.00399999999999</v>
          </cell>
          <cell r="G19">
            <v>278.40463999999997</v>
          </cell>
          <cell r="H19">
            <v>279</v>
          </cell>
        </row>
        <row r="20">
          <cell r="B20" t="str">
            <v xml:space="preserve">Broom, Head Soft Tee pee+Handle </v>
          </cell>
          <cell r="C20" t="str">
            <v>Supplies</v>
          </cell>
          <cell r="D20" t="str">
            <v>CLEANING</v>
          </cell>
          <cell r="E20" t="str">
            <v>26.8J</v>
          </cell>
          <cell r="F20">
            <v>225</v>
          </cell>
          <cell r="G20">
            <v>261</v>
          </cell>
          <cell r="H20">
            <v>261</v>
          </cell>
        </row>
        <row r="21">
          <cell r="B21" t="str">
            <v>Brush, Hand for scrubbing</v>
          </cell>
          <cell r="C21" t="str">
            <v>Supplies</v>
          </cell>
          <cell r="D21" t="str">
            <v>CLEANING</v>
          </cell>
          <cell r="E21" t="str">
            <v>26.8J</v>
          </cell>
          <cell r="F21">
            <v>70.000200000000007</v>
          </cell>
          <cell r="G21">
            <v>81.200232</v>
          </cell>
          <cell r="H21">
            <v>82</v>
          </cell>
        </row>
        <row r="22">
          <cell r="B22" t="str">
            <v>Brush, Toilet (Wooden Handle)</v>
          </cell>
          <cell r="C22" t="str">
            <v>Supplies</v>
          </cell>
          <cell r="D22" t="str">
            <v>CLEANING</v>
          </cell>
          <cell r="E22" t="str">
            <v>26.8J</v>
          </cell>
          <cell r="F22">
            <v>174</v>
          </cell>
          <cell r="G22">
            <v>201.83999999999997</v>
          </cell>
          <cell r="H22">
            <v>202</v>
          </cell>
        </row>
        <row r="23">
          <cell r="B23" t="str">
            <v>Brush, Toilet Set-Addis ( Plastic Handle)</v>
          </cell>
          <cell r="C23" t="str">
            <v>Supplies</v>
          </cell>
          <cell r="D23" t="str">
            <v>CLEANING</v>
          </cell>
          <cell r="E23" t="str">
            <v>26.8J</v>
          </cell>
          <cell r="F23">
            <v>240.00049999999999</v>
          </cell>
          <cell r="G23">
            <v>278.40057999999999</v>
          </cell>
          <cell r="H23">
            <v>279</v>
          </cell>
        </row>
        <row r="24">
          <cell r="B24" t="str">
            <v>Bucket, Plastic 5litres</v>
          </cell>
          <cell r="C24" t="str">
            <v>Supplies</v>
          </cell>
          <cell r="D24" t="str">
            <v>CLEANING</v>
          </cell>
          <cell r="E24" t="str">
            <v>26.8J</v>
          </cell>
          <cell r="F24">
            <v>87</v>
          </cell>
          <cell r="G24">
            <v>100.91999999999999</v>
          </cell>
          <cell r="H24">
            <v>101</v>
          </cell>
        </row>
        <row r="25">
          <cell r="B25" t="str">
            <v>Bucket, Plastic 20 litres</v>
          </cell>
          <cell r="C25" t="str">
            <v>Supplies</v>
          </cell>
          <cell r="D25" t="str">
            <v>CLEANING</v>
          </cell>
          <cell r="E25" t="str">
            <v>26.8J</v>
          </cell>
          <cell r="F25">
            <v>225</v>
          </cell>
          <cell r="G25">
            <v>261</v>
          </cell>
          <cell r="H25">
            <v>261</v>
          </cell>
        </row>
        <row r="26">
          <cell r="B26" t="str">
            <v>Bucket, Tont mop  16 litres</v>
          </cell>
          <cell r="C26" t="str">
            <v>Supplies</v>
          </cell>
          <cell r="D26" t="str">
            <v>CLEANING</v>
          </cell>
          <cell r="E26" t="str">
            <v>26.8J</v>
          </cell>
          <cell r="F26">
            <v>1965</v>
          </cell>
          <cell r="G26">
            <v>2279.3999999999996</v>
          </cell>
          <cell r="H26">
            <v>2280</v>
          </cell>
        </row>
        <row r="27">
          <cell r="B27" t="str">
            <v>Cleaner, Vacuum 6 Gallon Wet Dry 2.0 HP, 240V</v>
          </cell>
          <cell r="C27" t="str">
            <v>Supplies</v>
          </cell>
          <cell r="D27" t="str">
            <v>CLEANING</v>
          </cell>
          <cell r="E27" t="str">
            <v>26.8J</v>
          </cell>
          <cell r="F27">
            <v>7100</v>
          </cell>
          <cell r="G27">
            <v>8236</v>
          </cell>
          <cell r="H27">
            <v>8236</v>
          </cell>
        </row>
        <row r="28">
          <cell r="B28" t="str">
            <v>Cleaner, Vacuum Karcher NT65/2, 2,750W 230V AC</v>
          </cell>
          <cell r="C28" t="str">
            <v>Equipment</v>
          </cell>
          <cell r="D28" t="str">
            <v>CLEANING</v>
          </cell>
          <cell r="E28" t="str">
            <v>26.8J</v>
          </cell>
          <cell r="F28">
            <v>151461.20000000001</v>
          </cell>
          <cell r="G28">
            <v>175694.992</v>
          </cell>
          <cell r="H28">
            <v>175695</v>
          </cell>
        </row>
        <row r="29">
          <cell r="B29" t="str">
            <v xml:space="preserve">Cloth, Car Polishing </v>
          </cell>
          <cell r="C29" t="str">
            <v>Supplies</v>
          </cell>
          <cell r="D29" t="str">
            <v>CLEANING</v>
          </cell>
          <cell r="E29" t="str">
            <v>26.8J</v>
          </cell>
          <cell r="F29">
            <v>272.60000000000002</v>
          </cell>
          <cell r="G29">
            <v>316.21600000000001</v>
          </cell>
          <cell r="H29">
            <v>317</v>
          </cell>
        </row>
        <row r="30">
          <cell r="B30" t="str">
            <v xml:space="preserve">Coat, Dust - Medium  100% Cotton </v>
          </cell>
          <cell r="C30" t="str">
            <v>Supplies</v>
          </cell>
          <cell r="D30" t="str">
            <v>CLEANING</v>
          </cell>
          <cell r="E30" t="str">
            <v>26.8J</v>
          </cell>
          <cell r="F30">
            <v>986</v>
          </cell>
          <cell r="G30">
            <v>1143.76</v>
          </cell>
          <cell r="H30">
            <v>1144</v>
          </cell>
        </row>
        <row r="31">
          <cell r="B31" t="str">
            <v>Coat, Dust - X L 100% Cotton</v>
          </cell>
          <cell r="C31" t="str">
            <v>Supplies</v>
          </cell>
          <cell r="D31" t="str">
            <v>CLEANING</v>
          </cell>
          <cell r="E31" t="str">
            <v>26.8J</v>
          </cell>
          <cell r="F31">
            <v>986</v>
          </cell>
          <cell r="G31">
            <v>1143.76</v>
          </cell>
          <cell r="H31">
            <v>1144</v>
          </cell>
        </row>
        <row r="32">
          <cell r="B32" t="str">
            <v>Coat, Dust - L 100% Cotton</v>
          </cell>
          <cell r="C32" t="str">
            <v>Supplies</v>
          </cell>
          <cell r="D32" t="str">
            <v>CLEANING</v>
          </cell>
          <cell r="E32" t="str">
            <v>26.8J</v>
          </cell>
          <cell r="F32">
            <v>986</v>
          </cell>
          <cell r="G32">
            <v>1143.76</v>
          </cell>
          <cell r="H32">
            <v>1144</v>
          </cell>
        </row>
        <row r="33">
          <cell r="B33" t="str">
            <v>Coat, Dust - S 100% Cotton</v>
          </cell>
          <cell r="C33" t="str">
            <v>Supplies</v>
          </cell>
          <cell r="D33" t="str">
            <v>CLEANING</v>
          </cell>
          <cell r="E33" t="str">
            <v>26.8J</v>
          </cell>
          <cell r="F33">
            <v>759.99800000000005</v>
          </cell>
          <cell r="G33">
            <v>881.59767999999997</v>
          </cell>
          <cell r="H33">
            <v>882</v>
          </cell>
        </row>
        <row r="34">
          <cell r="B34" t="str">
            <v>Coat, Dust - XXL 100% Cotton</v>
          </cell>
          <cell r="C34" t="str">
            <v>Supplies</v>
          </cell>
          <cell r="D34" t="str">
            <v>CLEANING</v>
          </cell>
          <cell r="E34" t="str">
            <v>26.8J</v>
          </cell>
          <cell r="F34">
            <v>614.79999999999995</v>
          </cell>
          <cell r="G34">
            <v>713.16799999999989</v>
          </cell>
          <cell r="H34">
            <v>714</v>
          </cell>
        </row>
        <row r="35">
          <cell r="B35" t="str">
            <v>Detergent, Harpic  500ml Gell</v>
          </cell>
          <cell r="C35" t="str">
            <v>Supplies</v>
          </cell>
          <cell r="D35" t="str">
            <v>CLEANING</v>
          </cell>
          <cell r="E35" t="str">
            <v>26.8J</v>
          </cell>
          <cell r="F35">
            <v>170</v>
          </cell>
          <cell r="G35">
            <v>197.2</v>
          </cell>
          <cell r="H35">
            <v>198</v>
          </cell>
        </row>
        <row r="36">
          <cell r="B36" t="str">
            <v>Detergent, Omo powder 1kg</v>
          </cell>
          <cell r="C36" t="str">
            <v>Supplies</v>
          </cell>
          <cell r="D36" t="str">
            <v>CLEANING</v>
          </cell>
          <cell r="E36" t="str">
            <v>26.8J</v>
          </cell>
          <cell r="F36">
            <v>190</v>
          </cell>
          <cell r="G36">
            <v>220.39999999999998</v>
          </cell>
          <cell r="H36">
            <v>221</v>
          </cell>
        </row>
        <row r="37">
          <cell r="B37" t="str">
            <v>Detergent, Omo Powder 3.5kg</v>
          </cell>
          <cell r="C37" t="str">
            <v>Supplies</v>
          </cell>
          <cell r="D37" t="str">
            <v>CLEANING</v>
          </cell>
          <cell r="E37" t="str">
            <v>26.8J</v>
          </cell>
          <cell r="F37">
            <v>679.99874999999997</v>
          </cell>
          <cell r="G37">
            <v>788.79854999999986</v>
          </cell>
          <cell r="H37">
            <v>789</v>
          </cell>
        </row>
        <row r="38">
          <cell r="B38" t="str">
            <v>Detergent, Omo Sachets 200gms</v>
          </cell>
          <cell r="C38" t="str">
            <v>Supplies</v>
          </cell>
          <cell r="D38" t="str">
            <v>CLEANING</v>
          </cell>
          <cell r="E38" t="str">
            <v>26.8J</v>
          </cell>
          <cell r="F38">
            <v>40</v>
          </cell>
          <cell r="G38">
            <v>46.4</v>
          </cell>
          <cell r="H38">
            <v>47</v>
          </cell>
        </row>
        <row r="39">
          <cell r="B39" t="str">
            <v>Detergent, Omo Satchet 100gms</v>
          </cell>
          <cell r="C39" t="str">
            <v>Supplies</v>
          </cell>
          <cell r="D39" t="str">
            <v>CLEANING</v>
          </cell>
          <cell r="E39" t="str">
            <v>26.8J</v>
          </cell>
          <cell r="F39">
            <v>26</v>
          </cell>
          <cell r="G39">
            <v>30.159999999999997</v>
          </cell>
          <cell r="H39">
            <v>31</v>
          </cell>
        </row>
        <row r="40">
          <cell r="B40" t="str">
            <v>Detergent, Vim Cleaning Powder 500gms</v>
          </cell>
          <cell r="C40" t="str">
            <v>Supplies</v>
          </cell>
          <cell r="D40" t="str">
            <v>CLEANING</v>
          </cell>
          <cell r="E40" t="str">
            <v>26.8J</v>
          </cell>
          <cell r="F40">
            <v>58</v>
          </cell>
          <cell r="G40">
            <v>67.28</v>
          </cell>
          <cell r="H40">
            <v>68</v>
          </cell>
        </row>
        <row r="41">
          <cell r="B41" t="str">
            <v>Detergent, Omo Powder 500g</v>
          </cell>
          <cell r="C41" t="str">
            <v>Supplies</v>
          </cell>
          <cell r="D41" t="str">
            <v>CLEANING</v>
          </cell>
          <cell r="E41" t="str">
            <v>26.8J</v>
          </cell>
          <cell r="F41">
            <v>100</v>
          </cell>
          <cell r="G41">
            <v>115.99999999999999</v>
          </cell>
          <cell r="H41">
            <v>116</v>
          </cell>
        </row>
        <row r="42">
          <cell r="B42" t="str">
            <v>Disinfectant, Block ( Climax ), 50gms</v>
          </cell>
          <cell r="C42" t="str">
            <v>Supplies</v>
          </cell>
          <cell r="D42" t="str">
            <v>CLEANING</v>
          </cell>
          <cell r="E42" t="str">
            <v>26.8J</v>
          </cell>
          <cell r="F42">
            <v>25</v>
          </cell>
          <cell r="G42">
            <v>28.999999999999996</v>
          </cell>
          <cell r="H42">
            <v>29</v>
          </cell>
        </row>
        <row r="43">
          <cell r="B43" t="str">
            <v>Disinfectant, Block ( Climax ), 170gms</v>
          </cell>
          <cell r="C43" t="str">
            <v>Supplies</v>
          </cell>
          <cell r="D43" t="str">
            <v>CLEANING</v>
          </cell>
          <cell r="E43" t="str">
            <v>26.8J</v>
          </cell>
          <cell r="F43">
            <v>82</v>
          </cell>
          <cell r="G43">
            <v>95.11999999999999</v>
          </cell>
          <cell r="H43">
            <v>96</v>
          </cell>
        </row>
        <row r="44">
          <cell r="B44" t="str">
            <v>Disinfectant, Dettol Solution 5 Litres</v>
          </cell>
          <cell r="C44" t="str">
            <v>Supplies</v>
          </cell>
          <cell r="D44" t="str">
            <v>CLEANING</v>
          </cell>
          <cell r="E44" t="str">
            <v>26.8J</v>
          </cell>
          <cell r="F44">
            <v>2750</v>
          </cell>
          <cell r="G44">
            <v>3190</v>
          </cell>
          <cell r="H44">
            <v>3190</v>
          </cell>
        </row>
        <row r="45">
          <cell r="B45" t="str">
            <v>Disinfectant, Jik solution  750ml</v>
          </cell>
          <cell r="C45" t="str">
            <v>Supplies</v>
          </cell>
          <cell r="D45" t="str">
            <v>CLEANING</v>
          </cell>
          <cell r="E45" t="str">
            <v>26.8J</v>
          </cell>
          <cell r="F45">
            <v>440</v>
          </cell>
          <cell r="G45">
            <v>510.4</v>
          </cell>
          <cell r="H45">
            <v>511</v>
          </cell>
        </row>
        <row r="46">
          <cell r="B46" t="str">
            <v>Disinfectant, Jik Solution 5 Litres</v>
          </cell>
          <cell r="C46" t="str">
            <v>Supplies</v>
          </cell>
          <cell r="D46" t="str">
            <v>CLEANING</v>
          </cell>
          <cell r="E46" t="str">
            <v>26.8J</v>
          </cell>
          <cell r="F46">
            <v>450</v>
          </cell>
          <cell r="G46">
            <v>522</v>
          </cell>
          <cell r="H46">
            <v>522</v>
          </cell>
        </row>
        <row r="47">
          <cell r="B47" t="str">
            <v>Disinfectant, Jik solution  1Litre</v>
          </cell>
          <cell r="C47" t="str">
            <v>Supplies</v>
          </cell>
          <cell r="D47" t="str">
            <v>CLEANING</v>
          </cell>
          <cell r="E47" t="str">
            <v>26.8J</v>
          </cell>
          <cell r="F47">
            <v>90</v>
          </cell>
          <cell r="G47">
            <v>104.39999999999999</v>
          </cell>
          <cell r="H47">
            <v>105</v>
          </cell>
        </row>
        <row r="48">
          <cell r="B48" t="str">
            <v>Disinfectant, Lysol 5 Litres</v>
          </cell>
          <cell r="C48" t="str">
            <v>Supplies</v>
          </cell>
          <cell r="D48" t="str">
            <v>CLEANING</v>
          </cell>
          <cell r="E48" t="str">
            <v>26.8J</v>
          </cell>
          <cell r="F48">
            <v>4800</v>
          </cell>
          <cell r="G48">
            <v>5568</v>
          </cell>
          <cell r="H48">
            <v>5568</v>
          </cell>
        </row>
        <row r="49">
          <cell r="B49" t="str">
            <v>Disinfectant, Savlon Solution 750ml</v>
          </cell>
          <cell r="C49" t="str">
            <v>Supplies</v>
          </cell>
          <cell r="D49" t="str">
            <v>CLEANING</v>
          </cell>
          <cell r="E49" t="str">
            <v>26.8J</v>
          </cell>
          <cell r="F49">
            <v>500</v>
          </cell>
          <cell r="G49">
            <v>580</v>
          </cell>
          <cell r="H49">
            <v>580</v>
          </cell>
        </row>
        <row r="50">
          <cell r="B50" t="str">
            <v>Disinfectant, Harpic 800gm Powder</v>
          </cell>
          <cell r="C50" t="str">
            <v>Supplies</v>
          </cell>
          <cell r="D50" t="str">
            <v>CLEANING</v>
          </cell>
          <cell r="E50" t="str">
            <v>26.8J</v>
          </cell>
          <cell r="F50">
            <v>240</v>
          </cell>
          <cell r="G50">
            <v>278.39999999999998</v>
          </cell>
          <cell r="H50">
            <v>279</v>
          </cell>
        </row>
        <row r="51">
          <cell r="B51" t="str">
            <v>Disinfectant, Dettol Solution 4 Litres</v>
          </cell>
          <cell r="C51" t="str">
            <v>Supplies</v>
          </cell>
          <cell r="D51" t="str">
            <v>CLEANING</v>
          </cell>
          <cell r="E51" t="str">
            <v>26.8J</v>
          </cell>
          <cell r="F51">
            <v>3295</v>
          </cell>
          <cell r="G51">
            <v>3822.2</v>
          </cell>
          <cell r="H51">
            <v>3823</v>
          </cell>
        </row>
        <row r="52">
          <cell r="B52" t="str">
            <v>Disinfectant, Harpic Gell 500ml</v>
          </cell>
          <cell r="C52" t="str">
            <v>Supplies</v>
          </cell>
          <cell r="D52" t="str">
            <v>CLEANING</v>
          </cell>
          <cell r="E52" t="str">
            <v>26.8J</v>
          </cell>
          <cell r="F52">
            <v>112.27</v>
          </cell>
          <cell r="G52">
            <v>130.23319999999998</v>
          </cell>
          <cell r="H52">
            <v>131</v>
          </cell>
        </row>
        <row r="53">
          <cell r="B53" t="str">
            <v>Disinfectant, Savlon Solution 500ml</v>
          </cell>
          <cell r="C53" t="str">
            <v>Supplies</v>
          </cell>
          <cell r="D53" t="str">
            <v>CLEANING</v>
          </cell>
          <cell r="E53" t="str">
            <v>26.8J</v>
          </cell>
          <cell r="F53">
            <v>361.92</v>
          </cell>
          <cell r="G53">
            <v>419.8272</v>
          </cell>
          <cell r="H53">
            <v>420</v>
          </cell>
        </row>
        <row r="54">
          <cell r="B54" t="str">
            <v>Drum, Plastic 100 litres</v>
          </cell>
          <cell r="C54" t="str">
            <v>Supplies</v>
          </cell>
          <cell r="D54" t="str">
            <v>CLEANING</v>
          </cell>
          <cell r="E54" t="str">
            <v>26.8J</v>
          </cell>
          <cell r="F54">
            <v>426.72</v>
          </cell>
          <cell r="G54">
            <v>494.99520000000001</v>
          </cell>
          <cell r="H54">
            <v>495</v>
          </cell>
        </row>
        <row r="55">
          <cell r="B55" t="str">
            <v>Drum, Plastic 60 litres white with tap poly tank</v>
          </cell>
          <cell r="C55" t="str">
            <v>Supplies</v>
          </cell>
          <cell r="D55" t="str">
            <v>CLEANING</v>
          </cell>
          <cell r="E55" t="str">
            <v>26.8J</v>
          </cell>
          <cell r="F55">
            <v>1566</v>
          </cell>
          <cell r="G55">
            <v>1816.56</v>
          </cell>
          <cell r="H55">
            <v>1817</v>
          </cell>
        </row>
        <row r="56">
          <cell r="B56" t="str">
            <v>Duster, Floor-Cotton 50X50cm</v>
          </cell>
          <cell r="C56" t="str">
            <v>Supplies</v>
          </cell>
          <cell r="D56" t="str">
            <v>CLEANING</v>
          </cell>
          <cell r="E56" t="str">
            <v>26.8J</v>
          </cell>
          <cell r="F56">
            <v>60</v>
          </cell>
          <cell r="G56">
            <v>69.599999999999994</v>
          </cell>
          <cell r="H56">
            <v>70</v>
          </cell>
        </row>
        <row r="57">
          <cell r="B57" t="str">
            <v>Doom, Spray  300ml</v>
          </cell>
          <cell r="C57" t="str">
            <v>Supplies</v>
          </cell>
          <cell r="D57" t="str">
            <v>CLEANING</v>
          </cell>
          <cell r="E57" t="str">
            <v>26.8J</v>
          </cell>
          <cell r="F57">
            <v>270</v>
          </cell>
          <cell r="G57">
            <v>313.2</v>
          </cell>
          <cell r="H57">
            <v>314</v>
          </cell>
        </row>
        <row r="58">
          <cell r="B58" t="str">
            <v>Doom, Spray  459ml</v>
          </cell>
          <cell r="C58" t="str">
            <v>Supplies</v>
          </cell>
          <cell r="D58" t="str">
            <v>CLEANING</v>
          </cell>
          <cell r="E58" t="str">
            <v>26.8J</v>
          </cell>
          <cell r="F58">
            <v>260</v>
          </cell>
          <cell r="G58">
            <v>301.59999999999997</v>
          </cell>
          <cell r="H58">
            <v>302</v>
          </cell>
        </row>
        <row r="59">
          <cell r="B59" t="str">
            <v>Doom, Spray  400ml</v>
          </cell>
          <cell r="C59" t="str">
            <v>Supplies</v>
          </cell>
          <cell r="D59" t="str">
            <v>CLEANING</v>
          </cell>
          <cell r="E59" t="str">
            <v>26.8J</v>
          </cell>
          <cell r="F59">
            <v>385</v>
          </cell>
          <cell r="G59">
            <v>446.59999999999997</v>
          </cell>
          <cell r="H59">
            <v>447</v>
          </cell>
        </row>
        <row r="60">
          <cell r="B60" t="str">
            <v>Adapter,Power cord for Dell-series Laptop</v>
          </cell>
          <cell r="C60" t="str">
            <v>Supplies</v>
          </cell>
          <cell r="D60" t="str">
            <v>COMP</v>
          </cell>
          <cell r="E60" t="str">
            <v>26.6B</v>
          </cell>
          <cell r="F60">
            <v>7500</v>
          </cell>
          <cell r="G60">
            <v>8700</v>
          </cell>
          <cell r="H60">
            <v>8700</v>
          </cell>
        </row>
        <row r="61">
          <cell r="B61" t="str">
            <v>Adapter, Power cord for Dell-series Laptop 90W-AC</v>
          </cell>
          <cell r="C61" t="str">
            <v>Supplies</v>
          </cell>
          <cell r="D61" t="str">
            <v>COMP</v>
          </cell>
          <cell r="E61" t="str">
            <v>26.8H</v>
          </cell>
          <cell r="F61">
            <v>6500</v>
          </cell>
          <cell r="G61">
            <v>7539.9999999999991</v>
          </cell>
          <cell r="H61">
            <v>7540</v>
          </cell>
        </row>
        <row r="62">
          <cell r="B62" t="str">
            <v xml:space="preserve">Bag, CD </v>
          </cell>
          <cell r="C62" t="str">
            <v>Supplies</v>
          </cell>
          <cell r="D62" t="str">
            <v>COMP</v>
          </cell>
          <cell r="E62" t="str">
            <v>26.6B</v>
          </cell>
          <cell r="F62">
            <v>1000</v>
          </cell>
          <cell r="G62">
            <v>1160</v>
          </cell>
          <cell r="H62">
            <v>1160</v>
          </cell>
        </row>
        <row r="63">
          <cell r="B63" t="str">
            <v>Cable, D-Link Cats  M 305</v>
          </cell>
          <cell r="C63" t="str">
            <v>Supplies</v>
          </cell>
          <cell r="D63" t="str">
            <v>COMP</v>
          </cell>
          <cell r="E63" t="str">
            <v>26.6B</v>
          </cell>
          <cell r="F63">
            <v>14300</v>
          </cell>
          <cell r="G63">
            <v>16588</v>
          </cell>
          <cell r="H63">
            <v>16588</v>
          </cell>
        </row>
        <row r="64">
          <cell r="B64" t="str">
            <v xml:space="preserve">Cable, UPS </v>
          </cell>
          <cell r="C64" t="str">
            <v>Supplies</v>
          </cell>
          <cell r="D64" t="str">
            <v>COMP</v>
          </cell>
          <cell r="E64" t="str">
            <v>26.6B</v>
          </cell>
          <cell r="F64">
            <v>580</v>
          </cell>
          <cell r="G64">
            <v>672.8</v>
          </cell>
          <cell r="H64">
            <v>673</v>
          </cell>
        </row>
        <row r="65">
          <cell r="B65" t="str">
            <v>Cable, 4 Core Screen RS# 367-729</v>
          </cell>
          <cell r="C65" t="str">
            <v>Equipment</v>
          </cell>
          <cell r="D65" t="str">
            <v>COMP</v>
          </cell>
          <cell r="E65" t="str">
            <v>26.6B</v>
          </cell>
          <cell r="F65">
            <v>38000</v>
          </cell>
          <cell r="G65">
            <v>44080</v>
          </cell>
          <cell r="H65">
            <v>44080</v>
          </cell>
        </row>
        <row r="66">
          <cell r="B66" t="str">
            <v>Cable, twin  Screen RS 626-4711</v>
          </cell>
          <cell r="C66" t="str">
            <v>Equipment</v>
          </cell>
          <cell r="D66" t="str">
            <v>COMP</v>
          </cell>
          <cell r="E66" t="str">
            <v>26.6B</v>
          </cell>
          <cell r="F66">
            <v>35960</v>
          </cell>
          <cell r="G66">
            <v>41713.599999999999</v>
          </cell>
          <cell r="H66">
            <v>41714</v>
          </cell>
        </row>
        <row r="67">
          <cell r="B67" t="str">
            <v>Cable, Flexible 16mm2 5 Core input for MGE 40KVA UPS</v>
          </cell>
          <cell r="C67" t="str">
            <v>Supplies</v>
          </cell>
          <cell r="D67" t="str">
            <v>COMP</v>
          </cell>
          <cell r="E67" t="str">
            <v>26.6B</v>
          </cell>
          <cell r="F67">
            <v>1728.4</v>
          </cell>
          <cell r="G67">
            <v>2004.944</v>
          </cell>
          <cell r="H67">
            <v>2005</v>
          </cell>
        </row>
        <row r="68">
          <cell r="B68" t="str">
            <v>Cable, Flexible 16mm2 5 Core Output for MGE 40KVA UPS</v>
          </cell>
          <cell r="C68" t="str">
            <v>Supplies</v>
          </cell>
          <cell r="D68" t="str">
            <v>COMP</v>
          </cell>
          <cell r="E68" t="str">
            <v>26.6B</v>
          </cell>
          <cell r="F68">
            <v>1728.4</v>
          </cell>
          <cell r="G68">
            <v>2004.944</v>
          </cell>
          <cell r="H68">
            <v>2005</v>
          </cell>
        </row>
        <row r="69">
          <cell r="B69" t="str">
            <v>Cable Lugs, Flex Conduits, Mini Trunking &amp; Accessories for MGE 40KVA UPS</v>
          </cell>
          <cell r="C69" t="str">
            <v>Supplies</v>
          </cell>
          <cell r="D69" t="str">
            <v>COMP</v>
          </cell>
          <cell r="E69" t="str">
            <v>26.6B</v>
          </cell>
          <cell r="F69">
            <v>2900</v>
          </cell>
          <cell r="G69">
            <v>3363.9999999999995</v>
          </cell>
          <cell r="H69">
            <v>3364</v>
          </cell>
        </row>
        <row r="70">
          <cell r="B70" t="str">
            <v>Camera, Sony 9.1 Mega Pixels Model DCS-HX with rechergable battery</v>
          </cell>
          <cell r="C70" t="str">
            <v>Equipment</v>
          </cell>
          <cell r="D70" t="str">
            <v>COMP</v>
          </cell>
          <cell r="E70" t="str">
            <v>26.6B</v>
          </cell>
          <cell r="F70">
            <v>42995</v>
          </cell>
          <cell r="G70">
            <v>49874.2</v>
          </cell>
          <cell r="H70">
            <v>49875</v>
          </cell>
        </row>
        <row r="71">
          <cell r="B71" t="str">
            <v>Camera, Digital Sony with rechergable battery</v>
          </cell>
          <cell r="C71" t="str">
            <v>Equipment</v>
          </cell>
          <cell r="D71" t="str">
            <v>COMP</v>
          </cell>
          <cell r="E71" t="str">
            <v>26.6B</v>
          </cell>
          <cell r="F71">
            <v>42000</v>
          </cell>
          <cell r="G71">
            <v>48720</v>
          </cell>
          <cell r="H71">
            <v>48720</v>
          </cell>
        </row>
        <row r="72">
          <cell r="B72" t="str">
            <v>Camera, Digital  DSC-HX1</v>
          </cell>
          <cell r="C72" t="str">
            <v>Equipment</v>
          </cell>
          <cell r="D72" t="str">
            <v>COMP</v>
          </cell>
          <cell r="E72" t="str">
            <v>26.6B</v>
          </cell>
          <cell r="F72">
            <v>42995</v>
          </cell>
          <cell r="G72">
            <v>49874.2</v>
          </cell>
          <cell r="H72">
            <v>49875</v>
          </cell>
        </row>
        <row r="73">
          <cell r="B73" t="str">
            <v>Camera,Digital Sony Cyber-shot DSC--H55 14.1  MP</v>
          </cell>
          <cell r="C73" t="str">
            <v>Supplies</v>
          </cell>
          <cell r="D73" t="str">
            <v>COMP</v>
          </cell>
          <cell r="E73" t="str">
            <v>26.6B</v>
          </cell>
          <cell r="F73">
            <v>26500</v>
          </cell>
          <cell r="G73">
            <v>30739.999999999996</v>
          </cell>
          <cell r="H73">
            <v>30740</v>
          </cell>
        </row>
        <row r="74">
          <cell r="B74" t="str">
            <v>Card, Net-work  (Hp Jetdirect 615N)</v>
          </cell>
          <cell r="C74" t="str">
            <v>Supplies</v>
          </cell>
          <cell r="D74" t="str">
            <v>COMP</v>
          </cell>
          <cell r="E74" t="str">
            <v>26.6B</v>
          </cell>
          <cell r="F74">
            <v>20000</v>
          </cell>
          <cell r="G74">
            <v>23200</v>
          </cell>
          <cell r="H74">
            <v>23200</v>
          </cell>
        </row>
        <row r="75">
          <cell r="B75" t="str">
            <v>Card, Reader Proximity ASS-HID-S26</v>
          </cell>
          <cell r="C75" t="str">
            <v>Supplies</v>
          </cell>
          <cell r="D75" t="str">
            <v>COMP</v>
          </cell>
          <cell r="E75" t="str">
            <v>26.6B</v>
          </cell>
          <cell r="F75">
            <v>904.8</v>
          </cell>
          <cell r="G75">
            <v>1049.568</v>
          </cell>
          <cell r="H75">
            <v>1050</v>
          </cell>
        </row>
        <row r="76">
          <cell r="B76" t="str">
            <v>Card, Reader Proximity HLD</v>
          </cell>
          <cell r="C76" t="str">
            <v>Equipment</v>
          </cell>
          <cell r="D76" t="str">
            <v>COMP</v>
          </cell>
          <cell r="E76" t="str">
            <v>26.6B</v>
          </cell>
          <cell r="F76">
            <v>33524</v>
          </cell>
          <cell r="G76">
            <v>38887.839999999997</v>
          </cell>
          <cell r="H76">
            <v>38888</v>
          </cell>
        </row>
        <row r="77">
          <cell r="B77" t="str">
            <v>Card, Reader Finger Digital</v>
          </cell>
          <cell r="C77" t="str">
            <v>Supplies</v>
          </cell>
          <cell r="D77" t="str">
            <v>COMP</v>
          </cell>
          <cell r="E77" t="str">
            <v>26.6B</v>
          </cell>
          <cell r="F77">
            <v>49.95</v>
          </cell>
          <cell r="G77">
            <v>57.942</v>
          </cell>
          <cell r="H77">
            <v>58</v>
          </cell>
        </row>
        <row r="78">
          <cell r="B78" t="str">
            <v>Card, Printing System for KM 1635</v>
          </cell>
          <cell r="C78" t="str">
            <v>Supplies</v>
          </cell>
          <cell r="D78" t="str">
            <v>COMP</v>
          </cell>
          <cell r="E78" t="str">
            <v>26.6B</v>
          </cell>
          <cell r="F78">
            <v>23200</v>
          </cell>
          <cell r="G78">
            <v>26911.999999999996</v>
          </cell>
          <cell r="H78">
            <v>26912</v>
          </cell>
        </row>
        <row r="79">
          <cell r="B79" t="str">
            <v>Cartridge, Canon GP 405</v>
          </cell>
          <cell r="C79" t="str">
            <v>Supplies</v>
          </cell>
          <cell r="D79" t="str">
            <v>COMP</v>
          </cell>
          <cell r="E79" t="str">
            <v>26.6B</v>
          </cell>
          <cell r="F79">
            <v>7888</v>
          </cell>
          <cell r="G79">
            <v>9150.08</v>
          </cell>
          <cell r="H79">
            <v>9151</v>
          </cell>
        </row>
        <row r="80">
          <cell r="B80" t="str">
            <v>Cartridge, Printer OKI B 4350</v>
          </cell>
          <cell r="C80" t="str">
            <v>Supplies</v>
          </cell>
          <cell r="D80" t="str">
            <v>COMP</v>
          </cell>
          <cell r="E80" t="str">
            <v>26.6B</v>
          </cell>
          <cell r="F80">
            <v>6148</v>
          </cell>
          <cell r="G80">
            <v>7131.6799999999994</v>
          </cell>
          <cell r="H80">
            <v>7132</v>
          </cell>
        </row>
        <row r="81">
          <cell r="B81" t="str">
            <v>Cartridge, Printer HP J40 Black</v>
          </cell>
          <cell r="C81" t="str">
            <v>Supplies</v>
          </cell>
          <cell r="D81" t="str">
            <v>COMP</v>
          </cell>
          <cell r="E81" t="str">
            <v>26.6B</v>
          </cell>
          <cell r="F81">
            <v>3900</v>
          </cell>
          <cell r="G81">
            <v>4524</v>
          </cell>
          <cell r="H81">
            <v>4524</v>
          </cell>
        </row>
        <row r="82">
          <cell r="B82" t="str">
            <v>Cartridge, Printer HP J40 Colour</v>
          </cell>
          <cell r="C82" t="str">
            <v>Supplies</v>
          </cell>
          <cell r="D82" t="str">
            <v>COMP</v>
          </cell>
          <cell r="E82" t="str">
            <v>26.6B</v>
          </cell>
          <cell r="F82">
            <v>3500</v>
          </cell>
          <cell r="G82">
            <v>4059.9999999999995</v>
          </cell>
          <cell r="H82">
            <v>4060</v>
          </cell>
        </row>
        <row r="83">
          <cell r="B83" t="str">
            <v>Cartridge, Printer Q3960A</v>
          </cell>
          <cell r="C83" t="str">
            <v>Supplies</v>
          </cell>
          <cell r="D83" t="str">
            <v>COMP</v>
          </cell>
          <cell r="E83" t="str">
            <v>26.6B</v>
          </cell>
          <cell r="F83">
            <v>7215</v>
          </cell>
          <cell r="G83">
            <v>8369.4</v>
          </cell>
          <cell r="H83">
            <v>8370</v>
          </cell>
        </row>
        <row r="84">
          <cell r="B84" t="str">
            <v>Cartridge, Printer Q3962A</v>
          </cell>
          <cell r="C84" t="str">
            <v>Supplies</v>
          </cell>
          <cell r="D84" t="str">
            <v>COMP</v>
          </cell>
          <cell r="E84" t="str">
            <v>26.6B</v>
          </cell>
          <cell r="F84">
            <v>9251</v>
          </cell>
          <cell r="G84">
            <v>10731.16</v>
          </cell>
          <cell r="H84">
            <v>10732</v>
          </cell>
        </row>
        <row r="85">
          <cell r="B85" t="str">
            <v>Cartridge, Printer Q3963A</v>
          </cell>
          <cell r="C85" t="str">
            <v>Supplies</v>
          </cell>
          <cell r="D85" t="str">
            <v>COMP</v>
          </cell>
          <cell r="E85" t="str">
            <v>26.6B</v>
          </cell>
          <cell r="F85">
            <v>9251</v>
          </cell>
          <cell r="G85">
            <v>10731.16</v>
          </cell>
          <cell r="H85">
            <v>10732</v>
          </cell>
        </row>
        <row r="86">
          <cell r="B86" t="str">
            <v>Cartridge, Printer Q3964A</v>
          </cell>
          <cell r="C86" t="str">
            <v>Supplies</v>
          </cell>
          <cell r="D86" t="str">
            <v>COMP</v>
          </cell>
          <cell r="E86" t="str">
            <v>26.6B</v>
          </cell>
          <cell r="F86">
            <v>9251</v>
          </cell>
          <cell r="G86">
            <v>10731.16</v>
          </cell>
          <cell r="H86">
            <v>10732</v>
          </cell>
        </row>
        <row r="87">
          <cell r="B87" t="str">
            <v>Cartridge, Printer 1270D</v>
          </cell>
          <cell r="C87" t="str">
            <v>Supplies</v>
          </cell>
          <cell r="D87" t="str">
            <v>COMP</v>
          </cell>
          <cell r="E87" t="str">
            <v>26.6B</v>
          </cell>
          <cell r="F87">
            <v>4072</v>
          </cell>
          <cell r="G87">
            <v>4723.5199999999995</v>
          </cell>
          <cell r="H87">
            <v>4724</v>
          </cell>
        </row>
        <row r="88">
          <cell r="B88" t="str">
            <v>Cartridge, #CB435A for HP 1005/1006 Laser Jet Printer</v>
          </cell>
          <cell r="C88" t="str">
            <v>Supplies</v>
          </cell>
          <cell r="D88" t="str">
            <v>COMP</v>
          </cell>
          <cell r="E88" t="str">
            <v>26.6B</v>
          </cell>
          <cell r="F88">
            <v>5940.0005000000001</v>
          </cell>
          <cell r="G88">
            <v>6890.4005799999995</v>
          </cell>
          <cell r="H88">
            <v>6891</v>
          </cell>
        </row>
        <row r="89">
          <cell r="B89" t="str">
            <v>Cartridge, Epson EPL 6200 for Coulter Printer (3k) model 4518.Photoconductor unit; Model 4519</v>
          </cell>
          <cell r="C89" t="str">
            <v>Supplies</v>
          </cell>
          <cell r="D89" t="str">
            <v>COMP</v>
          </cell>
          <cell r="E89" t="str">
            <v>26.6B</v>
          </cell>
          <cell r="F89">
            <v>7849.9983300000004</v>
          </cell>
          <cell r="G89">
            <v>9105.9980627999994</v>
          </cell>
          <cell r="H89">
            <v>9106</v>
          </cell>
        </row>
        <row r="90">
          <cell r="B90" t="str">
            <v>Cartridge, #CB436A for HP Laserjet Printer M1522nf</v>
          </cell>
          <cell r="C90" t="str">
            <v>Supplies</v>
          </cell>
          <cell r="D90" t="str">
            <v>COMP</v>
          </cell>
          <cell r="E90" t="str">
            <v>26.6B</v>
          </cell>
          <cell r="F90">
            <v>7000.0005000000001</v>
          </cell>
          <cell r="G90">
            <v>8120.0005799999999</v>
          </cell>
          <cell r="H90">
            <v>8121</v>
          </cell>
        </row>
        <row r="91">
          <cell r="B91" t="str">
            <v>Cartridge,Print Wheel Prestige Elite 12 # 1353502/ Prestige 10 for IBM 3000 Typewriter</v>
          </cell>
          <cell r="C91" t="str">
            <v>Supplies</v>
          </cell>
          <cell r="D91" t="str">
            <v>COMP</v>
          </cell>
          <cell r="E91" t="str">
            <v>31.9A</v>
          </cell>
          <cell r="F91">
            <v>4060</v>
          </cell>
          <cell r="G91">
            <v>4709.5999999999995</v>
          </cell>
          <cell r="H91">
            <v>4710</v>
          </cell>
        </row>
        <row r="92">
          <cell r="B92" t="str">
            <v>CD, Recordable Sony</v>
          </cell>
          <cell r="C92" t="str">
            <v>Supplies</v>
          </cell>
          <cell r="D92" t="str">
            <v>COMP</v>
          </cell>
          <cell r="E92" t="str">
            <v>26.6B</v>
          </cell>
          <cell r="F92">
            <v>56.0002</v>
          </cell>
          <cell r="G92">
            <v>64.960231999999991</v>
          </cell>
          <cell r="H92">
            <v>65</v>
          </cell>
        </row>
        <row r="93">
          <cell r="B93" t="str">
            <v>CD, Writable Sony</v>
          </cell>
          <cell r="C93" t="str">
            <v>Supplies</v>
          </cell>
          <cell r="D93" t="str">
            <v>COMP</v>
          </cell>
          <cell r="E93" t="str">
            <v>26.6B</v>
          </cell>
          <cell r="F93">
            <v>159.99867</v>
          </cell>
          <cell r="G93">
            <v>185.59845719999998</v>
          </cell>
          <cell r="H93">
            <v>186</v>
          </cell>
        </row>
        <row r="94">
          <cell r="B94" t="str">
            <v>CD,  Writable DVD-RW 4.5GB Sony</v>
          </cell>
          <cell r="C94" t="str">
            <v>Supplies</v>
          </cell>
          <cell r="D94" t="str">
            <v>COMP</v>
          </cell>
          <cell r="E94" t="str">
            <v>26.6B</v>
          </cell>
          <cell r="F94">
            <v>169</v>
          </cell>
          <cell r="G94">
            <v>196.04</v>
          </cell>
          <cell r="H94">
            <v>197</v>
          </cell>
        </row>
        <row r="95">
          <cell r="B95" t="str">
            <v>CD, Recordable DVD R 4.7 GB Sony</v>
          </cell>
          <cell r="C95" t="str">
            <v>Supplies</v>
          </cell>
          <cell r="D95" t="str">
            <v>COMP</v>
          </cell>
          <cell r="E95" t="str">
            <v>26.6B</v>
          </cell>
          <cell r="F95">
            <v>43.5</v>
          </cell>
          <cell r="G95">
            <v>50.459999999999994</v>
          </cell>
          <cell r="H95">
            <v>51</v>
          </cell>
        </row>
        <row r="96">
          <cell r="B96" t="str">
            <v>Blade, Cleaning Unit for Photocopier</v>
          </cell>
          <cell r="C96" t="str">
            <v>Supplies</v>
          </cell>
          <cell r="D96" t="str">
            <v>COMP</v>
          </cell>
          <cell r="E96" t="str">
            <v>26.6B</v>
          </cell>
          <cell r="F96">
            <v>4176</v>
          </cell>
          <cell r="G96">
            <v>4844.16</v>
          </cell>
          <cell r="H96">
            <v>4845</v>
          </cell>
        </row>
        <row r="97">
          <cell r="B97" t="str">
            <v>Computer, Laptop Dell Latitude NY-9420</v>
          </cell>
          <cell r="C97" t="str">
            <v>Equipment</v>
          </cell>
          <cell r="D97" t="str">
            <v>COMP</v>
          </cell>
          <cell r="E97" t="str">
            <v>31.9A</v>
          </cell>
          <cell r="F97">
            <v>152000</v>
          </cell>
          <cell r="G97">
            <v>176320</v>
          </cell>
          <cell r="H97">
            <v>176320</v>
          </cell>
        </row>
        <row r="98">
          <cell r="B98" t="str">
            <v>Computer, Portable series PC Vostro 400 for SQL Server 2005</v>
          </cell>
          <cell r="C98" t="str">
            <v>Equipment</v>
          </cell>
          <cell r="D98" t="str">
            <v>COMP</v>
          </cell>
          <cell r="E98" t="str">
            <v>31.9A</v>
          </cell>
          <cell r="F98">
            <v>107000</v>
          </cell>
          <cell r="G98">
            <v>124119.99999999999</v>
          </cell>
          <cell r="H98">
            <v>124120</v>
          </cell>
        </row>
        <row r="99">
          <cell r="B99" t="str">
            <v>Computer, Dell Optiplex 755</v>
          </cell>
          <cell r="C99" t="str">
            <v>Equipment</v>
          </cell>
          <cell r="D99" t="str">
            <v>COMP</v>
          </cell>
          <cell r="E99" t="str">
            <v>31.9A</v>
          </cell>
          <cell r="F99">
            <v>72830</v>
          </cell>
          <cell r="G99">
            <v>84482.799999999988</v>
          </cell>
          <cell r="H99">
            <v>84483</v>
          </cell>
        </row>
        <row r="100">
          <cell r="B100" t="str">
            <v>Computer, Dell Latitude laptop D 830</v>
          </cell>
          <cell r="C100" t="str">
            <v>Equipment</v>
          </cell>
          <cell r="D100" t="str">
            <v>COMP</v>
          </cell>
          <cell r="E100" t="str">
            <v>31.9A</v>
          </cell>
          <cell r="F100">
            <v>113400</v>
          </cell>
          <cell r="G100">
            <v>131544</v>
          </cell>
          <cell r="H100">
            <v>131544</v>
          </cell>
        </row>
        <row r="101">
          <cell r="B101" t="str">
            <v>Computer, Dell Latitude D630 Laptop</v>
          </cell>
          <cell r="C101" t="str">
            <v>Equipment</v>
          </cell>
          <cell r="D101" t="str">
            <v>COMP</v>
          </cell>
          <cell r="E101" t="str">
            <v>31.9A</v>
          </cell>
          <cell r="F101">
            <v>100701</v>
          </cell>
          <cell r="G101">
            <v>116813.15999999999</v>
          </cell>
          <cell r="H101">
            <v>116814</v>
          </cell>
        </row>
        <row r="102">
          <cell r="B102" t="str">
            <v>Computer, Laptop Dell E6400</v>
          </cell>
          <cell r="C102" t="str">
            <v>Equipment</v>
          </cell>
          <cell r="D102" t="str">
            <v>COMP</v>
          </cell>
          <cell r="E102" t="str">
            <v>31.9A</v>
          </cell>
          <cell r="F102">
            <v>103740</v>
          </cell>
          <cell r="G102">
            <v>120338.4</v>
          </cell>
          <cell r="H102">
            <v>120339</v>
          </cell>
        </row>
        <row r="103">
          <cell r="B103" t="str">
            <v>Computer, Desktop DX-2300 Duo</v>
          </cell>
          <cell r="C103" t="str">
            <v>Equipment</v>
          </cell>
          <cell r="D103" t="str">
            <v>COMP</v>
          </cell>
          <cell r="E103" t="str">
            <v>31.9A</v>
          </cell>
          <cell r="F103">
            <v>101200</v>
          </cell>
          <cell r="G103">
            <v>117391.99999999999</v>
          </cell>
          <cell r="H103">
            <v>117392</v>
          </cell>
        </row>
        <row r="104">
          <cell r="B104" t="str">
            <v>Computer, HP Compaq DC 5700</v>
          </cell>
          <cell r="C104" t="str">
            <v>Equipment</v>
          </cell>
          <cell r="D104" t="str">
            <v>COMP</v>
          </cell>
          <cell r="E104" t="str">
            <v>31.9A</v>
          </cell>
          <cell r="F104">
            <v>51480</v>
          </cell>
          <cell r="G104">
            <v>59716.799999999996</v>
          </cell>
          <cell r="H104">
            <v>59717</v>
          </cell>
        </row>
        <row r="105">
          <cell r="B105" t="str">
            <v>Computer, HP 6400  XW Workstation Dual Core Intel</v>
          </cell>
          <cell r="C105" t="str">
            <v>Equipment</v>
          </cell>
          <cell r="D105" t="str">
            <v>COMP</v>
          </cell>
          <cell r="E105" t="str">
            <v>31.9A</v>
          </cell>
          <cell r="F105">
            <v>230800</v>
          </cell>
          <cell r="G105">
            <v>267728</v>
          </cell>
          <cell r="H105">
            <v>267728</v>
          </cell>
        </row>
        <row r="106">
          <cell r="B106" t="str">
            <v>Computer, Laptop Dell 1501</v>
          </cell>
          <cell r="C106" t="str">
            <v>Equipment</v>
          </cell>
          <cell r="D106" t="str">
            <v>COMP</v>
          </cell>
          <cell r="E106" t="str">
            <v>31.9A</v>
          </cell>
          <cell r="F106">
            <v>77154</v>
          </cell>
          <cell r="G106">
            <v>89498.64</v>
          </cell>
          <cell r="H106">
            <v>89499</v>
          </cell>
        </row>
        <row r="107">
          <cell r="B107" t="str">
            <v>Computer, Laptop Toshiba T8300</v>
          </cell>
          <cell r="C107" t="str">
            <v>Equipment</v>
          </cell>
          <cell r="D107" t="str">
            <v>COMP</v>
          </cell>
          <cell r="E107" t="str">
            <v>31.9A</v>
          </cell>
          <cell r="F107">
            <v>102550</v>
          </cell>
          <cell r="G107">
            <v>118957.99999999999</v>
          </cell>
          <cell r="H107">
            <v>118958</v>
          </cell>
        </row>
        <row r="108">
          <cell r="B108" t="str">
            <v>Computer, Laptop HP dv6700t Pavilion series</v>
          </cell>
          <cell r="C108" t="str">
            <v>Equipment</v>
          </cell>
          <cell r="D108" t="str">
            <v>COMP</v>
          </cell>
          <cell r="E108" t="str">
            <v>31.9A</v>
          </cell>
          <cell r="F108">
            <v>88500</v>
          </cell>
          <cell r="G108">
            <v>102660</v>
          </cell>
          <cell r="H108">
            <v>102660</v>
          </cell>
        </row>
        <row r="109">
          <cell r="B109" t="str">
            <v>Computer, Laptop Latitude E5500</v>
          </cell>
          <cell r="C109" t="str">
            <v>Equipment</v>
          </cell>
          <cell r="D109" t="str">
            <v>COMP</v>
          </cell>
          <cell r="E109" t="str">
            <v>31.9A</v>
          </cell>
          <cell r="F109">
            <v>130000</v>
          </cell>
          <cell r="G109">
            <v>150800</v>
          </cell>
          <cell r="H109">
            <v>150800</v>
          </cell>
        </row>
        <row r="110">
          <cell r="B110" t="str">
            <v>Computer, Dell Optiplex 330 Pentium IV</v>
          </cell>
          <cell r="C110" t="str">
            <v>Equipment</v>
          </cell>
          <cell r="D110" t="str">
            <v>COMP</v>
          </cell>
          <cell r="E110" t="str">
            <v>26.6B</v>
          </cell>
          <cell r="F110">
            <v>66500</v>
          </cell>
          <cell r="G110">
            <v>77140</v>
          </cell>
          <cell r="H110">
            <v>77140</v>
          </cell>
        </row>
        <row r="111">
          <cell r="B111" t="str">
            <v>Computer, Dell Optiplex 760 with O/System, Chipset, Memory, Networking,mouse, monitor</v>
          </cell>
          <cell r="C111" t="str">
            <v>Equipment</v>
          </cell>
          <cell r="D111" t="str">
            <v>COMP</v>
          </cell>
          <cell r="E111" t="str">
            <v>26.6B</v>
          </cell>
          <cell r="F111">
            <v>76000</v>
          </cell>
          <cell r="G111">
            <v>88160</v>
          </cell>
          <cell r="H111">
            <v>88160</v>
          </cell>
        </row>
        <row r="112">
          <cell r="B112" t="str">
            <v>Computer, Laptop HP EliteBook 6930p notebook PC (KSO81UT)</v>
          </cell>
          <cell r="C112" t="str">
            <v>Equipment</v>
          </cell>
          <cell r="D112" t="str">
            <v>COMP</v>
          </cell>
          <cell r="E112" t="str">
            <v>26.6B</v>
          </cell>
          <cell r="F112">
            <v>102000</v>
          </cell>
          <cell r="G112">
            <v>118319.99999999999</v>
          </cell>
          <cell r="H112">
            <v>118320</v>
          </cell>
        </row>
        <row r="113">
          <cell r="B113" t="str">
            <v>Computer, Laptop E5500 Series with docking station and 1708FP Screen</v>
          </cell>
          <cell r="C113" t="str">
            <v>Equipment</v>
          </cell>
          <cell r="D113" t="str">
            <v>COMP</v>
          </cell>
          <cell r="E113" t="str">
            <v>31.9A</v>
          </cell>
          <cell r="F113">
            <v>91900</v>
          </cell>
          <cell r="G113">
            <v>106603.99999999999</v>
          </cell>
          <cell r="H113">
            <v>106604</v>
          </cell>
        </row>
        <row r="114">
          <cell r="B114" t="str">
            <v>Computer, Dell Laptop Latitude E4300</v>
          </cell>
          <cell r="C114" t="str">
            <v>Equipment</v>
          </cell>
          <cell r="D114" t="str">
            <v>COMP</v>
          </cell>
          <cell r="E114" t="str">
            <v>31.9A</v>
          </cell>
          <cell r="F114">
            <v>118000</v>
          </cell>
          <cell r="G114">
            <v>136880</v>
          </cell>
          <cell r="H114">
            <v>136880</v>
          </cell>
        </row>
        <row r="115">
          <cell r="B115" t="str">
            <v>Computer, Portable Laptop Eee PC 1000HE Genuine</v>
          </cell>
          <cell r="C115" t="str">
            <v>Equipment</v>
          </cell>
          <cell r="D115" t="str">
            <v>COMP</v>
          </cell>
          <cell r="E115" t="str">
            <v>26.6B</v>
          </cell>
          <cell r="F115">
            <v>30847.7</v>
          </cell>
          <cell r="G115">
            <v>35783.331999999995</v>
          </cell>
          <cell r="H115">
            <v>35784</v>
          </cell>
        </row>
        <row r="116">
          <cell r="B116" t="str">
            <v>Computer, Dell Laptop E6500</v>
          </cell>
          <cell r="C116" t="str">
            <v>Equipment</v>
          </cell>
          <cell r="D116" t="str">
            <v>COMP</v>
          </cell>
          <cell r="E116" t="str">
            <v>26.6L</v>
          </cell>
          <cell r="F116">
            <v>150000</v>
          </cell>
          <cell r="G116">
            <v>174000</v>
          </cell>
          <cell r="H116">
            <v>174000</v>
          </cell>
        </row>
        <row r="117">
          <cell r="B117" t="str">
            <v>Computer, Netbook  ASUS Eee PC 1000HE 10-Inch</v>
          </cell>
          <cell r="C117" t="str">
            <v>Equipment</v>
          </cell>
          <cell r="D117" t="str">
            <v>COMP</v>
          </cell>
          <cell r="E117" t="str">
            <v>26.6B</v>
          </cell>
          <cell r="F117">
            <v>31230.719000000001</v>
          </cell>
          <cell r="G117">
            <v>36227.634039999997</v>
          </cell>
          <cell r="H117">
            <v>36228</v>
          </cell>
        </row>
        <row r="118">
          <cell r="B118" t="str">
            <v>Computer, HP Compaq dc5850 Microtower PC (NV293UT)</v>
          </cell>
          <cell r="C118" t="str">
            <v>Equipment</v>
          </cell>
          <cell r="D118" t="str">
            <v>COMP</v>
          </cell>
          <cell r="E118" t="str">
            <v>26.6B</v>
          </cell>
          <cell r="F118">
            <v>81080</v>
          </cell>
          <cell r="G118">
            <v>94052.799999999988</v>
          </cell>
          <cell r="H118">
            <v>94053</v>
          </cell>
        </row>
        <row r="119">
          <cell r="B119" t="str">
            <v>Computer, Tablet PC DELL Latitude XT2 - Base Package</v>
          </cell>
          <cell r="C119" t="str">
            <v>Equipment</v>
          </cell>
          <cell r="D119" t="str">
            <v>COMP</v>
          </cell>
          <cell r="E119" t="str">
            <v>26.6B</v>
          </cell>
          <cell r="F119">
            <v>207000</v>
          </cell>
          <cell r="G119">
            <v>240119.99999999997</v>
          </cell>
          <cell r="H119">
            <v>240120</v>
          </cell>
        </row>
        <row r="120">
          <cell r="B120" t="str">
            <v>Computer, Macbook Pro Macintosh  17" Mid 2009</v>
          </cell>
          <cell r="C120" t="str">
            <v>Equipment</v>
          </cell>
          <cell r="D120" t="str">
            <v>COMP</v>
          </cell>
          <cell r="E120" t="str">
            <v>26.6B</v>
          </cell>
          <cell r="F120">
            <v>239932</v>
          </cell>
          <cell r="G120">
            <v>278321.12</v>
          </cell>
          <cell r="H120">
            <v>278322</v>
          </cell>
        </row>
        <row r="121">
          <cell r="B121" t="str">
            <v>Computer, Server HP Proliant DL370 6GB</v>
          </cell>
          <cell r="C121" t="str">
            <v>Equipment</v>
          </cell>
          <cell r="D121" t="str">
            <v>COMP</v>
          </cell>
          <cell r="E121" t="str">
            <v>26.6B</v>
          </cell>
          <cell r="F121">
            <v>274050</v>
          </cell>
          <cell r="G121">
            <v>317898</v>
          </cell>
          <cell r="H121">
            <v>317898</v>
          </cell>
        </row>
        <row r="122">
          <cell r="B122" t="str">
            <v>Computer, Workstation Optiplex 760</v>
          </cell>
          <cell r="C122" t="str">
            <v>Equipment</v>
          </cell>
          <cell r="D122" t="str">
            <v>COMP</v>
          </cell>
          <cell r="E122" t="str">
            <v>26.6B</v>
          </cell>
          <cell r="F122">
            <v>74000</v>
          </cell>
          <cell r="G122">
            <v>85840</v>
          </cell>
          <cell r="H122">
            <v>85840</v>
          </cell>
        </row>
        <row r="123">
          <cell r="B123" t="str">
            <v>Computer, Laptop dell Latitude E4300 Intel core 2 Duo ON TAA, 2.4 GHz 1066MHz 6m L2 DIMM (311-9159)</v>
          </cell>
          <cell r="C123" t="str">
            <v>Equipment</v>
          </cell>
          <cell r="D123" t="str">
            <v>COMP</v>
          </cell>
          <cell r="E123" t="str">
            <v>26.6B</v>
          </cell>
          <cell r="F123">
            <v>118000</v>
          </cell>
          <cell r="G123">
            <v>136880</v>
          </cell>
          <cell r="H123">
            <v>136880</v>
          </cell>
        </row>
        <row r="124">
          <cell r="B124" t="str">
            <v>Computer, Dell Optiplex 960 MT</v>
          </cell>
          <cell r="C124" t="str">
            <v>Equipment</v>
          </cell>
          <cell r="D124" t="str">
            <v>COMP</v>
          </cell>
          <cell r="E124" t="str">
            <v>26.6B</v>
          </cell>
          <cell r="F124">
            <v>79002</v>
          </cell>
          <cell r="G124">
            <v>91642.319999999992</v>
          </cell>
          <cell r="H124">
            <v>91643</v>
          </cell>
        </row>
        <row r="125">
          <cell r="B125" t="str">
            <v>Computer, Docking Station</v>
          </cell>
          <cell r="C125" t="str">
            <v>Equipment</v>
          </cell>
          <cell r="D125" t="str">
            <v>COMP</v>
          </cell>
          <cell r="E125" t="str">
            <v>26.6B</v>
          </cell>
          <cell r="F125">
            <v>23200</v>
          </cell>
          <cell r="G125">
            <v>26911.999999999996</v>
          </cell>
          <cell r="H125">
            <v>26912</v>
          </cell>
        </row>
        <row r="126">
          <cell r="B126" t="str">
            <v>Computer, Netbook Mirus Classmate with atom N270 Processor 8.9 SYNCT9XP</v>
          </cell>
          <cell r="C126" t="str">
            <v>Equipment</v>
          </cell>
          <cell r="D126" t="str">
            <v>COMP</v>
          </cell>
          <cell r="E126" t="str">
            <v>26.6B</v>
          </cell>
          <cell r="F126">
            <v>33426</v>
          </cell>
          <cell r="G126">
            <v>38774.159999999996</v>
          </cell>
          <cell r="H126">
            <v>38775</v>
          </cell>
        </row>
        <row r="127">
          <cell r="B127" t="str">
            <v>Computer workstation  Dell Precision M6400</v>
          </cell>
          <cell r="C127" t="str">
            <v>Equipment</v>
          </cell>
          <cell r="D127" t="str">
            <v>COMP</v>
          </cell>
          <cell r="E127" t="str">
            <v>26.6B</v>
          </cell>
          <cell r="F127">
            <v>369200</v>
          </cell>
          <cell r="G127">
            <v>428271.99999999994</v>
          </cell>
          <cell r="H127">
            <v>428272</v>
          </cell>
        </row>
        <row r="128">
          <cell r="B128" t="str">
            <v>Computer, Dell Laptop Latitude E4300,CLIN 6000A</v>
          </cell>
          <cell r="C128" t="str">
            <v>Equipment</v>
          </cell>
          <cell r="D128" t="str">
            <v>COMP</v>
          </cell>
          <cell r="E128" t="str">
            <v>26.6B</v>
          </cell>
          <cell r="F128">
            <v>147500</v>
          </cell>
          <cell r="G128">
            <v>171100</v>
          </cell>
          <cell r="H128">
            <v>171100</v>
          </cell>
        </row>
        <row r="129">
          <cell r="B129" t="str">
            <v>Computer, Docking  Station, Dell laptop E4300 with 1708FP Screen</v>
          </cell>
          <cell r="C129" t="str">
            <v>Equipment</v>
          </cell>
          <cell r="D129" t="str">
            <v>COMP</v>
          </cell>
          <cell r="E129" t="str">
            <v>26.6B</v>
          </cell>
          <cell r="F129">
            <v>46000</v>
          </cell>
          <cell r="G129">
            <v>53359.999999999993</v>
          </cell>
          <cell r="H129">
            <v>53360</v>
          </cell>
        </row>
        <row r="130">
          <cell r="B130" t="str">
            <v>Computer, Dell Precision T7500 3200 Mini Tower 32 Bit,4GB RAM</v>
          </cell>
          <cell r="C130" t="str">
            <v>Equipment</v>
          </cell>
          <cell r="D130" t="str">
            <v>COMP</v>
          </cell>
          <cell r="E130" t="str">
            <v>31.9A</v>
          </cell>
          <cell r="F130">
            <v>342804</v>
          </cell>
          <cell r="G130">
            <v>397652.63999999996</v>
          </cell>
          <cell r="H130">
            <v>397653</v>
          </cell>
        </row>
        <row r="131">
          <cell r="B131" t="str">
            <v>Computer Workstation  HP Proliant DL380G6 X5560</v>
          </cell>
          <cell r="C131" t="str">
            <v>Equipment</v>
          </cell>
          <cell r="D131" t="str">
            <v>COMP</v>
          </cell>
          <cell r="E131" t="str">
            <v>31.9A</v>
          </cell>
          <cell r="F131">
            <v>717463</v>
          </cell>
          <cell r="G131">
            <v>832257.08</v>
          </cell>
          <cell r="H131">
            <v>832258</v>
          </cell>
        </row>
        <row r="132">
          <cell r="B132" t="str">
            <v>Computer, Optiplex GX780</v>
          </cell>
          <cell r="C132" t="str">
            <v>Equipment</v>
          </cell>
          <cell r="D132" t="str">
            <v>COMP</v>
          </cell>
          <cell r="E132" t="str">
            <v>31.9A</v>
          </cell>
          <cell r="F132">
            <v>92976</v>
          </cell>
          <cell r="G132">
            <v>107852.15999999999</v>
          </cell>
          <cell r="H132">
            <v>107853</v>
          </cell>
        </row>
        <row r="133">
          <cell r="B133" t="str">
            <v>Computer, Dell Optiplex 980 Desk Top</v>
          </cell>
          <cell r="C133" t="str">
            <v>Equipment</v>
          </cell>
          <cell r="D133" t="str">
            <v>COMP</v>
          </cell>
          <cell r="E133" t="str">
            <v>31.9A</v>
          </cell>
          <cell r="F133">
            <v>105400</v>
          </cell>
          <cell r="G133">
            <v>122263.99999999999</v>
          </cell>
          <cell r="H133">
            <v>122264</v>
          </cell>
        </row>
        <row r="134">
          <cell r="B134" t="str">
            <v>Computer,  tabLet  Lenovo® thinkpad® X201</v>
          </cell>
          <cell r="C134" t="str">
            <v>Equipment</v>
          </cell>
          <cell r="D134" t="str">
            <v>COMP</v>
          </cell>
          <cell r="E134" t="str">
            <v>26.6B</v>
          </cell>
          <cell r="F134">
            <v>263208</v>
          </cell>
          <cell r="G134">
            <v>305321.27999999997</v>
          </cell>
          <cell r="H134">
            <v>305322</v>
          </cell>
        </row>
        <row r="135">
          <cell r="B135" t="str">
            <v>Computer, Laptop HP Pavilion DV5T Series</v>
          </cell>
          <cell r="C135" t="str">
            <v>Equipment</v>
          </cell>
          <cell r="D135" t="str">
            <v>COMP</v>
          </cell>
          <cell r="E135" t="str">
            <v>26.6B</v>
          </cell>
          <cell r="F135">
            <v>97000</v>
          </cell>
          <cell r="G135">
            <v>112519.99999999999</v>
          </cell>
          <cell r="H135">
            <v>112520</v>
          </cell>
        </row>
        <row r="136">
          <cell r="B136" t="str">
            <v>Computer, Laptop Dell  6410 premium with Docking station</v>
          </cell>
          <cell r="C136" t="str">
            <v>Equipment</v>
          </cell>
          <cell r="D136" t="str">
            <v>COMP</v>
          </cell>
          <cell r="E136" t="str">
            <v>26.6B</v>
          </cell>
          <cell r="F136">
            <v>175600</v>
          </cell>
          <cell r="G136">
            <v>203696</v>
          </cell>
          <cell r="H136">
            <v>203696</v>
          </cell>
        </row>
        <row r="137">
          <cell r="B137" t="str">
            <v>Computer, Dell Latitude  Laptop E6510</v>
          </cell>
          <cell r="C137" t="str">
            <v>Equipment</v>
          </cell>
          <cell r="D137" t="str">
            <v>COMP</v>
          </cell>
          <cell r="E137" t="str">
            <v>26.6B</v>
          </cell>
          <cell r="F137">
            <v>154224</v>
          </cell>
          <cell r="G137">
            <v>178899.84</v>
          </cell>
          <cell r="H137">
            <v>178900</v>
          </cell>
        </row>
        <row r="138">
          <cell r="B138" t="str">
            <v>Cord, Security Laptoplock</v>
          </cell>
          <cell r="C138" t="str">
            <v>Supplies</v>
          </cell>
          <cell r="D138" t="str">
            <v>COMP</v>
          </cell>
          <cell r="E138" t="str">
            <v>26.6B</v>
          </cell>
          <cell r="F138">
            <v>3103.45</v>
          </cell>
          <cell r="G138">
            <v>3600.0019999999995</v>
          </cell>
          <cell r="H138">
            <v>3601</v>
          </cell>
        </row>
        <row r="139">
          <cell r="B139" t="str">
            <v>Cover, Screen PDA</v>
          </cell>
          <cell r="C139" t="str">
            <v>Supplies</v>
          </cell>
          <cell r="D139" t="str">
            <v>COMP</v>
          </cell>
          <cell r="E139" t="str">
            <v>26.6B</v>
          </cell>
          <cell r="F139">
            <v>1335.3320000000001</v>
          </cell>
          <cell r="G139">
            <v>1548.9851200000001</v>
          </cell>
          <cell r="H139">
            <v>1549</v>
          </cell>
        </row>
        <row r="140">
          <cell r="B140" t="str">
            <v>Disk, Flash  2GB</v>
          </cell>
          <cell r="C140" t="str">
            <v>Supplies</v>
          </cell>
          <cell r="D140" t="str">
            <v>COMP</v>
          </cell>
          <cell r="E140" t="str">
            <v>26.6B</v>
          </cell>
          <cell r="F140">
            <v>1392</v>
          </cell>
          <cell r="G140">
            <v>1614.7199999999998</v>
          </cell>
          <cell r="H140">
            <v>1615</v>
          </cell>
        </row>
        <row r="141">
          <cell r="B141" t="str">
            <v>Disk, Flash  USB 4 GB</v>
          </cell>
          <cell r="C141" t="str">
            <v>Supplies</v>
          </cell>
          <cell r="D141" t="str">
            <v>COMP</v>
          </cell>
          <cell r="E141" t="str">
            <v>26.6B</v>
          </cell>
          <cell r="F141">
            <v>2088</v>
          </cell>
          <cell r="G141">
            <v>2422.08</v>
          </cell>
          <cell r="H141">
            <v>2423</v>
          </cell>
        </row>
        <row r="142">
          <cell r="B142" t="str">
            <v>Disk, Flash  USB 8GB</v>
          </cell>
          <cell r="C142" t="str">
            <v>Supplies</v>
          </cell>
          <cell r="D142" t="str">
            <v>COMP</v>
          </cell>
          <cell r="E142" t="str">
            <v>26.6B</v>
          </cell>
          <cell r="F142">
            <v>3480</v>
          </cell>
          <cell r="G142">
            <v>4036.7999999999997</v>
          </cell>
          <cell r="H142">
            <v>4037</v>
          </cell>
        </row>
        <row r="143">
          <cell r="B143" t="str">
            <v>Disk, Flash  drive Memory Cards Transcend 32GB</v>
          </cell>
          <cell r="C143" t="str">
            <v>Supplies</v>
          </cell>
          <cell r="D143" t="str">
            <v>COMP</v>
          </cell>
          <cell r="E143" t="str">
            <v>26.6B</v>
          </cell>
          <cell r="F143">
            <v>8000</v>
          </cell>
          <cell r="G143">
            <v>9280</v>
          </cell>
          <cell r="H143">
            <v>9280</v>
          </cell>
        </row>
        <row r="144">
          <cell r="B144" t="str">
            <v>Hard drive, Backup SPS-DR,TPE,SDLT 160MSL LIB, LVD- #.293532-001</v>
          </cell>
          <cell r="C144" t="str">
            <v>Equipment</v>
          </cell>
          <cell r="D144" t="str">
            <v>COMP</v>
          </cell>
          <cell r="E144" t="str">
            <v>26.6B</v>
          </cell>
          <cell r="F144">
            <v>110544.2</v>
          </cell>
          <cell r="G144">
            <v>128231.27199999998</v>
          </cell>
          <cell r="H144">
            <v>128232</v>
          </cell>
        </row>
        <row r="145">
          <cell r="B145" t="str">
            <v>Hard drive, HP 300GB 10K rpm dual</v>
          </cell>
          <cell r="C145" t="str">
            <v>Equipment</v>
          </cell>
          <cell r="D145" t="str">
            <v>COMP</v>
          </cell>
          <cell r="E145" t="str">
            <v>31.9A</v>
          </cell>
          <cell r="F145">
            <v>39900</v>
          </cell>
          <cell r="G145">
            <v>46284</v>
          </cell>
          <cell r="H145">
            <v>46284</v>
          </cell>
        </row>
        <row r="146">
          <cell r="B146" t="str">
            <v>Hard, Drive for server #493083-001 300GB Dual Part 10kSAS for Proliant DL380 G6 Server</v>
          </cell>
          <cell r="C146" t="str">
            <v>Equipment</v>
          </cell>
          <cell r="D146" t="str">
            <v>COMP</v>
          </cell>
          <cell r="E146" t="str">
            <v>26.6B</v>
          </cell>
          <cell r="F146">
            <v>37871</v>
          </cell>
          <cell r="G146">
            <v>43930.36</v>
          </cell>
          <cell r="H146">
            <v>43931</v>
          </cell>
        </row>
        <row r="147">
          <cell r="B147" t="str">
            <v>Hard, Drive for server #376596-001 36GB 10k serial scsi for HP Proliant ML380N G5 Server</v>
          </cell>
          <cell r="C147" t="str">
            <v>Equipment</v>
          </cell>
          <cell r="D147" t="str">
            <v>COMP</v>
          </cell>
          <cell r="E147" t="str">
            <v>26.6B</v>
          </cell>
          <cell r="F147">
            <v>35000</v>
          </cell>
          <cell r="G147">
            <v>40600</v>
          </cell>
          <cell r="H147">
            <v>40600</v>
          </cell>
        </row>
        <row r="148">
          <cell r="B148" t="str">
            <v>Hard, Drive for server #432401-002</v>
          </cell>
          <cell r="C148" t="str">
            <v>Equipment</v>
          </cell>
          <cell r="D148" t="str">
            <v>COMP</v>
          </cell>
          <cell r="E148" t="str">
            <v>26.6B</v>
          </cell>
          <cell r="F148">
            <v>37000</v>
          </cell>
          <cell r="G148">
            <v>42920</v>
          </cell>
          <cell r="H148">
            <v>42920</v>
          </cell>
        </row>
        <row r="149">
          <cell r="B149" t="str">
            <v>Drum, Unit for Photocopier GP405</v>
          </cell>
          <cell r="C149" t="str">
            <v>Supplies</v>
          </cell>
          <cell r="D149" t="str">
            <v>COMP</v>
          </cell>
          <cell r="E149" t="str">
            <v>26.6B</v>
          </cell>
          <cell r="F149">
            <v>36656</v>
          </cell>
          <cell r="G149">
            <v>42520.959999999999</v>
          </cell>
          <cell r="H149">
            <v>42521</v>
          </cell>
        </row>
        <row r="150">
          <cell r="B150" t="str">
            <v>Drum, Unit for Photocopier Mita kyocera KM 1635</v>
          </cell>
          <cell r="C150" t="str">
            <v>Supplies</v>
          </cell>
          <cell r="D150" t="str">
            <v>COMP</v>
          </cell>
          <cell r="E150" t="str">
            <v>26.6B</v>
          </cell>
          <cell r="F150">
            <v>36656</v>
          </cell>
          <cell r="G150">
            <v>42520.959999999999</v>
          </cell>
          <cell r="H150">
            <v>42521</v>
          </cell>
        </row>
        <row r="151">
          <cell r="B151" t="str">
            <v>Drum, Unit for Copier Kyocera 2050</v>
          </cell>
          <cell r="C151" t="str">
            <v>Supplies</v>
          </cell>
          <cell r="D151" t="str">
            <v>COMP</v>
          </cell>
          <cell r="E151" t="str">
            <v>26.6B</v>
          </cell>
          <cell r="F151">
            <v>36656</v>
          </cell>
          <cell r="G151">
            <v>42520.959999999999</v>
          </cell>
          <cell r="H151">
            <v>42521</v>
          </cell>
        </row>
        <row r="152">
          <cell r="B152" t="str">
            <v>Drum, Unit Nashuatec 1500 Photocopier (Pc)</v>
          </cell>
          <cell r="C152" t="str">
            <v>Supplies</v>
          </cell>
          <cell r="D152" t="str">
            <v>COMP</v>
          </cell>
          <cell r="E152" t="str">
            <v>26.6L</v>
          </cell>
          <cell r="F152">
            <v>13920</v>
          </cell>
          <cell r="G152">
            <v>16147.199999999999</v>
          </cell>
          <cell r="H152">
            <v>16148</v>
          </cell>
        </row>
        <row r="153">
          <cell r="B153" t="str">
            <v>Fan, Redudant HP ML/DL370G</v>
          </cell>
          <cell r="C153" t="str">
            <v>Supplies</v>
          </cell>
          <cell r="D153" t="str">
            <v>COMP</v>
          </cell>
          <cell r="E153" t="str">
            <v>26.6B</v>
          </cell>
          <cell r="F153">
            <v>4725</v>
          </cell>
          <cell r="G153">
            <v>5481</v>
          </cell>
          <cell r="H153">
            <v>5481</v>
          </cell>
        </row>
        <row r="154">
          <cell r="B154" t="str">
            <v>Handset, Mobile Phone nokia E63</v>
          </cell>
          <cell r="C154" t="str">
            <v>Equipment</v>
          </cell>
          <cell r="D154" t="str">
            <v>COMP</v>
          </cell>
          <cell r="E154" t="str">
            <v>26.6B</v>
          </cell>
          <cell r="F154">
            <v>20299</v>
          </cell>
          <cell r="G154">
            <v>23546.84</v>
          </cell>
          <cell r="H154">
            <v>23547</v>
          </cell>
        </row>
        <row r="155">
          <cell r="B155" t="str">
            <v>Handset, Mobile Ericsson’s G30 Fixed Wireless Terminal</v>
          </cell>
          <cell r="C155" t="str">
            <v>Equipment</v>
          </cell>
          <cell r="D155" t="str">
            <v>COMP</v>
          </cell>
          <cell r="E155" t="str">
            <v>26.6B</v>
          </cell>
          <cell r="F155">
            <v>18000</v>
          </cell>
          <cell r="G155">
            <v>20880</v>
          </cell>
          <cell r="H155">
            <v>20880</v>
          </cell>
        </row>
        <row r="156">
          <cell r="B156" t="str">
            <v>Handset, Land Line Desk Phone Siemens Optipoint 410</v>
          </cell>
          <cell r="C156" t="str">
            <v>Equipment</v>
          </cell>
          <cell r="D156" t="str">
            <v>COMP</v>
          </cell>
          <cell r="E156" t="str">
            <v>26.6B</v>
          </cell>
          <cell r="F156">
            <v>45240</v>
          </cell>
          <cell r="G156">
            <v>52478.399999999994</v>
          </cell>
          <cell r="H156">
            <v>52479</v>
          </cell>
        </row>
        <row r="157">
          <cell r="B157" t="str">
            <v>Maintenance Kit, for HP Laserjet 2420dn</v>
          </cell>
          <cell r="C157" t="str">
            <v>Equipment</v>
          </cell>
          <cell r="D157" t="str">
            <v>COMP</v>
          </cell>
          <cell r="E157" t="str">
            <v>26.6B</v>
          </cell>
          <cell r="F157">
            <v>34800</v>
          </cell>
          <cell r="G157">
            <v>40368</v>
          </cell>
          <cell r="H157">
            <v>40368</v>
          </cell>
        </row>
        <row r="158">
          <cell r="B158" t="str">
            <v>Maintanance Kit,  for Laserjet HP 8100N</v>
          </cell>
          <cell r="C158" t="str">
            <v>Equipment</v>
          </cell>
          <cell r="D158" t="str">
            <v>COMP</v>
          </cell>
          <cell r="E158" t="str">
            <v>26.6B</v>
          </cell>
          <cell r="F158">
            <v>50000</v>
          </cell>
          <cell r="G158">
            <v>57999.999999999993</v>
          </cell>
          <cell r="H158">
            <v>58000</v>
          </cell>
        </row>
        <row r="159">
          <cell r="B159" t="str">
            <v>Maintanance Kit,  for Laserjet HP 9000</v>
          </cell>
          <cell r="C159" t="str">
            <v>Equipment</v>
          </cell>
          <cell r="D159" t="str">
            <v>COMP</v>
          </cell>
          <cell r="E159" t="str">
            <v>26.6B</v>
          </cell>
          <cell r="F159">
            <v>76560</v>
          </cell>
          <cell r="G159">
            <v>88809.599999999991</v>
          </cell>
          <cell r="H159">
            <v>88810</v>
          </cell>
        </row>
        <row r="160">
          <cell r="B160" t="str">
            <v>Maintanance kit, for Laserjet HP 9050</v>
          </cell>
          <cell r="C160" t="str">
            <v>Equipment</v>
          </cell>
          <cell r="D160" t="str">
            <v>COMP</v>
          </cell>
          <cell r="E160" t="str">
            <v>26.6B</v>
          </cell>
          <cell r="F160">
            <v>48000</v>
          </cell>
          <cell r="G160">
            <v>55679.999999999993</v>
          </cell>
          <cell r="H160">
            <v>55680</v>
          </cell>
        </row>
        <row r="161">
          <cell r="B161" t="str">
            <v>Maintanance kit,  220 V # C9153-67907</v>
          </cell>
          <cell r="C161" t="str">
            <v>Equipment</v>
          </cell>
          <cell r="D161" t="str">
            <v>COMP</v>
          </cell>
          <cell r="E161" t="str">
            <v>26.6B</v>
          </cell>
          <cell r="F161">
            <v>111360</v>
          </cell>
          <cell r="G161">
            <v>129177.59999999999</v>
          </cell>
          <cell r="H161">
            <v>129178</v>
          </cell>
        </row>
        <row r="162">
          <cell r="B162" t="str">
            <v>Maintenance kits, 220V- 5422A for HP 4250dtn.</v>
          </cell>
          <cell r="C162" t="str">
            <v>Equipment</v>
          </cell>
          <cell r="D162" t="str">
            <v>COMP</v>
          </cell>
          <cell r="E162" t="str">
            <v>26.6B</v>
          </cell>
          <cell r="F162">
            <v>41760</v>
          </cell>
          <cell r="G162">
            <v>48441.599999999999</v>
          </cell>
          <cell r="H162">
            <v>48442</v>
          </cell>
        </row>
        <row r="163">
          <cell r="B163" t="str">
            <v>Maintenance Kit, for HP P2200 220V # Q2437A</v>
          </cell>
          <cell r="C163" t="str">
            <v>Equipment</v>
          </cell>
          <cell r="D163" t="str">
            <v>COMP</v>
          </cell>
          <cell r="E163" t="str">
            <v>26.6B</v>
          </cell>
          <cell r="F163">
            <v>37120</v>
          </cell>
          <cell r="G163">
            <v>43059.199999999997</v>
          </cell>
          <cell r="H163">
            <v>43060</v>
          </cell>
        </row>
        <row r="164">
          <cell r="B164" t="str">
            <v>Maintenances Kit,  for LaserJet  HP 5100 PCL 6</v>
          </cell>
          <cell r="C164" t="str">
            <v>Equipment</v>
          </cell>
          <cell r="D164" t="str">
            <v>COMP</v>
          </cell>
          <cell r="E164" t="str">
            <v>26.6B</v>
          </cell>
          <cell r="F164">
            <v>52250</v>
          </cell>
          <cell r="G164">
            <v>60609.999999999993</v>
          </cell>
          <cell r="H164">
            <v>60610</v>
          </cell>
        </row>
        <row r="165">
          <cell r="B165" t="str">
            <v>Maintenance kit,  for Kyocera KM-2030</v>
          </cell>
          <cell r="C165" t="str">
            <v>Equipment</v>
          </cell>
          <cell r="D165" t="str">
            <v>COMP</v>
          </cell>
          <cell r="E165" t="str">
            <v>26.6B</v>
          </cell>
          <cell r="F165">
            <v>72674</v>
          </cell>
          <cell r="G165">
            <v>84301.84</v>
          </cell>
          <cell r="H165">
            <v>84302</v>
          </cell>
        </row>
        <row r="166">
          <cell r="B166" t="str">
            <v>Maintenance Kit for HP Laserjet Printer 4200n</v>
          </cell>
          <cell r="C166" t="str">
            <v>Equipment</v>
          </cell>
          <cell r="D166" t="str">
            <v>COMP</v>
          </cell>
          <cell r="E166" t="str">
            <v>26.6B</v>
          </cell>
          <cell r="F166">
            <v>34999.980000000003</v>
          </cell>
          <cell r="G166">
            <v>40599.976800000004</v>
          </cell>
          <cell r="H166">
            <v>40600</v>
          </cell>
        </row>
        <row r="167">
          <cell r="B167" t="str">
            <v>Maintenance Kit, Kycera KM-2050 (Pc)</v>
          </cell>
          <cell r="C167" t="str">
            <v>Equipment</v>
          </cell>
          <cell r="D167" t="str">
            <v>COMP</v>
          </cell>
          <cell r="E167" t="str">
            <v>26.6L</v>
          </cell>
          <cell r="F167">
            <v>36656</v>
          </cell>
          <cell r="G167">
            <v>42520.959999999999</v>
          </cell>
          <cell r="H167">
            <v>42521</v>
          </cell>
        </row>
        <row r="168">
          <cell r="B168" t="str">
            <v>Maintenance kit for HP LaserJet Printer 3005dn #RM1- 3741</v>
          </cell>
          <cell r="C168" t="str">
            <v>Equipment</v>
          </cell>
          <cell r="D168" t="str">
            <v>COMP</v>
          </cell>
          <cell r="E168" t="str">
            <v>26.6B</v>
          </cell>
          <cell r="F168">
            <v>49500</v>
          </cell>
          <cell r="G168">
            <v>57419.999999999993</v>
          </cell>
          <cell r="H168">
            <v>57420</v>
          </cell>
        </row>
        <row r="169">
          <cell r="B169" t="str">
            <v>Maintanance, Kit for HP Laserjet 4015X</v>
          </cell>
          <cell r="C169" t="str">
            <v>Equipment</v>
          </cell>
          <cell r="D169" t="str">
            <v>COMP</v>
          </cell>
          <cell r="E169" t="str">
            <v>26.6B</v>
          </cell>
          <cell r="F169">
            <v>41555</v>
          </cell>
          <cell r="G169">
            <v>48203.799999999996</v>
          </cell>
          <cell r="H169">
            <v>48204</v>
          </cell>
        </row>
        <row r="170">
          <cell r="B170" t="str">
            <v>Maintanance, Kit for CM2330 fxi</v>
          </cell>
          <cell r="C170" t="str">
            <v>Equipment</v>
          </cell>
          <cell r="D170" t="str">
            <v>COMP</v>
          </cell>
          <cell r="E170" t="str">
            <v>26.6B</v>
          </cell>
          <cell r="F170">
            <v>65000</v>
          </cell>
          <cell r="G170">
            <v>75400</v>
          </cell>
          <cell r="H170">
            <v>75400</v>
          </cell>
        </row>
        <row r="171">
          <cell r="B171" t="str">
            <v>Phone, Head Siemens Optipoint 410 Standard Arctic</v>
          </cell>
          <cell r="C171" t="str">
            <v>Equipment</v>
          </cell>
          <cell r="D171" t="str">
            <v>COMP</v>
          </cell>
          <cell r="E171" t="str">
            <v>26.6B</v>
          </cell>
          <cell r="F171">
            <v>45240</v>
          </cell>
          <cell r="G171">
            <v>52478.399999999994</v>
          </cell>
          <cell r="H171">
            <v>52479</v>
          </cell>
        </row>
        <row r="172">
          <cell r="B172" t="str">
            <v>Phone, Polycom CX200 Polycom headset</v>
          </cell>
          <cell r="C172" t="str">
            <v>Equipment</v>
          </cell>
          <cell r="D172" t="str">
            <v>COMP</v>
          </cell>
          <cell r="E172" t="str">
            <v>26.6B</v>
          </cell>
          <cell r="F172">
            <v>17597.2</v>
          </cell>
          <cell r="G172">
            <v>20412.752</v>
          </cell>
          <cell r="H172">
            <v>20413</v>
          </cell>
        </row>
        <row r="173">
          <cell r="B173" t="str">
            <v>Printer, Laser Class 1 Model HL-52 brother 220V-240V, 4.5A 50/60HZ</v>
          </cell>
          <cell r="C173" t="str">
            <v>Equipment</v>
          </cell>
          <cell r="D173" t="str">
            <v>COMP</v>
          </cell>
          <cell r="E173" t="str">
            <v>31.9A</v>
          </cell>
          <cell r="F173">
            <v>25000</v>
          </cell>
          <cell r="G173">
            <v>28999.999999999996</v>
          </cell>
          <cell r="H173">
            <v>29000</v>
          </cell>
        </row>
        <row r="174">
          <cell r="B174" t="str">
            <v>Printer, HP Laserjet 2420DN</v>
          </cell>
          <cell r="C174" t="str">
            <v>Equipment</v>
          </cell>
          <cell r="D174" t="str">
            <v>COMP</v>
          </cell>
          <cell r="E174" t="str">
            <v>31.9A</v>
          </cell>
          <cell r="F174">
            <v>74000</v>
          </cell>
          <cell r="G174">
            <v>85840</v>
          </cell>
          <cell r="H174">
            <v>85840</v>
          </cell>
        </row>
        <row r="175">
          <cell r="B175" t="str">
            <v>Printer, HP Laserjet P4015DN</v>
          </cell>
          <cell r="C175" t="str">
            <v>Equipment</v>
          </cell>
          <cell r="D175" t="str">
            <v>COMP</v>
          </cell>
          <cell r="E175" t="str">
            <v>31.9A</v>
          </cell>
          <cell r="F175">
            <v>105000</v>
          </cell>
          <cell r="G175">
            <v>121799.99999999999</v>
          </cell>
          <cell r="H175">
            <v>121800</v>
          </cell>
        </row>
        <row r="176">
          <cell r="B176" t="str">
            <v>Printer, HP LaserJet P3005DN</v>
          </cell>
          <cell r="C176" t="str">
            <v>Equipment</v>
          </cell>
          <cell r="D176" t="str">
            <v>COMP</v>
          </cell>
          <cell r="E176" t="str">
            <v>31.9A</v>
          </cell>
          <cell r="F176">
            <v>64500</v>
          </cell>
          <cell r="G176">
            <v>74820</v>
          </cell>
          <cell r="H176">
            <v>74820</v>
          </cell>
        </row>
        <row r="177">
          <cell r="B177" t="str">
            <v>Printer, HP Laserjet - P2015DN</v>
          </cell>
          <cell r="C177" t="str">
            <v>Equipment</v>
          </cell>
          <cell r="D177" t="str">
            <v>COMP</v>
          </cell>
          <cell r="E177" t="str">
            <v>31.9A</v>
          </cell>
          <cell r="F177">
            <v>39850</v>
          </cell>
          <cell r="G177">
            <v>46226</v>
          </cell>
          <cell r="H177">
            <v>46226</v>
          </cell>
        </row>
        <row r="178">
          <cell r="B178" t="str">
            <v>Printer, HP Laserjet 2605DN</v>
          </cell>
          <cell r="C178" t="str">
            <v>Equipment</v>
          </cell>
          <cell r="D178" t="str">
            <v>COMP</v>
          </cell>
          <cell r="E178" t="str">
            <v>31.9A</v>
          </cell>
          <cell r="F178">
            <v>38000</v>
          </cell>
          <cell r="G178">
            <v>44080</v>
          </cell>
          <cell r="H178">
            <v>44080</v>
          </cell>
        </row>
        <row r="179">
          <cell r="B179" t="str">
            <v>Printer, HP Laserjet 9050dn</v>
          </cell>
          <cell r="C179" t="str">
            <v>Equipment</v>
          </cell>
          <cell r="D179" t="str">
            <v>COMP</v>
          </cell>
          <cell r="E179" t="str">
            <v>31.9A</v>
          </cell>
          <cell r="F179">
            <v>385000</v>
          </cell>
          <cell r="G179">
            <v>446599.99999999994</v>
          </cell>
          <cell r="H179">
            <v>446600</v>
          </cell>
        </row>
        <row r="180">
          <cell r="B180" t="str">
            <v>Printer,HP Laserjet colour 5500DN</v>
          </cell>
          <cell r="C180" t="str">
            <v>Equipment</v>
          </cell>
          <cell r="D180" t="str">
            <v>COMP</v>
          </cell>
          <cell r="E180" t="str">
            <v>26.6L</v>
          </cell>
          <cell r="F180">
            <v>294504</v>
          </cell>
          <cell r="G180">
            <v>341624.63999999996</v>
          </cell>
          <cell r="H180">
            <v>341625</v>
          </cell>
        </row>
        <row r="181">
          <cell r="B181" t="str">
            <v>Printer,HP color leserjet CM2320fxi multifunction</v>
          </cell>
          <cell r="C181" t="str">
            <v>Equipment</v>
          </cell>
          <cell r="D181" t="str">
            <v>COMP</v>
          </cell>
          <cell r="E181" t="str">
            <v>26.6L</v>
          </cell>
          <cell r="F181">
            <v>77500</v>
          </cell>
          <cell r="G181">
            <v>89900</v>
          </cell>
          <cell r="H181">
            <v>89900</v>
          </cell>
        </row>
        <row r="182">
          <cell r="B182" t="str">
            <v>Printer, HP Laserjet P2055 DN</v>
          </cell>
          <cell r="C182" t="str">
            <v>Equipment</v>
          </cell>
          <cell r="D182" t="str">
            <v>COMP</v>
          </cell>
          <cell r="E182" t="str">
            <v>26.6L</v>
          </cell>
          <cell r="F182">
            <v>33000</v>
          </cell>
          <cell r="G182">
            <v>38280</v>
          </cell>
          <cell r="H182">
            <v>38280</v>
          </cell>
        </row>
        <row r="183">
          <cell r="B183" t="str">
            <v>Printer, HP color Laserjet CP2025dn (CB495A)</v>
          </cell>
          <cell r="C183" t="str">
            <v>Equipment</v>
          </cell>
          <cell r="D183" t="str">
            <v>COMP</v>
          </cell>
          <cell r="E183" t="str">
            <v>26.6B</v>
          </cell>
          <cell r="F183">
            <v>62000</v>
          </cell>
          <cell r="G183">
            <v>71920</v>
          </cell>
          <cell r="H183">
            <v>71920</v>
          </cell>
        </row>
        <row r="184">
          <cell r="B184" t="str">
            <v>Printer, Magicard Tango2e double sided</v>
          </cell>
          <cell r="C184" t="str">
            <v>Equipment</v>
          </cell>
          <cell r="D184" t="str">
            <v>COMP</v>
          </cell>
          <cell r="E184" t="str">
            <v>26.6B</v>
          </cell>
          <cell r="F184">
            <v>179045</v>
          </cell>
          <cell r="G184">
            <v>207692.19999999998</v>
          </cell>
          <cell r="H184">
            <v>207693</v>
          </cell>
        </row>
        <row r="185">
          <cell r="B185" t="str">
            <v>Printer, HP Laserjet P4515X (CB516A)</v>
          </cell>
          <cell r="C185" t="str">
            <v>Equipment</v>
          </cell>
          <cell r="D185" t="str">
            <v>COMP</v>
          </cell>
          <cell r="E185" t="str">
            <v>26.6B</v>
          </cell>
          <cell r="F185">
            <v>174900</v>
          </cell>
          <cell r="G185">
            <v>202884</v>
          </cell>
          <cell r="H185">
            <v>202884</v>
          </cell>
        </row>
        <row r="186">
          <cell r="B186" t="str">
            <v>Printer, HP Laserjet M1522nf MFP (CB534A) Color Fax/Scanner</v>
          </cell>
          <cell r="C186" t="str">
            <v>Equipment</v>
          </cell>
          <cell r="D186" t="str">
            <v>COMP</v>
          </cell>
          <cell r="E186" t="str">
            <v>26.6B</v>
          </cell>
          <cell r="F186">
            <v>32600</v>
          </cell>
          <cell r="G186">
            <v>37816</v>
          </cell>
          <cell r="H186">
            <v>37816</v>
          </cell>
        </row>
        <row r="187">
          <cell r="B187" t="str">
            <v>Printer, HP Color LaserJet CP3525dn</v>
          </cell>
          <cell r="C187" t="str">
            <v>Equipment</v>
          </cell>
          <cell r="D187" t="str">
            <v>COMP</v>
          </cell>
          <cell r="E187" t="str">
            <v>26.6B</v>
          </cell>
          <cell r="F187">
            <v>84030</v>
          </cell>
          <cell r="G187">
            <v>97474.799999999988</v>
          </cell>
          <cell r="H187">
            <v>97475</v>
          </cell>
        </row>
        <row r="188">
          <cell r="B188" t="str">
            <v>Printer Dell 2330dn B/W Laser, 110V; # 224-3471 with accessories</v>
          </cell>
          <cell r="C188" t="str">
            <v>Equipment</v>
          </cell>
          <cell r="D188" t="str">
            <v>COMP</v>
          </cell>
          <cell r="E188" t="str">
            <v>26.6B</v>
          </cell>
          <cell r="F188">
            <v>177000</v>
          </cell>
          <cell r="G188">
            <v>205320</v>
          </cell>
          <cell r="H188">
            <v>205320</v>
          </cell>
        </row>
        <row r="189">
          <cell r="B189" t="str">
            <v>Printer, HP Laserjet P2055D</v>
          </cell>
          <cell r="C189" t="str">
            <v>Equipment</v>
          </cell>
          <cell r="D189" t="str">
            <v>COMP</v>
          </cell>
          <cell r="E189" t="str">
            <v>31.9A</v>
          </cell>
          <cell r="F189">
            <v>27500</v>
          </cell>
          <cell r="G189">
            <v>31899.999999999996</v>
          </cell>
          <cell r="H189">
            <v>31900</v>
          </cell>
        </row>
        <row r="190">
          <cell r="B190" t="str">
            <v>Printer, HP 3015DN (Pc)</v>
          </cell>
          <cell r="C190" t="str">
            <v>Equipment</v>
          </cell>
          <cell r="D190" t="str">
            <v>COMP</v>
          </cell>
          <cell r="E190" t="str">
            <v>31.9A</v>
          </cell>
          <cell r="F190">
            <v>49500</v>
          </cell>
          <cell r="G190">
            <v>57419.999999999993</v>
          </cell>
          <cell r="H190">
            <v>57420</v>
          </cell>
        </row>
        <row r="191">
          <cell r="B191" t="str">
            <v>Printer, HP 4015X (Pc)</v>
          </cell>
          <cell r="C191" t="str">
            <v>Equipment</v>
          </cell>
          <cell r="D191" t="str">
            <v>COMP</v>
          </cell>
          <cell r="E191" t="str">
            <v>31.9A</v>
          </cell>
          <cell r="F191">
            <v>121500</v>
          </cell>
          <cell r="G191">
            <v>140940</v>
          </cell>
          <cell r="H191">
            <v>140940</v>
          </cell>
        </row>
        <row r="192">
          <cell r="B192" t="str">
            <v>Scanner, Canon DR 3060</v>
          </cell>
          <cell r="C192" t="str">
            <v>Equipment</v>
          </cell>
          <cell r="D192" t="str">
            <v>COMP</v>
          </cell>
          <cell r="E192" t="str">
            <v>31.9A</v>
          </cell>
          <cell r="F192">
            <v>259736.22</v>
          </cell>
          <cell r="G192">
            <v>301294.01519999997</v>
          </cell>
          <cell r="H192">
            <v>301295</v>
          </cell>
        </row>
        <row r="193">
          <cell r="B193" t="str">
            <v>Scanner, Barcode single line hand held MS9500 Voyager</v>
          </cell>
          <cell r="C193" t="str">
            <v>Equipment</v>
          </cell>
          <cell r="D193" t="str">
            <v>COMP</v>
          </cell>
          <cell r="E193" t="str">
            <v>31.9A</v>
          </cell>
          <cell r="F193">
            <v>11618</v>
          </cell>
          <cell r="G193">
            <v>13476.88</v>
          </cell>
          <cell r="H193">
            <v>13477</v>
          </cell>
        </row>
        <row r="194">
          <cell r="B194" t="str">
            <v>Scanner, Canon DR 3080</v>
          </cell>
          <cell r="C194" t="str">
            <v>Equipment</v>
          </cell>
          <cell r="D194" t="str">
            <v>COMP</v>
          </cell>
          <cell r="E194" t="str">
            <v>31.9A</v>
          </cell>
          <cell r="F194">
            <v>161692.70000000001</v>
          </cell>
          <cell r="G194">
            <v>187563.53200000001</v>
          </cell>
          <cell r="H194">
            <v>187564</v>
          </cell>
        </row>
        <row r="195">
          <cell r="B195" t="str">
            <v>Scanner, Canon DR 9050 C</v>
          </cell>
          <cell r="C195" t="str">
            <v>Equipment</v>
          </cell>
          <cell r="D195" t="str">
            <v>COMP</v>
          </cell>
          <cell r="E195" t="str">
            <v>31.9A</v>
          </cell>
          <cell r="F195">
            <v>537332.5</v>
          </cell>
          <cell r="G195">
            <v>623305.69999999995</v>
          </cell>
          <cell r="H195">
            <v>623306</v>
          </cell>
        </row>
        <row r="196">
          <cell r="B196" t="str">
            <v>Scanner, IT4600g General Purpose 2D Barcode</v>
          </cell>
          <cell r="C196" t="str">
            <v>Equipment</v>
          </cell>
          <cell r="D196" t="str">
            <v>COMP</v>
          </cell>
          <cell r="E196" t="str">
            <v>26.6B</v>
          </cell>
          <cell r="F196">
            <v>40000</v>
          </cell>
          <cell r="G196">
            <v>46400</v>
          </cell>
          <cell r="H196">
            <v>46400</v>
          </cell>
        </row>
        <row r="197">
          <cell r="B197" t="str">
            <v>Scanner, Digital Sender HP 9250C</v>
          </cell>
          <cell r="C197" t="str">
            <v>Equipment</v>
          </cell>
          <cell r="D197" t="str">
            <v>COMP</v>
          </cell>
          <cell r="E197" t="str">
            <v>26.6B</v>
          </cell>
          <cell r="F197">
            <v>327800</v>
          </cell>
          <cell r="G197">
            <v>380248</v>
          </cell>
          <cell r="H197">
            <v>380248</v>
          </cell>
        </row>
        <row r="198">
          <cell r="B198" t="str">
            <v>Screen, Projector standard</v>
          </cell>
          <cell r="C198" t="str">
            <v>Equipment</v>
          </cell>
          <cell r="D198" t="str">
            <v>COMP</v>
          </cell>
          <cell r="E198" t="str">
            <v>31.9A</v>
          </cell>
          <cell r="F198">
            <v>29000</v>
          </cell>
          <cell r="G198">
            <v>33640</v>
          </cell>
          <cell r="H198">
            <v>33640</v>
          </cell>
        </row>
        <row r="199">
          <cell r="B199" t="str">
            <v>Screen, Computer Monitor 19''  TFT</v>
          </cell>
          <cell r="C199" t="str">
            <v>Equipment</v>
          </cell>
          <cell r="D199" t="str">
            <v>COMP</v>
          </cell>
          <cell r="E199" t="str">
            <v>26.6B</v>
          </cell>
          <cell r="F199">
            <v>14700</v>
          </cell>
          <cell r="G199">
            <v>17052</v>
          </cell>
          <cell r="H199">
            <v>17052</v>
          </cell>
        </row>
        <row r="200">
          <cell r="B200" t="str">
            <v>Screen, Monitor E157FPT 15" Touch- Flat Panel with 1-Year Advanced Exchange</v>
          </cell>
          <cell r="C200" t="str">
            <v>Equipment</v>
          </cell>
          <cell r="D200" t="str">
            <v>COMP</v>
          </cell>
          <cell r="E200" t="str">
            <v>26.6B</v>
          </cell>
          <cell r="F200">
            <v>57500</v>
          </cell>
          <cell r="G200">
            <v>66700</v>
          </cell>
          <cell r="H200">
            <v>66700</v>
          </cell>
        </row>
        <row r="201">
          <cell r="B201" t="str">
            <v>Screen, Samsung Sync Master 943BX - Flat panel display TFT</v>
          </cell>
          <cell r="C201" t="str">
            <v>Equipment</v>
          </cell>
          <cell r="D201" t="str">
            <v>COMP</v>
          </cell>
          <cell r="E201" t="str">
            <v>26.6B</v>
          </cell>
          <cell r="F201">
            <v>19850</v>
          </cell>
          <cell r="G201">
            <v>23026</v>
          </cell>
          <cell r="H201">
            <v>23026</v>
          </cell>
        </row>
        <row r="202">
          <cell r="B202" t="str">
            <v>Smart, Cart 24 Battery Bay for Charging</v>
          </cell>
          <cell r="C202" t="str">
            <v>Equipment</v>
          </cell>
          <cell r="D202" t="str">
            <v>COMP</v>
          </cell>
          <cell r="E202" t="str">
            <v>26.6B</v>
          </cell>
          <cell r="F202">
            <v>293480</v>
          </cell>
          <cell r="G202">
            <v>340436.8</v>
          </cell>
          <cell r="H202">
            <v>340437</v>
          </cell>
        </row>
        <row r="203">
          <cell r="B203" t="str">
            <v>UPS, 1500VA APC Smart</v>
          </cell>
          <cell r="C203" t="str">
            <v>Equipment</v>
          </cell>
          <cell r="D203" t="str">
            <v>COMP</v>
          </cell>
          <cell r="E203" t="str">
            <v>31.9A</v>
          </cell>
          <cell r="F203">
            <v>34200</v>
          </cell>
          <cell r="G203">
            <v>39672</v>
          </cell>
          <cell r="H203">
            <v>39672</v>
          </cell>
        </row>
        <row r="204">
          <cell r="B204" t="str">
            <v>UPS, 1000VA APC Smart</v>
          </cell>
          <cell r="C204" t="str">
            <v>Equipment</v>
          </cell>
          <cell r="D204" t="str">
            <v>COMP</v>
          </cell>
          <cell r="E204" t="str">
            <v>31.9A</v>
          </cell>
          <cell r="F204">
            <v>32000</v>
          </cell>
          <cell r="G204">
            <v>37120</v>
          </cell>
          <cell r="H204">
            <v>37120</v>
          </cell>
        </row>
        <row r="205">
          <cell r="B205" t="str">
            <v>UPS, 2200VA APC Smart</v>
          </cell>
          <cell r="C205" t="str">
            <v>Equipment</v>
          </cell>
          <cell r="D205" t="str">
            <v>COMP</v>
          </cell>
          <cell r="E205" t="str">
            <v>31.9A</v>
          </cell>
          <cell r="F205">
            <v>63000</v>
          </cell>
          <cell r="G205">
            <v>73080</v>
          </cell>
          <cell r="H205">
            <v>73080</v>
          </cell>
        </row>
        <row r="206">
          <cell r="B206" t="str">
            <v>UPS, 1100 KVA APC Smart (Pc)</v>
          </cell>
          <cell r="C206" t="str">
            <v>Equipment</v>
          </cell>
          <cell r="D206" t="str">
            <v>COMP</v>
          </cell>
          <cell r="E206" t="str">
            <v>31.9A</v>
          </cell>
          <cell r="F206">
            <v>26500</v>
          </cell>
          <cell r="G206">
            <v>30739.999999999996</v>
          </cell>
          <cell r="H206">
            <v>30740</v>
          </cell>
        </row>
        <row r="207">
          <cell r="B207" t="str">
            <v>UPS, 3000VA APC Smart</v>
          </cell>
          <cell r="C207" t="str">
            <v>Equipment</v>
          </cell>
          <cell r="D207" t="str">
            <v>COMP</v>
          </cell>
          <cell r="E207" t="str">
            <v>31.9A</v>
          </cell>
          <cell r="F207">
            <v>84000</v>
          </cell>
          <cell r="G207">
            <v>97440</v>
          </cell>
          <cell r="H207">
            <v>97440</v>
          </cell>
        </row>
        <row r="208">
          <cell r="B208" t="str">
            <v>UPS, 750VA APC Smart</v>
          </cell>
          <cell r="C208" t="str">
            <v>Equipment</v>
          </cell>
          <cell r="D208" t="str">
            <v>COMP</v>
          </cell>
          <cell r="E208" t="str">
            <v>31.9A</v>
          </cell>
          <cell r="F208">
            <v>23100</v>
          </cell>
          <cell r="G208">
            <v>26795.999999999996</v>
          </cell>
          <cell r="H208">
            <v>26796</v>
          </cell>
        </row>
        <row r="209">
          <cell r="B209" t="str">
            <v>UPS, 4000 Watts APC Smart-UPS / 5000 VA,Input 230V / Output 230V, Rack Height 5 U</v>
          </cell>
          <cell r="C209" t="str">
            <v>Equipment</v>
          </cell>
          <cell r="D209" t="str">
            <v>COMP</v>
          </cell>
          <cell r="E209" t="str">
            <v>26.6B</v>
          </cell>
          <cell r="F209">
            <v>202000</v>
          </cell>
          <cell r="G209">
            <v>234319.99999999997</v>
          </cell>
          <cell r="H209">
            <v>234320</v>
          </cell>
        </row>
        <row r="210">
          <cell r="B210" t="str">
            <v>UPS, 6000VA APC Smart</v>
          </cell>
          <cell r="C210" t="str">
            <v>Equipment</v>
          </cell>
          <cell r="D210" t="str">
            <v>COMP</v>
          </cell>
          <cell r="E210" t="str">
            <v>26.8H</v>
          </cell>
          <cell r="F210">
            <v>247000</v>
          </cell>
          <cell r="G210">
            <v>286520</v>
          </cell>
          <cell r="H210">
            <v>286520</v>
          </cell>
        </row>
        <row r="211">
          <cell r="B211" t="str">
            <v>UPS, MGE 5000 40KVA 3 phase</v>
          </cell>
          <cell r="C211" t="str">
            <v>Equipment</v>
          </cell>
          <cell r="D211" t="str">
            <v>COMP</v>
          </cell>
          <cell r="E211" t="str">
            <v>31.9A</v>
          </cell>
          <cell r="F211">
            <v>1695470</v>
          </cell>
          <cell r="G211">
            <v>1966745.2</v>
          </cell>
          <cell r="H211">
            <v>1966746</v>
          </cell>
        </row>
        <row r="212">
          <cell r="B212" t="str">
            <v>Power Supply Unit PS120/240 AC85-U</v>
          </cell>
          <cell r="C212" t="str">
            <v>Equipment</v>
          </cell>
          <cell r="D212" t="str">
            <v>COMP</v>
          </cell>
          <cell r="E212" t="str">
            <v>26.6B</v>
          </cell>
          <cell r="F212">
            <v>71340</v>
          </cell>
          <cell r="G212">
            <v>82754.399999999994</v>
          </cell>
          <cell r="H212">
            <v>82755</v>
          </cell>
        </row>
        <row r="213">
          <cell r="B213" t="str">
            <v>PDA, Hp IPAQ 614C Navigator</v>
          </cell>
          <cell r="C213" t="str">
            <v>Equipment</v>
          </cell>
          <cell r="D213" t="str">
            <v>COMP</v>
          </cell>
          <cell r="E213" t="str">
            <v>31.9A</v>
          </cell>
          <cell r="F213">
            <v>43875</v>
          </cell>
          <cell r="G213">
            <v>50895</v>
          </cell>
          <cell r="H213">
            <v>50895</v>
          </cell>
        </row>
        <row r="214">
          <cell r="B214" t="str">
            <v>PDA, HP IPAQ hx 2700 Pocket</v>
          </cell>
          <cell r="C214" t="str">
            <v>Equipment</v>
          </cell>
          <cell r="D214" t="str">
            <v>COMP</v>
          </cell>
          <cell r="E214" t="str">
            <v>31.9A</v>
          </cell>
          <cell r="F214">
            <v>43875</v>
          </cell>
          <cell r="G214">
            <v>50895</v>
          </cell>
          <cell r="H214">
            <v>50895</v>
          </cell>
        </row>
        <row r="215">
          <cell r="B215" t="str">
            <v>Case, Disk</v>
          </cell>
          <cell r="C215" t="str">
            <v>Supplies</v>
          </cell>
          <cell r="D215" t="str">
            <v>COMP</v>
          </cell>
          <cell r="E215" t="str">
            <v>26.6B</v>
          </cell>
          <cell r="F215">
            <v>254</v>
          </cell>
          <cell r="G215">
            <v>294.64</v>
          </cell>
          <cell r="H215">
            <v>295</v>
          </cell>
        </row>
        <row r="216">
          <cell r="B216" t="str">
            <v>Fax, Machine Panasonic KX-FLB802  Machine</v>
          </cell>
          <cell r="C216" t="str">
            <v>Equipment</v>
          </cell>
          <cell r="D216" t="str">
            <v>COMP</v>
          </cell>
          <cell r="E216" t="str">
            <v>26.6B</v>
          </cell>
          <cell r="F216">
            <v>43500</v>
          </cell>
          <cell r="G216">
            <v>50460</v>
          </cell>
          <cell r="H216">
            <v>50460</v>
          </cell>
        </row>
        <row r="217">
          <cell r="B217" t="str">
            <v>Photocopier, Kyocera Taskalfa Model 820</v>
          </cell>
          <cell r="C217" t="str">
            <v>Equipment</v>
          </cell>
          <cell r="D217" t="str">
            <v>COMP</v>
          </cell>
          <cell r="E217" t="str">
            <v>31.9A</v>
          </cell>
          <cell r="F217">
            <v>469800</v>
          </cell>
          <cell r="G217">
            <v>544968</v>
          </cell>
          <cell r="H217">
            <v>544968</v>
          </cell>
        </row>
        <row r="218">
          <cell r="B218" t="str">
            <v>Photocopier Mita Kyocera KM 1635</v>
          </cell>
          <cell r="C218" t="str">
            <v>Equipment</v>
          </cell>
          <cell r="D218" t="str">
            <v>COMP</v>
          </cell>
          <cell r="E218" t="str">
            <v>31.9A</v>
          </cell>
          <cell r="F218">
            <v>87000</v>
          </cell>
          <cell r="G218">
            <v>100920</v>
          </cell>
          <cell r="H218">
            <v>100920</v>
          </cell>
        </row>
        <row r="219">
          <cell r="B219" t="str">
            <v>Photocopier, Mita kyocera KM 2050</v>
          </cell>
          <cell r="C219" t="str">
            <v>Equipment</v>
          </cell>
          <cell r="D219" t="str">
            <v>COMP</v>
          </cell>
          <cell r="E219" t="str">
            <v>31.9A</v>
          </cell>
          <cell r="F219">
            <v>87000</v>
          </cell>
          <cell r="G219">
            <v>100920</v>
          </cell>
          <cell r="H219">
            <v>100920</v>
          </cell>
        </row>
        <row r="220">
          <cell r="B220" t="str">
            <v>Photocopier, Mita Kyocera KM TA 180 (Pc)</v>
          </cell>
          <cell r="C220" t="str">
            <v>Equipment</v>
          </cell>
          <cell r="D220" t="str">
            <v>COMP</v>
          </cell>
          <cell r="E220" t="str">
            <v>31.9A</v>
          </cell>
          <cell r="F220">
            <v>100000</v>
          </cell>
          <cell r="G220">
            <v>115999.99999999999</v>
          </cell>
          <cell r="H220">
            <v>116000</v>
          </cell>
        </row>
        <row r="221">
          <cell r="B221" t="str">
            <v>Photocopier, Mita Kyocera Model 181</v>
          </cell>
          <cell r="C221" t="str">
            <v>Equipment</v>
          </cell>
          <cell r="D221" t="str">
            <v>COMP</v>
          </cell>
          <cell r="E221" t="str">
            <v>31.9A</v>
          </cell>
          <cell r="F221">
            <v>150000</v>
          </cell>
          <cell r="G221">
            <v>174000</v>
          </cell>
          <cell r="H221">
            <v>174000</v>
          </cell>
        </row>
        <row r="222">
          <cell r="B222" t="str">
            <v>Panel, Patch #N252-48 1U Tripp Lite 48-Port Cat 6 Network</v>
          </cell>
          <cell r="C222" t="str">
            <v>Equipment</v>
          </cell>
          <cell r="D222" t="str">
            <v>COMP</v>
          </cell>
          <cell r="E222" t="str">
            <v>26.6B</v>
          </cell>
          <cell r="F222">
            <v>38570</v>
          </cell>
          <cell r="G222">
            <v>44741.2</v>
          </cell>
          <cell r="H222">
            <v>44742</v>
          </cell>
        </row>
        <row r="223">
          <cell r="B223" t="str">
            <v>Software (for the lab &amp; pharmacy monitoring system)</v>
          </cell>
          <cell r="C223" t="str">
            <v>Equipment</v>
          </cell>
          <cell r="D223" t="str">
            <v>COMP</v>
          </cell>
          <cell r="E223" t="str">
            <v>26.6B</v>
          </cell>
          <cell r="F223">
            <v>50240</v>
          </cell>
          <cell r="G223">
            <v>58278.399999999994</v>
          </cell>
          <cell r="H223">
            <v>58279</v>
          </cell>
        </row>
        <row r="224">
          <cell r="B224" t="str">
            <v>Clutch, paper feed</v>
          </cell>
          <cell r="C224" t="str">
            <v>Supplies</v>
          </cell>
          <cell r="D224" t="str">
            <v>COMP</v>
          </cell>
          <cell r="E224" t="str">
            <v>26.6B</v>
          </cell>
          <cell r="F224">
            <v>3000</v>
          </cell>
          <cell r="G224">
            <v>3479.9999999999995</v>
          </cell>
          <cell r="H224">
            <v>3480</v>
          </cell>
        </row>
        <row r="225">
          <cell r="B225" t="str">
            <v>Rack Server, HP DL 380G6 X5560-491315-421</v>
          </cell>
          <cell r="C225" t="str">
            <v>Equipment</v>
          </cell>
          <cell r="D225" t="str">
            <v>COMP</v>
          </cell>
          <cell r="E225" t="str">
            <v>26.6B</v>
          </cell>
          <cell r="F225">
            <v>717463</v>
          </cell>
          <cell r="G225">
            <v>832257.08</v>
          </cell>
          <cell r="H225">
            <v>832258</v>
          </cell>
        </row>
        <row r="226">
          <cell r="B226" t="str">
            <v>Rack, HP 22U 10622 G2 + HP TFT7600 Rack mount + Monitor</v>
          </cell>
          <cell r="C226" t="str">
            <v>Equipment</v>
          </cell>
          <cell r="D226" t="str">
            <v>COMP</v>
          </cell>
          <cell r="E226" t="str">
            <v>26.6B</v>
          </cell>
          <cell r="F226">
            <v>472409</v>
          </cell>
          <cell r="G226">
            <v>547994.43999999994</v>
          </cell>
          <cell r="H226">
            <v>547995</v>
          </cell>
        </row>
        <row r="227">
          <cell r="B227" t="str">
            <v>Rack Server, HP DL 380G7</v>
          </cell>
          <cell r="C227" t="str">
            <v>Equipment</v>
          </cell>
          <cell r="D227" t="str">
            <v>COMP</v>
          </cell>
          <cell r="E227" t="str">
            <v>31.9A</v>
          </cell>
          <cell r="F227">
            <v>844072.32</v>
          </cell>
          <cell r="G227">
            <v>979123.89119999984</v>
          </cell>
          <cell r="H227">
            <v>979124</v>
          </cell>
        </row>
        <row r="228">
          <cell r="B228" t="str">
            <v>Projector, LCD (Epson powerlite S5)</v>
          </cell>
          <cell r="C228" t="str">
            <v>Equipment</v>
          </cell>
          <cell r="D228" t="str">
            <v>COMP</v>
          </cell>
          <cell r="E228" t="str">
            <v>26.6B</v>
          </cell>
          <cell r="F228">
            <v>57550</v>
          </cell>
          <cell r="G228">
            <v>66758</v>
          </cell>
          <cell r="H228">
            <v>66758</v>
          </cell>
        </row>
        <row r="229">
          <cell r="B229" t="str">
            <v>Projector, LCD Epson EB-S62</v>
          </cell>
          <cell r="C229" t="str">
            <v>Equipment</v>
          </cell>
          <cell r="D229" t="str">
            <v>COMP</v>
          </cell>
          <cell r="E229" t="str">
            <v>26.6B</v>
          </cell>
          <cell r="F229">
            <v>65000</v>
          </cell>
          <cell r="G229">
            <v>75400</v>
          </cell>
          <cell r="H229">
            <v>75400</v>
          </cell>
        </row>
        <row r="230">
          <cell r="B230" t="str">
            <v>Projector LCD sreens 19" Samsung SyncMaster 943BX - TFT - 19"</v>
          </cell>
          <cell r="C230" t="str">
            <v>Equipment</v>
          </cell>
          <cell r="D230" t="str">
            <v>COMP</v>
          </cell>
          <cell r="E230" t="str">
            <v>26.6B</v>
          </cell>
          <cell r="F230">
            <v>13950</v>
          </cell>
          <cell r="G230">
            <v>16181.999999999998</v>
          </cell>
          <cell r="H230">
            <v>16182</v>
          </cell>
        </row>
        <row r="231">
          <cell r="B231" t="str">
            <v>Projector LCD Sreens 22" Samsung SyncMaster 2243BWX -</v>
          </cell>
          <cell r="C231" t="str">
            <v>Equipment</v>
          </cell>
          <cell r="D231" t="str">
            <v>COMP</v>
          </cell>
          <cell r="E231" t="str">
            <v>26.6B</v>
          </cell>
          <cell r="F231">
            <v>19500</v>
          </cell>
          <cell r="G231">
            <v>22620</v>
          </cell>
          <cell r="H231">
            <v>22620</v>
          </cell>
        </row>
        <row r="232">
          <cell r="B232" t="str">
            <v>Projector, LCD Epson powerlite S7</v>
          </cell>
          <cell r="C232" t="str">
            <v>Equipment</v>
          </cell>
          <cell r="D232" t="str">
            <v>COMP</v>
          </cell>
          <cell r="E232" t="str">
            <v>26.6B</v>
          </cell>
          <cell r="F232">
            <v>58070</v>
          </cell>
          <cell r="G232">
            <v>67361.2</v>
          </cell>
          <cell r="H232">
            <v>67362</v>
          </cell>
        </row>
        <row r="233">
          <cell r="B233" t="str">
            <v>Projector, LCD Sony VPL-ES5 3LCD</v>
          </cell>
          <cell r="C233" t="str">
            <v>Equipment</v>
          </cell>
          <cell r="D233" t="str">
            <v>COMP</v>
          </cell>
          <cell r="E233" t="str">
            <v>31.9A</v>
          </cell>
          <cell r="F233">
            <v>49500</v>
          </cell>
          <cell r="G233">
            <v>57419.999999999993</v>
          </cell>
          <cell r="H233">
            <v>57420</v>
          </cell>
        </row>
        <row r="234">
          <cell r="B234" t="str">
            <v>Projector, LCD Epson EB-S7 3LCD</v>
          </cell>
          <cell r="C234" t="str">
            <v>Equipment</v>
          </cell>
          <cell r="D234" t="str">
            <v>COMP</v>
          </cell>
          <cell r="E234" t="str">
            <v>26.6B</v>
          </cell>
          <cell r="F234">
            <v>59800</v>
          </cell>
          <cell r="G234">
            <v>69368</v>
          </cell>
          <cell r="H234">
            <v>69368</v>
          </cell>
        </row>
        <row r="235">
          <cell r="B235" t="str">
            <v>DVD Rewriteable 10/pkt</v>
          </cell>
          <cell r="C235" t="str">
            <v>Supplies</v>
          </cell>
          <cell r="D235" t="str">
            <v>COMP</v>
          </cell>
          <cell r="E235" t="str">
            <v>26.6B</v>
          </cell>
          <cell r="F235">
            <v>1290.001</v>
          </cell>
          <cell r="G235">
            <v>1496.4011599999999</v>
          </cell>
          <cell r="H235">
            <v>1497</v>
          </cell>
        </row>
        <row r="236">
          <cell r="B236" t="str">
            <v>DVD+R 4.7GB</v>
          </cell>
          <cell r="C236" t="str">
            <v>Supplies</v>
          </cell>
          <cell r="D236" t="str">
            <v>COMP</v>
          </cell>
          <cell r="E236" t="str">
            <v>26.6L</v>
          </cell>
          <cell r="F236">
            <v>104.4</v>
          </cell>
          <cell r="G236">
            <v>121.104</v>
          </cell>
          <cell r="H236">
            <v>122</v>
          </cell>
        </row>
        <row r="237">
          <cell r="B237" t="str">
            <v>DVD, External  Plextor PX-880U</v>
          </cell>
          <cell r="C237" t="str">
            <v>Supplies</v>
          </cell>
          <cell r="D237" t="str">
            <v>COMP</v>
          </cell>
          <cell r="E237" t="str">
            <v>26.6B</v>
          </cell>
          <cell r="F237">
            <v>8265</v>
          </cell>
          <cell r="G237">
            <v>9587.4</v>
          </cell>
          <cell r="H237">
            <v>9588</v>
          </cell>
        </row>
        <row r="238">
          <cell r="B238" t="str">
            <v>Reader, Nozzle for Diesel pump</v>
          </cell>
          <cell r="C238" t="str">
            <v>Equipment</v>
          </cell>
          <cell r="D238" t="str">
            <v>COMP</v>
          </cell>
          <cell r="E238" t="str">
            <v>26.6B</v>
          </cell>
          <cell r="F238">
            <v>32886</v>
          </cell>
          <cell r="G238">
            <v>38147.759999999995</v>
          </cell>
          <cell r="H238">
            <v>38148</v>
          </cell>
        </row>
        <row r="239">
          <cell r="B239" t="str">
            <v>Reader, Fingerprint SECUGEN HAMSTER PLUS, USB</v>
          </cell>
          <cell r="C239" t="str">
            <v>Equipment</v>
          </cell>
          <cell r="D239" t="str">
            <v>COMP</v>
          </cell>
          <cell r="E239" t="str">
            <v>26.6B</v>
          </cell>
          <cell r="F239">
            <v>12000</v>
          </cell>
          <cell r="G239">
            <v>13919.999999999998</v>
          </cell>
          <cell r="H239">
            <v>13920</v>
          </cell>
        </row>
        <row r="240">
          <cell r="B240" t="str">
            <v>Battery, for a HP Compaq NC6400 laptop.</v>
          </cell>
          <cell r="C240" t="str">
            <v>Supplies</v>
          </cell>
          <cell r="D240" t="str">
            <v>COMP</v>
          </cell>
          <cell r="E240" t="str">
            <v>26.6B</v>
          </cell>
          <cell r="F240">
            <v>12500</v>
          </cell>
          <cell r="G240">
            <v>14499.999999999998</v>
          </cell>
          <cell r="H240">
            <v>14500</v>
          </cell>
        </row>
        <row r="241">
          <cell r="B241" t="str">
            <v>Battery, For Toshiba TECRA A8-EZ8512 Laptop</v>
          </cell>
          <cell r="C241" t="str">
            <v>Supplies</v>
          </cell>
          <cell r="D241" t="str">
            <v>COMP</v>
          </cell>
          <cell r="E241" t="str">
            <v>26.6B</v>
          </cell>
          <cell r="F241">
            <v>11000</v>
          </cell>
          <cell r="G241">
            <v>12760</v>
          </cell>
          <cell r="H241">
            <v>12760</v>
          </cell>
        </row>
        <row r="242">
          <cell r="B242" t="str">
            <v>Battery, For UPS, 1500VA APC Smart</v>
          </cell>
          <cell r="C242" t="str">
            <v>Supplies</v>
          </cell>
          <cell r="D242" t="str">
            <v>COMP</v>
          </cell>
          <cell r="E242" t="str">
            <v>26.6B</v>
          </cell>
          <cell r="F242">
            <v>5220</v>
          </cell>
          <cell r="G242">
            <v>6055.2</v>
          </cell>
          <cell r="H242">
            <v>6056</v>
          </cell>
        </row>
        <row r="243">
          <cell r="B243" t="str">
            <v>Battery, For Notebook  - 1 x lithium ion 6-cell</v>
          </cell>
          <cell r="C243" t="str">
            <v>Supplies</v>
          </cell>
          <cell r="D243" t="str">
            <v>COMP</v>
          </cell>
          <cell r="E243" t="str">
            <v>26.6B</v>
          </cell>
          <cell r="F243">
            <v>8659.56</v>
          </cell>
          <cell r="G243">
            <v>10045.089599999999</v>
          </cell>
          <cell r="H243">
            <v>10046</v>
          </cell>
        </row>
        <row r="244">
          <cell r="B244" t="str">
            <v>Battery, for  Computer Compaq  NX 9010</v>
          </cell>
          <cell r="C244" t="str">
            <v>Supplies</v>
          </cell>
          <cell r="D244" t="str">
            <v>COMP</v>
          </cell>
          <cell r="E244" t="str">
            <v>26.6B</v>
          </cell>
          <cell r="F244">
            <v>10000</v>
          </cell>
          <cell r="G244">
            <v>11600</v>
          </cell>
          <cell r="H244">
            <v>11600</v>
          </cell>
        </row>
        <row r="245">
          <cell r="B245" t="str">
            <v>Battery for Netbook 6 Cell 7.4V 2S3P 6600m AH360</v>
          </cell>
          <cell r="C245" t="str">
            <v>Supplies</v>
          </cell>
          <cell r="D245" t="str">
            <v>COMP</v>
          </cell>
          <cell r="E245" t="str">
            <v>26.6B</v>
          </cell>
          <cell r="F245">
            <v>4384</v>
          </cell>
          <cell r="G245">
            <v>5085.4399999999996</v>
          </cell>
          <cell r="H245">
            <v>5086</v>
          </cell>
        </row>
        <row r="246">
          <cell r="B246" t="str">
            <v>Battery,  for  Dell latitude D410 laptop - Battery Module# Y 6142</v>
          </cell>
          <cell r="C246" t="str">
            <v>Supplies</v>
          </cell>
          <cell r="D246" t="str">
            <v>COMP</v>
          </cell>
          <cell r="E246" t="str">
            <v>26.6B</v>
          </cell>
          <cell r="F246">
            <v>13920</v>
          </cell>
          <cell r="G246">
            <v>16147.199999999999</v>
          </cell>
          <cell r="H246">
            <v>16148</v>
          </cell>
        </row>
        <row r="247">
          <cell r="B247" t="str">
            <v>Battery, 6-cell pack7.4V 2S3P 6600mAH360 minutes</v>
          </cell>
          <cell r="C247" t="str">
            <v>Supplies</v>
          </cell>
          <cell r="D247" t="str">
            <v>COMP</v>
          </cell>
          <cell r="E247" t="str">
            <v>26.6B</v>
          </cell>
          <cell r="F247">
            <v>7540</v>
          </cell>
          <cell r="G247">
            <v>8746.4</v>
          </cell>
          <cell r="H247">
            <v>8747</v>
          </cell>
        </row>
        <row r="248">
          <cell r="B248" t="str">
            <v>Battery, lithium Dell Latitude 9-cell pack D630</v>
          </cell>
          <cell r="C248" t="str">
            <v>Supplies</v>
          </cell>
          <cell r="D248" t="str">
            <v>COMP</v>
          </cell>
          <cell r="E248" t="str">
            <v>26.6B</v>
          </cell>
          <cell r="F248">
            <v>12500</v>
          </cell>
          <cell r="G248">
            <v>14499.999999999998</v>
          </cell>
          <cell r="H248">
            <v>14500</v>
          </cell>
        </row>
        <row r="249">
          <cell r="B249" t="str">
            <v>Barracuda, Spam, Filter  Model 300</v>
          </cell>
          <cell r="C249" t="str">
            <v>Supplies</v>
          </cell>
          <cell r="D249" t="str">
            <v>COMP</v>
          </cell>
          <cell r="E249" t="str">
            <v>26.6B</v>
          </cell>
          <cell r="F249">
            <v>515281.06</v>
          </cell>
          <cell r="G249">
            <v>597726.02960000001</v>
          </cell>
          <cell r="H249">
            <v>597727</v>
          </cell>
        </row>
        <row r="250">
          <cell r="B250" t="str">
            <v>Barracuda, Filter, Web  Model 310</v>
          </cell>
          <cell r="C250" t="str">
            <v>Supplies</v>
          </cell>
          <cell r="D250" t="str">
            <v>COMP</v>
          </cell>
          <cell r="E250" t="str">
            <v>26.6B</v>
          </cell>
          <cell r="F250">
            <v>515281.07</v>
          </cell>
          <cell r="G250">
            <v>597726.04119999998</v>
          </cell>
          <cell r="H250">
            <v>597727</v>
          </cell>
        </row>
        <row r="251">
          <cell r="B251" t="str">
            <v>Unit, Duplex DU-410 Kyocera Model 181</v>
          </cell>
          <cell r="C251" t="str">
            <v>Equipment</v>
          </cell>
          <cell r="D251" t="str">
            <v>COMP</v>
          </cell>
          <cell r="E251" t="str">
            <v>31.9A</v>
          </cell>
          <cell r="F251">
            <v>40600</v>
          </cell>
          <cell r="G251">
            <v>47096</v>
          </cell>
          <cell r="H251">
            <v>47096</v>
          </cell>
        </row>
        <row r="252">
          <cell r="B252" t="str">
            <v>Processor, Document DP-410  Kyocera Model 181 (Pc)</v>
          </cell>
          <cell r="C252" t="str">
            <v>Equipment</v>
          </cell>
          <cell r="D252" t="str">
            <v>COMP</v>
          </cell>
          <cell r="E252" t="str">
            <v>26.6B</v>
          </cell>
          <cell r="F252">
            <v>46400</v>
          </cell>
          <cell r="G252">
            <v>53823.999999999993</v>
          </cell>
          <cell r="H252">
            <v>53824</v>
          </cell>
        </row>
        <row r="253">
          <cell r="B253" t="str">
            <v>Vedeo Conferencing Kit Polycom VSX7000 VTX</v>
          </cell>
          <cell r="C253" t="str">
            <v>Equipment</v>
          </cell>
          <cell r="D253" t="str">
            <v>COMP</v>
          </cell>
          <cell r="E253" t="str">
            <v>26.6B</v>
          </cell>
          <cell r="F253">
            <v>1096200</v>
          </cell>
          <cell r="G253">
            <v>1271592</v>
          </cell>
          <cell r="H253">
            <v>1271592</v>
          </cell>
        </row>
        <row r="254">
          <cell r="B254" t="str">
            <v>Bottles Plastic Clear 60ml with caps</v>
          </cell>
          <cell r="C254" t="str">
            <v>Supplies</v>
          </cell>
          <cell r="D254" t="str">
            <v>DRUGS</v>
          </cell>
          <cell r="E254">
            <v>26.11</v>
          </cell>
          <cell r="F254">
            <v>6</v>
          </cell>
          <cell r="G254">
            <v>6.9599999999999991</v>
          </cell>
          <cell r="H254">
            <v>7</v>
          </cell>
        </row>
        <row r="255">
          <cell r="B255" t="str">
            <v xml:space="preserve">Bottles Plastic White 120ml with caps </v>
          </cell>
          <cell r="C255" t="str">
            <v>Supplies</v>
          </cell>
          <cell r="D255" t="str">
            <v>DRUGS</v>
          </cell>
          <cell r="E255">
            <v>26.11</v>
          </cell>
          <cell r="F255">
            <v>7</v>
          </cell>
          <cell r="G255">
            <v>8.1199999999999992</v>
          </cell>
          <cell r="H255">
            <v>9</v>
          </cell>
        </row>
        <row r="256">
          <cell r="B256" t="str">
            <v>Bottles Plastic 100ml with caps</v>
          </cell>
          <cell r="C256" t="str">
            <v>Supplies</v>
          </cell>
          <cell r="D256" t="str">
            <v>DRUGS</v>
          </cell>
          <cell r="E256">
            <v>26.11</v>
          </cell>
          <cell r="F256">
            <v>8</v>
          </cell>
          <cell r="G256">
            <v>9.2799999999999994</v>
          </cell>
          <cell r="H256">
            <v>10</v>
          </cell>
        </row>
        <row r="257">
          <cell r="B257" t="str">
            <v>Bottles Plastic 500ml with caps</v>
          </cell>
          <cell r="C257" t="str">
            <v>Supplies</v>
          </cell>
          <cell r="D257" t="str">
            <v>DRUGS</v>
          </cell>
          <cell r="E257">
            <v>26.11</v>
          </cell>
          <cell r="F257">
            <v>8</v>
          </cell>
          <cell r="G257">
            <v>9.2799999999999994</v>
          </cell>
          <cell r="H257">
            <v>10</v>
          </cell>
        </row>
        <row r="258">
          <cell r="B258" t="str">
            <v>Capsules, Amoxycillin   250mg 1x1000</v>
          </cell>
          <cell r="C258" t="str">
            <v>Supplies</v>
          </cell>
          <cell r="D258" t="str">
            <v>DRUGS</v>
          </cell>
          <cell r="E258">
            <v>26.11</v>
          </cell>
          <cell r="F258">
            <v>1250</v>
          </cell>
          <cell r="G258">
            <v>1450</v>
          </cell>
          <cell r="H258">
            <v>1450</v>
          </cell>
        </row>
        <row r="259">
          <cell r="B259" t="str">
            <v>Capsules, Amoxycillin  500mg 1x500</v>
          </cell>
          <cell r="C259" t="str">
            <v>Supplies</v>
          </cell>
          <cell r="D259" t="str">
            <v>DRUGS</v>
          </cell>
          <cell r="E259">
            <v>26.11</v>
          </cell>
          <cell r="F259">
            <v>1250</v>
          </cell>
          <cell r="G259">
            <v>1450</v>
          </cell>
          <cell r="H259">
            <v>1450</v>
          </cell>
        </row>
        <row r="260">
          <cell r="B260" t="str">
            <v>Capsules, Ampiclox  500mg 1x500</v>
          </cell>
          <cell r="C260" t="str">
            <v>Supplies</v>
          </cell>
          <cell r="D260" t="str">
            <v>DRUGS</v>
          </cell>
          <cell r="E260">
            <v>26.11</v>
          </cell>
          <cell r="F260">
            <v>6480</v>
          </cell>
          <cell r="G260">
            <v>7516.7999999999993</v>
          </cell>
          <cell r="H260">
            <v>7517</v>
          </cell>
        </row>
        <row r="261">
          <cell r="B261" t="str">
            <v>Capsules, Cloxacillin 250 mg 1X1000</v>
          </cell>
          <cell r="C261" t="str">
            <v>Supplies</v>
          </cell>
          <cell r="D261" t="str">
            <v>DRUGS</v>
          </cell>
          <cell r="E261">
            <v>26.11</v>
          </cell>
          <cell r="F261">
            <v>1000</v>
          </cell>
          <cell r="G261">
            <v>1160</v>
          </cell>
          <cell r="H261">
            <v>1160</v>
          </cell>
        </row>
        <row r="262">
          <cell r="B262" t="str">
            <v>Capsules, Doxycyline  100mg 100/Tin</v>
          </cell>
          <cell r="C262" t="str">
            <v>Supplies</v>
          </cell>
          <cell r="D262" t="str">
            <v>DRUGS</v>
          </cell>
          <cell r="E262">
            <v>26.11</v>
          </cell>
          <cell r="F262">
            <v>119</v>
          </cell>
          <cell r="G262">
            <v>138.04</v>
          </cell>
          <cell r="H262">
            <v>139</v>
          </cell>
        </row>
        <row r="263">
          <cell r="B263" t="str">
            <v>Capsules, Duracef  500mg 1X100</v>
          </cell>
          <cell r="C263" t="str">
            <v>Supplies</v>
          </cell>
          <cell r="D263" t="str">
            <v>DRUGS</v>
          </cell>
          <cell r="E263">
            <v>26.11</v>
          </cell>
          <cell r="F263">
            <v>4900</v>
          </cell>
          <cell r="G263">
            <v>5684</v>
          </cell>
          <cell r="H263">
            <v>5684</v>
          </cell>
        </row>
        <row r="264">
          <cell r="B264" t="str">
            <v>Capsules, Efavirenz 600mg (Stocrin)  1X30</v>
          </cell>
          <cell r="C264" t="str">
            <v>Supplies</v>
          </cell>
          <cell r="D264" t="str">
            <v>DRUGS</v>
          </cell>
          <cell r="E264">
            <v>26.11</v>
          </cell>
          <cell r="F264">
            <v>860.28</v>
          </cell>
          <cell r="G264">
            <v>997.92479999999989</v>
          </cell>
          <cell r="H264">
            <v>998</v>
          </cell>
        </row>
        <row r="265">
          <cell r="B265" t="str">
            <v>Capsules, Indomethacin 25mg 1X1000</v>
          </cell>
          <cell r="C265" t="str">
            <v>Supplies</v>
          </cell>
          <cell r="D265" t="str">
            <v>DRUGS</v>
          </cell>
          <cell r="E265">
            <v>26.11</v>
          </cell>
          <cell r="F265">
            <v>405</v>
          </cell>
          <cell r="G265">
            <v>469.79999999999995</v>
          </cell>
          <cell r="H265">
            <v>470</v>
          </cell>
        </row>
        <row r="266">
          <cell r="B266" t="str">
            <v>Capsules, Ranferon  1X30/pkt</v>
          </cell>
          <cell r="C266" t="str">
            <v>Supplies</v>
          </cell>
          <cell r="D266" t="str">
            <v>DRUGS</v>
          </cell>
          <cell r="E266">
            <v>26.11</v>
          </cell>
          <cell r="F266">
            <v>200</v>
          </cell>
          <cell r="G266">
            <v>231.99999999999997</v>
          </cell>
          <cell r="H266">
            <v>232</v>
          </cell>
        </row>
        <row r="267">
          <cell r="B267" t="str">
            <v>Capsules, Livolin 100's</v>
          </cell>
          <cell r="C267" t="str">
            <v>Supplies</v>
          </cell>
          <cell r="D267" t="str">
            <v>DRUGS</v>
          </cell>
          <cell r="E267">
            <v>26.11</v>
          </cell>
          <cell r="F267">
            <v>4950</v>
          </cell>
          <cell r="G267">
            <v>5742</v>
          </cell>
          <cell r="H267">
            <v>5742</v>
          </cell>
        </row>
        <row r="268">
          <cell r="B268" t="str">
            <v>Capsules, Fluconazole 50mg</v>
          </cell>
          <cell r="C268" t="str">
            <v>Supplies</v>
          </cell>
          <cell r="D268" t="str">
            <v>DRUGS</v>
          </cell>
          <cell r="E268">
            <v>26.11</v>
          </cell>
          <cell r="F268">
            <v>777</v>
          </cell>
          <cell r="G268">
            <v>901.31999999999994</v>
          </cell>
          <cell r="H268">
            <v>902</v>
          </cell>
        </row>
        <row r="269">
          <cell r="B269" t="str">
            <v>Cream, Betamethasone  0.1% 15mg</v>
          </cell>
          <cell r="C269" t="str">
            <v>Supplies</v>
          </cell>
          <cell r="D269" t="str">
            <v>DRUGS</v>
          </cell>
          <cell r="E269">
            <v>26.11</v>
          </cell>
          <cell r="F269">
            <v>13</v>
          </cell>
          <cell r="G269">
            <v>15.079999999999998</v>
          </cell>
          <cell r="H269">
            <v>16</v>
          </cell>
        </row>
        <row r="270">
          <cell r="B270" t="str">
            <v>Cream, Candid B 15g</v>
          </cell>
          <cell r="C270" t="str">
            <v>Supplies</v>
          </cell>
          <cell r="D270" t="str">
            <v>DRUGS</v>
          </cell>
          <cell r="E270">
            <v>26.11</v>
          </cell>
          <cell r="F270">
            <v>105</v>
          </cell>
          <cell r="G270">
            <v>121.8</v>
          </cell>
          <cell r="H270">
            <v>122</v>
          </cell>
        </row>
        <row r="271">
          <cell r="B271" t="str">
            <v>Cream, Clotrimazole  1 % 20gm</v>
          </cell>
          <cell r="C271" t="str">
            <v>Supplies</v>
          </cell>
          <cell r="D271" t="str">
            <v>DRUGS</v>
          </cell>
          <cell r="E271">
            <v>26.11</v>
          </cell>
          <cell r="F271">
            <v>12</v>
          </cell>
          <cell r="G271">
            <v>13.919999999999998</v>
          </cell>
          <cell r="H271">
            <v>14</v>
          </cell>
        </row>
        <row r="272">
          <cell r="B272" t="str">
            <v>Cream, Dentogel 1g</v>
          </cell>
          <cell r="C272" t="str">
            <v>Supplies</v>
          </cell>
          <cell r="D272" t="str">
            <v>DRUGS</v>
          </cell>
          <cell r="E272">
            <v>26.11</v>
          </cell>
          <cell r="F272">
            <v>128</v>
          </cell>
          <cell r="G272">
            <v>148.47999999999999</v>
          </cell>
          <cell r="H272">
            <v>149</v>
          </cell>
        </row>
        <row r="273">
          <cell r="B273" t="str">
            <v>Cream, Hydrocortisone  1% 15gm</v>
          </cell>
          <cell r="C273" t="str">
            <v>Supplies</v>
          </cell>
          <cell r="D273" t="str">
            <v>DRUGS</v>
          </cell>
          <cell r="E273">
            <v>26.11</v>
          </cell>
          <cell r="F273">
            <v>23</v>
          </cell>
          <cell r="G273">
            <v>26.68</v>
          </cell>
          <cell r="H273">
            <v>27</v>
          </cell>
        </row>
        <row r="274">
          <cell r="B274" t="str">
            <v>Cream, Clotrimazole  1 % 200/40mg</v>
          </cell>
          <cell r="C274" t="str">
            <v>Supplies</v>
          </cell>
          <cell r="D274" t="str">
            <v>DRUGS</v>
          </cell>
          <cell r="E274">
            <v>26.11</v>
          </cell>
          <cell r="F274">
            <v>11</v>
          </cell>
          <cell r="G274">
            <v>12.76</v>
          </cell>
          <cell r="H274">
            <v>13</v>
          </cell>
        </row>
        <row r="275">
          <cell r="B275" t="str">
            <v>Cream, Silver sulphadiazine 1% 100g</v>
          </cell>
          <cell r="C275" t="str">
            <v>Supplies</v>
          </cell>
          <cell r="D275" t="str">
            <v>DRUGS</v>
          </cell>
          <cell r="E275">
            <v>26.11</v>
          </cell>
          <cell r="F275">
            <v>60</v>
          </cell>
          <cell r="G275">
            <v>69.599999999999994</v>
          </cell>
          <cell r="H275">
            <v>70</v>
          </cell>
        </row>
        <row r="276">
          <cell r="B276" t="str">
            <v>Cream, Beclomin 15g</v>
          </cell>
          <cell r="C276" t="str">
            <v>Supplies</v>
          </cell>
          <cell r="D276" t="str">
            <v>DRUGS</v>
          </cell>
          <cell r="E276">
            <v>26.11</v>
          </cell>
          <cell r="F276">
            <v>95</v>
          </cell>
          <cell r="G276">
            <v>110.19999999999999</v>
          </cell>
          <cell r="H276">
            <v>111</v>
          </cell>
        </row>
        <row r="277">
          <cell r="B277" t="str">
            <v>Cream, Antiseptic 15g</v>
          </cell>
          <cell r="C277" t="str">
            <v>Supplies</v>
          </cell>
          <cell r="D277" t="str">
            <v>DRUGS</v>
          </cell>
          <cell r="E277">
            <v>26.11</v>
          </cell>
          <cell r="F277">
            <v>340</v>
          </cell>
          <cell r="G277">
            <v>394.4</v>
          </cell>
          <cell r="H277">
            <v>395</v>
          </cell>
        </row>
        <row r="278">
          <cell r="B278" t="str">
            <v>Cream burncare 15g</v>
          </cell>
          <cell r="C278" t="str">
            <v>Supplies</v>
          </cell>
          <cell r="D278" t="str">
            <v>DRUGS</v>
          </cell>
          <cell r="E278">
            <v>26.11</v>
          </cell>
          <cell r="F278">
            <v>48</v>
          </cell>
          <cell r="G278">
            <v>55.679999999999993</v>
          </cell>
          <cell r="H278">
            <v>56</v>
          </cell>
        </row>
        <row r="279">
          <cell r="B279" t="str">
            <v>Cream, Mepyramine 15g</v>
          </cell>
          <cell r="C279" t="str">
            <v>Supplies</v>
          </cell>
          <cell r="D279" t="str">
            <v>DRUGS</v>
          </cell>
          <cell r="E279">
            <v>26.11</v>
          </cell>
          <cell r="F279">
            <v>25</v>
          </cell>
          <cell r="G279">
            <v>28.999999999999996</v>
          </cell>
          <cell r="H279">
            <v>29</v>
          </cell>
        </row>
        <row r="280">
          <cell r="B280" t="str">
            <v>Cream, Dentogel 10g</v>
          </cell>
          <cell r="C280" t="str">
            <v>Supplies</v>
          </cell>
          <cell r="D280" t="str">
            <v>DRUGS</v>
          </cell>
          <cell r="E280">
            <v>26.11</v>
          </cell>
          <cell r="F280">
            <v>122</v>
          </cell>
          <cell r="G280">
            <v>141.51999999999998</v>
          </cell>
          <cell r="H280">
            <v>142</v>
          </cell>
        </row>
        <row r="281">
          <cell r="B281" t="str">
            <v>Crystals, Gentian Violet 25gm</v>
          </cell>
          <cell r="C281" t="str">
            <v>Supplies</v>
          </cell>
          <cell r="D281" t="str">
            <v>DRUGS</v>
          </cell>
          <cell r="E281">
            <v>26.11</v>
          </cell>
          <cell r="F281">
            <v>188</v>
          </cell>
          <cell r="G281">
            <v>218.07999999999998</v>
          </cell>
          <cell r="H281">
            <v>219</v>
          </cell>
        </row>
        <row r="282">
          <cell r="B282" t="str">
            <v xml:space="preserve">Drops, Eye Chloramphenicol  </v>
          </cell>
          <cell r="C282" t="str">
            <v>Supplies</v>
          </cell>
          <cell r="D282" t="str">
            <v>DRUGS</v>
          </cell>
          <cell r="E282">
            <v>26.11</v>
          </cell>
          <cell r="F282">
            <v>11</v>
          </cell>
          <cell r="G282">
            <v>12.76</v>
          </cell>
          <cell r="H282">
            <v>13</v>
          </cell>
        </row>
        <row r="283">
          <cell r="B283" t="str">
            <v>Drops, Eye Gentamycin   0.3%</v>
          </cell>
          <cell r="C283" t="str">
            <v>Supplies</v>
          </cell>
          <cell r="D283" t="str">
            <v>DRUGS</v>
          </cell>
          <cell r="E283">
            <v>26.11</v>
          </cell>
          <cell r="F283">
            <v>11</v>
          </cell>
          <cell r="G283">
            <v>12.76</v>
          </cell>
          <cell r="H283">
            <v>13</v>
          </cell>
        </row>
        <row r="284">
          <cell r="B284" t="str">
            <v>Drops, Nystatin Oral  30mls</v>
          </cell>
          <cell r="C284" t="str">
            <v>Supplies</v>
          </cell>
          <cell r="D284" t="str">
            <v>DRUGS</v>
          </cell>
          <cell r="E284">
            <v>26.11</v>
          </cell>
          <cell r="F284">
            <v>31</v>
          </cell>
          <cell r="G284">
            <v>35.96</v>
          </cell>
          <cell r="H284">
            <v>36</v>
          </cell>
        </row>
        <row r="285">
          <cell r="B285" t="str">
            <v>Drops, Proheta N Drops</v>
          </cell>
          <cell r="C285" t="str">
            <v>Supplies</v>
          </cell>
          <cell r="D285" t="str">
            <v>DRUGS</v>
          </cell>
          <cell r="E285">
            <v>26.11</v>
          </cell>
          <cell r="F285">
            <v>66</v>
          </cell>
          <cell r="G285">
            <v>76.559999999999988</v>
          </cell>
          <cell r="H285">
            <v>77</v>
          </cell>
        </row>
        <row r="286">
          <cell r="B286" t="str">
            <v>Drops, Ampicillin/Cloxacillin 8ml</v>
          </cell>
          <cell r="C286" t="str">
            <v>Supplies</v>
          </cell>
          <cell r="D286" t="str">
            <v>DRUGS</v>
          </cell>
          <cell r="E286">
            <v>26.11</v>
          </cell>
          <cell r="F286">
            <v>31</v>
          </cell>
          <cell r="G286">
            <v>35.96</v>
          </cell>
          <cell r="H286">
            <v>36</v>
          </cell>
        </row>
        <row r="287">
          <cell r="B287" t="str">
            <v>Drops, Gentamycin SO4 0.3%  Eye/Ear 5ml</v>
          </cell>
          <cell r="C287" t="str">
            <v>Supplies</v>
          </cell>
          <cell r="D287" t="str">
            <v>DRUGS</v>
          </cell>
          <cell r="E287">
            <v>26.11</v>
          </cell>
          <cell r="F287">
            <v>13</v>
          </cell>
          <cell r="G287">
            <v>15.079999999999998</v>
          </cell>
          <cell r="H287">
            <v>16</v>
          </cell>
        </row>
        <row r="288">
          <cell r="B288" t="str">
            <v>Drops, Betamethasone 0.01% + Neomycin 7.5ml</v>
          </cell>
          <cell r="C288" t="str">
            <v>Supplies</v>
          </cell>
          <cell r="D288" t="str">
            <v>DRUGS</v>
          </cell>
          <cell r="E288">
            <v>26.11</v>
          </cell>
          <cell r="F288">
            <v>48</v>
          </cell>
          <cell r="G288">
            <v>55.679999999999993</v>
          </cell>
          <cell r="H288">
            <v>56</v>
          </cell>
        </row>
        <row r="289">
          <cell r="B289" t="str">
            <v>Drops, Ephedrine HCL 0.5% paed 15ml</v>
          </cell>
          <cell r="C289" t="str">
            <v>Supplies</v>
          </cell>
          <cell r="D289" t="str">
            <v>DRUGS</v>
          </cell>
          <cell r="E289">
            <v>26.11</v>
          </cell>
          <cell r="F289">
            <v>15</v>
          </cell>
          <cell r="G289">
            <v>17.399999999999999</v>
          </cell>
          <cell r="H289">
            <v>18</v>
          </cell>
        </row>
        <row r="290">
          <cell r="B290" t="str">
            <v>Drops, Saline nasal 10ml</v>
          </cell>
          <cell r="C290" t="str">
            <v>Supplies</v>
          </cell>
          <cell r="D290" t="str">
            <v>DRUGS</v>
          </cell>
          <cell r="E290">
            <v>26.11</v>
          </cell>
          <cell r="F290">
            <v>80</v>
          </cell>
          <cell r="G290">
            <v>92.8</v>
          </cell>
          <cell r="H290">
            <v>93</v>
          </cell>
        </row>
        <row r="291">
          <cell r="B291" t="str">
            <v>Drops,Ampicillin/Cloxacilin 8ml</v>
          </cell>
          <cell r="C291" t="str">
            <v>Supplies</v>
          </cell>
          <cell r="D291" t="str">
            <v>DRUGS</v>
          </cell>
          <cell r="E291">
            <v>26.11</v>
          </cell>
          <cell r="F291">
            <v>31</v>
          </cell>
          <cell r="G291">
            <v>35.96</v>
          </cell>
          <cell r="H291">
            <v>36</v>
          </cell>
        </row>
        <row r="292">
          <cell r="B292" t="str">
            <v>Drop, Ciprofloxacin eye/Ear 0.3%</v>
          </cell>
          <cell r="C292" t="str">
            <v>Supplies</v>
          </cell>
          <cell r="D292" t="str">
            <v>DRUGS</v>
          </cell>
          <cell r="E292">
            <v>26.11</v>
          </cell>
          <cell r="F292">
            <v>38</v>
          </cell>
          <cell r="G292">
            <v>44.08</v>
          </cell>
          <cell r="H292">
            <v>45</v>
          </cell>
        </row>
        <row r="293">
          <cell r="B293" t="str">
            <v>Emulsion, Benzyl Benzoate  25% 100ml</v>
          </cell>
          <cell r="C293" t="str">
            <v>Supplies</v>
          </cell>
          <cell r="D293" t="str">
            <v>DRUGS</v>
          </cell>
          <cell r="E293">
            <v>26.11</v>
          </cell>
          <cell r="F293">
            <v>30</v>
          </cell>
          <cell r="G293">
            <v>34.799999999999997</v>
          </cell>
          <cell r="H293">
            <v>35</v>
          </cell>
        </row>
        <row r="294">
          <cell r="B294" t="str">
            <v>Envelopes, zip-lock sealing 96mmx7 printed 1X1000</v>
          </cell>
          <cell r="C294" t="str">
            <v>Supplies</v>
          </cell>
          <cell r="D294" t="str">
            <v>DRUGS</v>
          </cell>
          <cell r="E294">
            <v>26.11</v>
          </cell>
          <cell r="F294">
            <v>1044</v>
          </cell>
          <cell r="G294">
            <v>1211.04</v>
          </cell>
          <cell r="H294">
            <v>1212</v>
          </cell>
        </row>
        <row r="295">
          <cell r="B295" t="str">
            <v>Deep Relief Gell 30g</v>
          </cell>
          <cell r="C295" t="str">
            <v>Supplies</v>
          </cell>
          <cell r="D295" t="str">
            <v>DRUGS</v>
          </cell>
          <cell r="E295">
            <v>26.11</v>
          </cell>
          <cell r="F295">
            <v>395</v>
          </cell>
          <cell r="G295">
            <v>458.2</v>
          </cell>
          <cell r="H295">
            <v>459</v>
          </cell>
        </row>
        <row r="296">
          <cell r="B296" t="str">
            <v>Deep-heat Spray 200ml</v>
          </cell>
          <cell r="C296" t="str">
            <v>Supplies</v>
          </cell>
          <cell r="D296" t="str">
            <v>DRUGS</v>
          </cell>
          <cell r="E296">
            <v>26.11</v>
          </cell>
          <cell r="F296">
            <v>270</v>
          </cell>
          <cell r="G296">
            <v>313.2</v>
          </cell>
          <cell r="H296">
            <v>314</v>
          </cell>
        </row>
        <row r="297">
          <cell r="B297" t="str">
            <v>Deep-heat Massage liniment</v>
          </cell>
          <cell r="C297" t="str">
            <v>Supplies</v>
          </cell>
          <cell r="D297" t="str">
            <v>DRUGS</v>
          </cell>
          <cell r="E297">
            <v>26.11</v>
          </cell>
          <cell r="F297">
            <v>265</v>
          </cell>
          <cell r="G297">
            <v>307.39999999999998</v>
          </cell>
          <cell r="H297">
            <v>308</v>
          </cell>
        </row>
        <row r="298">
          <cell r="B298" t="str">
            <v>Anti-septic Dettol 50ml</v>
          </cell>
          <cell r="C298" t="str">
            <v>Supplies</v>
          </cell>
          <cell r="D298" t="str">
            <v>DRUGS</v>
          </cell>
          <cell r="E298">
            <v>26.11</v>
          </cell>
          <cell r="F298">
            <v>90</v>
          </cell>
          <cell r="G298">
            <v>104.39999999999999</v>
          </cell>
          <cell r="H298">
            <v>105</v>
          </cell>
        </row>
        <row r="299">
          <cell r="B299" t="str">
            <v>Antiseptic, Salvon 250ml</v>
          </cell>
          <cell r="C299" t="str">
            <v>Supplies</v>
          </cell>
          <cell r="D299" t="str">
            <v>DRUGS</v>
          </cell>
          <cell r="E299">
            <v>26.11</v>
          </cell>
          <cell r="F299">
            <v>165</v>
          </cell>
          <cell r="G299">
            <v>191.39999999999998</v>
          </cell>
          <cell r="H299">
            <v>192</v>
          </cell>
        </row>
        <row r="300">
          <cell r="B300" t="str">
            <v>Deep- Freeze Spray</v>
          </cell>
          <cell r="C300" t="str">
            <v>Supplies</v>
          </cell>
          <cell r="D300" t="str">
            <v>DRUGS</v>
          </cell>
          <cell r="E300">
            <v>26.11</v>
          </cell>
          <cell r="F300">
            <v>396</v>
          </cell>
          <cell r="G300">
            <v>459.35999999999996</v>
          </cell>
          <cell r="H300">
            <v>460</v>
          </cell>
        </row>
        <row r="301">
          <cell r="B301" t="str">
            <v>Deep- Freeze Gel 100gms</v>
          </cell>
          <cell r="C301" t="str">
            <v>Supplies</v>
          </cell>
          <cell r="D301" t="str">
            <v>DRUGS</v>
          </cell>
          <cell r="E301">
            <v>26.11</v>
          </cell>
          <cell r="F301">
            <v>428</v>
          </cell>
          <cell r="G301">
            <v>496.47999999999996</v>
          </cell>
          <cell r="H301">
            <v>497</v>
          </cell>
        </row>
        <row r="302">
          <cell r="B302" t="str">
            <v>Bandage, Triangular 92cmx92cmx130</v>
          </cell>
          <cell r="C302" t="str">
            <v>Supplies</v>
          </cell>
          <cell r="D302" t="str">
            <v>DRUGS</v>
          </cell>
          <cell r="E302">
            <v>26.11</v>
          </cell>
          <cell r="F302">
            <v>35</v>
          </cell>
          <cell r="G302">
            <v>40.599999999999994</v>
          </cell>
          <cell r="H302">
            <v>41</v>
          </cell>
        </row>
        <row r="303">
          <cell r="B303" t="str">
            <v>Bandage, Crepe</v>
          </cell>
          <cell r="C303" t="str">
            <v>Supplies</v>
          </cell>
          <cell r="D303" t="str">
            <v>DRUGS</v>
          </cell>
          <cell r="E303">
            <v>26.11</v>
          </cell>
          <cell r="F303">
            <v>230</v>
          </cell>
          <cell r="G303">
            <v>266.79999999999995</v>
          </cell>
          <cell r="H303">
            <v>267</v>
          </cell>
        </row>
        <row r="304">
          <cell r="B304" t="str">
            <v>Bandage, Gauze  2'' (dozen)</v>
          </cell>
          <cell r="C304" t="str">
            <v>Supplies</v>
          </cell>
          <cell r="D304" t="str">
            <v>DRUGS</v>
          </cell>
          <cell r="E304">
            <v>26.11</v>
          </cell>
          <cell r="F304">
            <v>30</v>
          </cell>
          <cell r="G304">
            <v>34.799999999999997</v>
          </cell>
          <cell r="H304">
            <v>35</v>
          </cell>
        </row>
        <row r="305">
          <cell r="B305" t="str">
            <v>Bandage, Gauze 3'' (dozen)</v>
          </cell>
          <cell r="C305" t="str">
            <v>Supplies</v>
          </cell>
          <cell r="D305" t="str">
            <v>DRUGS</v>
          </cell>
          <cell r="E305">
            <v>26.11</v>
          </cell>
          <cell r="F305">
            <v>36</v>
          </cell>
          <cell r="G305">
            <v>41.76</v>
          </cell>
          <cell r="H305">
            <v>42</v>
          </cell>
        </row>
        <row r="306">
          <cell r="B306" t="str">
            <v>Bandage, Gauze  6'' (dozen)</v>
          </cell>
          <cell r="C306" t="str">
            <v>Supplies</v>
          </cell>
          <cell r="D306" t="str">
            <v>DRUGS</v>
          </cell>
          <cell r="E306">
            <v>26.11</v>
          </cell>
          <cell r="F306">
            <v>90</v>
          </cell>
          <cell r="G306">
            <v>104.39999999999999</v>
          </cell>
          <cell r="H306">
            <v>105</v>
          </cell>
        </row>
        <row r="307">
          <cell r="B307" t="str">
            <v>Bandage, Crepe 10cm 4"</v>
          </cell>
          <cell r="C307" t="str">
            <v>Supplies</v>
          </cell>
          <cell r="D307" t="str">
            <v>DRUGS</v>
          </cell>
          <cell r="E307">
            <v>26.11</v>
          </cell>
          <cell r="F307">
            <v>32</v>
          </cell>
          <cell r="G307">
            <v>37.119999999999997</v>
          </cell>
          <cell r="H307">
            <v>38</v>
          </cell>
        </row>
        <row r="308">
          <cell r="B308" t="str">
            <v>Bandage, Crepe 5cm 2"</v>
          </cell>
          <cell r="C308" t="str">
            <v>Supplies</v>
          </cell>
          <cell r="D308" t="str">
            <v>DRUGS</v>
          </cell>
          <cell r="E308">
            <v>26.11</v>
          </cell>
          <cell r="F308">
            <v>143</v>
          </cell>
          <cell r="G308">
            <v>165.88</v>
          </cell>
          <cell r="H308">
            <v>166</v>
          </cell>
        </row>
        <row r="309">
          <cell r="B309" t="str">
            <v>Bandage, Crepe 7.5cm 3"</v>
          </cell>
          <cell r="C309" t="str">
            <v>Supplies</v>
          </cell>
          <cell r="D309" t="str">
            <v>DRUGS</v>
          </cell>
          <cell r="E309">
            <v>26.11</v>
          </cell>
          <cell r="F309">
            <v>23</v>
          </cell>
          <cell r="G309">
            <v>26.68</v>
          </cell>
          <cell r="H309">
            <v>27</v>
          </cell>
        </row>
        <row r="310">
          <cell r="B310" t="str">
            <v>Eyepad Dressing Sterile</v>
          </cell>
          <cell r="C310" t="str">
            <v>Supplies</v>
          </cell>
          <cell r="D310" t="str">
            <v>DRUGS</v>
          </cell>
          <cell r="E310">
            <v>26.11</v>
          </cell>
          <cell r="F310">
            <v>70</v>
          </cell>
          <cell r="G310">
            <v>81.199999999999989</v>
          </cell>
          <cell r="H310">
            <v>82</v>
          </cell>
        </row>
        <row r="311">
          <cell r="B311" t="str">
            <v>Finger, Lint dressing sterile</v>
          </cell>
          <cell r="C311" t="str">
            <v>Supplies</v>
          </cell>
          <cell r="D311" t="str">
            <v>DRUGS</v>
          </cell>
          <cell r="E311">
            <v>26.11</v>
          </cell>
          <cell r="F311">
            <v>90</v>
          </cell>
          <cell r="G311">
            <v>104.39999999999999</v>
          </cell>
          <cell r="H311">
            <v>105</v>
          </cell>
        </row>
        <row r="312">
          <cell r="B312" t="str">
            <v>Araldite (Rapid) pkt</v>
          </cell>
          <cell r="C312" t="str">
            <v>Supplies</v>
          </cell>
          <cell r="D312" t="str">
            <v>ELECTRICAL</v>
          </cell>
          <cell r="E312" t="str">
            <v>26.8H</v>
          </cell>
          <cell r="F312">
            <v>417.6</v>
          </cell>
          <cell r="G312">
            <v>484.416</v>
          </cell>
          <cell r="H312">
            <v>485</v>
          </cell>
        </row>
        <row r="313">
          <cell r="B313" t="str">
            <v>Ballast For Fluorescent Fitting 40W 240 English</v>
          </cell>
          <cell r="C313" t="str">
            <v>Supplies</v>
          </cell>
          <cell r="D313" t="str">
            <v>ELECTRICAL</v>
          </cell>
          <cell r="E313" t="str">
            <v>26.8H</v>
          </cell>
          <cell r="F313">
            <v>290</v>
          </cell>
          <cell r="G313">
            <v>336.4</v>
          </cell>
          <cell r="H313">
            <v>337</v>
          </cell>
        </row>
        <row r="314">
          <cell r="B314" t="str">
            <v>Ballast For Fluorescent Fitting 18W 240 English</v>
          </cell>
          <cell r="C314" t="str">
            <v>Supplies</v>
          </cell>
          <cell r="D314" t="str">
            <v>ELECTRICAL</v>
          </cell>
          <cell r="E314" t="str">
            <v>26.8H</v>
          </cell>
          <cell r="F314">
            <v>290</v>
          </cell>
          <cell r="G314">
            <v>336.4</v>
          </cell>
          <cell r="H314">
            <v>337</v>
          </cell>
        </row>
        <row r="315">
          <cell r="B315" t="str">
            <v>Battery, 9x9730</v>
          </cell>
          <cell r="C315" t="str">
            <v>Supplies</v>
          </cell>
          <cell r="D315" t="str">
            <v>ELECTRICAL</v>
          </cell>
          <cell r="E315" t="str">
            <v>26.6L</v>
          </cell>
          <cell r="F315">
            <v>290</v>
          </cell>
          <cell r="G315">
            <v>336.4</v>
          </cell>
          <cell r="H315">
            <v>337</v>
          </cell>
        </row>
        <row r="316">
          <cell r="B316" t="str">
            <v>Battery, AA Size</v>
          </cell>
          <cell r="C316" t="str">
            <v>Supplies</v>
          </cell>
          <cell r="D316" t="str">
            <v>ELECTRICAL</v>
          </cell>
          <cell r="E316" t="str">
            <v>26.6L</v>
          </cell>
          <cell r="F316">
            <v>180.00017</v>
          </cell>
          <cell r="G316">
            <v>208.80019719999999</v>
          </cell>
          <cell r="H316">
            <v>209</v>
          </cell>
        </row>
        <row r="317">
          <cell r="B317" t="str">
            <v>Battery, D Size</v>
          </cell>
          <cell r="C317" t="str">
            <v>Supplies</v>
          </cell>
          <cell r="D317" t="str">
            <v>ELECTRICAL</v>
          </cell>
          <cell r="E317" t="str">
            <v>26.6L</v>
          </cell>
          <cell r="F317">
            <v>60</v>
          </cell>
          <cell r="G317">
            <v>69.599999999999994</v>
          </cell>
          <cell r="H317">
            <v>70</v>
          </cell>
        </row>
        <row r="318">
          <cell r="B318" t="str">
            <v>Battery, C Size</v>
          </cell>
          <cell r="C318" t="str">
            <v>Supplies</v>
          </cell>
          <cell r="D318" t="str">
            <v>ELECTRICAL</v>
          </cell>
          <cell r="E318" t="str">
            <v>26.6L</v>
          </cell>
          <cell r="F318">
            <v>165.00049999999999</v>
          </cell>
          <cell r="G318">
            <v>191.40057999999996</v>
          </cell>
          <cell r="H318">
            <v>192</v>
          </cell>
        </row>
        <row r="319">
          <cell r="B319" t="str">
            <v>Battery, 9 Volts</v>
          </cell>
          <cell r="C319" t="str">
            <v>Supplies</v>
          </cell>
          <cell r="D319" t="str">
            <v>ELECTRICAL</v>
          </cell>
          <cell r="E319" t="str">
            <v>26.6L</v>
          </cell>
          <cell r="F319">
            <v>330.00029999999998</v>
          </cell>
          <cell r="G319">
            <v>382.80034799999993</v>
          </cell>
          <cell r="H319">
            <v>383</v>
          </cell>
        </row>
        <row r="320">
          <cell r="B320" t="str">
            <v>Battery, AAA Size</v>
          </cell>
          <cell r="C320" t="str">
            <v>Supplies</v>
          </cell>
          <cell r="D320" t="str">
            <v>ELECTRICAL</v>
          </cell>
          <cell r="E320" t="str">
            <v>26.6L</v>
          </cell>
          <cell r="F320">
            <v>150.001</v>
          </cell>
          <cell r="G320">
            <v>174.00116</v>
          </cell>
          <cell r="H320">
            <v>175</v>
          </cell>
        </row>
        <row r="321">
          <cell r="B321" t="str">
            <v>Battery, UPS APC</v>
          </cell>
          <cell r="C321" t="str">
            <v>Supplies</v>
          </cell>
          <cell r="D321" t="str">
            <v>ELECTRICAL</v>
          </cell>
          <cell r="E321" t="str">
            <v>26.6L</v>
          </cell>
          <cell r="F321">
            <v>2800</v>
          </cell>
          <cell r="G321">
            <v>3248</v>
          </cell>
          <cell r="H321">
            <v>3248</v>
          </cell>
        </row>
        <row r="322">
          <cell r="B322" t="str">
            <v>Battery, Yuasa 12V 7Ah</v>
          </cell>
          <cell r="C322" t="str">
            <v>Supplies</v>
          </cell>
          <cell r="D322" t="str">
            <v>ELECTRICAL</v>
          </cell>
          <cell r="E322" t="str">
            <v>26.6L</v>
          </cell>
          <cell r="F322">
            <v>2200</v>
          </cell>
          <cell r="G322">
            <v>2552</v>
          </cell>
          <cell r="H322">
            <v>2552</v>
          </cell>
        </row>
        <row r="323">
          <cell r="B323" t="str">
            <v>Battery, Dell Laptop D600 Rechargable</v>
          </cell>
          <cell r="C323" t="str">
            <v>Supplies</v>
          </cell>
          <cell r="D323" t="str">
            <v>ELECTRICAL</v>
          </cell>
          <cell r="E323" t="str">
            <v>26.6L</v>
          </cell>
          <cell r="F323">
            <v>17400</v>
          </cell>
          <cell r="G323">
            <v>20184</v>
          </cell>
          <cell r="H323">
            <v>20184</v>
          </cell>
        </row>
        <row r="324">
          <cell r="B324" t="str">
            <v>Battery, Pack Alkaline 6LR61 9V</v>
          </cell>
          <cell r="C324" t="str">
            <v>Supplies</v>
          </cell>
          <cell r="D324" t="str">
            <v>ELECTRICAL</v>
          </cell>
          <cell r="E324" t="str">
            <v>26.6L</v>
          </cell>
          <cell r="F324">
            <v>250</v>
          </cell>
          <cell r="G324">
            <v>290</v>
          </cell>
          <cell r="H324">
            <v>290</v>
          </cell>
        </row>
        <row r="325">
          <cell r="B325" t="str">
            <v>Battery, werker WKA6-10F 6V,12 AH</v>
          </cell>
          <cell r="C325" t="str">
            <v>Supplies</v>
          </cell>
          <cell r="D325" t="str">
            <v>ELECTRICAL</v>
          </cell>
          <cell r="E325" t="str">
            <v>26.6L</v>
          </cell>
          <cell r="F325">
            <v>2300.0016700000001</v>
          </cell>
          <cell r="G325">
            <v>2668.0019372000002</v>
          </cell>
          <cell r="H325">
            <v>2669</v>
          </cell>
        </row>
        <row r="326">
          <cell r="B326" t="str">
            <v>Battery, Orema 12V 45AH</v>
          </cell>
          <cell r="C326" t="str">
            <v>Supplies</v>
          </cell>
          <cell r="D326" t="str">
            <v>ELECTRICAL</v>
          </cell>
          <cell r="E326" t="str">
            <v>26.8O</v>
          </cell>
          <cell r="F326">
            <v>18560</v>
          </cell>
          <cell r="G326">
            <v>21529.599999999999</v>
          </cell>
          <cell r="H326">
            <v>21530</v>
          </cell>
        </row>
        <row r="327">
          <cell r="B327" t="str">
            <v>Blade, Seal  Unit for Photocopier</v>
          </cell>
          <cell r="C327" t="str">
            <v>Supplies</v>
          </cell>
          <cell r="D327" t="str">
            <v>ELECTRICAL</v>
          </cell>
          <cell r="E327" t="str">
            <v>26.8H</v>
          </cell>
          <cell r="F327">
            <v>2900</v>
          </cell>
          <cell r="G327">
            <v>3363.9999999999995</v>
          </cell>
          <cell r="H327">
            <v>3364</v>
          </cell>
        </row>
        <row r="328">
          <cell r="B328" t="str">
            <v>Bulb, 2D 240V</v>
          </cell>
          <cell r="C328" t="str">
            <v>Supplies</v>
          </cell>
          <cell r="D328" t="str">
            <v>ELECTRICAL</v>
          </cell>
          <cell r="E328" t="str">
            <v>26.8H</v>
          </cell>
          <cell r="F328">
            <v>754</v>
          </cell>
          <cell r="G328">
            <v>874.64</v>
          </cell>
          <cell r="H328">
            <v>875</v>
          </cell>
        </row>
        <row r="329">
          <cell r="B329" t="str">
            <v>Bulb, Energy Saving  18W 240V  Pin Type Philips</v>
          </cell>
          <cell r="C329" t="str">
            <v>Supplies</v>
          </cell>
          <cell r="D329" t="str">
            <v>ELECTRICAL</v>
          </cell>
          <cell r="E329" t="str">
            <v>26.8H</v>
          </cell>
          <cell r="F329">
            <v>255.2</v>
          </cell>
          <cell r="G329">
            <v>296.03199999999998</v>
          </cell>
          <cell r="H329">
            <v>297</v>
          </cell>
        </row>
        <row r="330">
          <cell r="B330" t="str">
            <v>Bulb, Energy Saving 11w 240v Pin Type Philips</v>
          </cell>
          <cell r="C330" t="str">
            <v>Supplies</v>
          </cell>
          <cell r="D330" t="str">
            <v>ELECTRICAL</v>
          </cell>
          <cell r="E330" t="str">
            <v>26.8H</v>
          </cell>
          <cell r="F330">
            <v>243.6</v>
          </cell>
          <cell r="G330">
            <v>282.57599999999996</v>
          </cell>
          <cell r="H330">
            <v>283</v>
          </cell>
        </row>
        <row r="331">
          <cell r="B331" t="str">
            <v>Bulb, Energy Saving 11w 240v Screw Type Philips</v>
          </cell>
          <cell r="C331" t="str">
            <v>Supplies</v>
          </cell>
          <cell r="D331" t="str">
            <v>ELECTRICAL</v>
          </cell>
          <cell r="E331" t="str">
            <v>26.8H</v>
          </cell>
          <cell r="F331">
            <v>243.6</v>
          </cell>
          <cell r="G331">
            <v>282.57599999999996</v>
          </cell>
          <cell r="H331">
            <v>283</v>
          </cell>
        </row>
        <row r="332">
          <cell r="B332" t="str">
            <v>Bulb, Energy Saving 18W 240 V Screw Type Philips</v>
          </cell>
          <cell r="C332" t="str">
            <v>Supplies</v>
          </cell>
          <cell r="D332" t="str">
            <v>ELECTRICAL</v>
          </cell>
          <cell r="E332" t="str">
            <v>26.8H</v>
          </cell>
          <cell r="F332">
            <v>300</v>
          </cell>
          <cell r="G332">
            <v>348</v>
          </cell>
          <cell r="H332">
            <v>348</v>
          </cell>
        </row>
        <row r="333">
          <cell r="B333" t="str">
            <v>Bulb, Halogen  6V 20W G4 TYPE 7386</v>
          </cell>
          <cell r="C333" t="str">
            <v>Supplies</v>
          </cell>
          <cell r="D333" t="str">
            <v>ELECTRICAL</v>
          </cell>
          <cell r="E333" t="str">
            <v>26.8H</v>
          </cell>
          <cell r="F333">
            <v>464</v>
          </cell>
          <cell r="G333">
            <v>538.24</v>
          </cell>
          <cell r="H333">
            <v>539</v>
          </cell>
        </row>
        <row r="334">
          <cell r="B334" t="str">
            <v>Bulb, 2D 16W/835/2 Pin Phillips</v>
          </cell>
          <cell r="C334" t="str">
            <v>Supplies</v>
          </cell>
          <cell r="D334" t="str">
            <v>ELECTRICAL</v>
          </cell>
          <cell r="E334" t="str">
            <v>26.8H</v>
          </cell>
          <cell r="F334">
            <v>348</v>
          </cell>
          <cell r="G334">
            <v>403.67999999999995</v>
          </cell>
          <cell r="H334">
            <v>404</v>
          </cell>
        </row>
        <row r="335">
          <cell r="B335" t="str">
            <v>Bulb, Energy saving 14W</v>
          </cell>
          <cell r="C335" t="str">
            <v>Supplies</v>
          </cell>
          <cell r="D335" t="str">
            <v>ELECTRICAL</v>
          </cell>
          <cell r="E335" t="str">
            <v>26.8H</v>
          </cell>
          <cell r="F335">
            <v>270</v>
          </cell>
          <cell r="G335">
            <v>313.2</v>
          </cell>
          <cell r="H335">
            <v>314</v>
          </cell>
        </row>
        <row r="336">
          <cell r="B336" t="str">
            <v>Bulb, Halogen 12V 50W</v>
          </cell>
          <cell r="C336" t="str">
            <v>Supplies</v>
          </cell>
          <cell r="D336" t="str">
            <v>ELECTRICAL</v>
          </cell>
          <cell r="E336" t="str">
            <v>26.8H</v>
          </cell>
          <cell r="F336">
            <v>191.005</v>
          </cell>
          <cell r="G336">
            <v>221.56579999999997</v>
          </cell>
          <cell r="H336">
            <v>222</v>
          </cell>
        </row>
        <row r="337">
          <cell r="B337" t="str">
            <v>Bulb, Mercury lamp 125W</v>
          </cell>
          <cell r="C337" t="str">
            <v>Supplies</v>
          </cell>
          <cell r="D337" t="str">
            <v>ELECTRICAL</v>
          </cell>
          <cell r="E337" t="str">
            <v>26.8H</v>
          </cell>
          <cell r="F337">
            <v>290</v>
          </cell>
          <cell r="G337">
            <v>336.4</v>
          </cell>
          <cell r="H337">
            <v>337</v>
          </cell>
        </row>
        <row r="338">
          <cell r="B338" t="str">
            <v>Bulb, PL-C 840/2P 13W Philips Master (1x10pc)</v>
          </cell>
          <cell r="C338" t="str">
            <v>Supplies</v>
          </cell>
          <cell r="D338" t="str">
            <v>ELECTRICAL</v>
          </cell>
          <cell r="E338" t="str">
            <v>26.8H</v>
          </cell>
          <cell r="F338">
            <v>319</v>
          </cell>
          <cell r="G338">
            <v>370.03999999999996</v>
          </cell>
          <cell r="H338">
            <v>371</v>
          </cell>
        </row>
        <row r="339">
          <cell r="B339" t="str">
            <v>Bulb, PL-C 840/2P 18W Philips Master (1x10pc)</v>
          </cell>
          <cell r="C339" t="str">
            <v>Supplies</v>
          </cell>
          <cell r="D339" t="str">
            <v>ELECTRICAL</v>
          </cell>
          <cell r="E339" t="str">
            <v>26.8H</v>
          </cell>
          <cell r="F339">
            <v>377</v>
          </cell>
          <cell r="G339">
            <v>437.32</v>
          </cell>
          <cell r="H339">
            <v>438</v>
          </cell>
        </row>
        <row r="340">
          <cell r="B340" t="str">
            <v>Bulb, PL-C 840/2P 26W Philips Master (1x10pc)</v>
          </cell>
          <cell r="C340" t="str">
            <v>Supplies</v>
          </cell>
          <cell r="D340" t="str">
            <v>ELECTRICAL</v>
          </cell>
          <cell r="E340" t="str">
            <v>26.8H</v>
          </cell>
          <cell r="F340">
            <v>371.00279999999998</v>
          </cell>
          <cell r="G340">
            <v>430.36324799999994</v>
          </cell>
          <cell r="H340">
            <v>431</v>
          </cell>
        </row>
        <row r="341">
          <cell r="B341" t="str">
            <v>Bulb, 2D PL-Q Pro 16W/827/2P Philips (1x10pc)</v>
          </cell>
          <cell r="C341" t="str">
            <v>Supplies</v>
          </cell>
          <cell r="D341" t="str">
            <v>ELECTRICAL</v>
          </cell>
          <cell r="E341" t="str">
            <v>26.8H</v>
          </cell>
          <cell r="F341">
            <v>754</v>
          </cell>
          <cell r="G341">
            <v>874.64</v>
          </cell>
          <cell r="H341">
            <v>875</v>
          </cell>
        </row>
        <row r="342">
          <cell r="B342" t="str">
            <v>Bulb, Screw Metal Halide 240V 400W (Pc)</v>
          </cell>
          <cell r="C342" t="str">
            <v>Supplies</v>
          </cell>
          <cell r="D342" t="str">
            <v>ELECTRICAL</v>
          </cell>
          <cell r="E342" t="str">
            <v>26.8H</v>
          </cell>
          <cell r="F342">
            <v>2262</v>
          </cell>
          <cell r="G342">
            <v>2623.9199999999996</v>
          </cell>
          <cell r="H342">
            <v>2624</v>
          </cell>
        </row>
        <row r="343">
          <cell r="B343" t="str">
            <v>Button, Door release Plastic</v>
          </cell>
          <cell r="C343" t="str">
            <v>Supplies</v>
          </cell>
          <cell r="D343" t="str">
            <v>ELECTRICAL</v>
          </cell>
          <cell r="E343" t="str">
            <v>26.8H</v>
          </cell>
          <cell r="F343">
            <v>870</v>
          </cell>
          <cell r="G343">
            <v>1009.1999999999999</v>
          </cell>
          <cell r="H343">
            <v>1010</v>
          </cell>
        </row>
        <row r="344">
          <cell r="B344" t="str">
            <v>Cable, Flexible 3-Core  1.5mm2 PVC</v>
          </cell>
          <cell r="C344" t="str">
            <v>Supplies</v>
          </cell>
          <cell r="D344" t="str">
            <v>ELECTRICAL</v>
          </cell>
          <cell r="E344" t="str">
            <v>26.8H</v>
          </cell>
          <cell r="F344">
            <v>113.68</v>
          </cell>
          <cell r="G344">
            <v>131.86879999999999</v>
          </cell>
          <cell r="H344">
            <v>132</v>
          </cell>
        </row>
        <row r="345">
          <cell r="B345" t="str">
            <v>Cable, Flexible 3-Core  2.5mm2 PVC</v>
          </cell>
          <cell r="C345" t="str">
            <v>Supplies</v>
          </cell>
          <cell r="D345" t="str">
            <v>ELECTRICAL</v>
          </cell>
          <cell r="E345" t="str">
            <v>26.8H</v>
          </cell>
          <cell r="F345">
            <v>18502</v>
          </cell>
          <cell r="G345">
            <v>21462.32</v>
          </cell>
          <cell r="H345">
            <v>21463</v>
          </cell>
        </row>
        <row r="346">
          <cell r="B346" t="str">
            <v>Cable, LED</v>
          </cell>
          <cell r="C346" t="str">
            <v>Supplies</v>
          </cell>
          <cell r="D346" t="str">
            <v>ELECTRICAL</v>
          </cell>
          <cell r="E346" t="str">
            <v>26.8H</v>
          </cell>
          <cell r="F346">
            <v>9865.7999999999993</v>
          </cell>
          <cell r="G346">
            <v>11444.327999999998</v>
          </cell>
          <cell r="H346">
            <v>11445</v>
          </cell>
        </row>
        <row r="347">
          <cell r="B347" t="str">
            <v>Cable, Ethernet # SE(STP CAT6) 305 Mtrs</v>
          </cell>
          <cell r="C347" t="str">
            <v>Supplies</v>
          </cell>
          <cell r="D347" t="str">
            <v>ELECTRICAL</v>
          </cell>
          <cell r="E347" t="str">
            <v>31.9H</v>
          </cell>
          <cell r="F347">
            <v>16240</v>
          </cell>
          <cell r="G347">
            <v>18838.399999999998</v>
          </cell>
          <cell r="H347">
            <v>18839</v>
          </cell>
        </row>
        <row r="348">
          <cell r="B348" t="str">
            <v>Cable, Ties Nylon 300mmx5mm</v>
          </cell>
          <cell r="C348" t="str">
            <v>Supplies</v>
          </cell>
          <cell r="D348" t="str">
            <v>ELECTRICAL</v>
          </cell>
          <cell r="E348" t="str">
            <v>26.8H</v>
          </cell>
          <cell r="F348">
            <v>452</v>
          </cell>
          <cell r="G348">
            <v>524.31999999999994</v>
          </cell>
          <cell r="H348">
            <v>525</v>
          </cell>
        </row>
        <row r="349">
          <cell r="B349" t="str">
            <v>Cable, Speaker RS 626-4711 100 mts Screened</v>
          </cell>
          <cell r="C349" t="str">
            <v>Supplies</v>
          </cell>
          <cell r="D349" t="str">
            <v>ELECTRICAL</v>
          </cell>
          <cell r="E349" t="str">
            <v>26.8H</v>
          </cell>
          <cell r="F349">
            <v>7377.6</v>
          </cell>
          <cell r="G349">
            <v>8558.0159999999996</v>
          </cell>
          <cell r="H349">
            <v>8559</v>
          </cell>
        </row>
        <row r="350">
          <cell r="B350" t="str">
            <v>Conditioner Air S/ Type 1800 BTU Japanese</v>
          </cell>
          <cell r="C350" t="str">
            <v>Equipment</v>
          </cell>
          <cell r="D350" t="str">
            <v>ELECTRICAL</v>
          </cell>
          <cell r="E350" t="str">
            <v>26.8H</v>
          </cell>
          <cell r="F350">
            <v>133284</v>
          </cell>
          <cell r="G350">
            <v>154609.44</v>
          </cell>
          <cell r="H350">
            <v>154610</v>
          </cell>
        </row>
        <row r="351">
          <cell r="B351" t="str">
            <v>Conditioner Air W/Type 24000 BTU Japanese</v>
          </cell>
          <cell r="C351" t="str">
            <v>Equipment</v>
          </cell>
          <cell r="D351" t="str">
            <v>ELECTRICAL</v>
          </cell>
          <cell r="E351" t="str">
            <v>26.8H</v>
          </cell>
          <cell r="F351">
            <v>126904</v>
          </cell>
          <cell r="G351">
            <v>147208.63999999998</v>
          </cell>
          <cell r="H351">
            <v>147209</v>
          </cell>
        </row>
        <row r="352">
          <cell r="B352" t="str">
            <v>Conditioner Air split 12000btu</v>
          </cell>
          <cell r="C352" t="str">
            <v>Equipment</v>
          </cell>
          <cell r="D352" t="str">
            <v>ELECTRICAL</v>
          </cell>
          <cell r="E352" t="str">
            <v>26.8H</v>
          </cell>
          <cell r="F352">
            <v>90944</v>
          </cell>
          <cell r="G352">
            <v>105495.03999999999</v>
          </cell>
          <cell r="H352">
            <v>105496</v>
          </cell>
        </row>
        <row r="353">
          <cell r="B353" t="str">
            <v>Conditioner, Air Split Type Wall Mounted 36000BTU 240V 50Hz – Samsung’</v>
          </cell>
          <cell r="C353" t="str">
            <v>Equipment</v>
          </cell>
          <cell r="D353" t="str">
            <v>ELECTRICAL</v>
          </cell>
          <cell r="E353" t="str">
            <v>26.8O</v>
          </cell>
          <cell r="F353">
            <v>230666</v>
          </cell>
          <cell r="G353">
            <v>267572.56</v>
          </cell>
          <cell r="H353">
            <v>267573</v>
          </cell>
        </row>
        <row r="354">
          <cell r="B354" t="str">
            <v>Conditioner, Air  Split Daikin Siesta Model ARYD35FVI serial #C002938</v>
          </cell>
          <cell r="C354" t="str">
            <v>Equipment</v>
          </cell>
          <cell r="D354" t="str">
            <v>LAB-EQUIP</v>
          </cell>
          <cell r="E354" t="str">
            <v>31.9H</v>
          </cell>
          <cell r="F354">
            <v>63800</v>
          </cell>
          <cell r="G354">
            <v>74008</v>
          </cell>
          <cell r="H354">
            <v>74008</v>
          </cell>
        </row>
        <row r="355">
          <cell r="B355" t="str">
            <v>Conditioner, Air 24000 BTU Carrier HI Wall type unit</v>
          </cell>
          <cell r="C355" t="str">
            <v>Equipment</v>
          </cell>
          <cell r="D355" t="str">
            <v>ELECTRICAL</v>
          </cell>
          <cell r="E355" t="str">
            <v>31.9H</v>
          </cell>
          <cell r="F355">
            <v>494160</v>
          </cell>
          <cell r="G355">
            <v>573225.6</v>
          </cell>
          <cell r="H355">
            <v>573226</v>
          </cell>
        </row>
        <row r="356">
          <cell r="B356" t="str">
            <v>Conduit, PVC Flexible 20mm</v>
          </cell>
          <cell r="C356" t="str">
            <v>Supplies</v>
          </cell>
          <cell r="D356" t="str">
            <v>ELECTRICAL</v>
          </cell>
          <cell r="E356" t="str">
            <v>26.8H</v>
          </cell>
          <cell r="F356">
            <v>87</v>
          </cell>
          <cell r="G356">
            <v>100.91999999999999</v>
          </cell>
          <cell r="H356">
            <v>101</v>
          </cell>
        </row>
        <row r="357">
          <cell r="B357" t="str">
            <v>Contactor 40A, Automatic Transfer Switch (Pc)</v>
          </cell>
          <cell r="C357" t="str">
            <v>Equipment</v>
          </cell>
          <cell r="D357" t="str">
            <v>ELECTRICAL</v>
          </cell>
          <cell r="E357" t="str">
            <v>26.8H</v>
          </cell>
          <cell r="F357">
            <v>106540.2</v>
          </cell>
          <cell r="G357">
            <v>123586.63199999998</v>
          </cell>
          <cell r="H357">
            <v>123587</v>
          </cell>
        </row>
        <row r="358">
          <cell r="B358" t="str">
            <v>Defrost Timer for Goldster</v>
          </cell>
          <cell r="C358" t="str">
            <v>Equipment</v>
          </cell>
          <cell r="D358" t="str">
            <v>ELECTRICAL</v>
          </cell>
          <cell r="E358" t="str">
            <v>26.8H</v>
          </cell>
          <cell r="F358">
            <v>55548</v>
          </cell>
          <cell r="G358">
            <v>64435.679999999993</v>
          </cell>
          <cell r="H358">
            <v>64436</v>
          </cell>
        </row>
        <row r="359">
          <cell r="B359" t="str">
            <v>Drier, Filter  for R12 1/4</v>
          </cell>
          <cell r="C359" t="str">
            <v>Supplies</v>
          </cell>
          <cell r="D359" t="str">
            <v>ELECTRICAL</v>
          </cell>
          <cell r="E359" t="str">
            <v>26.8H</v>
          </cell>
          <cell r="F359">
            <v>560</v>
          </cell>
          <cell r="G359">
            <v>649.59999999999991</v>
          </cell>
          <cell r="H359">
            <v>650</v>
          </cell>
        </row>
        <row r="360">
          <cell r="B360" t="str">
            <v>Drier, Hand Airstar</v>
          </cell>
          <cell r="C360" t="str">
            <v>Equipment</v>
          </cell>
          <cell r="D360" t="str">
            <v>ELECTRICAL</v>
          </cell>
          <cell r="E360" t="str">
            <v>26.8H</v>
          </cell>
          <cell r="F360">
            <v>23200</v>
          </cell>
          <cell r="G360">
            <v>26911.999999999996</v>
          </cell>
          <cell r="H360">
            <v>26912</v>
          </cell>
        </row>
        <row r="361">
          <cell r="B361" t="str">
            <v>Fan, standing Sanyo</v>
          </cell>
          <cell r="C361" t="str">
            <v>Supplies</v>
          </cell>
          <cell r="D361" t="str">
            <v>ELECTRICAL</v>
          </cell>
          <cell r="E361" t="str">
            <v>26.8H</v>
          </cell>
          <cell r="F361">
            <v>7319.9939999999997</v>
          </cell>
          <cell r="G361">
            <v>8491.1930399999983</v>
          </cell>
          <cell r="H361">
            <v>8492</v>
          </cell>
        </row>
        <row r="362">
          <cell r="B362" t="str">
            <v>Fan, Table Sanyo</v>
          </cell>
          <cell r="C362" t="str">
            <v>Supplies</v>
          </cell>
          <cell r="D362" t="str">
            <v>ELECTRICAL</v>
          </cell>
          <cell r="E362" t="str">
            <v>26.8H</v>
          </cell>
          <cell r="F362">
            <v>4995</v>
          </cell>
          <cell r="G362">
            <v>5794.2</v>
          </cell>
          <cell r="H362">
            <v>5795</v>
          </cell>
        </row>
        <row r="363">
          <cell r="B363" t="str">
            <v>Fan, Wall Sanyo</v>
          </cell>
          <cell r="C363" t="str">
            <v>Supplies</v>
          </cell>
          <cell r="D363" t="str">
            <v>ELECTRICAL</v>
          </cell>
          <cell r="E363" t="str">
            <v>26.8H</v>
          </cell>
          <cell r="F363">
            <v>5795</v>
          </cell>
          <cell r="G363">
            <v>6722.2</v>
          </cell>
          <cell r="H363">
            <v>6723</v>
          </cell>
        </row>
        <row r="364">
          <cell r="B364" t="str">
            <v>Fan, Extractor 20" Nikko/English</v>
          </cell>
          <cell r="C364" t="str">
            <v>Equipment</v>
          </cell>
          <cell r="D364" t="str">
            <v>ELECTRICAL</v>
          </cell>
          <cell r="E364" t="str">
            <v>26.8H</v>
          </cell>
          <cell r="F364">
            <v>11368</v>
          </cell>
          <cell r="G364">
            <v>13186.88</v>
          </cell>
          <cell r="H364">
            <v>13187</v>
          </cell>
        </row>
        <row r="365">
          <cell r="B365" t="str">
            <v>Fan, Motor for carrier condensing unit; cooling capacity 36000btu/hr</v>
          </cell>
          <cell r="C365" t="str">
            <v>Equipment</v>
          </cell>
          <cell r="D365" t="str">
            <v>ELECTRICAL</v>
          </cell>
          <cell r="E365" t="str">
            <v>26.8H</v>
          </cell>
          <cell r="F365">
            <v>22970.32</v>
          </cell>
          <cell r="G365">
            <v>26645.571199999998</v>
          </cell>
          <cell r="H365">
            <v>26646</v>
          </cell>
        </row>
        <row r="366">
          <cell r="B366" t="str">
            <v>Fan, Blade  for carrier condensing unit; cooling capacity 36000btu/hr</v>
          </cell>
          <cell r="C366" t="str">
            <v>Supplies</v>
          </cell>
          <cell r="D366" t="str">
            <v>ELECTRICAL</v>
          </cell>
          <cell r="E366" t="str">
            <v>26.8H</v>
          </cell>
          <cell r="F366">
            <v>4060</v>
          </cell>
          <cell r="G366">
            <v>4709.5999999999995</v>
          </cell>
          <cell r="H366">
            <v>4710</v>
          </cell>
        </row>
        <row r="367">
          <cell r="B367" t="str">
            <v>Tape, Clear (cellotape) 1"</v>
          </cell>
          <cell r="C367" t="str">
            <v>Supplies</v>
          </cell>
          <cell r="D367" t="str">
            <v>ELECTRICAL</v>
          </cell>
          <cell r="E367" t="str">
            <v>26.8H</v>
          </cell>
          <cell r="F367">
            <v>40</v>
          </cell>
          <cell r="G367">
            <v>46.4</v>
          </cell>
          <cell r="H367">
            <v>47</v>
          </cell>
        </row>
        <row r="368">
          <cell r="B368" t="str">
            <v>Tape, Masking 3"</v>
          </cell>
          <cell r="C368" t="str">
            <v>Supplies</v>
          </cell>
          <cell r="D368" t="str">
            <v>ELECTRICAL</v>
          </cell>
          <cell r="E368" t="str">
            <v>26.8H</v>
          </cell>
          <cell r="F368">
            <v>220</v>
          </cell>
          <cell r="G368">
            <v>255.2</v>
          </cell>
          <cell r="H368">
            <v>256</v>
          </cell>
        </row>
        <row r="369">
          <cell r="B369" t="str">
            <v>Fluorescent Fitting 1 1/2ft 15W,240V English</v>
          </cell>
          <cell r="C369" t="str">
            <v>Supplies</v>
          </cell>
          <cell r="D369" t="str">
            <v>ELECTRICAL</v>
          </cell>
          <cell r="E369" t="str">
            <v>26.8H</v>
          </cell>
          <cell r="F369">
            <v>290</v>
          </cell>
          <cell r="G369">
            <v>336.4</v>
          </cell>
          <cell r="H369">
            <v>337</v>
          </cell>
        </row>
        <row r="370">
          <cell r="B370" t="str">
            <v>Toner, Cartrigdes</v>
          </cell>
          <cell r="C370" t="str">
            <v>Supplies</v>
          </cell>
          <cell r="D370" t="str">
            <v>ELECTRICAL</v>
          </cell>
          <cell r="E370" t="str">
            <v>26.8H</v>
          </cell>
          <cell r="F370">
            <v>10000</v>
          </cell>
          <cell r="G370">
            <v>11600</v>
          </cell>
          <cell r="H370">
            <v>11600</v>
          </cell>
        </row>
        <row r="371">
          <cell r="B371" t="str">
            <v>Computer Desk top</v>
          </cell>
          <cell r="C371" t="str">
            <v>Supplies</v>
          </cell>
          <cell r="D371" t="str">
            <v>ELECTRICAL</v>
          </cell>
          <cell r="E371" t="str">
            <v>26.8H</v>
          </cell>
          <cell r="F371">
            <v>98000</v>
          </cell>
          <cell r="G371">
            <v>113679.99999999999</v>
          </cell>
          <cell r="H371">
            <v>113680</v>
          </cell>
        </row>
        <row r="372">
          <cell r="B372" t="str">
            <v>Printer</v>
          </cell>
          <cell r="C372" t="str">
            <v>Supplies</v>
          </cell>
          <cell r="D372" t="str">
            <v>ELECTRICAL</v>
          </cell>
          <cell r="E372" t="str">
            <v>26.8H</v>
          </cell>
          <cell r="F372">
            <v>70000</v>
          </cell>
          <cell r="G372">
            <v>81200</v>
          </cell>
          <cell r="H372">
            <v>81200</v>
          </cell>
        </row>
        <row r="373">
          <cell r="B373" t="str">
            <v>WD-40 Spray 400ml</v>
          </cell>
          <cell r="C373" t="str">
            <v>Supplies</v>
          </cell>
          <cell r="D373" t="str">
            <v>ELECTRICAL</v>
          </cell>
          <cell r="E373" t="str">
            <v>26.8H</v>
          </cell>
          <cell r="F373">
            <v>600</v>
          </cell>
          <cell r="G373">
            <v>696</v>
          </cell>
          <cell r="H373">
            <v>696</v>
          </cell>
        </row>
        <row r="374">
          <cell r="B374" t="str">
            <v>Bit, stone 4mm-12mm</v>
          </cell>
          <cell r="C374" t="str">
            <v>Supplies</v>
          </cell>
          <cell r="D374" t="str">
            <v>ELECTRICAL</v>
          </cell>
          <cell r="E374" t="str">
            <v>26.8H</v>
          </cell>
          <cell r="F374">
            <v>750</v>
          </cell>
          <cell r="G374">
            <v>869.99999999999989</v>
          </cell>
          <cell r="H374">
            <v>870</v>
          </cell>
        </row>
        <row r="375">
          <cell r="B375" t="str">
            <v>Drill, Bit set 25pc</v>
          </cell>
          <cell r="C375" t="str">
            <v>Supplies</v>
          </cell>
          <cell r="D375" t="str">
            <v>ELECTRICAL</v>
          </cell>
          <cell r="E375" t="str">
            <v>26.8H</v>
          </cell>
          <cell r="F375">
            <v>1600</v>
          </cell>
          <cell r="G375">
            <v>1855.9999999999998</v>
          </cell>
          <cell r="H375">
            <v>1856</v>
          </cell>
        </row>
        <row r="376">
          <cell r="B376" t="str">
            <v>Tool kit 132 Pcs</v>
          </cell>
          <cell r="C376" t="str">
            <v>Supplies</v>
          </cell>
          <cell r="D376" t="str">
            <v>ELECTRICAL</v>
          </cell>
          <cell r="E376" t="str">
            <v>26.8H</v>
          </cell>
          <cell r="F376">
            <v>56000</v>
          </cell>
          <cell r="G376">
            <v>64959.999999999993</v>
          </cell>
          <cell r="H376">
            <v>64960</v>
          </cell>
        </row>
        <row r="377">
          <cell r="B377" t="str">
            <v>Tool kit 105 Pcs</v>
          </cell>
          <cell r="C377" t="str">
            <v>Supplies</v>
          </cell>
          <cell r="D377" t="str">
            <v>ELECTRICAL</v>
          </cell>
          <cell r="E377" t="str">
            <v>26.8H</v>
          </cell>
          <cell r="F377">
            <v>35000</v>
          </cell>
          <cell r="G377">
            <v>40600</v>
          </cell>
          <cell r="H377">
            <v>40600</v>
          </cell>
        </row>
        <row r="378">
          <cell r="B378" t="str">
            <v>Tape, Insulating  Yellow 1''</v>
          </cell>
          <cell r="C378" t="str">
            <v>Supplies</v>
          </cell>
          <cell r="D378" t="str">
            <v>ELECTRICAL</v>
          </cell>
          <cell r="E378" t="str">
            <v>26.8H</v>
          </cell>
          <cell r="F378">
            <v>50</v>
          </cell>
          <cell r="G378">
            <v>57.999999999999993</v>
          </cell>
          <cell r="H378">
            <v>58</v>
          </cell>
        </row>
        <row r="379">
          <cell r="B379" t="str">
            <v>Tape, Insulating  Blue 1''</v>
          </cell>
          <cell r="C379" t="str">
            <v>Supplies</v>
          </cell>
          <cell r="D379" t="str">
            <v>ELECTRICAL</v>
          </cell>
          <cell r="E379" t="str">
            <v>26.8H</v>
          </cell>
          <cell r="F379">
            <v>50</v>
          </cell>
          <cell r="G379">
            <v>57.999999999999993</v>
          </cell>
          <cell r="H379">
            <v>58</v>
          </cell>
        </row>
        <row r="380">
          <cell r="B380" t="str">
            <v>Drier, Filter core 1/2"</v>
          </cell>
          <cell r="C380" t="str">
            <v>Supplies</v>
          </cell>
          <cell r="D380" t="str">
            <v>ELECTRICAL</v>
          </cell>
          <cell r="E380" t="str">
            <v>26.8H</v>
          </cell>
          <cell r="F380">
            <v>4000</v>
          </cell>
          <cell r="G380">
            <v>4640</v>
          </cell>
          <cell r="H380">
            <v>4640</v>
          </cell>
        </row>
        <row r="381">
          <cell r="B381" t="str">
            <v>Battery, A Size</v>
          </cell>
          <cell r="C381" t="str">
            <v>Supplies</v>
          </cell>
          <cell r="D381" t="str">
            <v>ELECTRICAL</v>
          </cell>
          <cell r="E381" t="str">
            <v>26.8H</v>
          </cell>
          <cell r="F381">
            <v>100</v>
          </cell>
          <cell r="G381">
            <v>115.99999999999999</v>
          </cell>
          <cell r="H381">
            <v>116</v>
          </cell>
        </row>
        <row r="382">
          <cell r="B382" t="str">
            <v>Battery, Caterpillar 9X3404</v>
          </cell>
          <cell r="C382" t="str">
            <v>Supplies</v>
          </cell>
          <cell r="D382" t="str">
            <v>ELECTRICAL</v>
          </cell>
          <cell r="E382" t="str">
            <v>26.8H</v>
          </cell>
          <cell r="F382">
            <v>70000</v>
          </cell>
          <cell r="G382">
            <v>81200</v>
          </cell>
          <cell r="H382">
            <v>81200</v>
          </cell>
        </row>
        <row r="383">
          <cell r="B383" t="str">
            <v>Button Cell LR44</v>
          </cell>
          <cell r="C383" t="str">
            <v>Supplies</v>
          </cell>
          <cell r="D383" t="str">
            <v>ELECTRICAL</v>
          </cell>
          <cell r="E383" t="str">
            <v>26.8H</v>
          </cell>
          <cell r="F383">
            <v>300</v>
          </cell>
          <cell r="G383">
            <v>348</v>
          </cell>
          <cell r="H383">
            <v>348</v>
          </cell>
        </row>
        <row r="384">
          <cell r="B384" t="str">
            <v>Blower Mapro 4.0 KW</v>
          </cell>
          <cell r="C384" t="str">
            <v>Supplies</v>
          </cell>
          <cell r="D384" t="str">
            <v>ELECTRICAL</v>
          </cell>
          <cell r="E384" t="str">
            <v>26.8H</v>
          </cell>
          <cell r="F384">
            <v>370000</v>
          </cell>
          <cell r="G384">
            <v>429199.99999999994</v>
          </cell>
          <cell r="H384">
            <v>429200</v>
          </cell>
        </row>
        <row r="385">
          <cell r="B385" t="str">
            <v>Cable, Conduit 2.5mm2 Stranded Red</v>
          </cell>
          <cell r="C385" t="str">
            <v>Supplies</v>
          </cell>
          <cell r="D385" t="str">
            <v>ELECTRICAL</v>
          </cell>
          <cell r="E385" t="str">
            <v>26.8H</v>
          </cell>
          <cell r="F385">
            <v>2500</v>
          </cell>
          <cell r="G385">
            <v>2900</v>
          </cell>
          <cell r="H385">
            <v>2900</v>
          </cell>
        </row>
        <row r="386">
          <cell r="B386" t="str">
            <v>Cable, Conduit 2.5mm2 Stranded Black</v>
          </cell>
          <cell r="C386" t="str">
            <v>Supplies</v>
          </cell>
          <cell r="D386" t="str">
            <v>ELECTRICAL</v>
          </cell>
          <cell r="E386" t="str">
            <v>26.8H</v>
          </cell>
          <cell r="F386">
            <v>2500</v>
          </cell>
          <cell r="G386">
            <v>2900</v>
          </cell>
          <cell r="H386">
            <v>2900</v>
          </cell>
        </row>
        <row r="387">
          <cell r="B387" t="str">
            <v>Cable, Conduit 2.5mm2 Stranded Green/ Yellow</v>
          </cell>
          <cell r="C387" t="str">
            <v>Supplies</v>
          </cell>
          <cell r="D387" t="str">
            <v>ELECTRICAL</v>
          </cell>
          <cell r="E387" t="str">
            <v>26.8H</v>
          </cell>
          <cell r="F387">
            <v>2500</v>
          </cell>
          <cell r="G387">
            <v>2900</v>
          </cell>
          <cell r="H387">
            <v>2900</v>
          </cell>
        </row>
        <row r="388">
          <cell r="B388" t="str">
            <v>Cable, Conduit 4.0mm2 Stranded Green/ Yellow</v>
          </cell>
          <cell r="C388" t="str">
            <v>Supplies</v>
          </cell>
          <cell r="D388" t="str">
            <v>ELECTRICAL</v>
          </cell>
          <cell r="E388" t="str">
            <v>26.8H</v>
          </cell>
          <cell r="F388">
            <v>3000</v>
          </cell>
          <cell r="G388">
            <v>3479.9999999999995</v>
          </cell>
          <cell r="H388">
            <v>3480</v>
          </cell>
        </row>
        <row r="389">
          <cell r="B389" t="str">
            <v>Cable, conduit 4.0mm2 Stranded Red</v>
          </cell>
          <cell r="C389" t="str">
            <v>Supplies</v>
          </cell>
          <cell r="D389" t="str">
            <v>ELECTRICAL</v>
          </cell>
          <cell r="E389" t="str">
            <v>26.8H</v>
          </cell>
          <cell r="F389">
            <v>3000</v>
          </cell>
          <cell r="G389">
            <v>3479.9999999999995</v>
          </cell>
          <cell r="H389">
            <v>3480</v>
          </cell>
        </row>
        <row r="390">
          <cell r="B390" t="str">
            <v>Cable, Conduit 4.0mm2 Stranded Black</v>
          </cell>
          <cell r="C390" t="str">
            <v>Supplies</v>
          </cell>
          <cell r="D390" t="str">
            <v>ELECTRICAL</v>
          </cell>
          <cell r="E390" t="str">
            <v>26.8H</v>
          </cell>
          <cell r="F390">
            <v>3000</v>
          </cell>
          <cell r="G390">
            <v>3479.9999999999995</v>
          </cell>
          <cell r="H390">
            <v>3480</v>
          </cell>
        </row>
        <row r="391">
          <cell r="B391" t="str">
            <v>Cable, Flexible 3-Core  1.0mm2 PVC</v>
          </cell>
          <cell r="C391" t="str">
            <v>Supplies</v>
          </cell>
          <cell r="D391" t="str">
            <v>ELECTRICAL</v>
          </cell>
          <cell r="E391" t="str">
            <v>26.8H</v>
          </cell>
          <cell r="F391">
            <v>5000</v>
          </cell>
          <cell r="G391">
            <v>5800</v>
          </cell>
          <cell r="H391">
            <v>5800</v>
          </cell>
        </row>
        <row r="392">
          <cell r="B392" t="str">
            <v>Cable, Flexible 3-Core  0.75 mm2 PVC</v>
          </cell>
          <cell r="C392" t="str">
            <v>Supplies</v>
          </cell>
          <cell r="D392" t="str">
            <v>ELECTRICAL</v>
          </cell>
          <cell r="E392" t="str">
            <v>26.8H</v>
          </cell>
          <cell r="F392">
            <v>4000</v>
          </cell>
          <cell r="G392">
            <v>4640</v>
          </cell>
          <cell r="H392">
            <v>4640</v>
          </cell>
        </row>
        <row r="393">
          <cell r="B393" t="str">
            <v>Cable, Gland Nylon with Lock Nut M16 7.0-10.5mm</v>
          </cell>
          <cell r="C393" t="str">
            <v>Supplies</v>
          </cell>
          <cell r="D393" t="str">
            <v>ELECTRICAL</v>
          </cell>
          <cell r="E393" t="str">
            <v>26.8H</v>
          </cell>
          <cell r="F393">
            <v>100</v>
          </cell>
          <cell r="G393">
            <v>115.99999999999999</v>
          </cell>
          <cell r="H393">
            <v>116</v>
          </cell>
        </row>
        <row r="394">
          <cell r="B394" t="str">
            <v>Cable, Gland Nylon with Lock Nut M16 8.0-13.0mm</v>
          </cell>
          <cell r="C394" t="str">
            <v>Supplies</v>
          </cell>
          <cell r="D394" t="str">
            <v>ELECTRICAL</v>
          </cell>
          <cell r="E394" t="str">
            <v>26.8H</v>
          </cell>
          <cell r="F394">
            <v>100</v>
          </cell>
          <cell r="G394">
            <v>115.99999999999999</v>
          </cell>
          <cell r="H394">
            <v>116</v>
          </cell>
        </row>
        <row r="395">
          <cell r="B395" t="str">
            <v>Cable, Gland with Cable Support 6.0-12.0mm</v>
          </cell>
          <cell r="C395" t="str">
            <v>Supplies</v>
          </cell>
          <cell r="D395" t="str">
            <v>ELECTRICAL</v>
          </cell>
          <cell r="E395" t="str">
            <v>26.8H</v>
          </cell>
          <cell r="F395">
            <v>100</v>
          </cell>
          <cell r="G395">
            <v>115.99999999999999</v>
          </cell>
          <cell r="H395">
            <v>116</v>
          </cell>
        </row>
        <row r="396">
          <cell r="B396" t="str">
            <v>Cable, Tie Wrap 300mmx6mm</v>
          </cell>
          <cell r="C396" t="str">
            <v>Supplies</v>
          </cell>
          <cell r="D396" t="str">
            <v>ELECTRICAL</v>
          </cell>
          <cell r="E396" t="str">
            <v>26.8H</v>
          </cell>
          <cell r="F396">
            <v>200</v>
          </cell>
          <cell r="G396">
            <v>231.99999999999997</v>
          </cell>
          <cell r="H396">
            <v>232</v>
          </cell>
        </row>
        <row r="397">
          <cell r="B397" t="str">
            <v>Cable, Tie Wrap 600mmx9mm</v>
          </cell>
          <cell r="C397" t="str">
            <v>Supplies</v>
          </cell>
          <cell r="D397" t="str">
            <v>ELECTRICAL</v>
          </cell>
          <cell r="E397" t="str">
            <v>26.8H</v>
          </cell>
          <cell r="F397">
            <v>200</v>
          </cell>
          <cell r="G397">
            <v>231.99999999999997</v>
          </cell>
          <cell r="H397">
            <v>232</v>
          </cell>
        </row>
        <row r="398">
          <cell r="B398" t="str">
            <v>Cable, Ties Nylon 188 x 4.8 mm</v>
          </cell>
          <cell r="C398" t="str">
            <v>Supplies</v>
          </cell>
          <cell r="D398" t="str">
            <v>ELECTRICAL</v>
          </cell>
          <cell r="E398" t="str">
            <v>26.8H</v>
          </cell>
          <cell r="F398">
            <v>250</v>
          </cell>
          <cell r="G398">
            <v>290</v>
          </cell>
          <cell r="H398">
            <v>290</v>
          </cell>
        </row>
        <row r="399">
          <cell r="B399" t="str">
            <v>Cable, Ties Nylon 199 x 2.5 mm</v>
          </cell>
          <cell r="C399" t="str">
            <v>Supplies</v>
          </cell>
          <cell r="D399" t="str">
            <v>ELECTRICAL</v>
          </cell>
          <cell r="E399" t="str">
            <v>26.8H</v>
          </cell>
          <cell r="F399">
            <v>300</v>
          </cell>
          <cell r="G399">
            <v>348</v>
          </cell>
          <cell r="H399">
            <v>348</v>
          </cell>
        </row>
        <row r="400">
          <cell r="B400" t="str">
            <v>Cable, Ties Nylon 368 x 4.8 mm</v>
          </cell>
          <cell r="C400" t="str">
            <v>Supplies</v>
          </cell>
          <cell r="D400" t="str">
            <v>ELECTRICAL</v>
          </cell>
          <cell r="E400" t="str">
            <v>26.8H</v>
          </cell>
          <cell r="F400">
            <v>300</v>
          </cell>
          <cell r="G400">
            <v>348</v>
          </cell>
          <cell r="H400">
            <v>348</v>
          </cell>
        </row>
        <row r="401">
          <cell r="B401" t="str">
            <v>Clips, Push Cooker  Heavy</v>
          </cell>
          <cell r="C401" t="str">
            <v>Supplies</v>
          </cell>
          <cell r="D401" t="str">
            <v>ELECTRICAL</v>
          </cell>
          <cell r="E401" t="str">
            <v>26.8H</v>
          </cell>
          <cell r="F401">
            <v>45</v>
          </cell>
          <cell r="G401">
            <v>52.199999999999996</v>
          </cell>
          <cell r="H401">
            <v>53</v>
          </cell>
        </row>
        <row r="402">
          <cell r="B402" t="str">
            <v>Soldering, Weller Iron Workstation  WS81</v>
          </cell>
          <cell r="C402" t="str">
            <v>Supplies</v>
          </cell>
          <cell r="D402" t="str">
            <v>ELECTRICAL</v>
          </cell>
          <cell r="E402" t="str">
            <v>26.8H</v>
          </cell>
          <cell r="F402">
            <v>6000</v>
          </cell>
          <cell r="G402">
            <v>6959.9999999999991</v>
          </cell>
          <cell r="H402">
            <v>6960</v>
          </cell>
        </row>
        <row r="403">
          <cell r="B403" t="str">
            <v>Connector, Crimp With Push-On Receptacle 2.5-4.0mm</v>
          </cell>
          <cell r="C403" t="str">
            <v>Supplies</v>
          </cell>
          <cell r="D403" t="str">
            <v>ELECTRICAL</v>
          </cell>
          <cell r="E403" t="str">
            <v>26.8H</v>
          </cell>
          <cell r="F403">
            <v>5</v>
          </cell>
          <cell r="G403">
            <v>5.8</v>
          </cell>
          <cell r="H403">
            <v>6</v>
          </cell>
        </row>
        <row r="404">
          <cell r="B404" t="str">
            <v>Connector, Crimp With Push-On Receptacle 1.0-2.5mm</v>
          </cell>
          <cell r="C404" t="str">
            <v>Supplies</v>
          </cell>
          <cell r="D404" t="str">
            <v>ELECTRICAL</v>
          </cell>
          <cell r="E404" t="str">
            <v>26.8H</v>
          </cell>
          <cell r="F404">
            <v>5</v>
          </cell>
          <cell r="G404">
            <v>5.8</v>
          </cell>
          <cell r="H404">
            <v>6</v>
          </cell>
        </row>
        <row r="405">
          <cell r="B405" t="str">
            <v>Consumer Unit 6 Way Multi-9</v>
          </cell>
          <cell r="C405" t="str">
            <v>Supplies</v>
          </cell>
          <cell r="D405" t="str">
            <v>ELECTRICAL</v>
          </cell>
          <cell r="E405" t="str">
            <v>26.8H</v>
          </cell>
          <cell r="F405">
            <v>4500</v>
          </cell>
          <cell r="G405">
            <v>5220</v>
          </cell>
          <cell r="H405">
            <v>5220</v>
          </cell>
        </row>
        <row r="406">
          <cell r="B406" t="str">
            <v>Door closer, Hydraulic</v>
          </cell>
          <cell r="C406" t="str">
            <v>Supplies</v>
          </cell>
          <cell r="D406" t="str">
            <v>ELECTRICAL</v>
          </cell>
          <cell r="E406" t="str">
            <v>26.8H</v>
          </cell>
          <cell r="F406">
            <v>6000</v>
          </cell>
          <cell r="G406">
            <v>6959.9999999999991</v>
          </cell>
          <cell r="H406">
            <v>6960</v>
          </cell>
        </row>
        <row r="407">
          <cell r="B407" t="str">
            <v>Drier,  Hand Automatic, 240V</v>
          </cell>
          <cell r="C407" t="str">
            <v>Supplies</v>
          </cell>
          <cell r="D407" t="str">
            <v>ELECTRICAL</v>
          </cell>
          <cell r="E407" t="str">
            <v>26.8H</v>
          </cell>
          <cell r="F407">
            <v>7500</v>
          </cell>
          <cell r="G407">
            <v>8700</v>
          </cell>
          <cell r="H407">
            <v>8700</v>
          </cell>
        </row>
        <row r="408">
          <cell r="B408" t="str">
            <v>Part, Electronic Ballast  2x36W T 8, BB-236 W1</v>
          </cell>
          <cell r="C408" t="str">
            <v>Supplies</v>
          </cell>
          <cell r="D408" t="str">
            <v>ELECTRICAL</v>
          </cell>
          <cell r="E408" t="str">
            <v>26.8H</v>
          </cell>
          <cell r="F408">
            <v>400</v>
          </cell>
          <cell r="G408">
            <v>463.99999999999994</v>
          </cell>
          <cell r="H408">
            <v>464</v>
          </cell>
        </row>
        <row r="409">
          <cell r="B409" t="str">
            <v>Fluorescent Tube 1ft 10w 240v English 1X25</v>
          </cell>
          <cell r="C409" t="str">
            <v>Supplies</v>
          </cell>
          <cell r="D409" t="str">
            <v>ELECTRICAL</v>
          </cell>
          <cell r="E409" t="str">
            <v>26.8H</v>
          </cell>
          <cell r="F409">
            <v>150</v>
          </cell>
          <cell r="G409">
            <v>174</v>
          </cell>
          <cell r="H409">
            <v>174</v>
          </cell>
        </row>
        <row r="410">
          <cell r="B410" t="str">
            <v>Fluorescent Tube 2ft 20w 240v English 1x32</v>
          </cell>
          <cell r="C410" t="str">
            <v>Supplies</v>
          </cell>
          <cell r="D410" t="str">
            <v>ELECTRICAL</v>
          </cell>
          <cell r="E410" t="str">
            <v>26.8H</v>
          </cell>
          <cell r="F410">
            <v>150</v>
          </cell>
          <cell r="G410">
            <v>174</v>
          </cell>
          <cell r="H410">
            <v>174</v>
          </cell>
        </row>
        <row r="411">
          <cell r="B411" t="str">
            <v>Fuse, Mains H.B.C 20mm x 5mm  3.15A</v>
          </cell>
          <cell r="C411" t="str">
            <v>Supplies</v>
          </cell>
          <cell r="D411" t="str">
            <v>ELECTRICAL</v>
          </cell>
          <cell r="E411" t="str">
            <v>26.8H</v>
          </cell>
          <cell r="F411">
            <v>50</v>
          </cell>
          <cell r="G411">
            <v>57.999999999999993</v>
          </cell>
          <cell r="H411">
            <v>58</v>
          </cell>
        </row>
        <row r="412">
          <cell r="B412" t="str">
            <v>Fuse, Mains H.B.C 20mm x5mm 8A</v>
          </cell>
          <cell r="C412" t="str">
            <v>Supplies</v>
          </cell>
          <cell r="D412" t="str">
            <v>ELECTRICAL</v>
          </cell>
          <cell r="E412" t="str">
            <v>26.8H</v>
          </cell>
          <cell r="F412">
            <v>50</v>
          </cell>
          <cell r="G412">
            <v>57.999999999999993</v>
          </cell>
          <cell r="H412">
            <v>58</v>
          </cell>
        </row>
        <row r="413">
          <cell r="B413" t="str">
            <v>Fuse, Mains H.B.C 20mmx5mm  100mA</v>
          </cell>
          <cell r="C413" t="str">
            <v>Supplies</v>
          </cell>
          <cell r="D413" t="str">
            <v>ELECTRICAL</v>
          </cell>
          <cell r="E413" t="str">
            <v>26.8H</v>
          </cell>
          <cell r="F413">
            <v>50</v>
          </cell>
          <cell r="G413">
            <v>57.999999999999993</v>
          </cell>
          <cell r="H413">
            <v>58</v>
          </cell>
        </row>
        <row r="414">
          <cell r="B414" t="str">
            <v>Fuse, Mains H.B.C 20mmx5mm  1A</v>
          </cell>
          <cell r="C414" t="str">
            <v>Supplies</v>
          </cell>
          <cell r="D414" t="str">
            <v>ELECTRICAL</v>
          </cell>
          <cell r="E414" t="str">
            <v>26.8H</v>
          </cell>
          <cell r="F414">
            <v>50</v>
          </cell>
          <cell r="G414">
            <v>57.999999999999993</v>
          </cell>
          <cell r="H414">
            <v>58</v>
          </cell>
        </row>
        <row r="415">
          <cell r="B415" t="str">
            <v>Fuse, Mains H.B.C 20mmx5mm  500mA</v>
          </cell>
          <cell r="C415" t="str">
            <v>Supplies</v>
          </cell>
          <cell r="D415" t="str">
            <v>ELECTRICAL</v>
          </cell>
          <cell r="E415" t="str">
            <v>26.8H</v>
          </cell>
          <cell r="F415">
            <v>50</v>
          </cell>
          <cell r="G415">
            <v>57.999999999999993</v>
          </cell>
          <cell r="H415">
            <v>58</v>
          </cell>
        </row>
        <row r="416">
          <cell r="B416" t="str">
            <v>Fuse, Mains H.B.C 20mmx5mm  6.3A</v>
          </cell>
          <cell r="C416" t="str">
            <v>Supplies</v>
          </cell>
          <cell r="D416" t="str">
            <v>ELECTRICAL</v>
          </cell>
          <cell r="E416" t="str">
            <v>26.8H</v>
          </cell>
          <cell r="F416">
            <v>50</v>
          </cell>
          <cell r="G416">
            <v>57.999999999999993</v>
          </cell>
          <cell r="H416">
            <v>58</v>
          </cell>
        </row>
        <row r="417">
          <cell r="B417" t="str">
            <v>Fuse, Mains H.B.C 20mmx5mm  10A</v>
          </cell>
          <cell r="C417" t="str">
            <v>Supplies</v>
          </cell>
          <cell r="D417" t="str">
            <v>ELECTRICAL</v>
          </cell>
          <cell r="E417" t="str">
            <v>26.8H</v>
          </cell>
          <cell r="F417">
            <v>50</v>
          </cell>
          <cell r="G417">
            <v>57.999999999999993</v>
          </cell>
          <cell r="H417">
            <v>58</v>
          </cell>
        </row>
        <row r="418">
          <cell r="B418" t="str">
            <v>Fuse, Mains H.B.C 20mmX5mm  400mA</v>
          </cell>
          <cell r="C418" t="str">
            <v>Supplies</v>
          </cell>
          <cell r="D418" t="str">
            <v>ELECTRICAL</v>
          </cell>
          <cell r="E418" t="str">
            <v>26.8H</v>
          </cell>
          <cell r="F418">
            <v>50</v>
          </cell>
          <cell r="G418">
            <v>57.999999999999993</v>
          </cell>
          <cell r="H418">
            <v>58</v>
          </cell>
        </row>
        <row r="419">
          <cell r="B419" t="str">
            <v>Fuse, Mains H.B.C 20mmx5mm  4A</v>
          </cell>
          <cell r="C419" t="str">
            <v>Supplies</v>
          </cell>
          <cell r="D419" t="str">
            <v>ELECTRICAL</v>
          </cell>
          <cell r="E419" t="str">
            <v>26.8H</v>
          </cell>
          <cell r="F419">
            <v>50</v>
          </cell>
          <cell r="G419">
            <v>57.999999999999993</v>
          </cell>
          <cell r="H419">
            <v>58</v>
          </cell>
        </row>
        <row r="420">
          <cell r="B420" t="str">
            <v>Fuse, Mains H.B.C 20mmx5mm  5A</v>
          </cell>
          <cell r="C420" t="str">
            <v>Supplies</v>
          </cell>
          <cell r="D420" t="str">
            <v>ELECTRICAL</v>
          </cell>
          <cell r="E420" t="str">
            <v>26.8H</v>
          </cell>
          <cell r="F420">
            <v>50</v>
          </cell>
          <cell r="G420">
            <v>57.999999999999993</v>
          </cell>
          <cell r="H420">
            <v>58</v>
          </cell>
        </row>
        <row r="421">
          <cell r="B421" t="str">
            <v>Fuse, Mains H.B.C 20mmx5mm 315A</v>
          </cell>
          <cell r="C421" t="str">
            <v>Supplies</v>
          </cell>
          <cell r="D421" t="str">
            <v>ELECTRICAL</v>
          </cell>
          <cell r="E421" t="str">
            <v>26.8H</v>
          </cell>
          <cell r="F421">
            <v>50</v>
          </cell>
          <cell r="G421">
            <v>57.999999999999993</v>
          </cell>
          <cell r="H421">
            <v>58</v>
          </cell>
        </row>
        <row r="422">
          <cell r="B422" t="str">
            <v>Fuse, Mains H.B.C 20mmx5mm 630mA</v>
          </cell>
          <cell r="C422" t="str">
            <v>Supplies</v>
          </cell>
          <cell r="D422" t="str">
            <v>ELECTRICAL</v>
          </cell>
          <cell r="E422" t="str">
            <v>26.8H</v>
          </cell>
          <cell r="F422">
            <v>50</v>
          </cell>
          <cell r="G422">
            <v>57.999999999999993</v>
          </cell>
          <cell r="H422">
            <v>58</v>
          </cell>
        </row>
        <row r="423">
          <cell r="B423" t="str">
            <v>Fuse, Mains H.B.C 25mmx5mm 100mA</v>
          </cell>
          <cell r="C423" t="str">
            <v>Supplies</v>
          </cell>
          <cell r="D423" t="str">
            <v>ELECTRICAL</v>
          </cell>
          <cell r="E423" t="str">
            <v>26.8H</v>
          </cell>
          <cell r="F423">
            <v>50</v>
          </cell>
          <cell r="G423">
            <v>57.999999999999993</v>
          </cell>
          <cell r="H423">
            <v>58</v>
          </cell>
        </row>
        <row r="424">
          <cell r="B424" t="str">
            <v>Fuse, Mains H.B.C 25mmx5mm 10A</v>
          </cell>
          <cell r="C424" t="str">
            <v>Supplies</v>
          </cell>
          <cell r="D424" t="str">
            <v>ELECTRICAL</v>
          </cell>
          <cell r="E424" t="str">
            <v>26.8H</v>
          </cell>
          <cell r="F424">
            <v>50</v>
          </cell>
          <cell r="G424">
            <v>57.999999999999993</v>
          </cell>
          <cell r="H424">
            <v>58</v>
          </cell>
        </row>
        <row r="425">
          <cell r="B425" t="str">
            <v>Fuse, Mains H.B.C 25mmx5mm 1A</v>
          </cell>
          <cell r="C425" t="str">
            <v>Supplies</v>
          </cell>
          <cell r="D425" t="str">
            <v>ELECTRICAL</v>
          </cell>
          <cell r="E425" t="str">
            <v>26.8H</v>
          </cell>
          <cell r="F425">
            <v>50</v>
          </cell>
          <cell r="G425">
            <v>57.999999999999993</v>
          </cell>
          <cell r="H425">
            <v>58</v>
          </cell>
        </row>
        <row r="426">
          <cell r="B426" t="str">
            <v>Fuse, Mains H.B.C 25mmx5mm 2A</v>
          </cell>
          <cell r="C426" t="str">
            <v>Supplies</v>
          </cell>
          <cell r="D426" t="str">
            <v>ELECTRICAL</v>
          </cell>
          <cell r="E426" t="str">
            <v>26.8H</v>
          </cell>
          <cell r="F426">
            <v>50</v>
          </cell>
          <cell r="G426">
            <v>57.999999999999993</v>
          </cell>
          <cell r="H426">
            <v>58</v>
          </cell>
        </row>
        <row r="427">
          <cell r="B427" t="str">
            <v>Fuse, Mains H.B.C 25mmx5mm 3.15A</v>
          </cell>
          <cell r="C427" t="str">
            <v>Supplies</v>
          </cell>
          <cell r="D427" t="str">
            <v>ELECTRICAL</v>
          </cell>
          <cell r="E427" t="str">
            <v>26.8H</v>
          </cell>
          <cell r="F427">
            <v>50</v>
          </cell>
          <cell r="G427">
            <v>57.999999999999993</v>
          </cell>
          <cell r="H427">
            <v>58</v>
          </cell>
        </row>
        <row r="428">
          <cell r="B428" t="str">
            <v>Fuse, Mains H.B.C 25mmx5mm 315A</v>
          </cell>
          <cell r="C428" t="str">
            <v>Supplies</v>
          </cell>
          <cell r="D428" t="str">
            <v>ELECTRICAL</v>
          </cell>
          <cell r="E428" t="str">
            <v>26.8H</v>
          </cell>
          <cell r="F428">
            <v>50</v>
          </cell>
          <cell r="G428">
            <v>57.999999999999993</v>
          </cell>
          <cell r="H428">
            <v>58</v>
          </cell>
        </row>
        <row r="429">
          <cell r="B429" t="str">
            <v>Fuse, Mains H.B.C 25mmx5mm 400mA</v>
          </cell>
          <cell r="C429" t="str">
            <v>Supplies</v>
          </cell>
          <cell r="D429" t="str">
            <v>ELECTRICAL</v>
          </cell>
          <cell r="E429" t="str">
            <v>26.8H</v>
          </cell>
          <cell r="F429">
            <v>50</v>
          </cell>
          <cell r="G429">
            <v>57.999999999999993</v>
          </cell>
          <cell r="H429">
            <v>58</v>
          </cell>
        </row>
        <row r="430">
          <cell r="B430" t="str">
            <v>Fuse, Mains H.B.C 25mmx5mm 4A</v>
          </cell>
          <cell r="C430" t="str">
            <v>Supplies</v>
          </cell>
          <cell r="D430" t="str">
            <v>ELECTRICAL</v>
          </cell>
          <cell r="E430" t="str">
            <v>26.8H</v>
          </cell>
          <cell r="F430">
            <v>50</v>
          </cell>
          <cell r="G430">
            <v>57.999999999999993</v>
          </cell>
          <cell r="H430">
            <v>58</v>
          </cell>
        </row>
        <row r="431">
          <cell r="B431" t="str">
            <v>Fuse, Mains H.B.C 25mmx5mm 500mA</v>
          </cell>
          <cell r="C431" t="str">
            <v>Supplies</v>
          </cell>
          <cell r="D431" t="str">
            <v>ELECTRICAL</v>
          </cell>
          <cell r="E431" t="str">
            <v>26.8H</v>
          </cell>
          <cell r="F431">
            <v>50</v>
          </cell>
          <cell r="G431">
            <v>57.999999999999993</v>
          </cell>
          <cell r="H431">
            <v>58</v>
          </cell>
        </row>
        <row r="432">
          <cell r="B432" t="str">
            <v>Fuse, Mains H.B.C 25mmx5mm 5A</v>
          </cell>
          <cell r="C432" t="str">
            <v>Supplies</v>
          </cell>
          <cell r="D432" t="str">
            <v>ELECTRICAL</v>
          </cell>
          <cell r="E432" t="str">
            <v>26.8H</v>
          </cell>
          <cell r="F432">
            <v>50</v>
          </cell>
          <cell r="G432">
            <v>57.999999999999993</v>
          </cell>
          <cell r="H432">
            <v>58</v>
          </cell>
        </row>
        <row r="433">
          <cell r="B433" t="str">
            <v>Fuse, Mains H.B.C 25mmx5mm 6.3A</v>
          </cell>
          <cell r="C433" t="str">
            <v>Supplies</v>
          </cell>
          <cell r="D433" t="str">
            <v>ELECTRICAL</v>
          </cell>
          <cell r="E433" t="str">
            <v>26.8H</v>
          </cell>
          <cell r="F433">
            <v>50</v>
          </cell>
          <cell r="G433">
            <v>57.999999999999993</v>
          </cell>
          <cell r="H433">
            <v>58</v>
          </cell>
        </row>
        <row r="434">
          <cell r="B434" t="str">
            <v>Fuse, Mains H.B.C 25mmx5mm 630A</v>
          </cell>
          <cell r="C434" t="str">
            <v>Supplies</v>
          </cell>
          <cell r="D434" t="str">
            <v>ELECTRICAL</v>
          </cell>
          <cell r="E434" t="str">
            <v>26.8H</v>
          </cell>
          <cell r="F434">
            <v>50</v>
          </cell>
          <cell r="G434">
            <v>57.999999999999993</v>
          </cell>
          <cell r="H434">
            <v>58</v>
          </cell>
        </row>
        <row r="435">
          <cell r="B435" t="str">
            <v>Fuse, Mains H.B.C 25mmx5mm 8A</v>
          </cell>
          <cell r="C435" t="str">
            <v>Supplies</v>
          </cell>
          <cell r="D435" t="str">
            <v>ELECTRICAL</v>
          </cell>
          <cell r="E435" t="str">
            <v>26.8H</v>
          </cell>
          <cell r="F435">
            <v>50</v>
          </cell>
          <cell r="G435">
            <v>57.999999999999993</v>
          </cell>
          <cell r="H435">
            <v>58</v>
          </cell>
        </row>
        <row r="436">
          <cell r="B436" t="str">
            <v>Fuse, Mains H.R.C 60-80A</v>
          </cell>
          <cell r="C436" t="str">
            <v>Supplies</v>
          </cell>
          <cell r="D436" t="str">
            <v>ELECTRICAL</v>
          </cell>
          <cell r="E436" t="str">
            <v>26.8H</v>
          </cell>
          <cell r="F436">
            <v>50</v>
          </cell>
          <cell r="G436">
            <v>57.999999999999993</v>
          </cell>
          <cell r="H436">
            <v>58</v>
          </cell>
        </row>
        <row r="437">
          <cell r="B437" t="str">
            <v>Fuse, Mains L.B.C 20mmx5mm 100mA</v>
          </cell>
          <cell r="C437" t="str">
            <v>Supplies</v>
          </cell>
          <cell r="D437" t="str">
            <v>ELECTRICAL</v>
          </cell>
          <cell r="E437" t="str">
            <v>26.8H</v>
          </cell>
          <cell r="F437">
            <v>50</v>
          </cell>
          <cell r="G437">
            <v>57.999999999999993</v>
          </cell>
          <cell r="H437">
            <v>58</v>
          </cell>
        </row>
        <row r="438">
          <cell r="B438" t="str">
            <v>Fuse, Mains L.B.C 20mmx5mm 10A</v>
          </cell>
          <cell r="C438" t="str">
            <v>Supplies</v>
          </cell>
          <cell r="D438" t="str">
            <v>ELECTRICAL</v>
          </cell>
          <cell r="E438" t="str">
            <v>26.8H</v>
          </cell>
          <cell r="F438">
            <v>50</v>
          </cell>
          <cell r="G438">
            <v>57.999999999999993</v>
          </cell>
          <cell r="H438">
            <v>58</v>
          </cell>
        </row>
        <row r="439">
          <cell r="B439" t="str">
            <v>Fuse, Mains L.B.C 20mmx5mm 1A</v>
          </cell>
          <cell r="C439" t="str">
            <v>Supplies</v>
          </cell>
          <cell r="D439" t="str">
            <v>ELECTRICAL</v>
          </cell>
          <cell r="E439" t="str">
            <v>26.8H</v>
          </cell>
          <cell r="F439">
            <v>50</v>
          </cell>
          <cell r="G439">
            <v>57.999999999999993</v>
          </cell>
          <cell r="H439">
            <v>58</v>
          </cell>
        </row>
        <row r="440">
          <cell r="B440" t="str">
            <v>Fuse, Mains L.B.C 20mmx5mm 2A</v>
          </cell>
          <cell r="C440" t="str">
            <v>Supplies</v>
          </cell>
          <cell r="D440" t="str">
            <v>ELECTRICAL</v>
          </cell>
          <cell r="E440" t="str">
            <v>26.8H</v>
          </cell>
          <cell r="F440">
            <v>50</v>
          </cell>
          <cell r="G440">
            <v>57.999999999999993</v>
          </cell>
          <cell r="H440">
            <v>58</v>
          </cell>
        </row>
        <row r="441">
          <cell r="B441" t="str">
            <v>Fuse, Mains L.B.C 20mmx5mm 3.15A</v>
          </cell>
          <cell r="C441" t="str">
            <v>Supplies</v>
          </cell>
          <cell r="D441" t="str">
            <v>ELECTRICAL</v>
          </cell>
          <cell r="E441" t="str">
            <v>26.8H</v>
          </cell>
          <cell r="F441">
            <v>50</v>
          </cell>
          <cell r="G441">
            <v>57.999999999999993</v>
          </cell>
          <cell r="H441">
            <v>58</v>
          </cell>
        </row>
        <row r="442">
          <cell r="B442" t="str">
            <v>Fuse, Mains L.B.C 20mmx5mm 315mA</v>
          </cell>
          <cell r="C442" t="str">
            <v>Supplies</v>
          </cell>
          <cell r="D442" t="str">
            <v>ELECTRICAL</v>
          </cell>
          <cell r="E442" t="str">
            <v>26.8H</v>
          </cell>
          <cell r="F442">
            <v>50</v>
          </cell>
          <cell r="G442">
            <v>57.999999999999993</v>
          </cell>
          <cell r="H442">
            <v>58</v>
          </cell>
        </row>
        <row r="443">
          <cell r="B443" t="str">
            <v>Fuse, Mains L.B.C 20mmx5mm 400mA</v>
          </cell>
          <cell r="C443" t="str">
            <v>Supplies</v>
          </cell>
          <cell r="D443" t="str">
            <v>ELECTRICAL</v>
          </cell>
          <cell r="E443" t="str">
            <v>26.8H</v>
          </cell>
          <cell r="F443">
            <v>50</v>
          </cell>
          <cell r="G443">
            <v>57.999999999999993</v>
          </cell>
          <cell r="H443">
            <v>58</v>
          </cell>
        </row>
        <row r="444">
          <cell r="B444" t="str">
            <v>Fuse, Mains L.B.C 20mmx5mm 4A</v>
          </cell>
          <cell r="C444" t="str">
            <v>Supplies</v>
          </cell>
          <cell r="D444" t="str">
            <v>ELECTRICAL</v>
          </cell>
          <cell r="E444" t="str">
            <v>26.8H</v>
          </cell>
          <cell r="F444">
            <v>50</v>
          </cell>
          <cell r="G444">
            <v>57.999999999999993</v>
          </cell>
          <cell r="H444">
            <v>58</v>
          </cell>
        </row>
        <row r="445">
          <cell r="B445" t="str">
            <v>Fuse, Mains L.B.C 20mmx5mm 500mA</v>
          </cell>
          <cell r="C445" t="str">
            <v>Supplies</v>
          </cell>
          <cell r="D445" t="str">
            <v>ELECTRICAL</v>
          </cell>
          <cell r="E445" t="str">
            <v>26.8H</v>
          </cell>
          <cell r="F445">
            <v>50</v>
          </cell>
          <cell r="G445">
            <v>57.999999999999993</v>
          </cell>
          <cell r="H445">
            <v>58</v>
          </cell>
        </row>
        <row r="446">
          <cell r="B446" t="str">
            <v>Part, for HP 9000/9050 Transfer Roller Guide RG5-5654-000CN</v>
          </cell>
          <cell r="C446" t="str">
            <v>Supplies</v>
          </cell>
          <cell r="D446" t="str">
            <v>COMP</v>
          </cell>
          <cell r="E446" t="str">
            <v>26.6B</v>
          </cell>
          <cell r="F446">
            <v>4060</v>
          </cell>
          <cell r="G446">
            <v>4709.5999999999995</v>
          </cell>
          <cell r="H446">
            <v>4710</v>
          </cell>
        </row>
        <row r="447">
          <cell r="B447" t="str">
            <v>Part, for HP 9000/9050 Tubeaxial Fan  RH7-1657-000CN</v>
          </cell>
          <cell r="C447" t="str">
            <v>Supplies</v>
          </cell>
          <cell r="D447" t="str">
            <v>COMP</v>
          </cell>
          <cell r="E447" t="str">
            <v>26.6B</v>
          </cell>
          <cell r="F447">
            <v>3480</v>
          </cell>
          <cell r="G447">
            <v>4036.7999999999997</v>
          </cell>
          <cell r="H447">
            <v>4037</v>
          </cell>
        </row>
        <row r="448">
          <cell r="B448" t="str">
            <v>Part, For MGE 40KVA UPS 63A 3 Pole Havells bypass Switch</v>
          </cell>
          <cell r="C448" t="str">
            <v>Supplies</v>
          </cell>
          <cell r="D448" t="str">
            <v>COMP</v>
          </cell>
          <cell r="E448" t="str">
            <v>26.6B</v>
          </cell>
          <cell r="F448">
            <v>19778</v>
          </cell>
          <cell r="G448">
            <v>22942.48</v>
          </cell>
          <cell r="H448">
            <v>22943</v>
          </cell>
        </row>
        <row r="449">
          <cell r="B449" t="str">
            <v>Part, For MGE 40KVA UPS 63A 3 Pole MCB MGE</v>
          </cell>
          <cell r="C449" t="str">
            <v>Supplies</v>
          </cell>
          <cell r="D449" t="str">
            <v>COMP</v>
          </cell>
          <cell r="E449" t="str">
            <v>26.6B</v>
          </cell>
          <cell r="F449">
            <v>9889</v>
          </cell>
          <cell r="G449">
            <v>11471.24</v>
          </cell>
          <cell r="H449">
            <v>11472</v>
          </cell>
        </row>
        <row r="450">
          <cell r="B450" t="str">
            <v>Part, for scanner unit lower feeder for scanner DR 3080 CII</v>
          </cell>
          <cell r="C450" t="str">
            <v>Supplies</v>
          </cell>
          <cell r="D450" t="str">
            <v>COMP</v>
          </cell>
          <cell r="E450" t="str">
            <v>26.6B</v>
          </cell>
          <cell r="F450">
            <v>62407.5</v>
          </cell>
          <cell r="G450">
            <v>72392.7</v>
          </cell>
          <cell r="H450">
            <v>72393</v>
          </cell>
        </row>
        <row r="451">
          <cell r="B451" t="str">
            <v>Part, for scanner unit upper feeder for scanner DR 3080 CII.</v>
          </cell>
          <cell r="C451" t="str">
            <v>Supplies</v>
          </cell>
          <cell r="D451" t="str">
            <v>COMP</v>
          </cell>
          <cell r="E451" t="str">
            <v>26.6B</v>
          </cell>
          <cell r="F451">
            <v>58482.5</v>
          </cell>
          <cell r="G451">
            <v>67839.7</v>
          </cell>
          <cell r="H451">
            <v>67840</v>
          </cell>
        </row>
        <row r="452">
          <cell r="B452" t="str">
            <v>Part, GDER Board UPS MGE GALAXY 3000, 30KVA</v>
          </cell>
          <cell r="C452" t="str">
            <v>Supplies</v>
          </cell>
          <cell r="D452" t="str">
            <v>COMP</v>
          </cell>
          <cell r="E452" t="str">
            <v>26.6B</v>
          </cell>
          <cell r="F452">
            <v>38369.83</v>
          </cell>
          <cell r="G452">
            <v>44509.002800000002</v>
          </cell>
          <cell r="H452">
            <v>44510</v>
          </cell>
        </row>
        <row r="453">
          <cell r="B453" t="str">
            <v>Part, HP AC Adapter #384021-001</v>
          </cell>
          <cell r="C453" t="str">
            <v>Supplies</v>
          </cell>
          <cell r="D453" t="str">
            <v>COMP</v>
          </cell>
          <cell r="E453" t="str">
            <v>26.6B</v>
          </cell>
          <cell r="F453">
            <v>6000</v>
          </cell>
          <cell r="G453">
            <v>6959.9999999999991</v>
          </cell>
          <cell r="H453">
            <v>6960</v>
          </cell>
        </row>
        <row r="454">
          <cell r="B454" t="str">
            <v>Part, HP laptop battery #408545721</v>
          </cell>
          <cell r="C454" t="str">
            <v>Supplies</v>
          </cell>
          <cell r="D454" t="str">
            <v>COMP</v>
          </cell>
          <cell r="E454" t="str">
            <v>26.6B</v>
          </cell>
          <cell r="F454">
            <v>12500</v>
          </cell>
          <cell r="G454">
            <v>14499.999999999998</v>
          </cell>
          <cell r="H454">
            <v>14500</v>
          </cell>
        </row>
        <row r="455">
          <cell r="B455" t="str">
            <v>Part, MIZR Board UPS MGE GALAXY 3000, 30KVA</v>
          </cell>
          <cell r="C455" t="str">
            <v>Supplies</v>
          </cell>
          <cell r="D455" t="str">
            <v>COMP</v>
          </cell>
          <cell r="E455" t="str">
            <v>26.6B</v>
          </cell>
          <cell r="F455">
            <v>81208.87</v>
          </cell>
          <cell r="G455">
            <v>94202.289199999985</v>
          </cell>
          <cell r="H455">
            <v>94203</v>
          </cell>
        </row>
        <row r="456">
          <cell r="B456" t="str">
            <v>Fuse, Mains L.B.C 20mmx5mm 5A</v>
          </cell>
          <cell r="C456" t="str">
            <v>Supplies</v>
          </cell>
          <cell r="D456" t="str">
            <v>ELECTRICAL</v>
          </cell>
          <cell r="E456" t="str">
            <v>26.8H</v>
          </cell>
          <cell r="F456">
            <v>50</v>
          </cell>
          <cell r="G456">
            <v>57.999999999999993</v>
          </cell>
          <cell r="H456">
            <v>58</v>
          </cell>
        </row>
        <row r="457">
          <cell r="B457" t="str">
            <v>Part, Plastic Cradle for Std micro-titre plate for accessory Vortex Mixer Stuart SA8</v>
          </cell>
          <cell r="C457" t="str">
            <v>Supplies</v>
          </cell>
          <cell r="D457" t="str">
            <v>LAB-EQUIP</v>
          </cell>
          <cell r="E457" t="str">
            <v>26.8O</v>
          </cell>
          <cell r="F457">
            <v>8120</v>
          </cell>
          <cell r="G457">
            <v>9419.1999999999989</v>
          </cell>
          <cell r="H457">
            <v>9420</v>
          </cell>
        </row>
        <row r="458">
          <cell r="B458" t="str">
            <v>Part, Reaction Rotor VIU3070-340 for Selectra e machine</v>
          </cell>
          <cell r="C458" t="str">
            <v>Supplies</v>
          </cell>
          <cell r="D458" t="str">
            <v>LAB-EQUIP</v>
          </cell>
          <cell r="E458" t="str">
            <v>26.8O</v>
          </cell>
          <cell r="F458">
            <v>5220</v>
          </cell>
          <cell r="G458">
            <v>6055.2</v>
          </cell>
          <cell r="H458">
            <v>6056</v>
          </cell>
        </row>
        <row r="459">
          <cell r="B459" t="str">
            <v>Part, WIN 7 –ST – Desc - Windows 7 Starter Kit/Pack</v>
          </cell>
          <cell r="C459" t="str">
            <v>Supplies</v>
          </cell>
          <cell r="D459" t="str">
            <v>COMP</v>
          </cell>
          <cell r="E459" t="str">
            <v>26.8H</v>
          </cell>
          <cell r="F459">
            <v>2800</v>
          </cell>
          <cell r="G459">
            <v>3248</v>
          </cell>
          <cell r="H459">
            <v>3248</v>
          </cell>
        </row>
        <row r="460">
          <cell r="B460" t="str">
            <v>Paste, Tyre mounting 1kg</v>
          </cell>
          <cell r="C460" t="str">
            <v>Supplies</v>
          </cell>
          <cell r="D460" t="str">
            <v>TRANSPORT</v>
          </cell>
          <cell r="E460" t="str">
            <v>25.7M</v>
          </cell>
          <cell r="F460">
            <v>1000</v>
          </cell>
          <cell r="G460">
            <v>1160</v>
          </cell>
          <cell r="H460">
            <v>1160</v>
          </cell>
        </row>
        <row r="461">
          <cell r="B461" t="str">
            <v xml:space="preserve">Patress, Single Shallow </v>
          </cell>
          <cell r="C461" t="str">
            <v>Supplies</v>
          </cell>
          <cell r="D461" t="str">
            <v>ELECTRICAL</v>
          </cell>
          <cell r="E461" t="str">
            <v>26.8H</v>
          </cell>
          <cell r="F461">
            <v>27.84</v>
          </cell>
          <cell r="G461">
            <v>32.294399999999996</v>
          </cell>
          <cell r="H461">
            <v>33</v>
          </cell>
        </row>
        <row r="462">
          <cell r="B462" t="str">
            <v>PCR, Cooler (Eppendorf) Pink/Blue</v>
          </cell>
          <cell r="C462" t="str">
            <v>Supplies</v>
          </cell>
          <cell r="D462" t="str">
            <v>LAB-EQUIP</v>
          </cell>
          <cell r="E462">
            <v>31.71</v>
          </cell>
          <cell r="F462">
            <v>8155.88</v>
          </cell>
          <cell r="G462">
            <v>9460.8207999999995</v>
          </cell>
          <cell r="H462">
            <v>9461</v>
          </cell>
        </row>
        <row r="463">
          <cell r="B463" t="str">
            <v>Pellet, Rabbit 70kg</v>
          </cell>
          <cell r="C463" t="str">
            <v>Supplies</v>
          </cell>
          <cell r="D463" t="str">
            <v>GENERAL</v>
          </cell>
          <cell r="E463">
            <v>26.53</v>
          </cell>
          <cell r="F463">
            <v>1500</v>
          </cell>
          <cell r="G463">
            <v>1739.9999999999998</v>
          </cell>
          <cell r="H463">
            <v>1740</v>
          </cell>
        </row>
        <row r="464">
          <cell r="B464" t="str">
            <v>Pen, Bic Black</v>
          </cell>
          <cell r="C464" t="str">
            <v>Supplies</v>
          </cell>
          <cell r="D464" t="str">
            <v>OFFICE</v>
          </cell>
          <cell r="E464" t="str">
            <v>26.6L</v>
          </cell>
          <cell r="F464">
            <v>9.9</v>
          </cell>
          <cell r="G464">
            <v>11.484</v>
          </cell>
          <cell r="H464">
            <v>12</v>
          </cell>
        </row>
        <row r="465">
          <cell r="B465" t="str">
            <v>Pen, Bic Blue</v>
          </cell>
          <cell r="C465" t="str">
            <v>Supplies</v>
          </cell>
          <cell r="D465" t="str">
            <v>OFFICE</v>
          </cell>
          <cell r="E465" t="str">
            <v>26.6L</v>
          </cell>
          <cell r="F465">
            <v>9.9</v>
          </cell>
          <cell r="G465">
            <v>11.484</v>
          </cell>
          <cell r="H465">
            <v>12</v>
          </cell>
        </row>
        <row r="466">
          <cell r="B466" t="str">
            <v>Pen, Bic Green</v>
          </cell>
          <cell r="C466" t="str">
            <v>Supplies</v>
          </cell>
          <cell r="D466" t="str">
            <v>OFFICE</v>
          </cell>
          <cell r="E466" t="str">
            <v>26.6L</v>
          </cell>
          <cell r="F466">
            <v>696</v>
          </cell>
          <cell r="G466">
            <v>807.3599999999999</v>
          </cell>
          <cell r="H466">
            <v>808</v>
          </cell>
        </row>
        <row r="467">
          <cell r="B467" t="str">
            <v>Fuse, Mains L.B.C 20mmx5mm 6.3A</v>
          </cell>
          <cell r="C467" t="str">
            <v>Supplies</v>
          </cell>
          <cell r="D467" t="str">
            <v>ELECTRICAL</v>
          </cell>
          <cell r="E467" t="str">
            <v>26.8H</v>
          </cell>
          <cell r="F467">
            <v>50</v>
          </cell>
          <cell r="G467">
            <v>57.999999999999993</v>
          </cell>
          <cell r="H467">
            <v>58</v>
          </cell>
        </row>
        <row r="468">
          <cell r="B468" t="str">
            <v>Pen, Bic Red</v>
          </cell>
          <cell r="C468" t="str">
            <v>Supplies</v>
          </cell>
          <cell r="D468" t="str">
            <v>OFFICE</v>
          </cell>
          <cell r="E468" t="str">
            <v>26.6L</v>
          </cell>
          <cell r="F468">
            <v>9.9000199999999996</v>
          </cell>
          <cell r="G468">
            <v>11.484023199999999</v>
          </cell>
          <cell r="H468">
            <v>12</v>
          </cell>
        </row>
        <row r="469">
          <cell r="B469" t="str">
            <v>Pen, Bic sharp pointed Black Yellow cover</v>
          </cell>
          <cell r="C469" t="str">
            <v>Supplies</v>
          </cell>
          <cell r="D469" t="str">
            <v>OFFICE</v>
          </cell>
          <cell r="E469" t="str">
            <v>26.6L</v>
          </cell>
          <cell r="F469">
            <v>19.000800000000002</v>
          </cell>
          <cell r="G469">
            <v>22.040928000000001</v>
          </cell>
          <cell r="H469">
            <v>23</v>
          </cell>
        </row>
        <row r="470">
          <cell r="B470" t="str">
            <v>Pen, Lab Marker- Permanent Fine Tip (100)box</v>
          </cell>
          <cell r="C470" t="str">
            <v>Supplies</v>
          </cell>
          <cell r="D470" t="str">
            <v>OFFICE</v>
          </cell>
          <cell r="E470" t="str">
            <v>26.6L</v>
          </cell>
          <cell r="F470">
            <v>5568</v>
          </cell>
          <cell r="G470">
            <v>6458.8799999999992</v>
          </cell>
          <cell r="H470">
            <v>6459</v>
          </cell>
        </row>
        <row r="471">
          <cell r="B471" t="str">
            <v>Pen, Marker Felt Steadler (Fine Point)</v>
          </cell>
          <cell r="C471" t="str">
            <v>Supplies</v>
          </cell>
          <cell r="D471" t="str">
            <v>OFFICE</v>
          </cell>
          <cell r="E471" t="str">
            <v>26.6L</v>
          </cell>
          <cell r="F471">
            <v>32</v>
          </cell>
          <cell r="G471">
            <v>37.119999999999997</v>
          </cell>
          <cell r="H471">
            <v>38</v>
          </cell>
        </row>
        <row r="472">
          <cell r="B472" t="str">
            <v>Pen, Marker- Permanent  Assorted Colours</v>
          </cell>
          <cell r="C472" t="str">
            <v>Supplies</v>
          </cell>
          <cell r="D472" t="str">
            <v>OFFICE</v>
          </cell>
          <cell r="E472" t="str">
            <v>26.6L</v>
          </cell>
          <cell r="F472">
            <v>85.004580000000004</v>
          </cell>
          <cell r="G472">
            <v>98.605312799999993</v>
          </cell>
          <cell r="H472">
            <v>99</v>
          </cell>
        </row>
        <row r="473">
          <cell r="B473" t="str">
            <v>Pen, Marker- Snowman  Assorted Colours</v>
          </cell>
          <cell r="C473" t="str">
            <v>Supplies</v>
          </cell>
          <cell r="D473" t="str">
            <v>OFFICE</v>
          </cell>
          <cell r="E473" t="str">
            <v>26.6L</v>
          </cell>
          <cell r="F473">
            <v>17.5044</v>
          </cell>
          <cell r="G473">
            <v>20.305104</v>
          </cell>
          <cell r="H473">
            <v>21</v>
          </cell>
        </row>
        <row r="474">
          <cell r="B474" t="str">
            <v>Pen, Marker- Staedler Text  Assorted Colours</v>
          </cell>
          <cell r="C474" t="str">
            <v>Supplies</v>
          </cell>
          <cell r="D474" t="str">
            <v>OFFICE</v>
          </cell>
          <cell r="E474" t="str">
            <v>26.6L</v>
          </cell>
          <cell r="F474">
            <v>105.00320000000001</v>
          </cell>
          <cell r="G474">
            <v>121.803712</v>
          </cell>
          <cell r="H474">
            <v>122</v>
          </cell>
        </row>
        <row r="475">
          <cell r="B475" t="str">
            <v>Pen, Marker- Whiteboard Assorted Colours</v>
          </cell>
          <cell r="C475" t="str">
            <v>Supplies</v>
          </cell>
          <cell r="D475" t="str">
            <v>OFFICE</v>
          </cell>
          <cell r="E475" t="str">
            <v>26.6L</v>
          </cell>
          <cell r="F475">
            <v>67.53</v>
          </cell>
          <cell r="G475">
            <v>78.334800000000001</v>
          </cell>
          <cell r="H475">
            <v>79</v>
          </cell>
        </row>
        <row r="476">
          <cell r="B476" t="str">
            <v>Pen, Staedtler assorted Colours</v>
          </cell>
          <cell r="C476" t="str">
            <v>Supplies</v>
          </cell>
          <cell r="D476" t="str">
            <v>OFFICE</v>
          </cell>
          <cell r="E476" t="str">
            <v>26.6L</v>
          </cell>
          <cell r="F476">
            <v>75.005830000000003</v>
          </cell>
          <cell r="G476">
            <v>87.006762800000004</v>
          </cell>
          <cell r="H476">
            <v>88</v>
          </cell>
        </row>
        <row r="477">
          <cell r="B477" t="str">
            <v>Pencil, Steadler HB 110</v>
          </cell>
          <cell r="C477" t="str">
            <v>Supplies</v>
          </cell>
          <cell r="D477" t="str">
            <v>OFFICE</v>
          </cell>
          <cell r="E477" t="str">
            <v>26.6L</v>
          </cell>
          <cell r="F477">
            <v>30.16</v>
          </cell>
          <cell r="G477">
            <v>34.985599999999998</v>
          </cell>
          <cell r="H477">
            <v>35</v>
          </cell>
        </row>
        <row r="478">
          <cell r="B478" t="str">
            <v>Thermometer -100 degrees centigrade</v>
          </cell>
          <cell r="C478" t="str">
            <v>Supplies</v>
          </cell>
          <cell r="D478" t="str">
            <v>ELECTRICAL</v>
          </cell>
          <cell r="E478" t="str">
            <v>26.8H</v>
          </cell>
          <cell r="F478">
            <v>15000</v>
          </cell>
          <cell r="G478">
            <v>17400</v>
          </cell>
          <cell r="H478">
            <v>17400</v>
          </cell>
        </row>
        <row r="479">
          <cell r="B479" t="str">
            <v>Pencil, Wax blue</v>
          </cell>
          <cell r="C479" t="str">
            <v>Supplies</v>
          </cell>
          <cell r="D479" t="str">
            <v>OFFICE</v>
          </cell>
          <cell r="E479" t="str">
            <v>26.6L</v>
          </cell>
          <cell r="F479">
            <v>1500</v>
          </cell>
          <cell r="G479">
            <v>1739.9999999999998</v>
          </cell>
          <cell r="H479">
            <v>1740</v>
          </cell>
        </row>
        <row r="480">
          <cell r="B480" t="str">
            <v>Penile Model (wooden for condom demonstration)</v>
          </cell>
          <cell r="C480" t="str">
            <v>Supplies</v>
          </cell>
          <cell r="D480" t="str">
            <v>GENERAL</v>
          </cell>
          <cell r="E480">
            <v>26.51</v>
          </cell>
          <cell r="F480">
            <v>208.8</v>
          </cell>
          <cell r="G480">
            <v>242.208</v>
          </cell>
          <cell r="H480">
            <v>243</v>
          </cell>
        </row>
        <row r="481">
          <cell r="B481" t="str">
            <v>Pessaries, Clotrimazole 200mg 3s</v>
          </cell>
          <cell r="C481" t="str">
            <v>Supplies</v>
          </cell>
          <cell r="D481" t="str">
            <v>DRUGS</v>
          </cell>
          <cell r="E481">
            <v>26.11</v>
          </cell>
          <cell r="F481">
            <v>12</v>
          </cell>
          <cell r="G481">
            <v>13.919999999999998</v>
          </cell>
          <cell r="H481">
            <v>14</v>
          </cell>
        </row>
        <row r="482">
          <cell r="B482" t="str">
            <v>Petri, Dish 100/90mm small 1x500</v>
          </cell>
          <cell r="C482" t="str">
            <v>Supplies</v>
          </cell>
          <cell r="D482" t="str">
            <v>LAB-CONS</v>
          </cell>
          <cell r="E482">
            <v>26.51</v>
          </cell>
          <cell r="F482">
            <v>6500</v>
          </cell>
          <cell r="G482">
            <v>7539.9999999999991</v>
          </cell>
          <cell r="H482">
            <v>7540</v>
          </cell>
        </row>
        <row r="483">
          <cell r="B483" t="str">
            <v>Petri, dish 140x20mm 1x120</v>
          </cell>
          <cell r="C483" t="str">
            <v>Supplies</v>
          </cell>
          <cell r="D483" t="str">
            <v>LAB-CONS</v>
          </cell>
          <cell r="E483">
            <v>26.51</v>
          </cell>
          <cell r="F483">
            <v>225</v>
          </cell>
          <cell r="G483">
            <v>261</v>
          </cell>
          <cell r="H483">
            <v>261</v>
          </cell>
        </row>
        <row r="484">
          <cell r="B484" t="str">
            <v>Petri, Dish 150/140mm 11/pkt</v>
          </cell>
          <cell r="C484" t="str">
            <v>Supplies</v>
          </cell>
          <cell r="D484" t="str">
            <v>LAB-CONS</v>
          </cell>
          <cell r="E484">
            <v>26.51</v>
          </cell>
          <cell r="F484">
            <v>45</v>
          </cell>
          <cell r="G484">
            <v>52.199999999999996</v>
          </cell>
          <cell r="H484">
            <v>53</v>
          </cell>
        </row>
        <row r="485">
          <cell r="B485" t="str">
            <v>Petri, Dish 150/140mm 1x160</v>
          </cell>
          <cell r="C485" t="str">
            <v>Supplies</v>
          </cell>
          <cell r="D485" t="str">
            <v>LAB-CONS</v>
          </cell>
          <cell r="E485">
            <v>26.51</v>
          </cell>
          <cell r="F485">
            <v>15000</v>
          </cell>
          <cell r="G485">
            <v>17400</v>
          </cell>
          <cell r="H485">
            <v>17400</v>
          </cell>
        </row>
        <row r="486">
          <cell r="B486" t="str">
            <v>Petri, Dish 90mm 25/pkt</v>
          </cell>
          <cell r="C486" t="str">
            <v>Supplies</v>
          </cell>
          <cell r="D486" t="str">
            <v>LAB-CONS</v>
          </cell>
          <cell r="E486">
            <v>26.51</v>
          </cell>
          <cell r="F486">
            <v>225</v>
          </cell>
          <cell r="G486">
            <v>261</v>
          </cell>
          <cell r="H486">
            <v>261</v>
          </cell>
        </row>
        <row r="487">
          <cell r="B487" t="str">
            <v>Petri, Dish 90mm Plastic (Pc)</v>
          </cell>
          <cell r="C487" t="str">
            <v>Supplies</v>
          </cell>
          <cell r="D487" t="str">
            <v>LAB-CONS</v>
          </cell>
          <cell r="E487">
            <v>26.51</v>
          </cell>
          <cell r="F487">
            <v>20</v>
          </cell>
          <cell r="G487">
            <v>23.2</v>
          </cell>
          <cell r="H487">
            <v>24</v>
          </cell>
        </row>
        <row r="488">
          <cell r="B488" t="str">
            <v>Petri,Dish 100 x 15mm 1x500</v>
          </cell>
          <cell r="C488" t="str">
            <v>Supplies</v>
          </cell>
          <cell r="D488" t="str">
            <v>LAB-CONS</v>
          </cell>
          <cell r="E488">
            <v>26.51</v>
          </cell>
          <cell r="F488">
            <v>8000</v>
          </cell>
          <cell r="G488">
            <v>9280</v>
          </cell>
          <cell r="H488">
            <v>9280</v>
          </cell>
        </row>
        <row r="489">
          <cell r="B489" t="str">
            <v xml:space="preserve">Gas analyzer </v>
          </cell>
          <cell r="C489" t="str">
            <v>Supplies</v>
          </cell>
          <cell r="D489" t="str">
            <v>ELECTRICAL</v>
          </cell>
          <cell r="E489" t="str">
            <v>26.8H</v>
          </cell>
          <cell r="F489">
            <v>20000</v>
          </cell>
          <cell r="G489">
            <v>23200</v>
          </cell>
          <cell r="H489">
            <v>23200</v>
          </cell>
        </row>
        <row r="490">
          <cell r="B490" t="str">
            <v>Petri,Dish 150x15mm 1x100</v>
          </cell>
          <cell r="C490" t="str">
            <v>Supplies</v>
          </cell>
          <cell r="D490" t="str">
            <v>LAB-CONS</v>
          </cell>
          <cell r="E490">
            <v>26.51</v>
          </cell>
          <cell r="F490">
            <v>10000</v>
          </cell>
          <cell r="G490">
            <v>11600</v>
          </cell>
          <cell r="H490">
            <v>11600</v>
          </cell>
        </row>
        <row r="491">
          <cell r="B491" t="str">
            <v>Phone, Mega 9V DC</v>
          </cell>
          <cell r="C491" t="str">
            <v>Supplies</v>
          </cell>
          <cell r="D491" t="str">
            <v>COMP</v>
          </cell>
          <cell r="E491" t="str">
            <v>26.6B</v>
          </cell>
          <cell r="F491">
            <v>7772</v>
          </cell>
          <cell r="G491">
            <v>9015.5199999999986</v>
          </cell>
          <cell r="H491">
            <v>9016</v>
          </cell>
        </row>
        <row r="492">
          <cell r="B492" t="str">
            <v>Pin, Office 50gms 100/pkt</v>
          </cell>
          <cell r="C492" t="str">
            <v>Supplies</v>
          </cell>
          <cell r="D492" t="str">
            <v>OFFICE</v>
          </cell>
          <cell r="E492" t="str">
            <v>26.6L</v>
          </cell>
          <cell r="F492">
            <v>17</v>
          </cell>
          <cell r="G492">
            <v>19.72</v>
          </cell>
          <cell r="H492">
            <v>20</v>
          </cell>
        </row>
        <row r="493">
          <cell r="B493" t="str">
            <v>Pin, Rexel staple cartridge # 270</v>
          </cell>
          <cell r="C493" t="str">
            <v>Supplies</v>
          </cell>
          <cell r="D493" t="str">
            <v>OFFICE</v>
          </cell>
          <cell r="E493" t="str">
            <v>26.6L</v>
          </cell>
          <cell r="F493">
            <v>1682</v>
          </cell>
          <cell r="G493">
            <v>1951.12</v>
          </cell>
          <cell r="H493">
            <v>1952</v>
          </cell>
        </row>
        <row r="494">
          <cell r="B494" t="str">
            <v>Pin, Staples 24/6  1x5000</v>
          </cell>
          <cell r="C494" t="str">
            <v>Supplies</v>
          </cell>
          <cell r="D494" t="str">
            <v>OFFICE</v>
          </cell>
          <cell r="E494" t="str">
            <v>26.6L</v>
          </cell>
          <cell r="F494">
            <v>87</v>
          </cell>
          <cell r="G494">
            <v>100.91999999999999</v>
          </cell>
          <cell r="H494">
            <v>101</v>
          </cell>
        </row>
        <row r="495">
          <cell r="B495" t="str">
            <v>Pin, Staples For DF-650 (For Copier KM 8030)</v>
          </cell>
          <cell r="C495" t="str">
            <v>Supplies</v>
          </cell>
          <cell r="D495" t="str">
            <v>OFFICE</v>
          </cell>
          <cell r="E495" t="str">
            <v>26.6L</v>
          </cell>
          <cell r="F495">
            <v>18212</v>
          </cell>
          <cell r="G495">
            <v>21125.919999999998</v>
          </cell>
          <cell r="H495">
            <v>21126</v>
          </cell>
        </row>
        <row r="496">
          <cell r="B496" t="str">
            <v>Pin, Staples Rexel  66/11 1x5000</v>
          </cell>
          <cell r="C496" t="str">
            <v>Supplies</v>
          </cell>
          <cell r="D496" t="str">
            <v>OFFICE</v>
          </cell>
          <cell r="E496" t="str">
            <v>26.6L</v>
          </cell>
          <cell r="F496">
            <v>406</v>
          </cell>
          <cell r="G496">
            <v>470.96</v>
          </cell>
          <cell r="H496">
            <v>471</v>
          </cell>
        </row>
        <row r="497">
          <cell r="B497" t="str">
            <v>Pin, Thumb 50gm 1x50</v>
          </cell>
          <cell r="C497" t="str">
            <v>Supplies</v>
          </cell>
          <cell r="D497" t="str">
            <v>OFFICE</v>
          </cell>
          <cell r="E497" t="str">
            <v>26.6L</v>
          </cell>
          <cell r="F497">
            <v>20</v>
          </cell>
          <cell r="G497">
            <v>23.2</v>
          </cell>
          <cell r="H497">
            <v>24</v>
          </cell>
        </row>
        <row r="498">
          <cell r="B498" t="str">
            <v>Pipette Eppendorf Automated Single Channel 20 - 200ul (Pc)</v>
          </cell>
          <cell r="C498" t="str">
            <v>Supplies</v>
          </cell>
          <cell r="D498" t="str">
            <v>LAB-CONS</v>
          </cell>
          <cell r="E498">
            <v>31.71</v>
          </cell>
          <cell r="F498">
            <v>13500</v>
          </cell>
          <cell r="G498">
            <v>15659.999999999998</v>
          </cell>
          <cell r="H498">
            <v>15660</v>
          </cell>
        </row>
        <row r="499">
          <cell r="B499" t="str">
            <v>Pipette Single channel  20-200ul</v>
          </cell>
          <cell r="C499" t="str">
            <v>Supplies</v>
          </cell>
          <cell r="D499" t="str">
            <v>LAB-CONS</v>
          </cell>
          <cell r="E499">
            <v>26.51</v>
          </cell>
          <cell r="F499">
            <v>15499.99</v>
          </cell>
          <cell r="G499">
            <v>17979.988399999998</v>
          </cell>
          <cell r="H499">
            <v>17980</v>
          </cell>
        </row>
        <row r="500">
          <cell r="B500" t="str">
            <v xml:space="preserve">Grinder Angle </v>
          </cell>
          <cell r="C500" t="str">
            <v>Supplies</v>
          </cell>
          <cell r="D500" t="str">
            <v>ELECTRICAL</v>
          </cell>
          <cell r="E500" t="str">
            <v>26.8H</v>
          </cell>
          <cell r="F500">
            <v>8000</v>
          </cell>
          <cell r="G500">
            <v>9280</v>
          </cell>
          <cell r="H500">
            <v>9280</v>
          </cell>
        </row>
        <row r="501">
          <cell r="B501" t="str">
            <v>Pipette, Disposable Pastuer 3ml (100/pkt)</v>
          </cell>
          <cell r="C501" t="str">
            <v>Supplies</v>
          </cell>
          <cell r="D501" t="str">
            <v>LAB-CONS</v>
          </cell>
          <cell r="E501">
            <v>26.51</v>
          </cell>
          <cell r="F501">
            <v>1200</v>
          </cell>
          <cell r="G501">
            <v>1392</v>
          </cell>
          <cell r="H501">
            <v>1392</v>
          </cell>
        </row>
        <row r="502">
          <cell r="B502" t="str">
            <v>Pipette, Pastuer 3ml transfer  wide tips 500/pkt</v>
          </cell>
          <cell r="C502" t="str">
            <v>Supplies</v>
          </cell>
          <cell r="D502" t="str">
            <v>LAB-CONS</v>
          </cell>
          <cell r="E502">
            <v>26.51</v>
          </cell>
          <cell r="F502">
            <v>5000</v>
          </cell>
          <cell r="G502">
            <v>5800</v>
          </cell>
          <cell r="H502">
            <v>5800</v>
          </cell>
        </row>
        <row r="503">
          <cell r="B503" t="str">
            <v>Pipette, Pastuer 3ml transfer None fine tip 1x400</v>
          </cell>
          <cell r="C503" t="str">
            <v>Supplies</v>
          </cell>
          <cell r="D503" t="str">
            <v>LAB-CONS</v>
          </cell>
          <cell r="E503">
            <v>26.51</v>
          </cell>
          <cell r="F503">
            <v>6000</v>
          </cell>
          <cell r="G503">
            <v>6959.9999999999991</v>
          </cell>
          <cell r="H503">
            <v>6960</v>
          </cell>
        </row>
        <row r="504">
          <cell r="B504" t="str">
            <v>Pipette, Pastuer-Sterile,Singly packed 1.5ml</v>
          </cell>
          <cell r="C504" t="str">
            <v>Supplies</v>
          </cell>
          <cell r="D504" t="str">
            <v>LAB-CONS</v>
          </cell>
          <cell r="E504">
            <v>26.51</v>
          </cell>
          <cell r="F504">
            <v>14</v>
          </cell>
          <cell r="G504">
            <v>16.239999999999998</v>
          </cell>
          <cell r="H504">
            <v>17</v>
          </cell>
        </row>
        <row r="505">
          <cell r="B505" t="str">
            <v>Pipette, serological  10ml plugged Ind. Wrapped, sterile  500/pkt</v>
          </cell>
          <cell r="C505" t="str">
            <v>Supplies</v>
          </cell>
          <cell r="D505" t="str">
            <v>LAB-CONS</v>
          </cell>
          <cell r="E505">
            <v>26.51</v>
          </cell>
          <cell r="F505">
            <v>30</v>
          </cell>
          <cell r="G505">
            <v>34.799999999999997</v>
          </cell>
          <cell r="H505">
            <v>35</v>
          </cell>
        </row>
        <row r="506">
          <cell r="B506" t="str">
            <v>Pipette, serological  2ml plugged Ind. Wrapped, sterile (500/pkt)</v>
          </cell>
          <cell r="C506" t="str">
            <v>Supplies</v>
          </cell>
          <cell r="D506" t="str">
            <v>LAB-CONS</v>
          </cell>
          <cell r="E506">
            <v>26.51</v>
          </cell>
          <cell r="F506">
            <v>2500</v>
          </cell>
          <cell r="G506">
            <v>2900</v>
          </cell>
          <cell r="H506">
            <v>2900</v>
          </cell>
        </row>
        <row r="507">
          <cell r="B507" t="str">
            <v>Pipette, serological  5ml plugged Ind. Wrapped, sterile</v>
          </cell>
          <cell r="C507" t="str">
            <v>Supplies</v>
          </cell>
          <cell r="D507" t="str">
            <v>LAB-CONS</v>
          </cell>
          <cell r="E507">
            <v>26.51</v>
          </cell>
          <cell r="F507">
            <v>7000</v>
          </cell>
          <cell r="G507">
            <v>8119.9999999999991</v>
          </cell>
          <cell r="H507">
            <v>8120</v>
          </cell>
        </row>
        <row r="508">
          <cell r="B508" t="str">
            <v>Pipette, serological 1ml plugged Ind. Wrapped, sterile</v>
          </cell>
          <cell r="C508" t="str">
            <v>Supplies</v>
          </cell>
          <cell r="D508" t="str">
            <v>LAB-CONS</v>
          </cell>
          <cell r="E508">
            <v>26.51</v>
          </cell>
          <cell r="F508">
            <v>7500</v>
          </cell>
          <cell r="G508">
            <v>8700</v>
          </cell>
          <cell r="H508">
            <v>8700</v>
          </cell>
        </row>
        <row r="509">
          <cell r="B509" t="str">
            <v>Pipette, serological 20ml</v>
          </cell>
          <cell r="C509" t="str">
            <v>Supplies</v>
          </cell>
          <cell r="D509" t="str">
            <v>LAB-CONS</v>
          </cell>
          <cell r="E509">
            <v>26.51</v>
          </cell>
          <cell r="F509">
            <v>4000</v>
          </cell>
          <cell r="G509">
            <v>4640</v>
          </cell>
          <cell r="H509">
            <v>4640</v>
          </cell>
        </row>
        <row r="510">
          <cell r="B510" t="str">
            <v>Pipette, serological 25ml glass(25/pkt)</v>
          </cell>
          <cell r="C510" t="str">
            <v>Supplies</v>
          </cell>
          <cell r="D510" t="str">
            <v>LAB-CONS</v>
          </cell>
          <cell r="E510">
            <v>26.51</v>
          </cell>
          <cell r="F510">
            <v>15045</v>
          </cell>
          <cell r="G510">
            <v>17452.199999999997</v>
          </cell>
          <cell r="H510">
            <v>17453</v>
          </cell>
        </row>
        <row r="511">
          <cell r="B511" t="str">
            <v>Pipette, serological 25ml plastic</v>
          </cell>
          <cell r="C511" t="str">
            <v>Supplies</v>
          </cell>
          <cell r="D511" t="str">
            <v>LAB-CONS</v>
          </cell>
          <cell r="E511">
            <v>26.51</v>
          </cell>
          <cell r="F511">
            <v>7000</v>
          </cell>
          <cell r="G511">
            <v>8119.9999999999991</v>
          </cell>
          <cell r="H511">
            <v>8120</v>
          </cell>
        </row>
        <row r="512">
          <cell r="B512" t="str">
            <v>Pipette, serological 5ml</v>
          </cell>
          <cell r="C512" t="str">
            <v>Supplies</v>
          </cell>
          <cell r="D512" t="str">
            <v>LAB-CONS</v>
          </cell>
          <cell r="E512">
            <v>26.51</v>
          </cell>
          <cell r="F512">
            <v>3999.91</v>
          </cell>
          <cell r="G512">
            <v>4639.8955999999998</v>
          </cell>
          <cell r="H512">
            <v>4640</v>
          </cell>
        </row>
        <row r="513">
          <cell r="B513" t="str">
            <v>Pipette, Single channel  1.0 -10ul</v>
          </cell>
          <cell r="C513" t="str">
            <v>Supplies</v>
          </cell>
          <cell r="D513" t="str">
            <v>LAB-CONS</v>
          </cell>
          <cell r="E513">
            <v>26.51</v>
          </cell>
          <cell r="F513">
            <v>18200.006669999999</v>
          </cell>
          <cell r="G513">
            <v>21112.007737199998</v>
          </cell>
          <cell r="H513">
            <v>21113</v>
          </cell>
        </row>
        <row r="514">
          <cell r="B514" t="str">
            <v>Pipette, Sterile with hydrophobic barrier 100ul</v>
          </cell>
          <cell r="C514" t="str">
            <v>Supplies</v>
          </cell>
          <cell r="D514" t="str">
            <v>LAB-CONS</v>
          </cell>
          <cell r="E514">
            <v>26.51</v>
          </cell>
          <cell r="F514">
            <v>8200</v>
          </cell>
          <cell r="G514">
            <v>9512</v>
          </cell>
          <cell r="H514">
            <v>9512</v>
          </cell>
        </row>
        <row r="515">
          <cell r="B515" t="str">
            <v>Pipette, Sterile with hydrophobic barrier 200ul</v>
          </cell>
          <cell r="C515" t="str">
            <v>Supplies</v>
          </cell>
          <cell r="D515" t="str">
            <v>LAB-CONS</v>
          </cell>
          <cell r="E515">
            <v>26.51</v>
          </cell>
          <cell r="F515">
            <v>8200</v>
          </cell>
          <cell r="G515">
            <v>9512</v>
          </cell>
          <cell r="H515">
            <v>9512</v>
          </cell>
        </row>
        <row r="516">
          <cell r="B516" t="str">
            <v>Pipette, Transfer  3ml Graduated polythene Single pack</v>
          </cell>
          <cell r="C516" t="str">
            <v>Supplies</v>
          </cell>
          <cell r="D516" t="str">
            <v>LAB-CONS</v>
          </cell>
          <cell r="E516">
            <v>26.51</v>
          </cell>
          <cell r="F516">
            <v>5500</v>
          </cell>
          <cell r="G516">
            <v>6380</v>
          </cell>
          <cell r="H516">
            <v>6380</v>
          </cell>
        </row>
        <row r="517">
          <cell r="B517" t="str">
            <v>Pipette, Transfer  pasteue 3ml Fine tip 1x400 pack</v>
          </cell>
          <cell r="C517" t="str">
            <v>Supplies</v>
          </cell>
          <cell r="D517" t="str">
            <v>LAB-CONS</v>
          </cell>
          <cell r="E517">
            <v>26.51</v>
          </cell>
          <cell r="F517">
            <v>17.399999999999999</v>
          </cell>
          <cell r="G517">
            <v>20.183999999999997</v>
          </cell>
          <cell r="H517">
            <v>21</v>
          </cell>
        </row>
        <row r="518">
          <cell r="B518" t="str">
            <v>Pipette, Transfer  pasteue 3ml Fine tip 840/pkt</v>
          </cell>
          <cell r="C518" t="str">
            <v>Supplies</v>
          </cell>
          <cell r="D518" t="str">
            <v>LAB-CONS</v>
          </cell>
          <cell r="E518">
            <v>26.51</v>
          </cell>
          <cell r="F518">
            <v>10080</v>
          </cell>
          <cell r="G518">
            <v>11692.8</v>
          </cell>
          <cell r="H518">
            <v>11693</v>
          </cell>
        </row>
        <row r="519">
          <cell r="B519" t="str">
            <v>Pipette, Transfer  pasteur 3.5ml Singly Wrapped</v>
          </cell>
          <cell r="C519" t="str">
            <v>Supplies</v>
          </cell>
          <cell r="D519" t="str">
            <v>LAB-CONS</v>
          </cell>
          <cell r="E519">
            <v>26.51</v>
          </cell>
          <cell r="F519">
            <v>7400</v>
          </cell>
          <cell r="G519">
            <v>8584</v>
          </cell>
          <cell r="H519">
            <v>8584</v>
          </cell>
        </row>
        <row r="520">
          <cell r="B520" t="str">
            <v>Pipette, Transfer  pasture 3ml Fine  tip 500/pkt</v>
          </cell>
          <cell r="C520" t="str">
            <v>Supplies</v>
          </cell>
          <cell r="D520" t="str">
            <v>LAB-CONS</v>
          </cell>
          <cell r="E520">
            <v>26.51</v>
          </cell>
          <cell r="F520">
            <v>5000</v>
          </cell>
          <cell r="G520">
            <v>5800</v>
          </cell>
          <cell r="H520">
            <v>5800</v>
          </cell>
        </row>
        <row r="521">
          <cell r="B521" t="str">
            <v>MCB 10A Multi-9 Single Phase</v>
          </cell>
          <cell r="C521" t="str">
            <v>Supplies</v>
          </cell>
          <cell r="D521" t="str">
            <v>ELECTRICAL</v>
          </cell>
          <cell r="E521" t="str">
            <v>26.8H</v>
          </cell>
          <cell r="F521">
            <v>300</v>
          </cell>
          <cell r="G521">
            <v>348</v>
          </cell>
          <cell r="H521">
            <v>348</v>
          </cell>
        </row>
        <row r="522">
          <cell r="B522" t="str">
            <v>Pipette,Aid or Bulb Serological</v>
          </cell>
          <cell r="C522" t="str">
            <v>Supplies</v>
          </cell>
          <cell r="D522" t="str">
            <v>LAB-CONS</v>
          </cell>
          <cell r="E522">
            <v>26.51</v>
          </cell>
          <cell r="F522">
            <v>812</v>
          </cell>
          <cell r="G522">
            <v>941.92</v>
          </cell>
          <cell r="H522">
            <v>942</v>
          </cell>
        </row>
        <row r="523">
          <cell r="B523" t="str">
            <v>Pipettor stands, 6 place, Acrylic (Multipurpose)</v>
          </cell>
          <cell r="C523" t="str">
            <v>Supplies</v>
          </cell>
          <cell r="D523" t="str">
            <v>LAB-CONS</v>
          </cell>
          <cell r="E523">
            <v>26.51</v>
          </cell>
          <cell r="F523">
            <v>8000</v>
          </cell>
          <cell r="G523">
            <v>9280</v>
          </cell>
          <cell r="H523">
            <v>9280</v>
          </cell>
        </row>
        <row r="524">
          <cell r="B524" t="str">
            <v>Piston Kit Subaru Legacy 37232FC000</v>
          </cell>
          <cell r="C524" t="str">
            <v>Supplies</v>
          </cell>
          <cell r="D524" t="str">
            <v>TRANSPORT</v>
          </cell>
          <cell r="E524" t="str">
            <v>25.7M</v>
          </cell>
          <cell r="F524">
            <v>90975</v>
          </cell>
          <cell r="G524">
            <v>105531</v>
          </cell>
          <cell r="H524">
            <v>105531</v>
          </cell>
        </row>
        <row r="525">
          <cell r="B525" t="str">
            <v>Piston, Rings for Carterpillar Generator</v>
          </cell>
          <cell r="C525" t="str">
            <v>Supplies</v>
          </cell>
          <cell r="D525" t="str">
            <v>ELECTRICAL</v>
          </cell>
          <cell r="E525" t="str">
            <v>26.8H</v>
          </cell>
          <cell r="F525">
            <v>4270.2</v>
          </cell>
          <cell r="G525">
            <v>4953.4319999999998</v>
          </cell>
          <cell r="H525">
            <v>4954</v>
          </cell>
        </row>
        <row r="526">
          <cell r="B526" t="str">
            <v>Plaster,  Elastoplast Fabric</v>
          </cell>
          <cell r="C526" t="str">
            <v>Supplies</v>
          </cell>
          <cell r="D526" t="str">
            <v>LAB-CONS</v>
          </cell>
          <cell r="E526">
            <v>26.51</v>
          </cell>
          <cell r="F526">
            <v>120</v>
          </cell>
          <cell r="G526">
            <v>139.19999999999999</v>
          </cell>
          <cell r="H526">
            <v>140</v>
          </cell>
        </row>
        <row r="527">
          <cell r="B527" t="str">
            <v>Plaster, Elastoplast 2cm x 6cm 100/pkt</v>
          </cell>
          <cell r="C527" t="str">
            <v>Supplies</v>
          </cell>
          <cell r="D527" t="str">
            <v>LAB-CONS</v>
          </cell>
          <cell r="E527">
            <v>26.51</v>
          </cell>
          <cell r="F527">
            <v>130</v>
          </cell>
          <cell r="G527">
            <v>150.79999999999998</v>
          </cell>
          <cell r="H527">
            <v>151</v>
          </cell>
        </row>
        <row r="528">
          <cell r="B528" t="str">
            <v>Plaster, Tape Mediplast for first aid</v>
          </cell>
          <cell r="C528" t="str">
            <v>Supplies</v>
          </cell>
          <cell r="D528" t="str">
            <v>LAB-CONS</v>
          </cell>
          <cell r="E528">
            <v>26.51</v>
          </cell>
          <cell r="F528">
            <v>120</v>
          </cell>
          <cell r="G528">
            <v>139.19999999999999</v>
          </cell>
          <cell r="H528">
            <v>140</v>
          </cell>
        </row>
        <row r="529">
          <cell r="B529" t="str">
            <v>Plate clutch 31250-60430</v>
          </cell>
          <cell r="C529" t="str">
            <v>Supplies</v>
          </cell>
          <cell r="D529" t="str">
            <v>TRANSPORT</v>
          </cell>
          <cell r="E529" t="str">
            <v>25.7M</v>
          </cell>
          <cell r="F529">
            <v>10358.799999999999</v>
          </cell>
          <cell r="G529">
            <v>12016.207999999999</v>
          </cell>
          <cell r="H529">
            <v>12017</v>
          </cell>
        </row>
        <row r="530">
          <cell r="B530" t="str">
            <v>Plate, 96 well Taqman RNase P fast #4351979</v>
          </cell>
          <cell r="C530" t="str">
            <v>Supplies</v>
          </cell>
          <cell r="D530" t="str">
            <v>LAB-CONS</v>
          </cell>
          <cell r="E530">
            <v>26.51</v>
          </cell>
          <cell r="F530">
            <v>26376</v>
          </cell>
          <cell r="G530">
            <v>30596.159999999996</v>
          </cell>
          <cell r="H530">
            <v>30597</v>
          </cell>
        </row>
        <row r="531">
          <cell r="B531" t="str">
            <v>Plate, 96well MicroAmp Optical Reaction with Barcode( code 128) #430737</v>
          </cell>
          <cell r="C531" t="str">
            <v>Supplies</v>
          </cell>
          <cell r="D531" t="str">
            <v>LAB-CONS</v>
          </cell>
          <cell r="E531">
            <v>26.51</v>
          </cell>
          <cell r="F531">
            <v>5551</v>
          </cell>
          <cell r="G531">
            <v>6439.16</v>
          </cell>
          <cell r="H531">
            <v>6440</v>
          </cell>
        </row>
        <row r="532">
          <cell r="B532" t="str">
            <v>MCB 15A Multi-9 Single Phase</v>
          </cell>
          <cell r="C532" t="str">
            <v>Supplies</v>
          </cell>
          <cell r="D532" t="str">
            <v>ELECTRICAL</v>
          </cell>
          <cell r="E532" t="str">
            <v>26.8H</v>
          </cell>
          <cell r="F532">
            <v>300</v>
          </cell>
          <cell r="G532">
            <v>348</v>
          </cell>
          <cell r="H532">
            <v>348</v>
          </cell>
        </row>
        <row r="533">
          <cell r="B533" t="str">
            <v>Plate, 96well MicroAmp Optical Reaction with Barcode(0.1ml) #4346906</v>
          </cell>
          <cell r="C533" t="str">
            <v>Supplies</v>
          </cell>
          <cell r="D533" t="str">
            <v>LAB-CONS</v>
          </cell>
          <cell r="E533">
            <v>26.51</v>
          </cell>
          <cell r="F533">
            <v>3660.4560000000001</v>
          </cell>
          <cell r="G533">
            <v>4246.12896</v>
          </cell>
          <cell r="H533">
            <v>4247</v>
          </cell>
        </row>
        <row r="534">
          <cell r="B534" t="str">
            <v>Plate, Clutch 31250-35381</v>
          </cell>
          <cell r="C534" t="str">
            <v>Supplies</v>
          </cell>
          <cell r="D534" t="str">
            <v>TRANSPORT</v>
          </cell>
          <cell r="E534" t="str">
            <v>31.9X</v>
          </cell>
          <cell r="F534">
            <v>9661</v>
          </cell>
          <cell r="G534">
            <v>11206.759999999998</v>
          </cell>
          <cell r="H534">
            <v>11207</v>
          </cell>
        </row>
        <row r="535">
          <cell r="B535" t="str">
            <v>Plate, Clutch 31250-60282</v>
          </cell>
          <cell r="C535" t="str">
            <v>Supplies</v>
          </cell>
          <cell r="D535" t="str">
            <v>TRANSPORT</v>
          </cell>
          <cell r="E535" t="str">
            <v>25.7M</v>
          </cell>
          <cell r="F535">
            <v>11264.64</v>
          </cell>
          <cell r="G535">
            <v>13066.982399999999</v>
          </cell>
          <cell r="H535">
            <v>13067</v>
          </cell>
        </row>
        <row r="536">
          <cell r="B536" t="str">
            <v>Plate, Culture 96 well Flat 1x48</v>
          </cell>
          <cell r="C536" t="str">
            <v>Supplies</v>
          </cell>
          <cell r="D536" t="str">
            <v>LAB-CONS</v>
          </cell>
          <cell r="E536">
            <v>26.51</v>
          </cell>
          <cell r="F536">
            <v>9576</v>
          </cell>
          <cell r="G536">
            <v>11108.16</v>
          </cell>
          <cell r="H536">
            <v>11109</v>
          </cell>
        </row>
        <row r="537">
          <cell r="B537" t="str">
            <v>Plate, Culture 96 well Optical reaction</v>
          </cell>
          <cell r="C537" t="str">
            <v>Supplies</v>
          </cell>
          <cell r="D537" t="str">
            <v>LAB-CONS</v>
          </cell>
          <cell r="E537">
            <v>26.51</v>
          </cell>
          <cell r="F537">
            <v>85000.01</v>
          </cell>
          <cell r="G537">
            <v>98600.011599999983</v>
          </cell>
          <cell r="H537">
            <v>98601</v>
          </cell>
        </row>
        <row r="538">
          <cell r="B538" t="str">
            <v>Plate, Plastic</v>
          </cell>
          <cell r="C538" t="str">
            <v>Supplies</v>
          </cell>
          <cell r="D538" t="str">
            <v>GENERAL</v>
          </cell>
          <cell r="E538" t="str">
            <v>26.6W</v>
          </cell>
          <cell r="F538">
            <v>15.08</v>
          </cell>
          <cell r="G538">
            <v>17.492799999999999</v>
          </cell>
          <cell r="H538">
            <v>18</v>
          </cell>
        </row>
        <row r="539">
          <cell r="B539" t="str">
            <v>Plate, Pressure 31250-60224</v>
          </cell>
          <cell r="C539" t="str">
            <v>Supplies</v>
          </cell>
          <cell r="D539" t="str">
            <v>TRANSPORT</v>
          </cell>
          <cell r="E539" t="str">
            <v>25.7M</v>
          </cell>
          <cell r="F539">
            <v>12600.002</v>
          </cell>
          <cell r="G539">
            <v>14616.00232</v>
          </cell>
          <cell r="H539">
            <v>14617</v>
          </cell>
        </row>
        <row r="540">
          <cell r="B540" t="str">
            <v>Plate, Real-time PCR 96 Well Stratagene Cat#410088 25/pkt</v>
          </cell>
          <cell r="C540" t="str">
            <v>Supplies</v>
          </cell>
          <cell r="D540" t="str">
            <v>LAB-CONS</v>
          </cell>
          <cell r="E540">
            <v>26.51</v>
          </cell>
          <cell r="F540">
            <v>5913</v>
          </cell>
          <cell r="G540">
            <v>6859.08</v>
          </cell>
          <cell r="H540">
            <v>6860</v>
          </cell>
        </row>
        <row r="541">
          <cell r="B541" t="str">
            <v>Plate, Septa Cover for 96 Well cat# 4315933</v>
          </cell>
          <cell r="C541" t="str">
            <v>Supplies</v>
          </cell>
          <cell r="D541" t="str">
            <v>LAB-CONS</v>
          </cell>
          <cell r="E541">
            <v>26.51</v>
          </cell>
          <cell r="F541">
            <v>17913.7</v>
          </cell>
          <cell r="G541">
            <v>20779.892</v>
          </cell>
          <cell r="H541">
            <v>20780</v>
          </cell>
        </row>
        <row r="542">
          <cell r="B542" t="str">
            <v>Plate, Styrene Flat bottom Microtiter Plates(Elisa Plates) 1bag=60 Plates</v>
          </cell>
          <cell r="C542" t="str">
            <v>Supplies</v>
          </cell>
          <cell r="D542" t="str">
            <v>LAB-CONS</v>
          </cell>
          <cell r="E542">
            <v>26.51</v>
          </cell>
          <cell r="F542">
            <v>11400</v>
          </cell>
          <cell r="G542">
            <v>13223.999999999998</v>
          </cell>
          <cell r="H542">
            <v>13224</v>
          </cell>
        </row>
        <row r="543">
          <cell r="B543" t="str">
            <v>MCB 20A Multi-9 Single Phase</v>
          </cell>
          <cell r="C543" t="str">
            <v>Supplies</v>
          </cell>
          <cell r="D543" t="str">
            <v>ELECTRICAL</v>
          </cell>
          <cell r="E543" t="str">
            <v>26.8H</v>
          </cell>
          <cell r="F543">
            <v>300</v>
          </cell>
          <cell r="G543">
            <v>348</v>
          </cell>
          <cell r="H543">
            <v>348</v>
          </cell>
        </row>
        <row r="544">
          <cell r="B544" t="str">
            <v>Plate, Titan Cellulose acetate  60x 76mm</v>
          </cell>
          <cell r="C544" t="str">
            <v>Supplies</v>
          </cell>
          <cell r="D544" t="str">
            <v>LAB-CONS</v>
          </cell>
          <cell r="E544">
            <v>26.51</v>
          </cell>
          <cell r="F544">
            <v>5320</v>
          </cell>
          <cell r="G544">
            <v>6171.2</v>
          </cell>
          <cell r="H544">
            <v>6172</v>
          </cell>
        </row>
        <row r="545">
          <cell r="B545" t="str">
            <v>Pliers</v>
          </cell>
          <cell r="C545" t="str">
            <v>Supplies</v>
          </cell>
          <cell r="D545" t="str">
            <v>H/WARE</v>
          </cell>
          <cell r="E545" t="str">
            <v>26.8G</v>
          </cell>
          <cell r="F545">
            <v>2610</v>
          </cell>
          <cell r="G545">
            <v>3027.6</v>
          </cell>
          <cell r="H545">
            <v>3028</v>
          </cell>
        </row>
        <row r="546">
          <cell r="B546" t="str">
            <v>Pltae Pressure 31210-36330</v>
          </cell>
          <cell r="C546" t="str">
            <v>Supplies</v>
          </cell>
          <cell r="D546" t="str">
            <v>TRANSPORT</v>
          </cell>
          <cell r="E546" t="str">
            <v>25.7M</v>
          </cell>
          <cell r="F546">
            <v>12000.002</v>
          </cell>
          <cell r="G546">
            <v>13920.00232</v>
          </cell>
          <cell r="H546">
            <v>13921</v>
          </cell>
        </row>
        <row r="547">
          <cell r="B547" t="str">
            <v>Plug, 3 prong 13A 240V non-breakable English</v>
          </cell>
          <cell r="C547" t="str">
            <v>Supplies</v>
          </cell>
          <cell r="D547" t="str">
            <v>ELECTRICAL</v>
          </cell>
          <cell r="E547" t="str">
            <v>26.8H</v>
          </cell>
          <cell r="F547">
            <v>87</v>
          </cell>
          <cell r="G547">
            <v>100.91999999999999</v>
          </cell>
          <cell r="H547">
            <v>101</v>
          </cell>
        </row>
        <row r="548">
          <cell r="B548" t="str">
            <v>Plug, 3 Prong 15A 240V English</v>
          </cell>
          <cell r="C548" t="str">
            <v>Supplies</v>
          </cell>
          <cell r="D548" t="str">
            <v>ELECTRICAL</v>
          </cell>
          <cell r="E548" t="str">
            <v>26.8H</v>
          </cell>
          <cell r="F548">
            <v>116</v>
          </cell>
          <cell r="G548">
            <v>134.56</v>
          </cell>
          <cell r="H548">
            <v>135</v>
          </cell>
        </row>
        <row r="549">
          <cell r="B549" t="str">
            <v>Plug, GI-  1</v>
          </cell>
          <cell r="C549" t="str">
            <v>Supplies</v>
          </cell>
          <cell r="D549" t="str">
            <v>H/WARE</v>
          </cell>
          <cell r="E549" t="str">
            <v>26.8G</v>
          </cell>
          <cell r="F549">
            <v>130.001</v>
          </cell>
          <cell r="G549">
            <v>150.80115999999998</v>
          </cell>
          <cell r="H549">
            <v>151</v>
          </cell>
        </row>
        <row r="550">
          <cell r="B550" t="str">
            <v>Plug,Spark  90919-01184</v>
          </cell>
          <cell r="C550" t="str">
            <v>Supplies</v>
          </cell>
          <cell r="D550" t="str">
            <v>TRANSPORT</v>
          </cell>
          <cell r="E550" t="str">
            <v>25.7M</v>
          </cell>
          <cell r="F550">
            <v>332.8</v>
          </cell>
          <cell r="G550">
            <v>386.048</v>
          </cell>
          <cell r="H550">
            <v>387</v>
          </cell>
        </row>
        <row r="551">
          <cell r="B551" t="str">
            <v>Plug,Spark  90919-01191</v>
          </cell>
          <cell r="C551" t="str">
            <v>Supplies</v>
          </cell>
          <cell r="D551" t="str">
            <v>TRANSPORT</v>
          </cell>
          <cell r="E551" t="str">
            <v>26.8M</v>
          </cell>
          <cell r="F551">
            <v>1453.48</v>
          </cell>
          <cell r="G551">
            <v>1686.0367999999999</v>
          </cell>
          <cell r="H551">
            <v>1687</v>
          </cell>
        </row>
        <row r="552">
          <cell r="B552" t="str">
            <v>Plug,Spark Subaru Legacy</v>
          </cell>
          <cell r="C552" t="str">
            <v>Supplies</v>
          </cell>
          <cell r="D552" t="str">
            <v>TRANSPORT</v>
          </cell>
          <cell r="E552" t="str">
            <v>25.7M</v>
          </cell>
          <cell r="F552">
            <v>3132</v>
          </cell>
          <cell r="G552">
            <v>3633.12</v>
          </cell>
          <cell r="H552">
            <v>3634</v>
          </cell>
        </row>
        <row r="553">
          <cell r="B553" t="str">
            <v>Pointer, Laser Epson</v>
          </cell>
          <cell r="C553" t="str">
            <v>Supplies</v>
          </cell>
          <cell r="D553" t="str">
            <v>COMP</v>
          </cell>
          <cell r="E553" t="str">
            <v>31.9A</v>
          </cell>
          <cell r="F553">
            <v>5684</v>
          </cell>
          <cell r="G553">
            <v>6593.44</v>
          </cell>
          <cell r="H553">
            <v>6594</v>
          </cell>
        </row>
        <row r="554">
          <cell r="B554" t="str">
            <v>MCB 30A Multi-9 Single Phase</v>
          </cell>
          <cell r="C554" t="str">
            <v>Supplies</v>
          </cell>
          <cell r="D554" t="str">
            <v>ELECTRICAL</v>
          </cell>
          <cell r="E554" t="str">
            <v>26.8H</v>
          </cell>
          <cell r="F554">
            <v>300</v>
          </cell>
          <cell r="G554">
            <v>348</v>
          </cell>
          <cell r="H554">
            <v>348</v>
          </cell>
        </row>
        <row r="555">
          <cell r="B555" t="str">
            <v>Pointer, Laser Presentation</v>
          </cell>
          <cell r="C555" t="str">
            <v>Supplies</v>
          </cell>
          <cell r="D555" t="str">
            <v>COMP</v>
          </cell>
          <cell r="E555" t="str">
            <v>26.6B</v>
          </cell>
          <cell r="F555">
            <v>5250</v>
          </cell>
          <cell r="G555">
            <v>6090</v>
          </cell>
          <cell r="H555">
            <v>6090</v>
          </cell>
        </row>
        <row r="556">
          <cell r="B556" t="str">
            <v>Polish, ClearVue 500ml</v>
          </cell>
          <cell r="C556" t="str">
            <v>Supplies</v>
          </cell>
          <cell r="D556" t="str">
            <v>CLEANING</v>
          </cell>
          <cell r="E556" t="str">
            <v>26.8J</v>
          </cell>
          <cell r="F556">
            <v>390.00360000000001</v>
          </cell>
          <cell r="G556">
            <v>452.40417599999995</v>
          </cell>
          <cell r="H556">
            <v>453</v>
          </cell>
        </row>
        <row r="557">
          <cell r="B557" t="str">
            <v>Polish, Floor Fantastik  GNLD 1x5 Litres</v>
          </cell>
          <cell r="C557" t="str">
            <v>Supplies</v>
          </cell>
          <cell r="D557" t="str">
            <v>CLEANING</v>
          </cell>
          <cell r="E557" t="str">
            <v>26.8J</v>
          </cell>
          <cell r="F557">
            <v>370.00083000000001</v>
          </cell>
          <cell r="G557">
            <v>429.20096279999996</v>
          </cell>
          <cell r="H557">
            <v>430</v>
          </cell>
        </row>
        <row r="558">
          <cell r="B558" t="str">
            <v>Polish, High Gloss Turtle Wax 500ml</v>
          </cell>
          <cell r="C558" t="str">
            <v>Supplies</v>
          </cell>
          <cell r="D558" t="str">
            <v>CLEANING</v>
          </cell>
          <cell r="E558" t="str">
            <v>26.8J</v>
          </cell>
          <cell r="F558">
            <v>435</v>
          </cell>
          <cell r="G558">
            <v>504.59999999999997</v>
          </cell>
          <cell r="H558">
            <v>505</v>
          </cell>
        </row>
        <row r="559">
          <cell r="B559" t="str">
            <v>Polish, Leather Care  Cleaner 500ml</v>
          </cell>
          <cell r="C559" t="str">
            <v>Supplies</v>
          </cell>
          <cell r="D559" t="str">
            <v>CLEANING</v>
          </cell>
          <cell r="E559" t="str">
            <v>26.8J</v>
          </cell>
          <cell r="F559">
            <v>420.00119999999998</v>
          </cell>
          <cell r="G559">
            <v>487.20139199999994</v>
          </cell>
          <cell r="H559">
            <v>488</v>
          </cell>
        </row>
        <row r="560">
          <cell r="B560" t="str">
            <v>Polish, Mr. Pledge 213gm/300ml</v>
          </cell>
          <cell r="C560" t="str">
            <v>Supplies</v>
          </cell>
          <cell r="D560" t="str">
            <v>CLEANING</v>
          </cell>
          <cell r="E560" t="str">
            <v>26.8J</v>
          </cell>
          <cell r="F560">
            <v>230.00443999999999</v>
          </cell>
          <cell r="G560">
            <v>266.80515039999995</v>
          </cell>
          <cell r="H560">
            <v>267</v>
          </cell>
        </row>
        <row r="561">
          <cell r="B561" t="str">
            <v>Polish, Mr. Sheen 213gm/300ml</v>
          </cell>
          <cell r="C561" t="str">
            <v>Supplies</v>
          </cell>
          <cell r="D561" t="str">
            <v>CLEANING</v>
          </cell>
          <cell r="E561" t="str">
            <v>26.8J</v>
          </cell>
          <cell r="F561">
            <v>260.0025</v>
          </cell>
          <cell r="G561">
            <v>301.60289999999998</v>
          </cell>
          <cell r="H561">
            <v>302</v>
          </cell>
        </row>
        <row r="562">
          <cell r="B562" t="str">
            <v>Polish, Windowlene 300ml Lemon</v>
          </cell>
          <cell r="C562" t="str">
            <v>Supplies</v>
          </cell>
          <cell r="D562" t="str">
            <v>CLEANING</v>
          </cell>
          <cell r="E562" t="str">
            <v>26.8J</v>
          </cell>
          <cell r="F562">
            <v>90</v>
          </cell>
          <cell r="G562">
            <v>104.39999999999999</v>
          </cell>
          <cell r="H562">
            <v>105</v>
          </cell>
        </row>
        <row r="563">
          <cell r="B563" t="str">
            <v>Polish, Windowlene 300ml Regular</v>
          </cell>
          <cell r="C563" t="str">
            <v>Supplies</v>
          </cell>
          <cell r="D563" t="str">
            <v>CLEANING</v>
          </cell>
          <cell r="E563" t="str">
            <v>26.8J</v>
          </cell>
          <cell r="F563">
            <v>95.004999999999995</v>
          </cell>
          <cell r="G563">
            <v>110.20579999999998</v>
          </cell>
          <cell r="H563">
            <v>111</v>
          </cell>
        </row>
        <row r="564">
          <cell r="B564" t="str">
            <v>Polythene, Sheet</v>
          </cell>
          <cell r="C564" t="str">
            <v>Supplies</v>
          </cell>
          <cell r="D564" t="str">
            <v>GENERAL</v>
          </cell>
          <cell r="E564">
            <v>26.51</v>
          </cell>
          <cell r="F564">
            <v>110.00279999999999</v>
          </cell>
          <cell r="G564">
            <v>127.60324799999998</v>
          </cell>
          <cell r="H564">
            <v>128</v>
          </cell>
        </row>
        <row r="565">
          <cell r="B565" t="str">
            <v>MCB 32A Multi-9 Single Phase</v>
          </cell>
          <cell r="C565" t="str">
            <v>Supplies</v>
          </cell>
          <cell r="D565" t="str">
            <v>ELECTRICAL</v>
          </cell>
          <cell r="E565" t="str">
            <v>26.8H</v>
          </cell>
          <cell r="F565">
            <v>300</v>
          </cell>
          <cell r="G565">
            <v>348</v>
          </cell>
          <cell r="H565">
            <v>348</v>
          </cell>
        </row>
        <row r="566">
          <cell r="B566" t="str">
            <v>Pouch, Laminating A4</v>
          </cell>
          <cell r="C566" t="str">
            <v>Supplies</v>
          </cell>
          <cell r="D566" t="str">
            <v>OFFICE</v>
          </cell>
          <cell r="E566" t="str">
            <v>26.6L</v>
          </cell>
          <cell r="F566">
            <v>34.000799999999998</v>
          </cell>
          <cell r="G566">
            <v>39.440927999999992</v>
          </cell>
          <cell r="H566">
            <v>40</v>
          </cell>
        </row>
        <row r="567">
          <cell r="B567" t="str">
            <v>Pouch, Laminating film ID size 1x100</v>
          </cell>
          <cell r="C567" t="str">
            <v>Supplies</v>
          </cell>
          <cell r="D567" t="str">
            <v>OFFICE</v>
          </cell>
          <cell r="E567" t="str">
            <v>26.6L</v>
          </cell>
          <cell r="F567">
            <v>580</v>
          </cell>
          <cell r="G567">
            <v>672.8</v>
          </cell>
          <cell r="H567">
            <v>673</v>
          </cell>
        </row>
        <row r="568">
          <cell r="B568" t="str">
            <v>Powder, Clotrimazole Absorbent 30g</v>
          </cell>
          <cell r="C568" t="str">
            <v>Supplies</v>
          </cell>
          <cell r="D568" t="str">
            <v>DRUGS</v>
          </cell>
          <cell r="E568">
            <v>26.11</v>
          </cell>
          <cell r="F568">
            <v>80</v>
          </cell>
          <cell r="G568">
            <v>92.8</v>
          </cell>
          <cell r="H568">
            <v>93</v>
          </cell>
        </row>
        <row r="569">
          <cell r="B569" t="str">
            <v>Powder, Dusting Antibiotic 10g</v>
          </cell>
          <cell r="C569" t="str">
            <v>Supplies</v>
          </cell>
          <cell r="D569" t="str">
            <v>DRUGS</v>
          </cell>
          <cell r="E569">
            <v>26.11</v>
          </cell>
          <cell r="F569">
            <v>45</v>
          </cell>
          <cell r="G569">
            <v>52.199999999999996</v>
          </cell>
          <cell r="H569">
            <v>53</v>
          </cell>
        </row>
        <row r="570">
          <cell r="B570" t="str">
            <v>Power Supply Kit HP 750W common slot</v>
          </cell>
          <cell r="C570" t="str">
            <v>Supplies</v>
          </cell>
          <cell r="D570" t="str">
            <v>COMP</v>
          </cell>
          <cell r="E570" t="str">
            <v>31.9A</v>
          </cell>
          <cell r="F570">
            <v>16275</v>
          </cell>
          <cell r="G570">
            <v>18879</v>
          </cell>
          <cell r="H570">
            <v>18879</v>
          </cell>
        </row>
        <row r="571">
          <cell r="B571" t="str">
            <v>Power supply unit Dell optiplex GX 520</v>
          </cell>
          <cell r="C571" t="str">
            <v>Supplies</v>
          </cell>
          <cell r="D571" t="str">
            <v>COMP</v>
          </cell>
          <cell r="E571" t="str">
            <v>26.6B</v>
          </cell>
          <cell r="F571">
            <v>6465.52</v>
          </cell>
          <cell r="G571">
            <v>7500.0032000000001</v>
          </cell>
          <cell r="H571">
            <v>7501</v>
          </cell>
        </row>
        <row r="572">
          <cell r="B572" t="str">
            <v>Power Supply unit, Dell Optiplex GX280</v>
          </cell>
          <cell r="C572" t="str">
            <v>Supplies</v>
          </cell>
          <cell r="D572" t="str">
            <v>COMP</v>
          </cell>
          <cell r="E572" t="str">
            <v>26.6B</v>
          </cell>
          <cell r="F572">
            <v>6465.52</v>
          </cell>
          <cell r="G572">
            <v>7500.0032000000001</v>
          </cell>
          <cell r="H572">
            <v>7501</v>
          </cell>
        </row>
        <row r="573">
          <cell r="B573" t="str">
            <v>Probe set, for  Cobas integra 400/400 Plus Mat//28078165001 (2028484001) S/N. 102628</v>
          </cell>
          <cell r="C573" t="str">
            <v>Supplies</v>
          </cell>
          <cell r="D573" t="str">
            <v>LAB-CONS</v>
          </cell>
          <cell r="E573">
            <v>26.51</v>
          </cell>
          <cell r="F573">
            <v>20610</v>
          </cell>
          <cell r="G573">
            <v>23907.599999999999</v>
          </cell>
          <cell r="H573">
            <v>23908</v>
          </cell>
        </row>
        <row r="574">
          <cell r="B574" t="str">
            <v>Protector Fridgeguard 13A</v>
          </cell>
          <cell r="C574" t="str">
            <v>Supplies</v>
          </cell>
          <cell r="D574" t="str">
            <v>ELECTRICAL</v>
          </cell>
          <cell r="E574" t="str">
            <v>26.8H</v>
          </cell>
          <cell r="F574">
            <v>4002</v>
          </cell>
          <cell r="G574">
            <v>4642.32</v>
          </cell>
          <cell r="H574">
            <v>4643</v>
          </cell>
        </row>
        <row r="575">
          <cell r="B575" t="str">
            <v xml:space="preserve">Protector, Sleeve </v>
          </cell>
          <cell r="C575" t="str">
            <v>Supplies</v>
          </cell>
          <cell r="D575" t="str">
            <v>LAB-CONS</v>
          </cell>
          <cell r="E575">
            <v>26.51</v>
          </cell>
          <cell r="F575">
            <v>500</v>
          </cell>
          <cell r="G575">
            <v>580</v>
          </cell>
          <cell r="H575">
            <v>580</v>
          </cell>
        </row>
        <row r="576">
          <cell r="B576" t="str">
            <v>Pump, Force  plastic handle Large size</v>
          </cell>
          <cell r="C576" t="str">
            <v>Supplies</v>
          </cell>
          <cell r="D576" t="str">
            <v>CLEANING</v>
          </cell>
          <cell r="E576" t="str">
            <v>26.8J</v>
          </cell>
          <cell r="F576">
            <v>69</v>
          </cell>
          <cell r="G576">
            <v>80.039999999999992</v>
          </cell>
          <cell r="H576">
            <v>81</v>
          </cell>
        </row>
        <row r="577">
          <cell r="B577" t="str">
            <v>Pump, Force  wooden handle Large size</v>
          </cell>
          <cell r="C577" t="str">
            <v>Supplies</v>
          </cell>
          <cell r="D577" t="str">
            <v>CLEANING</v>
          </cell>
          <cell r="E577" t="str">
            <v>26.8J</v>
          </cell>
          <cell r="F577">
            <v>69</v>
          </cell>
          <cell r="G577">
            <v>80.039999999999992</v>
          </cell>
          <cell r="H577">
            <v>81</v>
          </cell>
        </row>
        <row r="578">
          <cell r="B578" t="str">
            <v>Pump, Gear Box Oil Metal 10ltrs</v>
          </cell>
          <cell r="C578" t="str">
            <v>Supplies</v>
          </cell>
          <cell r="D578" t="str">
            <v>TRANSPORT</v>
          </cell>
          <cell r="E578" t="str">
            <v>26.8M</v>
          </cell>
          <cell r="F578">
            <v>29000</v>
          </cell>
          <cell r="G578">
            <v>33640</v>
          </cell>
          <cell r="H578">
            <v>33640</v>
          </cell>
        </row>
        <row r="579">
          <cell r="B579" t="str">
            <v>Pump, Master Cylinder HZJ 10547201-60720</v>
          </cell>
          <cell r="C579" t="str">
            <v>Supplies</v>
          </cell>
          <cell r="D579" t="str">
            <v>TRANSPORT</v>
          </cell>
          <cell r="E579" t="str">
            <v>25.7M</v>
          </cell>
          <cell r="F579">
            <v>14000</v>
          </cell>
          <cell r="G579">
            <v>16239.999999999998</v>
          </cell>
          <cell r="H579">
            <v>16240</v>
          </cell>
        </row>
        <row r="580">
          <cell r="B580" t="str">
            <v>Punch, Paper  kangaroo DP-540</v>
          </cell>
          <cell r="C580" t="str">
            <v>Supplies</v>
          </cell>
          <cell r="D580" t="str">
            <v>OFFICE</v>
          </cell>
          <cell r="E580" t="str">
            <v>26.6L</v>
          </cell>
          <cell r="F580">
            <v>210.00049999999999</v>
          </cell>
          <cell r="G580">
            <v>243.60057999999998</v>
          </cell>
          <cell r="H580">
            <v>244</v>
          </cell>
        </row>
        <row r="581">
          <cell r="B581" t="str">
            <v>Punch, Paper kangaroo for DBS papers 1 Hole</v>
          </cell>
          <cell r="C581" t="str">
            <v>Supplies</v>
          </cell>
          <cell r="D581" t="str">
            <v>OFFICE</v>
          </cell>
          <cell r="E581" t="str">
            <v>26.6L</v>
          </cell>
          <cell r="F581">
            <v>228.45</v>
          </cell>
          <cell r="G581">
            <v>265.00199999999995</v>
          </cell>
          <cell r="H581">
            <v>266</v>
          </cell>
        </row>
        <row r="582">
          <cell r="B582" t="str">
            <v>Punch, Paper Kangaroo Heavy Duty DP-800</v>
          </cell>
          <cell r="C582" t="str">
            <v>Supplies</v>
          </cell>
          <cell r="D582" t="str">
            <v>OFFICE</v>
          </cell>
          <cell r="E582" t="str">
            <v>26.6L</v>
          </cell>
          <cell r="F582">
            <v>1600</v>
          </cell>
          <cell r="G582">
            <v>1855.9999999999998</v>
          </cell>
          <cell r="H582">
            <v>1856</v>
          </cell>
        </row>
        <row r="583">
          <cell r="B583" t="str">
            <v>Punch, Paper Kangaroo medium  DP-520</v>
          </cell>
          <cell r="C583" t="str">
            <v>Supplies</v>
          </cell>
          <cell r="D583" t="str">
            <v>OFFICE</v>
          </cell>
          <cell r="E583" t="str">
            <v>26.6L</v>
          </cell>
          <cell r="F583">
            <v>160.05699999999999</v>
          </cell>
          <cell r="G583">
            <v>185.66611999999998</v>
          </cell>
          <cell r="H583">
            <v>186</v>
          </cell>
        </row>
        <row r="584">
          <cell r="B584" t="str">
            <v>Punched, Pockets 1x100</v>
          </cell>
          <cell r="C584" t="str">
            <v>Supplies</v>
          </cell>
          <cell r="D584" t="str">
            <v>OFFICE</v>
          </cell>
          <cell r="E584" t="str">
            <v>26.6L</v>
          </cell>
          <cell r="F584">
            <v>655.16999999999996</v>
          </cell>
          <cell r="G584">
            <v>759.99719999999991</v>
          </cell>
          <cell r="H584">
            <v>760</v>
          </cell>
        </row>
        <row r="585">
          <cell r="B585" t="str">
            <v>Punched, Pockets 1x50</v>
          </cell>
          <cell r="C585" t="str">
            <v>Supplies</v>
          </cell>
          <cell r="D585" t="str">
            <v>OFFICE</v>
          </cell>
          <cell r="E585" t="str">
            <v>26.6L</v>
          </cell>
          <cell r="F585">
            <v>272.50020000000001</v>
          </cell>
          <cell r="G585">
            <v>316.10023200000001</v>
          </cell>
          <cell r="H585">
            <v>317</v>
          </cell>
        </row>
        <row r="586">
          <cell r="B586" t="str">
            <v>MCB 6A Multi-9 Three  Phase</v>
          </cell>
          <cell r="C586" t="str">
            <v>Supplies</v>
          </cell>
          <cell r="D586" t="str">
            <v>ELECTRICAL</v>
          </cell>
          <cell r="E586" t="str">
            <v>26.8H</v>
          </cell>
          <cell r="F586">
            <v>800</v>
          </cell>
          <cell r="G586">
            <v>927.99999999999989</v>
          </cell>
          <cell r="H586">
            <v>928</v>
          </cell>
        </row>
        <row r="587">
          <cell r="B587" t="str">
            <v>Punchure Repair Kit, Rema Tiptop mwicombi A3 3mm 1/8''  5111956</v>
          </cell>
          <cell r="C587" t="str">
            <v>Supplies</v>
          </cell>
          <cell r="D587" t="str">
            <v>TRANSPORT</v>
          </cell>
          <cell r="E587" t="str">
            <v>25.7M</v>
          </cell>
          <cell r="F587">
            <v>5035</v>
          </cell>
          <cell r="G587">
            <v>5840.5999999999995</v>
          </cell>
          <cell r="H587">
            <v>5841</v>
          </cell>
        </row>
        <row r="588">
          <cell r="B588" t="str">
            <v>Punchure Repair Kit, Rema Tiptop mwicombi A6 3mm 1/4''  5113040</v>
          </cell>
          <cell r="C588" t="str">
            <v>Supplies</v>
          </cell>
          <cell r="D588" t="str">
            <v>TRANSPORT</v>
          </cell>
          <cell r="E588" t="str">
            <v>25.7M</v>
          </cell>
          <cell r="F588">
            <v>5400</v>
          </cell>
          <cell r="G588">
            <v>6264</v>
          </cell>
          <cell r="H588">
            <v>6264</v>
          </cell>
        </row>
        <row r="589">
          <cell r="B589" t="str">
            <v>Punchure Repair Kit, Rema Tiptop No.1   5000043</v>
          </cell>
          <cell r="C589" t="str">
            <v>Supplies</v>
          </cell>
          <cell r="D589" t="str">
            <v>TRANSPORT</v>
          </cell>
          <cell r="E589" t="str">
            <v>25.7M</v>
          </cell>
          <cell r="F589">
            <v>330</v>
          </cell>
          <cell r="G589">
            <v>382.79999999999995</v>
          </cell>
          <cell r="H589">
            <v>383</v>
          </cell>
        </row>
        <row r="590">
          <cell r="B590" t="str">
            <v>Punchure Repair Kit, Rema Tiptop No.2  5000050</v>
          </cell>
          <cell r="C590" t="str">
            <v>Supplies</v>
          </cell>
          <cell r="D590" t="str">
            <v>TRANSPORT</v>
          </cell>
          <cell r="E590" t="str">
            <v>25.7M</v>
          </cell>
          <cell r="F590">
            <v>550</v>
          </cell>
          <cell r="G590">
            <v>638</v>
          </cell>
          <cell r="H590">
            <v>638</v>
          </cell>
        </row>
        <row r="591">
          <cell r="B591" t="str">
            <v>Rack, Coating wire for 15ml tubes 40holes</v>
          </cell>
          <cell r="C591" t="str">
            <v>Supplies</v>
          </cell>
          <cell r="D591" t="str">
            <v>LAB-CONS</v>
          </cell>
          <cell r="E591">
            <v>31.71</v>
          </cell>
          <cell r="F591">
            <v>2000</v>
          </cell>
          <cell r="G591">
            <v>2320</v>
          </cell>
          <cell r="H591">
            <v>2320</v>
          </cell>
        </row>
        <row r="592">
          <cell r="B592" t="str">
            <v>Rack, Coating Wire for 50ml tubes 20 holes</v>
          </cell>
          <cell r="C592" t="str">
            <v>Supplies</v>
          </cell>
          <cell r="D592" t="str">
            <v>LAB-CONS</v>
          </cell>
          <cell r="E592">
            <v>31.71</v>
          </cell>
          <cell r="F592">
            <v>2000</v>
          </cell>
          <cell r="G592">
            <v>2320</v>
          </cell>
          <cell r="H592">
            <v>2320</v>
          </cell>
        </row>
        <row r="593">
          <cell r="B593" t="str">
            <v>Rack, Dry for DBS 10/p</v>
          </cell>
          <cell r="C593" t="str">
            <v>Supplies</v>
          </cell>
          <cell r="D593" t="str">
            <v>LAB-CONS</v>
          </cell>
          <cell r="E593">
            <v>31.71</v>
          </cell>
          <cell r="F593">
            <v>4408</v>
          </cell>
          <cell r="G593">
            <v>5113.28</v>
          </cell>
          <cell r="H593">
            <v>5114</v>
          </cell>
        </row>
        <row r="594">
          <cell r="B594" t="str">
            <v>Rack, for 1.7ml Tube ice #NC9268978</v>
          </cell>
          <cell r="C594" t="str">
            <v>Supplies</v>
          </cell>
          <cell r="D594" t="str">
            <v>LAB-CONS</v>
          </cell>
          <cell r="E594">
            <v>26.51</v>
          </cell>
          <cell r="F594">
            <v>10000</v>
          </cell>
          <cell r="G594">
            <v>11600</v>
          </cell>
          <cell r="H594">
            <v>11600</v>
          </cell>
        </row>
        <row r="595">
          <cell r="B595" t="str">
            <v>Rack, for cryovial 54x100 cell box</v>
          </cell>
          <cell r="C595" t="str">
            <v>Supplies</v>
          </cell>
          <cell r="D595" t="str">
            <v>LAB-CONS</v>
          </cell>
          <cell r="E595">
            <v>31.71</v>
          </cell>
          <cell r="F595">
            <v>18500</v>
          </cell>
          <cell r="G595">
            <v>21460</v>
          </cell>
          <cell r="H595">
            <v>21460</v>
          </cell>
        </row>
        <row r="596">
          <cell r="B596" t="str">
            <v>Rack, for Eppendorf Tube Microcentrifuge  24x1.5ml-2ml tubes #EF3056A</v>
          </cell>
          <cell r="C596" t="str">
            <v>Supplies</v>
          </cell>
          <cell r="D596" t="str">
            <v>LAB-CONS</v>
          </cell>
          <cell r="E596">
            <v>26.51</v>
          </cell>
          <cell r="F596">
            <v>3000</v>
          </cell>
          <cell r="G596">
            <v>3479.9999999999995</v>
          </cell>
          <cell r="H596">
            <v>3480</v>
          </cell>
        </row>
        <row r="597">
          <cell r="B597" t="str">
            <v>MCB 10A Multi-9 Three  Phase</v>
          </cell>
          <cell r="C597" t="str">
            <v>Supplies</v>
          </cell>
          <cell r="D597" t="str">
            <v>ELECTRICAL</v>
          </cell>
          <cell r="E597" t="str">
            <v>26.8H</v>
          </cell>
          <cell r="F597">
            <v>800</v>
          </cell>
          <cell r="G597">
            <v>927.99999999999989</v>
          </cell>
          <cell r="H597">
            <v>928</v>
          </cell>
        </row>
        <row r="598">
          <cell r="B598" t="str">
            <v>Rack, for hain float rube 1ml 14/rack</v>
          </cell>
          <cell r="C598" t="str">
            <v>Supplies</v>
          </cell>
          <cell r="D598" t="str">
            <v>LAB-CONS</v>
          </cell>
          <cell r="E598">
            <v>26.51</v>
          </cell>
          <cell r="F598">
            <v>203</v>
          </cell>
          <cell r="G598">
            <v>235.48</v>
          </cell>
          <cell r="H598">
            <v>236</v>
          </cell>
        </row>
        <row r="599">
          <cell r="B599" t="str">
            <v>Rack, for Liquid Nitrogen (MVE TEC 2000)</v>
          </cell>
          <cell r="C599" t="str">
            <v>Supplies</v>
          </cell>
          <cell r="D599" t="str">
            <v>LAB-CONS</v>
          </cell>
          <cell r="E599">
            <v>31.71</v>
          </cell>
          <cell r="F599">
            <v>12998</v>
          </cell>
          <cell r="G599">
            <v>15077.679999999998</v>
          </cell>
          <cell r="H599">
            <v>15078</v>
          </cell>
        </row>
        <row r="600">
          <cell r="B600" t="str">
            <v>Rack, for Microtube ice 0.6ml #50-212-958</v>
          </cell>
          <cell r="C600" t="str">
            <v>Supplies</v>
          </cell>
          <cell r="D600" t="str">
            <v>LAB-CONS</v>
          </cell>
          <cell r="E600">
            <v>26.51</v>
          </cell>
          <cell r="F600">
            <v>12000</v>
          </cell>
          <cell r="G600">
            <v>13919.999999999998</v>
          </cell>
          <cell r="H600">
            <v>13920</v>
          </cell>
        </row>
        <row r="601">
          <cell r="B601" t="str">
            <v>Rack, K-Tube 12x96 for Cobas Taqman #3137082001(Roche)</v>
          </cell>
          <cell r="C601" t="str">
            <v>Supplies</v>
          </cell>
          <cell r="D601" t="str">
            <v>LAB-CONS</v>
          </cell>
          <cell r="E601">
            <v>26.51</v>
          </cell>
          <cell r="F601">
            <v>98415</v>
          </cell>
          <cell r="G601">
            <v>114161.4</v>
          </cell>
          <cell r="H601">
            <v>114162</v>
          </cell>
        </row>
        <row r="602">
          <cell r="B602" t="str">
            <v>Rack, Microcentrifuge Foam Tube #05-664-15D/#05-664-15C 0.4ml</v>
          </cell>
          <cell r="C602" t="str">
            <v>Supplies</v>
          </cell>
          <cell r="D602" t="str">
            <v>LAB-CONS</v>
          </cell>
          <cell r="E602">
            <v>26.51</v>
          </cell>
          <cell r="F602">
            <v>700</v>
          </cell>
          <cell r="G602">
            <v>812</v>
          </cell>
          <cell r="H602">
            <v>812</v>
          </cell>
        </row>
        <row r="603">
          <cell r="B603" t="str">
            <v>Rack, Microtube floating  # HS2134A</v>
          </cell>
          <cell r="C603" t="str">
            <v>Supplies</v>
          </cell>
          <cell r="D603" t="str">
            <v>LAB-CONS</v>
          </cell>
          <cell r="E603">
            <v>26.51</v>
          </cell>
          <cell r="F603">
            <v>4200</v>
          </cell>
          <cell r="G603">
            <v>4872</v>
          </cell>
          <cell r="H603">
            <v>4872</v>
          </cell>
        </row>
        <row r="604">
          <cell r="B604" t="str">
            <v>Rack, Nalgene plastic to hold 50ml tube</v>
          </cell>
          <cell r="C604" t="str">
            <v>Supplies</v>
          </cell>
          <cell r="D604" t="str">
            <v>LAB-CONS</v>
          </cell>
          <cell r="E604">
            <v>31.71</v>
          </cell>
          <cell r="F604">
            <v>2200</v>
          </cell>
          <cell r="G604">
            <v>2552</v>
          </cell>
          <cell r="H604">
            <v>2552</v>
          </cell>
        </row>
        <row r="605">
          <cell r="B605" t="str">
            <v>Rack, PCRack TM of  strips 8-12 tubes 0.2ml  &amp; 96-well PCR tubes #EF3648C 20/Rack</v>
          </cell>
          <cell r="C605" t="str">
            <v>Supplies</v>
          </cell>
          <cell r="D605" t="str">
            <v>LAB-CONS</v>
          </cell>
          <cell r="E605">
            <v>26.51</v>
          </cell>
          <cell r="F605">
            <v>6800</v>
          </cell>
          <cell r="G605">
            <v>7887.9999999999991</v>
          </cell>
          <cell r="H605">
            <v>7888</v>
          </cell>
        </row>
        <row r="606">
          <cell r="B606" t="str">
            <v>Rack, Pipette Rack, Eppendorf (Pc)</v>
          </cell>
          <cell r="C606" t="str">
            <v>Supplies</v>
          </cell>
          <cell r="D606" t="str">
            <v>LAB-CONS</v>
          </cell>
          <cell r="E606">
            <v>31.71</v>
          </cell>
          <cell r="F606">
            <v>16240</v>
          </cell>
          <cell r="G606">
            <v>18838.399999999998</v>
          </cell>
          <cell r="H606">
            <v>18839</v>
          </cell>
        </row>
        <row r="607">
          <cell r="B607" t="str">
            <v>Rack, Slide drying vertical plastic</v>
          </cell>
          <cell r="C607" t="str">
            <v>Supplies</v>
          </cell>
          <cell r="D607" t="str">
            <v>LAB-CONS</v>
          </cell>
          <cell r="E607">
            <v>31.71</v>
          </cell>
          <cell r="F607">
            <v>2500</v>
          </cell>
          <cell r="G607">
            <v>2900</v>
          </cell>
          <cell r="H607">
            <v>2900</v>
          </cell>
        </row>
        <row r="608">
          <cell r="B608" t="str">
            <v>MCB 15A Multi-9 Three  Phase</v>
          </cell>
          <cell r="C608" t="str">
            <v>Supplies</v>
          </cell>
          <cell r="D608" t="str">
            <v>ELECTRICAL</v>
          </cell>
          <cell r="E608" t="str">
            <v>26.8H</v>
          </cell>
          <cell r="F608">
            <v>800</v>
          </cell>
          <cell r="G608">
            <v>927.99999999999989</v>
          </cell>
          <cell r="H608">
            <v>928</v>
          </cell>
        </row>
        <row r="609">
          <cell r="B609" t="str">
            <v>Rack, Slide Wooden</v>
          </cell>
          <cell r="C609" t="str">
            <v>Supplies</v>
          </cell>
          <cell r="D609" t="str">
            <v>LAB-CONS</v>
          </cell>
          <cell r="E609">
            <v>31.71</v>
          </cell>
          <cell r="F609">
            <v>9800</v>
          </cell>
          <cell r="G609">
            <v>11368</v>
          </cell>
          <cell r="H609">
            <v>11368</v>
          </cell>
        </row>
        <row r="610">
          <cell r="B610" t="str">
            <v>Rack, Sliding for Freezer Tenak model#TE24234</v>
          </cell>
          <cell r="C610" t="str">
            <v>Supplies</v>
          </cell>
          <cell r="D610" t="str">
            <v>LAB-CONS</v>
          </cell>
          <cell r="E610">
            <v>26.51</v>
          </cell>
          <cell r="F610">
            <v>21400</v>
          </cell>
          <cell r="G610">
            <v>24824</v>
          </cell>
          <cell r="H610">
            <v>24824</v>
          </cell>
        </row>
        <row r="611">
          <cell r="B611" t="str">
            <v>Rack, Staining</v>
          </cell>
          <cell r="C611" t="str">
            <v>Supplies</v>
          </cell>
          <cell r="D611" t="str">
            <v>LAB-CONS</v>
          </cell>
          <cell r="E611">
            <v>31.71</v>
          </cell>
          <cell r="F611">
            <v>4000</v>
          </cell>
          <cell r="G611">
            <v>4640</v>
          </cell>
          <cell r="H611">
            <v>4640</v>
          </cell>
        </row>
        <row r="612">
          <cell r="B612" t="str">
            <v>Rack, Storage  PP Microtube red 15ml # 05-541-6A</v>
          </cell>
          <cell r="C612" t="str">
            <v>Supplies</v>
          </cell>
          <cell r="D612" t="str">
            <v>LAB-CONS</v>
          </cell>
          <cell r="E612">
            <v>26.51</v>
          </cell>
          <cell r="F612">
            <v>800</v>
          </cell>
          <cell r="G612">
            <v>927.99999999999989</v>
          </cell>
          <cell r="H612">
            <v>928</v>
          </cell>
        </row>
        <row r="613">
          <cell r="B613" t="str">
            <v>Rack, Tube eppendorf 40tubes/Rack</v>
          </cell>
          <cell r="C613" t="str">
            <v>Supplies</v>
          </cell>
          <cell r="D613" t="str">
            <v>LAB-CONS</v>
          </cell>
          <cell r="E613">
            <v>26.51</v>
          </cell>
          <cell r="F613">
            <v>2000</v>
          </cell>
          <cell r="G613">
            <v>2320</v>
          </cell>
          <cell r="H613">
            <v>2320</v>
          </cell>
        </row>
        <row r="614">
          <cell r="B614" t="str">
            <v>Rack, Tube Sarsdet</v>
          </cell>
          <cell r="C614" t="str">
            <v>Supplies</v>
          </cell>
          <cell r="D614" t="str">
            <v>LAB-CONS</v>
          </cell>
          <cell r="E614">
            <v>31.71</v>
          </cell>
          <cell r="F614">
            <v>2500</v>
          </cell>
          <cell r="G614">
            <v>2900</v>
          </cell>
          <cell r="H614">
            <v>2900</v>
          </cell>
        </row>
        <row r="615">
          <cell r="B615" t="str">
            <v>Rack, working  Benchtop 96well #410094</v>
          </cell>
          <cell r="C615" t="str">
            <v>Supplies</v>
          </cell>
          <cell r="D615" t="str">
            <v>LAB-CONS</v>
          </cell>
          <cell r="E615">
            <v>26.51</v>
          </cell>
          <cell r="F615">
            <v>22000</v>
          </cell>
          <cell r="G615">
            <v>25520</v>
          </cell>
          <cell r="H615">
            <v>25520</v>
          </cell>
        </row>
        <row r="616">
          <cell r="B616" t="str">
            <v>Rack,Heatrow Scientific 96well Reversable Pink #EF2345E</v>
          </cell>
          <cell r="C616" t="str">
            <v>Supplies</v>
          </cell>
          <cell r="D616" t="str">
            <v>LAB-CONS</v>
          </cell>
          <cell r="E616">
            <v>26.51</v>
          </cell>
          <cell r="F616">
            <v>2000</v>
          </cell>
          <cell r="G616">
            <v>2320</v>
          </cell>
          <cell r="H616">
            <v>2320</v>
          </cell>
        </row>
        <row r="617">
          <cell r="B617" t="str">
            <v>Radiator Assy HZJ 78  16040-13700</v>
          </cell>
          <cell r="C617" t="str">
            <v>Supplies</v>
          </cell>
          <cell r="D617" t="str">
            <v>TRANSPORT</v>
          </cell>
          <cell r="E617" t="str">
            <v>25.7M</v>
          </cell>
          <cell r="F617">
            <v>58000</v>
          </cell>
          <cell r="G617">
            <v>67280</v>
          </cell>
          <cell r="H617">
            <v>67280</v>
          </cell>
        </row>
        <row r="618">
          <cell r="B618" t="str">
            <v>Radiator Assy L/C105 Toyota 16400-66131</v>
          </cell>
          <cell r="C618" t="str">
            <v>Supplies</v>
          </cell>
          <cell r="D618" t="str">
            <v>TRANSPORT</v>
          </cell>
          <cell r="E618" t="str">
            <v>25.7M</v>
          </cell>
          <cell r="F618">
            <v>58000</v>
          </cell>
          <cell r="G618">
            <v>67280</v>
          </cell>
          <cell r="H618">
            <v>67280</v>
          </cell>
        </row>
        <row r="619">
          <cell r="B619" t="str">
            <v>MCB 20A Multi-9 Three  Phase</v>
          </cell>
          <cell r="C619" t="str">
            <v>Supplies</v>
          </cell>
          <cell r="D619" t="str">
            <v>ELECTRICAL</v>
          </cell>
          <cell r="E619" t="str">
            <v>26.8H</v>
          </cell>
          <cell r="F619">
            <v>800</v>
          </cell>
          <cell r="G619">
            <v>927.99999999999989</v>
          </cell>
          <cell r="H619">
            <v>928</v>
          </cell>
        </row>
        <row r="620">
          <cell r="B620" t="str">
            <v>Radiography, cassettes 43.6cm * 35.6 cm</v>
          </cell>
          <cell r="C620" t="str">
            <v>Supplies</v>
          </cell>
          <cell r="D620" t="str">
            <v>LAB-CONS</v>
          </cell>
          <cell r="E620">
            <v>26.51</v>
          </cell>
          <cell r="F620">
            <v>4725</v>
          </cell>
          <cell r="G620">
            <v>5481</v>
          </cell>
          <cell r="H620">
            <v>5481</v>
          </cell>
        </row>
        <row r="621">
          <cell r="B621" t="str">
            <v>Radiology ,Clamp for X-ray Fillm Processor</v>
          </cell>
          <cell r="C621" t="str">
            <v>Supplies</v>
          </cell>
          <cell r="D621" t="str">
            <v>LAB-CONS</v>
          </cell>
          <cell r="E621">
            <v>26.51</v>
          </cell>
          <cell r="F621">
            <v>1500</v>
          </cell>
          <cell r="G621">
            <v>1739.9999999999998</v>
          </cell>
          <cell r="H621">
            <v>1740</v>
          </cell>
        </row>
        <row r="622">
          <cell r="B622" t="str">
            <v>Radiology ,Foot for X-ray Film Processor</v>
          </cell>
          <cell r="C622" t="str">
            <v>Supplies</v>
          </cell>
          <cell r="D622" t="str">
            <v>LAB-CONS</v>
          </cell>
          <cell r="E622">
            <v>26.51</v>
          </cell>
          <cell r="F622">
            <v>500</v>
          </cell>
          <cell r="G622">
            <v>580</v>
          </cell>
          <cell r="H622">
            <v>580</v>
          </cell>
        </row>
        <row r="623">
          <cell r="B623" t="str">
            <v>Radiology, PCR ELEVA-S and Printer+Eight Digital Plates</v>
          </cell>
          <cell r="C623" t="str">
            <v>Supplies</v>
          </cell>
          <cell r="D623" t="str">
            <v>LAB-CONS</v>
          </cell>
          <cell r="E623" t="str">
            <v>26.8O</v>
          </cell>
          <cell r="F623">
            <v>6775650</v>
          </cell>
          <cell r="G623">
            <v>7859753.9999999991</v>
          </cell>
          <cell r="H623">
            <v>7859754</v>
          </cell>
        </row>
        <row r="624">
          <cell r="B624" t="str">
            <v>Radiology, X-Ray Developer AGFA ESO 2/20 Ltr</v>
          </cell>
          <cell r="C624" t="str">
            <v>Supplies</v>
          </cell>
          <cell r="D624" t="str">
            <v>LAB-CONS</v>
          </cell>
          <cell r="E624">
            <v>26.51</v>
          </cell>
          <cell r="F624">
            <v>4600</v>
          </cell>
          <cell r="G624">
            <v>5336</v>
          </cell>
          <cell r="H624">
            <v>5336</v>
          </cell>
        </row>
        <row r="625">
          <cell r="B625" t="str">
            <v>Radiology, X-Ray Film AGFA 18x43</v>
          </cell>
          <cell r="C625" t="str">
            <v>Supplies</v>
          </cell>
          <cell r="D625" t="str">
            <v>LAB-CONS</v>
          </cell>
          <cell r="E625">
            <v>26.51</v>
          </cell>
          <cell r="F625">
            <v>3285</v>
          </cell>
          <cell r="G625">
            <v>3810.6</v>
          </cell>
          <cell r="H625">
            <v>3811</v>
          </cell>
        </row>
        <row r="626">
          <cell r="B626" t="str">
            <v>Radiology, X-Ray Film AGFA 35 X 43 cm 400 speed 100/sheets ortho</v>
          </cell>
          <cell r="C626" t="str">
            <v>Supplies</v>
          </cell>
          <cell r="D626" t="str">
            <v>LAB-CONS</v>
          </cell>
          <cell r="E626">
            <v>26.51</v>
          </cell>
          <cell r="F626">
            <v>6600</v>
          </cell>
          <cell r="G626">
            <v>7655.9999999999991</v>
          </cell>
          <cell r="H626">
            <v>7656</v>
          </cell>
        </row>
        <row r="627">
          <cell r="B627" t="str">
            <v>Radiology, X-Ray Film AGFA 35x35</v>
          </cell>
          <cell r="C627" t="str">
            <v>Supplies</v>
          </cell>
          <cell r="D627" t="str">
            <v>LAB-CONS</v>
          </cell>
          <cell r="E627">
            <v>26.51</v>
          </cell>
          <cell r="F627">
            <v>5200</v>
          </cell>
          <cell r="G627">
            <v>6032</v>
          </cell>
          <cell r="H627">
            <v>6032</v>
          </cell>
        </row>
        <row r="628">
          <cell r="B628" t="str">
            <v>Radiology, X-Ray Fixer AGFA ESO 2/20 Ltr</v>
          </cell>
          <cell r="C628" t="str">
            <v>Supplies</v>
          </cell>
          <cell r="D628" t="str">
            <v>LAB-CONS</v>
          </cell>
          <cell r="E628">
            <v>26.51</v>
          </cell>
          <cell r="F628">
            <v>2500</v>
          </cell>
          <cell r="G628">
            <v>2900</v>
          </cell>
          <cell r="H628">
            <v>2900</v>
          </cell>
        </row>
        <row r="629">
          <cell r="B629" t="str">
            <v>Radiology, X-Ray Viewer 43.5x35.5cm</v>
          </cell>
          <cell r="C629" t="str">
            <v>Supplies</v>
          </cell>
          <cell r="D629" t="str">
            <v>LAB-CONS</v>
          </cell>
          <cell r="E629">
            <v>26.51</v>
          </cell>
          <cell r="F629">
            <v>19000</v>
          </cell>
          <cell r="G629">
            <v>22040</v>
          </cell>
          <cell r="H629">
            <v>22040</v>
          </cell>
        </row>
        <row r="630">
          <cell r="B630" t="str">
            <v>MCB 30A Multi-9 Three Phase</v>
          </cell>
          <cell r="C630" t="str">
            <v>Supplies</v>
          </cell>
          <cell r="D630" t="str">
            <v>ELECTRICAL</v>
          </cell>
          <cell r="E630" t="str">
            <v>26.8H</v>
          </cell>
          <cell r="F630">
            <v>800</v>
          </cell>
          <cell r="G630">
            <v>927.99999999999989</v>
          </cell>
          <cell r="H630">
            <v>928</v>
          </cell>
        </row>
        <row r="631">
          <cell r="B631" t="str">
            <v>Radiology, X-Ray Viewer70x43cm</v>
          </cell>
          <cell r="C631" t="str">
            <v>Supplies</v>
          </cell>
          <cell r="D631" t="str">
            <v>LAB-CONS</v>
          </cell>
          <cell r="E631">
            <v>26.51</v>
          </cell>
          <cell r="F631">
            <v>36000</v>
          </cell>
          <cell r="G631">
            <v>41760</v>
          </cell>
          <cell r="H631">
            <v>41760</v>
          </cell>
        </row>
        <row r="632">
          <cell r="B632" t="str">
            <v>RAM for Server HP Proliant DL580 G4 PC2 3200 DDR2 2GB</v>
          </cell>
          <cell r="C632" t="str">
            <v>Supplies</v>
          </cell>
          <cell r="D632" t="str">
            <v>COMP</v>
          </cell>
          <cell r="E632" t="str">
            <v>26.6B</v>
          </cell>
          <cell r="F632">
            <v>8500</v>
          </cell>
          <cell r="G632">
            <v>9860</v>
          </cell>
          <cell r="H632">
            <v>9860</v>
          </cell>
        </row>
        <row r="633">
          <cell r="B633" t="str">
            <v>Ram, 2GB PC2- 4200 for computer HP 5100</v>
          </cell>
          <cell r="C633" t="str">
            <v>Supplies</v>
          </cell>
          <cell r="D633" t="str">
            <v>COMP</v>
          </cell>
          <cell r="E633" t="str">
            <v>26.6B</v>
          </cell>
          <cell r="F633">
            <v>4640</v>
          </cell>
          <cell r="G633">
            <v>5382.4</v>
          </cell>
          <cell r="H633">
            <v>5383</v>
          </cell>
        </row>
        <row r="634">
          <cell r="B634" t="str">
            <v>RAM, DDR 2GB  PC2  Dell latitude Computer</v>
          </cell>
          <cell r="C634" t="str">
            <v>Supplies</v>
          </cell>
          <cell r="D634" t="str">
            <v>COMP</v>
          </cell>
          <cell r="E634" t="str">
            <v>26.6B</v>
          </cell>
          <cell r="F634">
            <v>4640</v>
          </cell>
          <cell r="G634">
            <v>5382.4</v>
          </cell>
          <cell r="H634">
            <v>5383</v>
          </cell>
        </row>
        <row r="635">
          <cell r="B635" t="str">
            <v>RAM, DDR 512 MB-Dell Computer</v>
          </cell>
          <cell r="C635" t="str">
            <v>Supplies</v>
          </cell>
          <cell r="D635" t="str">
            <v>COMP</v>
          </cell>
          <cell r="E635" t="str">
            <v>26.6B</v>
          </cell>
          <cell r="F635">
            <v>2000</v>
          </cell>
          <cell r="G635">
            <v>2320</v>
          </cell>
          <cell r="H635">
            <v>2320</v>
          </cell>
        </row>
        <row r="636">
          <cell r="B636" t="str">
            <v>RAM, DDR PC2700 CL2.5 1GB for Dell computer</v>
          </cell>
          <cell r="C636" t="str">
            <v>Supplies</v>
          </cell>
          <cell r="D636" t="str">
            <v>COMP</v>
          </cell>
          <cell r="E636" t="str">
            <v>26.6B</v>
          </cell>
          <cell r="F636">
            <v>3000</v>
          </cell>
          <cell r="G636">
            <v>3479.9999999999995</v>
          </cell>
          <cell r="H636">
            <v>3480</v>
          </cell>
        </row>
        <row r="637">
          <cell r="B637" t="str">
            <v>Reader, Media  USB 2.0 Hi-Speed 19"-1 FCR-HS219/1</v>
          </cell>
          <cell r="C637" t="str">
            <v>Supplies</v>
          </cell>
          <cell r="D637" t="str">
            <v>COMP</v>
          </cell>
          <cell r="E637" t="str">
            <v>26.6B</v>
          </cell>
          <cell r="F637">
            <v>3393</v>
          </cell>
          <cell r="G637">
            <v>3935.8799999999997</v>
          </cell>
          <cell r="H637">
            <v>3936</v>
          </cell>
        </row>
        <row r="638">
          <cell r="B638" t="str">
            <v>Reagent for VICELL Concentration</v>
          </cell>
          <cell r="C638" t="str">
            <v>Supplies</v>
          </cell>
          <cell r="D638" t="str">
            <v>LAB-CONS</v>
          </cell>
          <cell r="E638">
            <v>26.51</v>
          </cell>
          <cell r="F638">
            <v>1052100</v>
          </cell>
          <cell r="G638">
            <v>1220436</v>
          </cell>
          <cell r="H638">
            <v>1220436</v>
          </cell>
        </row>
        <row r="639">
          <cell r="B639" t="str">
            <v>Reagent for VICELL Focus control 15ml</v>
          </cell>
          <cell r="C639" t="str">
            <v>Supplies</v>
          </cell>
          <cell r="D639" t="str">
            <v>LAB-CONS</v>
          </cell>
          <cell r="E639">
            <v>26.51</v>
          </cell>
          <cell r="F639">
            <v>12500</v>
          </cell>
          <cell r="G639">
            <v>14499.999999999998</v>
          </cell>
          <cell r="H639">
            <v>14500</v>
          </cell>
        </row>
        <row r="640">
          <cell r="B640" t="str">
            <v>Reagent Gramstain BBL 250ml</v>
          </cell>
          <cell r="C640" t="str">
            <v>Supplies</v>
          </cell>
          <cell r="D640" t="str">
            <v>LAB-CONS</v>
          </cell>
          <cell r="E640">
            <v>26.51</v>
          </cell>
          <cell r="F640">
            <v>7200</v>
          </cell>
          <cell r="G640">
            <v>8352</v>
          </cell>
          <cell r="H640">
            <v>8352</v>
          </cell>
        </row>
        <row r="641">
          <cell r="B641" t="str">
            <v>MCB 32A Multi-9 Three Phase</v>
          </cell>
          <cell r="C641" t="str">
            <v>Supplies</v>
          </cell>
          <cell r="D641" t="str">
            <v>ELECTRICAL</v>
          </cell>
          <cell r="E641" t="str">
            <v>26.8H</v>
          </cell>
          <cell r="F641">
            <v>800</v>
          </cell>
          <cell r="G641">
            <v>927.99999999999989</v>
          </cell>
          <cell r="H641">
            <v>928</v>
          </cell>
        </row>
        <row r="642">
          <cell r="B642" t="str">
            <v>Reagent VICELL single  Pack 383260</v>
          </cell>
          <cell r="C642" t="str">
            <v>Supplies</v>
          </cell>
          <cell r="D642" t="str">
            <v>LAB-CONS</v>
          </cell>
          <cell r="E642">
            <v>26.51</v>
          </cell>
          <cell r="F642">
            <v>23000</v>
          </cell>
          <cell r="G642">
            <v>26679.999999999996</v>
          </cell>
          <cell r="H642">
            <v>26680</v>
          </cell>
        </row>
        <row r="643">
          <cell r="B643" t="str">
            <v>Reagent,  Fetal Bovine Serum Heat-inactivated Certified GIBCO 100ml</v>
          </cell>
          <cell r="C643" t="str">
            <v>Supplies</v>
          </cell>
          <cell r="D643" t="str">
            <v>LAB-CONS</v>
          </cell>
          <cell r="E643">
            <v>26.51</v>
          </cell>
          <cell r="F643">
            <v>17000</v>
          </cell>
          <cell r="G643">
            <v>19720</v>
          </cell>
          <cell r="H643">
            <v>19720</v>
          </cell>
        </row>
        <row r="644">
          <cell r="B644" t="str">
            <v>Reagent,  Trypan Blue  100ml (Sigma) Ref// T8154 sterile filtered - bottle</v>
          </cell>
          <cell r="C644" t="str">
            <v>Supplies</v>
          </cell>
          <cell r="D644" t="str">
            <v>LAB-CONS</v>
          </cell>
          <cell r="E644">
            <v>26.51</v>
          </cell>
          <cell r="F644">
            <v>5000</v>
          </cell>
          <cell r="G644">
            <v>5800</v>
          </cell>
          <cell r="H644">
            <v>5800</v>
          </cell>
        </row>
        <row r="645">
          <cell r="B645" t="str">
            <v>Reagent, AgPath ID TM One-step RT-PCR  100/Rxn</v>
          </cell>
          <cell r="C645" t="str">
            <v>Supplies</v>
          </cell>
          <cell r="D645" t="str">
            <v>LAB-CONS</v>
          </cell>
          <cell r="E645">
            <v>26.51</v>
          </cell>
          <cell r="F645">
            <v>12822.81</v>
          </cell>
          <cell r="G645">
            <v>14874.459599999998</v>
          </cell>
          <cell r="H645">
            <v>14875</v>
          </cell>
        </row>
        <row r="646">
          <cell r="B646" t="str">
            <v>Reagent, AgPath ID TM One-step RT-PCR  500/Rxn</v>
          </cell>
          <cell r="C646" t="str">
            <v>Supplies</v>
          </cell>
          <cell r="D646" t="str">
            <v>LAB-CONS</v>
          </cell>
          <cell r="E646">
            <v>26.51</v>
          </cell>
          <cell r="F646">
            <v>48762</v>
          </cell>
          <cell r="G646">
            <v>56563.92</v>
          </cell>
          <cell r="H646">
            <v>56564</v>
          </cell>
        </row>
        <row r="647">
          <cell r="B647" t="str">
            <v>Reagent, Anti-Human IgM (?-chain specific)?Peroxidase antibody produced in goat, 1ml #A0420</v>
          </cell>
          <cell r="C647" t="str">
            <v>Supplies</v>
          </cell>
          <cell r="D647" t="str">
            <v>LAB-CONS</v>
          </cell>
          <cell r="E647">
            <v>26.51</v>
          </cell>
          <cell r="F647">
            <v>32500</v>
          </cell>
          <cell r="G647">
            <v>37700</v>
          </cell>
          <cell r="H647">
            <v>37700</v>
          </cell>
        </row>
        <row r="648">
          <cell r="B648" t="str">
            <v>Reagent, Anti-human total Ig, peroxidase labeled produced in Goat, 2ml #A8667</v>
          </cell>
          <cell r="C648" t="str">
            <v>Supplies</v>
          </cell>
          <cell r="D648" t="str">
            <v>LAB-CONS</v>
          </cell>
          <cell r="E648">
            <v>26.51</v>
          </cell>
          <cell r="F648">
            <v>45000</v>
          </cell>
          <cell r="G648">
            <v>52200</v>
          </cell>
          <cell r="H648">
            <v>52200</v>
          </cell>
        </row>
        <row r="649">
          <cell r="B649" t="str">
            <v>Reagent, API 20E Biomerieux 25/pk</v>
          </cell>
          <cell r="C649" t="str">
            <v>Supplies</v>
          </cell>
          <cell r="D649" t="str">
            <v>LAB-CONS</v>
          </cell>
          <cell r="E649">
            <v>26.51</v>
          </cell>
          <cell r="F649">
            <v>10970</v>
          </cell>
          <cell r="G649">
            <v>12725.199999999999</v>
          </cell>
          <cell r="H649">
            <v>12726</v>
          </cell>
        </row>
        <row r="650">
          <cell r="B650" t="str">
            <v>Reagent, API 20NE with Zinc dust 25/pk # 70380</v>
          </cell>
          <cell r="C650" t="str">
            <v>Supplies</v>
          </cell>
          <cell r="D650" t="str">
            <v>LAB-CONS</v>
          </cell>
          <cell r="E650">
            <v>26.51</v>
          </cell>
          <cell r="F650">
            <v>12000</v>
          </cell>
          <cell r="G650">
            <v>13919.999999999998</v>
          </cell>
          <cell r="H650">
            <v>13920</v>
          </cell>
        </row>
        <row r="651">
          <cell r="B651" t="str">
            <v>Reagent, Bacti-drop Ninhydin</v>
          </cell>
          <cell r="C651" t="str">
            <v>Supplies</v>
          </cell>
          <cell r="D651" t="str">
            <v>LAB-CONS</v>
          </cell>
          <cell r="E651">
            <v>26.51</v>
          </cell>
          <cell r="F651">
            <v>24500</v>
          </cell>
          <cell r="G651">
            <v>28419.999999999996</v>
          </cell>
          <cell r="H651">
            <v>28420</v>
          </cell>
        </row>
        <row r="652">
          <cell r="B652" t="str">
            <v>Reagent, Bovine serum albumin, 50g #A7030</v>
          </cell>
          <cell r="C652" t="str">
            <v>Supplies</v>
          </cell>
          <cell r="D652" t="str">
            <v>LAB-CONS</v>
          </cell>
          <cell r="E652">
            <v>26.51</v>
          </cell>
          <cell r="F652">
            <v>76560</v>
          </cell>
          <cell r="G652">
            <v>88809.599999999991</v>
          </cell>
          <cell r="H652">
            <v>88810</v>
          </cell>
        </row>
        <row r="653">
          <cell r="B653" t="str">
            <v>Reagent, Brucella Primers and Probes # 4316033</v>
          </cell>
          <cell r="C653" t="str">
            <v>Supplies</v>
          </cell>
          <cell r="D653" t="str">
            <v>LAB-CONS</v>
          </cell>
          <cell r="E653">
            <v>26.51</v>
          </cell>
          <cell r="F653">
            <v>37209</v>
          </cell>
          <cell r="G653">
            <v>43162.439999999995</v>
          </cell>
          <cell r="H653">
            <v>43163</v>
          </cell>
        </row>
        <row r="654">
          <cell r="B654" t="str">
            <v>Reagent, Campylobacter Selective Supplement 10vials</v>
          </cell>
          <cell r="C654" t="str">
            <v>Supplies</v>
          </cell>
          <cell r="D654" t="str">
            <v>LAB-CONS</v>
          </cell>
          <cell r="E654">
            <v>26.51</v>
          </cell>
          <cell r="F654">
            <v>4500</v>
          </cell>
          <cell r="G654">
            <v>5220</v>
          </cell>
          <cell r="H654">
            <v>5220</v>
          </cell>
        </row>
        <row r="655">
          <cell r="B655" t="str">
            <v>Reagent, Cleanac Detergent MEK 520 (5L)</v>
          </cell>
          <cell r="C655" t="str">
            <v>Supplies</v>
          </cell>
          <cell r="D655" t="str">
            <v>LAB-CONS</v>
          </cell>
          <cell r="E655">
            <v>26.51</v>
          </cell>
          <cell r="F655">
            <v>9100</v>
          </cell>
          <cell r="G655">
            <v>10556</v>
          </cell>
          <cell r="H655">
            <v>10556</v>
          </cell>
        </row>
        <row r="656">
          <cell r="B656" t="str">
            <v>Reagent, Cobas Amplicor Conjugate Detection cat#207642213123 100/pkt</v>
          </cell>
          <cell r="C656" t="str">
            <v>Supplies</v>
          </cell>
          <cell r="D656" t="str">
            <v>LAB-CONS</v>
          </cell>
          <cell r="E656">
            <v>26.51</v>
          </cell>
          <cell r="F656">
            <v>4350</v>
          </cell>
          <cell r="G656">
            <v>5046</v>
          </cell>
          <cell r="H656">
            <v>5046</v>
          </cell>
        </row>
        <row r="657">
          <cell r="B657" t="str">
            <v>Reagent, Cobas Amplicor CT Detection cat#20757497122  100/pkt</v>
          </cell>
          <cell r="C657" t="str">
            <v>Supplies</v>
          </cell>
          <cell r="D657" t="str">
            <v>LAB-CONS</v>
          </cell>
          <cell r="E657">
            <v>26.51</v>
          </cell>
          <cell r="F657">
            <v>34195</v>
          </cell>
          <cell r="G657">
            <v>39666.199999999997</v>
          </cell>
          <cell r="H657">
            <v>39667</v>
          </cell>
        </row>
        <row r="658">
          <cell r="B658" t="str">
            <v>Reagent, Cobas Amplicor Detection cat#20757470122 100/pkt</v>
          </cell>
          <cell r="C658" t="str">
            <v>Supplies</v>
          </cell>
          <cell r="D658" t="str">
            <v>LAB-CONS</v>
          </cell>
          <cell r="E658">
            <v>26.51</v>
          </cell>
          <cell r="F658">
            <v>15000</v>
          </cell>
          <cell r="G658">
            <v>17400</v>
          </cell>
          <cell r="H658">
            <v>17400</v>
          </cell>
        </row>
        <row r="659">
          <cell r="B659" t="str">
            <v>Reagent, Cobas Amplicor Internal Controls cat#20757608122 100/pkt</v>
          </cell>
          <cell r="C659" t="str">
            <v>Supplies</v>
          </cell>
          <cell r="D659" t="str">
            <v>LAB-CONS</v>
          </cell>
          <cell r="E659">
            <v>26.51</v>
          </cell>
          <cell r="F659">
            <v>13750</v>
          </cell>
          <cell r="G659">
            <v>15949.999999999998</v>
          </cell>
          <cell r="H659">
            <v>15950</v>
          </cell>
        </row>
        <row r="660">
          <cell r="B660" t="str">
            <v>Reagent, Cobas Amplicor NG Detection cat#20757535122 100/pkt</v>
          </cell>
          <cell r="C660" t="str">
            <v>Supplies</v>
          </cell>
          <cell r="D660" t="str">
            <v>LAB-CONS</v>
          </cell>
          <cell r="E660">
            <v>26.51</v>
          </cell>
          <cell r="F660">
            <v>34195</v>
          </cell>
          <cell r="G660">
            <v>39666.199999999997</v>
          </cell>
          <cell r="H660">
            <v>39667</v>
          </cell>
        </row>
        <row r="661">
          <cell r="B661" t="str">
            <v>Reagent, Dengue Primers and Probe mix # M500552</v>
          </cell>
          <cell r="C661" t="str">
            <v>Supplies</v>
          </cell>
          <cell r="D661" t="str">
            <v>LAB-CONS</v>
          </cell>
          <cell r="E661">
            <v>26.51</v>
          </cell>
          <cell r="F661">
            <v>314000</v>
          </cell>
          <cell r="G661">
            <v>364240</v>
          </cell>
          <cell r="H661">
            <v>364240</v>
          </cell>
        </row>
        <row r="662">
          <cell r="B662" t="str">
            <v>MCB Motorized Compact Merlin Gerin MT630, 220-240V</v>
          </cell>
          <cell r="C662" t="str">
            <v>Supplies</v>
          </cell>
          <cell r="D662" t="str">
            <v>ELECTRICAL</v>
          </cell>
          <cell r="E662" t="str">
            <v>26.8H</v>
          </cell>
          <cell r="F662">
            <v>85000</v>
          </cell>
          <cell r="G662">
            <v>98600</v>
          </cell>
          <cell r="H662">
            <v>98600</v>
          </cell>
        </row>
        <row r="663">
          <cell r="B663" t="str">
            <v>Reagent, DMSO (Molecular Biology Grade) 100ml</v>
          </cell>
          <cell r="C663" t="str">
            <v>Supplies</v>
          </cell>
          <cell r="D663" t="str">
            <v>LAB-CONS</v>
          </cell>
          <cell r="E663">
            <v>26.51</v>
          </cell>
          <cell r="F663">
            <v>15312</v>
          </cell>
          <cell r="G663">
            <v>17761.919999999998</v>
          </cell>
          <cell r="H663">
            <v>17762</v>
          </cell>
        </row>
        <row r="664">
          <cell r="B664" t="str">
            <v>Reagent, DMSO (Molecular Biology Grade) 50ml</v>
          </cell>
          <cell r="C664" t="str">
            <v>Supplies</v>
          </cell>
          <cell r="D664" t="str">
            <v>LAB-CONS</v>
          </cell>
          <cell r="E664">
            <v>26.51</v>
          </cell>
          <cell r="F664">
            <v>7500</v>
          </cell>
          <cell r="G664">
            <v>8700</v>
          </cell>
          <cell r="H664">
            <v>8700</v>
          </cell>
        </row>
        <row r="665">
          <cell r="B665" t="str">
            <v>Reagent, DMSO(Dimethylsulfoxide) Cat#D2650 100ml Hybridoma</v>
          </cell>
          <cell r="C665" t="str">
            <v>Supplies</v>
          </cell>
          <cell r="D665" t="str">
            <v>LAB-CONS</v>
          </cell>
          <cell r="E665">
            <v>26.51</v>
          </cell>
          <cell r="F665">
            <v>22620</v>
          </cell>
          <cell r="G665">
            <v>26239.199999999997</v>
          </cell>
          <cell r="H665">
            <v>26240</v>
          </cell>
        </row>
        <row r="666">
          <cell r="B666" t="str">
            <v>Reagent, DNA Zap 250ml #AM9890</v>
          </cell>
          <cell r="C666" t="str">
            <v>Supplies</v>
          </cell>
          <cell r="D666" t="str">
            <v>LAB-CONS</v>
          </cell>
          <cell r="E666">
            <v>26.51</v>
          </cell>
          <cell r="F666">
            <v>6380</v>
          </cell>
          <cell r="G666">
            <v>7400.7999999999993</v>
          </cell>
          <cell r="H666">
            <v>7401</v>
          </cell>
        </row>
        <row r="667">
          <cell r="B667" t="str">
            <v>Reagent, Escherichia Coli ATCC 25922</v>
          </cell>
          <cell r="C667" t="str">
            <v>Supplies</v>
          </cell>
          <cell r="D667" t="str">
            <v>LAB-CONS</v>
          </cell>
          <cell r="E667">
            <v>26.51</v>
          </cell>
          <cell r="F667">
            <v>15000</v>
          </cell>
          <cell r="G667">
            <v>17400</v>
          </cell>
          <cell r="H667">
            <v>17400</v>
          </cell>
        </row>
        <row r="668">
          <cell r="B668" t="str">
            <v>Reagent, Fetal Bovine Serum (FBS) 500ml  VQA and IQA Validated by Gemini Bio- Products</v>
          </cell>
          <cell r="C668" t="str">
            <v>Supplies</v>
          </cell>
          <cell r="D668" t="str">
            <v>LAB-CONS</v>
          </cell>
          <cell r="E668">
            <v>26.51</v>
          </cell>
          <cell r="F668">
            <v>11552</v>
          </cell>
          <cell r="G668">
            <v>13400.32</v>
          </cell>
          <cell r="H668">
            <v>13401</v>
          </cell>
        </row>
        <row r="669">
          <cell r="B669" t="str">
            <v>Reagent, Ficol Paque TM Plus  500ml Ref// 17-1440-03</v>
          </cell>
          <cell r="C669" t="str">
            <v>Supplies</v>
          </cell>
          <cell r="D669" t="str">
            <v>LAB-CONS</v>
          </cell>
          <cell r="E669">
            <v>26.51</v>
          </cell>
          <cell r="F669">
            <v>76000</v>
          </cell>
          <cell r="G669">
            <v>88160</v>
          </cell>
          <cell r="H669">
            <v>88160</v>
          </cell>
        </row>
        <row r="670">
          <cell r="B670" t="str">
            <v>Reagent, Gamma Glutamyl transferase # BXC0362B Buffer (1X100ml) and Substrate (1X20ml).</v>
          </cell>
          <cell r="C670" t="str">
            <v>Supplies</v>
          </cell>
          <cell r="D670" t="str">
            <v>LAB-CONS</v>
          </cell>
          <cell r="E670">
            <v>26.51</v>
          </cell>
          <cell r="F670">
            <v>3300</v>
          </cell>
          <cell r="G670">
            <v>3827.9999999999995</v>
          </cell>
          <cell r="H670">
            <v>3828</v>
          </cell>
        </row>
        <row r="671">
          <cell r="B671" t="str">
            <v>Reagent, Glucose Hexokinase GL1611 4X100/mls  RANDOX</v>
          </cell>
          <cell r="C671" t="str">
            <v>Supplies</v>
          </cell>
          <cell r="D671" t="str">
            <v>LAB-CONS</v>
          </cell>
          <cell r="E671">
            <v>26.51</v>
          </cell>
          <cell r="F671">
            <v>7400</v>
          </cell>
          <cell r="G671">
            <v>8584</v>
          </cell>
          <cell r="H671">
            <v>8584</v>
          </cell>
        </row>
        <row r="672">
          <cell r="B672" t="str">
            <v>Reagent, Haemophilus Influenza Group A 1ml</v>
          </cell>
          <cell r="C672" t="str">
            <v>Supplies</v>
          </cell>
          <cell r="D672" t="str">
            <v>LAB-CONS</v>
          </cell>
          <cell r="E672">
            <v>26.51</v>
          </cell>
          <cell r="F672">
            <v>7979</v>
          </cell>
          <cell r="G672">
            <v>9255.64</v>
          </cell>
          <cell r="H672">
            <v>9256</v>
          </cell>
        </row>
        <row r="673">
          <cell r="B673" t="str">
            <v>Reagent, Haemophilus Influenza Type B 1ml</v>
          </cell>
          <cell r="C673" t="str">
            <v>Supplies</v>
          </cell>
          <cell r="D673" t="str">
            <v>LAB-CONS</v>
          </cell>
          <cell r="E673">
            <v>26.51</v>
          </cell>
          <cell r="F673">
            <v>3999</v>
          </cell>
          <cell r="G673">
            <v>4638.8399999999992</v>
          </cell>
          <cell r="H673">
            <v>4639</v>
          </cell>
        </row>
        <row r="674">
          <cell r="B674" t="str">
            <v>Reagent, Haemophilus Influenza Type C 1ml</v>
          </cell>
          <cell r="C674" t="str">
            <v>Supplies</v>
          </cell>
          <cell r="D674" t="str">
            <v>LAB-CONS</v>
          </cell>
          <cell r="E674">
            <v>26.51</v>
          </cell>
          <cell r="F674">
            <v>8305</v>
          </cell>
          <cell r="G674">
            <v>9633.7999999999993</v>
          </cell>
          <cell r="H674">
            <v>9634</v>
          </cell>
        </row>
        <row r="675">
          <cell r="B675" t="str">
            <v>Reagent, Heamofilus Influenza ATCC 49247</v>
          </cell>
          <cell r="C675" t="str">
            <v>Supplies</v>
          </cell>
          <cell r="D675" t="str">
            <v>LAB-CONS</v>
          </cell>
          <cell r="E675">
            <v>26.51</v>
          </cell>
          <cell r="F675">
            <v>7000</v>
          </cell>
          <cell r="G675">
            <v>8119.9999999999991</v>
          </cell>
          <cell r="H675">
            <v>8120</v>
          </cell>
        </row>
        <row r="676">
          <cell r="B676" t="str">
            <v>Reagent, Hemolysate Cat no 5125 1x250ml</v>
          </cell>
          <cell r="C676" t="str">
            <v>Supplies</v>
          </cell>
          <cell r="D676" t="str">
            <v>LAB-CONS</v>
          </cell>
          <cell r="E676">
            <v>26.51</v>
          </cell>
          <cell r="F676">
            <v>7296</v>
          </cell>
          <cell r="G676">
            <v>8463.3599999999988</v>
          </cell>
          <cell r="H676">
            <v>8464</v>
          </cell>
        </row>
        <row r="677">
          <cell r="B677" t="str">
            <v>Reagent, Hemolysing Hemolynac 3N MEK 680 (500ML)</v>
          </cell>
          <cell r="C677" t="str">
            <v>Supplies</v>
          </cell>
          <cell r="D677" t="str">
            <v>LAB-CONS</v>
          </cell>
          <cell r="E677">
            <v>26.51</v>
          </cell>
          <cell r="F677">
            <v>7450</v>
          </cell>
          <cell r="G677">
            <v>8642</v>
          </cell>
          <cell r="H677">
            <v>8642</v>
          </cell>
        </row>
        <row r="678">
          <cell r="B678" t="str">
            <v>Reagent, HIV Western Blot,40Tests/Kit ,Bio-Rad.</v>
          </cell>
          <cell r="C678" t="str">
            <v>Supplies</v>
          </cell>
          <cell r="D678" t="str">
            <v>LAB-CONS</v>
          </cell>
          <cell r="E678">
            <v>26.51</v>
          </cell>
          <cell r="F678">
            <v>135660</v>
          </cell>
          <cell r="G678">
            <v>157365.59999999998</v>
          </cell>
          <cell r="H678">
            <v>157366</v>
          </cell>
        </row>
        <row r="679">
          <cell r="B679" t="str">
            <v>Reagent, Kovacs Indole 25ml</v>
          </cell>
          <cell r="C679" t="str">
            <v>Supplies</v>
          </cell>
          <cell r="D679" t="str">
            <v>LAB-CONS</v>
          </cell>
          <cell r="E679">
            <v>26.51</v>
          </cell>
          <cell r="F679">
            <v>2000</v>
          </cell>
          <cell r="G679">
            <v>2320</v>
          </cell>
          <cell r="H679">
            <v>2320</v>
          </cell>
        </row>
        <row r="680">
          <cell r="B680" t="str">
            <v>Reagent, Kovacs indole 30ml</v>
          </cell>
          <cell r="C680" t="str">
            <v>Supplies</v>
          </cell>
          <cell r="D680" t="str">
            <v>LAB-CONS</v>
          </cell>
          <cell r="E680">
            <v>26.51</v>
          </cell>
          <cell r="F680">
            <v>2000</v>
          </cell>
          <cell r="G680">
            <v>2320</v>
          </cell>
          <cell r="H680">
            <v>2320</v>
          </cell>
        </row>
        <row r="681">
          <cell r="B681" t="str">
            <v>Reagent, Kovacs microscan</v>
          </cell>
          <cell r="C681" t="str">
            <v>Supplies</v>
          </cell>
          <cell r="D681" t="str">
            <v>LAB-CONS</v>
          </cell>
          <cell r="E681">
            <v>26.51</v>
          </cell>
          <cell r="F681">
            <v>960</v>
          </cell>
          <cell r="G681">
            <v>1113.5999999999999</v>
          </cell>
          <cell r="H681">
            <v>1114</v>
          </cell>
        </row>
        <row r="682">
          <cell r="B682" t="str">
            <v>Reagent, Leptospira Primers and Probes # 4316033</v>
          </cell>
          <cell r="C682" t="str">
            <v>Supplies</v>
          </cell>
          <cell r="D682" t="str">
            <v>LAB-CONS</v>
          </cell>
          <cell r="E682">
            <v>26.51</v>
          </cell>
          <cell r="F682">
            <v>37209</v>
          </cell>
          <cell r="G682">
            <v>43162.439999999995</v>
          </cell>
          <cell r="H682">
            <v>43163</v>
          </cell>
        </row>
        <row r="683">
          <cell r="B683" t="str">
            <v xml:space="preserve">Patress, Twin Deeper </v>
          </cell>
          <cell r="C683" t="str">
            <v>Supplies</v>
          </cell>
          <cell r="D683" t="str">
            <v>ELECTRICAL</v>
          </cell>
          <cell r="E683" t="str">
            <v>26.8H</v>
          </cell>
          <cell r="F683">
            <v>60</v>
          </cell>
          <cell r="G683">
            <v>69.599999999999994</v>
          </cell>
          <cell r="H683">
            <v>70</v>
          </cell>
        </row>
        <row r="684">
          <cell r="B684" t="str">
            <v>Reagent, Malaria Primers and Probe mix # M500551</v>
          </cell>
          <cell r="C684" t="str">
            <v>Supplies</v>
          </cell>
          <cell r="D684" t="str">
            <v>LAB-CONS</v>
          </cell>
          <cell r="E684">
            <v>26.51</v>
          </cell>
          <cell r="F684">
            <v>314000</v>
          </cell>
          <cell r="G684">
            <v>364240</v>
          </cell>
          <cell r="H684">
            <v>364240</v>
          </cell>
        </row>
        <row r="685">
          <cell r="B685" t="str">
            <v>Reagent, Micro protein CSF 75ml  25T</v>
          </cell>
          <cell r="C685" t="str">
            <v>Supplies</v>
          </cell>
          <cell r="D685" t="str">
            <v>LAB-CONS</v>
          </cell>
          <cell r="E685">
            <v>26.51</v>
          </cell>
          <cell r="F685">
            <v>3800</v>
          </cell>
          <cell r="G685">
            <v>4408</v>
          </cell>
          <cell r="H685">
            <v>4408</v>
          </cell>
        </row>
        <row r="686">
          <cell r="B686" t="str">
            <v>Reagent, Multitest Trucount CD3/CD8/CD45/CD4+</v>
          </cell>
          <cell r="C686" t="str">
            <v>Supplies</v>
          </cell>
          <cell r="D686" t="str">
            <v>LAB-CONS</v>
          </cell>
          <cell r="E686">
            <v>26.51</v>
          </cell>
          <cell r="F686">
            <v>19800</v>
          </cell>
          <cell r="G686">
            <v>22968</v>
          </cell>
          <cell r="H686">
            <v>22968</v>
          </cell>
        </row>
        <row r="687">
          <cell r="B687" t="str">
            <v>Reagent, Neiseria Menengitidis Type A 1ml</v>
          </cell>
          <cell r="C687" t="str">
            <v>Supplies</v>
          </cell>
          <cell r="D687" t="str">
            <v>LAB-CONS</v>
          </cell>
          <cell r="E687">
            <v>26.51</v>
          </cell>
          <cell r="F687">
            <v>7139</v>
          </cell>
          <cell r="G687">
            <v>8281.24</v>
          </cell>
          <cell r="H687">
            <v>8282</v>
          </cell>
        </row>
        <row r="688">
          <cell r="B688" t="str">
            <v>Reagent, Neiseria Menengitidis Type B 1ml</v>
          </cell>
          <cell r="C688" t="str">
            <v>Supplies</v>
          </cell>
          <cell r="D688" t="str">
            <v>LAB-CONS</v>
          </cell>
          <cell r="E688">
            <v>26.51</v>
          </cell>
          <cell r="F688">
            <v>12908</v>
          </cell>
          <cell r="G688">
            <v>14973.279999999999</v>
          </cell>
          <cell r="H688">
            <v>14974</v>
          </cell>
        </row>
        <row r="689">
          <cell r="B689" t="str">
            <v>Reagent, Neiseria Menengitidis Type C 1ml</v>
          </cell>
          <cell r="C689" t="str">
            <v>Supplies</v>
          </cell>
          <cell r="D689" t="str">
            <v>LAB-CONS</v>
          </cell>
          <cell r="E689">
            <v>26.51</v>
          </cell>
          <cell r="F689">
            <v>7108</v>
          </cell>
          <cell r="G689">
            <v>8245.2799999999988</v>
          </cell>
          <cell r="H689">
            <v>8246</v>
          </cell>
        </row>
        <row r="690">
          <cell r="B690" t="str">
            <v>Reagent, Ninhydin 0.75ml/Ampule 50</v>
          </cell>
          <cell r="C690" t="str">
            <v>Supplies</v>
          </cell>
          <cell r="D690" t="str">
            <v>LAB-CONS</v>
          </cell>
          <cell r="E690">
            <v>26.51</v>
          </cell>
          <cell r="F690">
            <v>2249.63</v>
          </cell>
          <cell r="G690">
            <v>2609.5708</v>
          </cell>
          <cell r="H690">
            <v>2610</v>
          </cell>
        </row>
        <row r="691">
          <cell r="B691" t="str">
            <v>Reagent, Nuclisens Isolation cat#284160</v>
          </cell>
          <cell r="C691" t="str">
            <v>Supplies</v>
          </cell>
          <cell r="D691" t="str">
            <v>LAB-CONS</v>
          </cell>
          <cell r="E691">
            <v>26.51</v>
          </cell>
          <cell r="F691">
            <v>17290</v>
          </cell>
          <cell r="G691">
            <v>20056.399999999998</v>
          </cell>
          <cell r="H691">
            <v>20057</v>
          </cell>
        </row>
        <row r="692">
          <cell r="B692" t="str">
            <v>Reagent, Nuclsens isolation with lysis buffer 9ml</v>
          </cell>
          <cell r="C692" t="str">
            <v>Supplies</v>
          </cell>
          <cell r="D692" t="str">
            <v>LAB-CONS</v>
          </cell>
          <cell r="E692">
            <v>26.51</v>
          </cell>
          <cell r="F692">
            <v>117000</v>
          </cell>
          <cell r="G692">
            <v>135720</v>
          </cell>
          <cell r="H692">
            <v>135720</v>
          </cell>
        </row>
        <row r="693">
          <cell r="B693" t="str">
            <v>Reagent, Oxidase 1x100ml</v>
          </cell>
          <cell r="C693" t="str">
            <v>Supplies</v>
          </cell>
          <cell r="D693" t="str">
            <v>LAB-CONS</v>
          </cell>
          <cell r="E693">
            <v>26.51</v>
          </cell>
          <cell r="F693">
            <v>4500</v>
          </cell>
          <cell r="G693">
            <v>5220</v>
          </cell>
          <cell r="H693">
            <v>5220</v>
          </cell>
        </row>
        <row r="694">
          <cell r="B694" t="str">
            <v>Reagent, POP 6,3100 Polymer (1x7ml) cat# 4316357</v>
          </cell>
          <cell r="C694" t="str">
            <v>Supplies</v>
          </cell>
          <cell r="D694" t="str">
            <v>LAB-CONS</v>
          </cell>
          <cell r="E694">
            <v>26.51</v>
          </cell>
          <cell r="F694">
            <v>21462.84</v>
          </cell>
          <cell r="G694">
            <v>24896.894399999997</v>
          </cell>
          <cell r="H694">
            <v>24897</v>
          </cell>
        </row>
        <row r="695">
          <cell r="B695" t="str">
            <v>Reagent, Pseudomonas Aeroginosa ATCC 27853</v>
          </cell>
          <cell r="C695" t="str">
            <v>Supplies</v>
          </cell>
          <cell r="D695" t="str">
            <v>LAB-CONS</v>
          </cell>
          <cell r="E695">
            <v>26.51</v>
          </cell>
          <cell r="F695">
            <v>15000</v>
          </cell>
          <cell r="G695">
            <v>17400</v>
          </cell>
          <cell r="H695">
            <v>17400</v>
          </cell>
        </row>
        <row r="696">
          <cell r="B696" t="str">
            <v>Reagent, QC Control Level2 Cat 41742</v>
          </cell>
          <cell r="C696" t="str">
            <v>Supplies</v>
          </cell>
          <cell r="D696" t="str">
            <v>LAB-CONS</v>
          </cell>
          <cell r="E696">
            <v>26.51</v>
          </cell>
          <cell r="F696">
            <v>2320</v>
          </cell>
          <cell r="G696">
            <v>2691.2</v>
          </cell>
          <cell r="H696">
            <v>2692</v>
          </cell>
        </row>
        <row r="697">
          <cell r="B697" t="str">
            <v>Reagent, Quanti Tect Probe RT- PCR( master mix) #204445</v>
          </cell>
          <cell r="C697" t="str">
            <v>Supplies</v>
          </cell>
          <cell r="D697" t="str">
            <v>LAB-CONS</v>
          </cell>
          <cell r="E697">
            <v>26.51</v>
          </cell>
          <cell r="F697">
            <v>374418</v>
          </cell>
          <cell r="G697">
            <v>434324.87999999995</v>
          </cell>
          <cell r="H697">
            <v>434325</v>
          </cell>
        </row>
        <row r="698">
          <cell r="B698" t="str">
            <v>Reagent, Reservoir 25ml capacity</v>
          </cell>
          <cell r="C698" t="str">
            <v>Supplies</v>
          </cell>
          <cell r="D698" t="str">
            <v>LAB-CONS</v>
          </cell>
          <cell r="E698">
            <v>26.51</v>
          </cell>
          <cell r="F698">
            <v>200000</v>
          </cell>
          <cell r="G698">
            <v>231999.99999999997</v>
          </cell>
          <cell r="H698">
            <v>232000</v>
          </cell>
        </row>
        <row r="699">
          <cell r="B699" t="str">
            <v>Reagent, Rickettsia Primers and Probe mix #M500553</v>
          </cell>
          <cell r="C699" t="str">
            <v>Supplies</v>
          </cell>
          <cell r="D699" t="str">
            <v>LAB-CONS</v>
          </cell>
          <cell r="E699">
            <v>26.51</v>
          </cell>
          <cell r="F699">
            <v>314000</v>
          </cell>
          <cell r="G699">
            <v>364240</v>
          </cell>
          <cell r="H699">
            <v>364240</v>
          </cell>
        </row>
        <row r="700">
          <cell r="B700" t="str">
            <v>Reagent, RPMI 1640 GIBCO Cat # 21875 500ml (invitrogen)</v>
          </cell>
          <cell r="C700" t="str">
            <v>Supplies</v>
          </cell>
          <cell r="D700" t="str">
            <v>LAB-CONS</v>
          </cell>
          <cell r="E700">
            <v>26.51</v>
          </cell>
          <cell r="F700">
            <v>2800</v>
          </cell>
          <cell r="G700">
            <v>3248</v>
          </cell>
          <cell r="H700">
            <v>3248</v>
          </cell>
        </row>
        <row r="701">
          <cell r="B701" t="str">
            <v>Reagent, Salmonela O Antiserum Group B 3ml</v>
          </cell>
          <cell r="C701" t="str">
            <v>Supplies</v>
          </cell>
          <cell r="D701" t="str">
            <v>LAB-CONS</v>
          </cell>
          <cell r="E701">
            <v>26.51</v>
          </cell>
          <cell r="F701">
            <v>4318</v>
          </cell>
          <cell r="G701">
            <v>5008.88</v>
          </cell>
          <cell r="H701">
            <v>5009</v>
          </cell>
        </row>
        <row r="702">
          <cell r="B702" t="str">
            <v>Reagent, Salmonela O Antiserum Group C1 3ml</v>
          </cell>
          <cell r="C702" t="str">
            <v>Supplies</v>
          </cell>
          <cell r="D702" t="str">
            <v>LAB-CONS</v>
          </cell>
          <cell r="E702">
            <v>26.51</v>
          </cell>
          <cell r="F702">
            <v>4365</v>
          </cell>
          <cell r="G702">
            <v>5063.3999999999996</v>
          </cell>
          <cell r="H702">
            <v>5064</v>
          </cell>
        </row>
        <row r="703">
          <cell r="B703" t="str">
            <v>Reagent, Salmonela O Antiserum Group D 3ml</v>
          </cell>
          <cell r="C703" t="str">
            <v>Supplies</v>
          </cell>
          <cell r="D703" t="str">
            <v>LAB-CONS</v>
          </cell>
          <cell r="E703">
            <v>26.51</v>
          </cell>
          <cell r="F703">
            <v>4318</v>
          </cell>
          <cell r="G703">
            <v>5008.88</v>
          </cell>
          <cell r="H703">
            <v>5009</v>
          </cell>
        </row>
        <row r="704">
          <cell r="B704" t="str">
            <v>Reagent, Salmonella Primers and Probe mix# M500555</v>
          </cell>
          <cell r="C704" t="str">
            <v>Supplies</v>
          </cell>
          <cell r="D704" t="str">
            <v>LAB-CONS</v>
          </cell>
          <cell r="E704">
            <v>26.51</v>
          </cell>
          <cell r="F704">
            <v>314000</v>
          </cell>
          <cell r="G704">
            <v>364240</v>
          </cell>
          <cell r="H704">
            <v>364240</v>
          </cell>
        </row>
        <row r="705">
          <cell r="B705" t="str">
            <v>Reagent, Shigella Antiserum Poly Group A 3ml</v>
          </cell>
          <cell r="C705" t="str">
            <v>Supplies</v>
          </cell>
          <cell r="D705" t="str">
            <v>LAB-CONS</v>
          </cell>
          <cell r="E705">
            <v>26.51</v>
          </cell>
          <cell r="F705">
            <v>9078</v>
          </cell>
          <cell r="G705">
            <v>10530.48</v>
          </cell>
          <cell r="H705">
            <v>10531</v>
          </cell>
        </row>
        <row r="706">
          <cell r="B706" t="str">
            <v>Reagent, Shigella Antiserum Poly Group B 3ml</v>
          </cell>
          <cell r="C706" t="str">
            <v>Supplies</v>
          </cell>
          <cell r="D706" t="str">
            <v>LAB-CONS</v>
          </cell>
          <cell r="E706">
            <v>26.51</v>
          </cell>
          <cell r="F706">
            <v>15382</v>
          </cell>
          <cell r="G706">
            <v>17843.12</v>
          </cell>
          <cell r="H706">
            <v>17844</v>
          </cell>
        </row>
        <row r="707">
          <cell r="B707" t="str">
            <v>Reagent, Shigella Antiserum Poly Group C 3ml</v>
          </cell>
          <cell r="C707" t="str">
            <v>Supplies</v>
          </cell>
          <cell r="D707" t="str">
            <v>LAB-CONS</v>
          </cell>
          <cell r="E707">
            <v>26.51</v>
          </cell>
          <cell r="F707">
            <v>14892</v>
          </cell>
          <cell r="G707">
            <v>17274.719999999998</v>
          </cell>
          <cell r="H707">
            <v>17275</v>
          </cell>
        </row>
        <row r="708">
          <cell r="B708" t="str">
            <v>Reagent, Shigella Antiserum Poly Group D 3ml</v>
          </cell>
          <cell r="C708" t="str">
            <v>Supplies</v>
          </cell>
          <cell r="D708" t="str">
            <v>LAB-CONS</v>
          </cell>
          <cell r="E708">
            <v>26.51</v>
          </cell>
          <cell r="F708">
            <v>15370</v>
          </cell>
          <cell r="G708">
            <v>17829.199999999997</v>
          </cell>
          <cell r="H708">
            <v>17830</v>
          </cell>
        </row>
        <row r="709">
          <cell r="B709" t="str">
            <v>Reagent, SIGMAFAST™ OPD substrate (50 SET) #P9187</v>
          </cell>
          <cell r="C709" t="str">
            <v>Supplies</v>
          </cell>
          <cell r="D709" t="str">
            <v>LAB-CONS</v>
          </cell>
          <cell r="E709">
            <v>26.51</v>
          </cell>
          <cell r="F709">
            <v>28500.01</v>
          </cell>
          <cell r="G709">
            <v>33060.011599999998</v>
          </cell>
          <cell r="H709">
            <v>33061</v>
          </cell>
        </row>
        <row r="710">
          <cell r="B710" t="str">
            <v>Reagent, TaqMan Universal Mastermix (ABI) 10x5ml Cat#4305719</v>
          </cell>
          <cell r="C710" t="str">
            <v>Supplies</v>
          </cell>
          <cell r="D710" t="str">
            <v>LAB-CONS</v>
          </cell>
          <cell r="E710">
            <v>26.51</v>
          </cell>
          <cell r="F710">
            <v>179010</v>
          </cell>
          <cell r="G710">
            <v>207651.59999999998</v>
          </cell>
          <cell r="H710">
            <v>207652</v>
          </cell>
        </row>
        <row r="711">
          <cell r="B711" t="str">
            <v>Reagent, Taqman Universal PCR master mix 5ml #4318157</v>
          </cell>
          <cell r="C711" t="str">
            <v>Supplies</v>
          </cell>
          <cell r="D711" t="str">
            <v>LAB-CONS</v>
          </cell>
          <cell r="E711">
            <v>26.51</v>
          </cell>
          <cell r="F711">
            <v>167990</v>
          </cell>
          <cell r="G711">
            <v>194868.4</v>
          </cell>
          <cell r="H711">
            <v>194869</v>
          </cell>
        </row>
        <row r="712">
          <cell r="B712" t="str">
            <v>Reagent, TDA  30mls</v>
          </cell>
          <cell r="C712" t="str">
            <v>Supplies</v>
          </cell>
          <cell r="D712" t="str">
            <v>LAB-CONS</v>
          </cell>
          <cell r="E712">
            <v>26.51</v>
          </cell>
          <cell r="F712">
            <v>1500</v>
          </cell>
          <cell r="G712">
            <v>1739.9999999999998</v>
          </cell>
          <cell r="H712">
            <v>1740</v>
          </cell>
        </row>
        <row r="713">
          <cell r="B713" t="str">
            <v>Reagent, TDA (2 Ampules)</v>
          </cell>
          <cell r="C713" t="str">
            <v>Supplies</v>
          </cell>
          <cell r="D713" t="str">
            <v>LAB-CONS</v>
          </cell>
          <cell r="E713">
            <v>26.51</v>
          </cell>
          <cell r="F713">
            <v>1500</v>
          </cell>
          <cell r="G713">
            <v>1739.9999999999998</v>
          </cell>
          <cell r="H713">
            <v>1740</v>
          </cell>
        </row>
        <row r="714">
          <cell r="B714" t="str">
            <v>Reagent, TSA 500g BD</v>
          </cell>
          <cell r="C714" t="str">
            <v>Supplies</v>
          </cell>
          <cell r="D714" t="str">
            <v>LAB-CONS</v>
          </cell>
          <cell r="E714">
            <v>26.51</v>
          </cell>
          <cell r="F714">
            <v>4600</v>
          </cell>
          <cell r="G714">
            <v>5336</v>
          </cell>
          <cell r="H714">
            <v>5336</v>
          </cell>
        </row>
        <row r="715">
          <cell r="B715" t="str">
            <v>Reagent, Urea GLDH 105ml</v>
          </cell>
          <cell r="C715" t="str">
            <v>Supplies</v>
          </cell>
          <cell r="D715" t="str">
            <v>LAB-CONS</v>
          </cell>
          <cell r="E715">
            <v>26.51</v>
          </cell>
          <cell r="F715">
            <v>2200</v>
          </cell>
          <cell r="G715">
            <v>2552</v>
          </cell>
          <cell r="H715">
            <v>2552</v>
          </cell>
        </row>
        <row r="716">
          <cell r="B716" t="str">
            <v>Reagent, VI Salmonela  Antiserum 3ml</v>
          </cell>
          <cell r="C716" t="str">
            <v>Supplies</v>
          </cell>
          <cell r="D716" t="str">
            <v>LAB-CONS</v>
          </cell>
          <cell r="E716">
            <v>26.51</v>
          </cell>
          <cell r="F716">
            <v>9078</v>
          </cell>
          <cell r="G716">
            <v>10530.48</v>
          </cell>
          <cell r="H716">
            <v>10531</v>
          </cell>
        </row>
        <row r="717">
          <cell r="B717" t="str">
            <v>Reagent, Vibrio Cholera Inaba 3ml</v>
          </cell>
          <cell r="C717" t="str">
            <v>Supplies</v>
          </cell>
          <cell r="D717" t="str">
            <v>LAB-CONS</v>
          </cell>
          <cell r="E717">
            <v>26.51</v>
          </cell>
          <cell r="F717">
            <v>15513</v>
          </cell>
          <cell r="G717">
            <v>17995.079999999998</v>
          </cell>
          <cell r="H717">
            <v>17996</v>
          </cell>
        </row>
        <row r="718">
          <cell r="B718" t="str">
            <v>Reagent, Vibrio Cholera Ogawa 3ml</v>
          </cell>
          <cell r="C718" t="str">
            <v>Supplies</v>
          </cell>
          <cell r="D718" t="str">
            <v>LAB-CONS</v>
          </cell>
          <cell r="E718">
            <v>26.51</v>
          </cell>
          <cell r="F718">
            <v>15548</v>
          </cell>
          <cell r="G718">
            <v>18035.68</v>
          </cell>
          <cell r="H718">
            <v>18036</v>
          </cell>
        </row>
        <row r="719">
          <cell r="B719" t="str">
            <v>Reagent, Voges Proscanar VP(2x2 Ampules)</v>
          </cell>
          <cell r="C719" t="str">
            <v>Supplies</v>
          </cell>
          <cell r="D719" t="str">
            <v>LAB-CONS</v>
          </cell>
          <cell r="E719">
            <v>26.51</v>
          </cell>
          <cell r="F719">
            <v>2500</v>
          </cell>
          <cell r="G719">
            <v>2900</v>
          </cell>
          <cell r="H719">
            <v>2900</v>
          </cell>
        </row>
        <row r="720">
          <cell r="B720" t="str">
            <v>Reagent, Voges Proscar VP 25ml</v>
          </cell>
          <cell r="C720" t="str">
            <v>Supplies</v>
          </cell>
          <cell r="D720" t="str">
            <v>LAB-CONS</v>
          </cell>
          <cell r="E720">
            <v>26.51</v>
          </cell>
          <cell r="F720">
            <v>9990</v>
          </cell>
          <cell r="G720">
            <v>11588.4</v>
          </cell>
          <cell r="H720">
            <v>11589</v>
          </cell>
        </row>
        <row r="721">
          <cell r="B721" t="str">
            <v>Reagent, Wash 5.1L PG WR for Cobas Taqman (Roche)</v>
          </cell>
          <cell r="C721" t="str">
            <v>Supplies</v>
          </cell>
          <cell r="D721" t="str">
            <v>LAB-CONS</v>
          </cell>
          <cell r="E721">
            <v>26.51</v>
          </cell>
          <cell r="F721">
            <v>10650</v>
          </cell>
          <cell r="G721">
            <v>12354</v>
          </cell>
          <cell r="H721">
            <v>12354</v>
          </cell>
        </row>
        <row r="722">
          <cell r="B722" t="str">
            <v>Reagent,Albumin 6X100/ mls</v>
          </cell>
          <cell r="C722" t="str">
            <v>Supplies</v>
          </cell>
          <cell r="D722" t="str">
            <v>LAB-CONS</v>
          </cell>
          <cell r="E722">
            <v>26.51</v>
          </cell>
          <cell r="F722">
            <v>1600</v>
          </cell>
          <cell r="G722">
            <v>1855.9999999999998</v>
          </cell>
          <cell r="H722">
            <v>1856</v>
          </cell>
        </row>
        <row r="723">
          <cell r="B723" t="str">
            <v>Reagent,ALT- GPT  (IFCC) 10X10/mls</v>
          </cell>
          <cell r="C723" t="str">
            <v>Supplies</v>
          </cell>
          <cell r="D723" t="str">
            <v>LAB-CONS</v>
          </cell>
          <cell r="E723">
            <v>26.51</v>
          </cell>
          <cell r="F723">
            <v>2700</v>
          </cell>
          <cell r="G723">
            <v>3132</v>
          </cell>
          <cell r="H723">
            <v>3132</v>
          </cell>
        </row>
        <row r="724">
          <cell r="B724" t="str">
            <v>Socket, Single, Switch 13A 240V English</v>
          </cell>
          <cell r="C724" t="str">
            <v>Supplies</v>
          </cell>
          <cell r="D724" t="str">
            <v>ELECTRICAL</v>
          </cell>
          <cell r="E724" t="str">
            <v>26.8H</v>
          </cell>
          <cell r="F724">
            <v>300</v>
          </cell>
          <cell r="G724">
            <v>348</v>
          </cell>
          <cell r="H724">
            <v>348</v>
          </cell>
        </row>
        <row r="725">
          <cell r="B725" t="str">
            <v>Reagent,Anti-Human IgG (whole molecule)?Peroxidase antibody produced in rabbit, 2ml  #A8792</v>
          </cell>
          <cell r="C725" t="str">
            <v>Supplies</v>
          </cell>
          <cell r="D725" t="str">
            <v>LAB-CONS</v>
          </cell>
          <cell r="E725">
            <v>26.51</v>
          </cell>
          <cell r="F725">
            <v>42000</v>
          </cell>
          <cell r="G725">
            <v>48720</v>
          </cell>
          <cell r="H725">
            <v>48720</v>
          </cell>
        </row>
        <row r="726">
          <cell r="B726" t="str">
            <v>Reagent,AST- SGOT 10X10/mls</v>
          </cell>
          <cell r="C726" t="str">
            <v>Supplies</v>
          </cell>
          <cell r="D726" t="str">
            <v>LAB-CONS</v>
          </cell>
          <cell r="E726">
            <v>26.51</v>
          </cell>
          <cell r="F726">
            <v>2700</v>
          </cell>
          <cell r="G726">
            <v>3132</v>
          </cell>
          <cell r="H726">
            <v>3132</v>
          </cell>
        </row>
        <row r="727">
          <cell r="B727" t="str">
            <v>Reagent,Bilirubin Total &amp; Direct1X225/mls</v>
          </cell>
          <cell r="C727" t="str">
            <v>Supplies</v>
          </cell>
          <cell r="D727" t="str">
            <v>LAB-CONS</v>
          </cell>
          <cell r="E727">
            <v>26.51</v>
          </cell>
          <cell r="F727">
            <v>2600</v>
          </cell>
          <cell r="G727">
            <v>3016</v>
          </cell>
          <cell r="H727">
            <v>3016</v>
          </cell>
        </row>
        <row r="728">
          <cell r="B728" t="str">
            <v>Reagent,Brucella abortus Antigen  USDA #1119-3, 5 mL #241049</v>
          </cell>
          <cell r="C728" t="str">
            <v>Supplies</v>
          </cell>
          <cell r="D728" t="str">
            <v>LAB-CONS</v>
          </cell>
          <cell r="E728">
            <v>26.51</v>
          </cell>
          <cell r="F728">
            <v>3427</v>
          </cell>
          <cell r="G728">
            <v>3975.3199999999997</v>
          </cell>
          <cell r="H728">
            <v>3976</v>
          </cell>
        </row>
        <row r="729">
          <cell r="B729" t="str">
            <v>Reagent,Creatinine (Jaffe) 2X120/mls</v>
          </cell>
          <cell r="C729" t="str">
            <v>Supplies</v>
          </cell>
          <cell r="D729" t="str">
            <v>LAB-CONS</v>
          </cell>
          <cell r="E729">
            <v>26.51</v>
          </cell>
          <cell r="F729">
            <v>2800</v>
          </cell>
          <cell r="G729">
            <v>3248</v>
          </cell>
          <cell r="H729">
            <v>3248</v>
          </cell>
        </row>
        <row r="730">
          <cell r="B730" t="str">
            <v>Reagent,Genotype Mycobacterium CM 1X96 tests</v>
          </cell>
          <cell r="C730" t="str">
            <v>Supplies</v>
          </cell>
          <cell r="D730" t="str">
            <v>LAB-CONS</v>
          </cell>
          <cell r="E730">
            <v>26.51</v>
          </cell>
          <cell r="F730">
            <v>75000</v>
          </cell>
          <cell r="G730">
            <v>87000</v>
          </cell>
          <cell r="H730">
            <v>87000</v>
          </cell>
        </row>
        <row r="731">
          <cell r="B731" t="str">
            <v>Reagent,Glucose-Oxidase 6X100/mls</v>
          </cell>
          <cell r="C731" t="str">
            <v>Supplies</v>
          </cell>
          <cell r="D731" t="str">
            <v>LAB-CONS</v>
          </cell>
          <cell r="E731">
            <v>26.51</v>
          </cell>
          <cell r="F731">
            <v>2400</v>
          </cell>
          <cell r="G731">
            <v>2784</v>
          </cell>
          <cell r="H731">
            <v>2784</v>
          </cell>
        </row>
        <row r="732">
          <cell r="B732" t="str">
            <v>Reagent,Kovacs indole 100ml</v>
          </cell>
          <cell r="C732" t="str">
            <v>Supplies</v>
          </cell>
          <cell r="D732" t="str">
            <v>LAB-CONS</v>
          </cell>
          <cell r="E732">
            <v>26.51</v>
          </cell>
          <cell r="F732">
            <v>3500</v>
          </cell>
          <cell r="G732">
            <v>4059.9999999999995</v>
          </cell>
          <cell r="H732">
            <v>4060</v>
          </cell>
        </row>
        <row r="733">
          <cell r="B733" t="str">
            <v>Reagent,PCR Hi fidelity 100RXNS  Cat# 12574-035</v>
          </cell>
          <cell r="C733" t="str">
            <v>Supplies</v>
          </cell>
          <cell r="D733" t="str">
            <v>LAB-CONS</v>
          </cell>
          <cell r="E733">
            <v>26.51</v>
          </cell>
          <cell r="F733">
            <v>75000</v>
          </cell>
          <cell r="G733">
            <v>87000</v>
          </cell>
          <cell r="H733">
            <v>87000</v>
          </cell>
        </row>
        <row r="734">
          <cell r="B734" t="str">
            <v>Reagent,QC Control Level 1 Cat 41741</v>
          </cell>
          <cell r="C734" t="str">
            <v>Supplies</v>
          </cell>
          <cell r="D734" t="str">
            <v>LAB-CONS</v>
          </cell>
          <cell r="E734">
            <v>26.51</v>
          </cell>
          <cell r="F734">
            <v>2320</v>
          </cell>
          <cell r="G734">
            <v>2691.2</v>
          </cell>
          <cell r="H734">
            <v>2692</v>
          </cell>
        </row>
        <row r="735">
          <cell r="B735" t="str">
            <v>Reagent,QC Control Level 3  Cat 41743</v>
          </cell>
          <cell r="C735" t="str">
            <v>Supplies</v>
          </cell>
          <cell r="D735" t="str">
            <v>LAB-CONS</v>
          </cell>
          <cell r="E735">
            <v>26.51</v>
          </cell>
          <cell r="F735">
            <v>1005</v>
          </cell>
          <cell r="G735">
            <v>1165.8</v>
          </cell>
          <cell r="H735">
            <v>1166</v>
          </cell>
        </row>
        <row r="736">
          <cell r="B736" t="str">
            <v>Reagent,Taqman R one step RT PCR master Mix 200 reaction 10/kit</v>
          </cell>
          <cell r="C736" t="str">
            <v>Supplies</v>
          </cell>
          <cell r="D736" t="str">
            <v>LAB-CONS</v>
          </cell>
          <cell r="E736">
            <v>26.51</v>
          </cell>
          <cell r="F736">
            <v>210420</v>
          </cell>
          <cell r="G736">
            <v>244087.19999999998</v>
          </cell>
          <cell r="H736">
            <v>244088</v>
          </cell>
        </row>
        <row r="737">
          <cell r="B737" t="str">
            <v>Reagent,Total Protein  6X100/mls</v>
          </cell>
          <cell r="C737" t="str">
            <v>Supplies</v>
          </cell>
          <cell r="D737" t="str">
            <v>LAB-CONS</v>
          </cell>
          <cell r="E737">
            <v>26.51</v>
          </cell>
          <cell r="F737">
            <v>2100</v>
          </cell>
          <cell r="G737">
            <v>2436</v>
          </cell>
          <cell r="H737">
            <v>2436</v>
          </cell>
        </row>
        <row r="738">
          <cell r="B738" t="str">
            <v>Reagent,Total Protein 6x100ml</v>
          </cell>
          <cell r="C738" t="str">
            <v>Supplies</v>
          </cell>
          <cell r="D738" t="str">
            <v>LAB-CONS</v>
          </cell>
          <cell r="E738">
            <v>26.51</v>
          </cell>
          <cell r="F738">
            <v>2100</v>
          </cell>
          <cell r="G738">
            <v>2436</v>
          </cell>
          <cell r="H738">
            <v>2436</v>
          </cell>
        </row>
        <row r="739">
          <cell r="B739" t="str">
            <v>Reagent,Urea 6X15/mls # UR 220(Randox)</v>
          </cell>
          <cell r="C739" t="str">
            <v>Supplies</v>
          </cell>
          <cell r="D739" t="str">
            <v>LAB-CONS</v>
          </cell>
          <cell r="E739">
            <v>26.51</v>
          </cell>
          <cell r="F739">
            <v>2200</v>
          </cell>
          <cell r="G739">
            <v>2552</v>
          </cell>
          <cell r="H739">
            <v>2552</v>
          </cell>
        </row>
        <row r="740">
          <cell r="B740" t="str">
            <v>Reagent,Urinary Protein CSF 4x60/mls</v>
          </cell>
          <cell r="C740" t="str">
            <v>Supplies</v>
          </cell>
          <cell r="D740" t="str">
            <v>LAB-CONS</v>
          </cell>
          <cell r="E740">
            <v>26.51</v>
          </cell>
          <cell r="F740">
            <v>3800</v>
          </cell>
          <cell r="G740">
            <v>4408</v>
          </cell>
          <cell r="H740">
            <v>4408</v>
          </cell>
        </row>
        <row r="741">
          <cell r="B741" t="str">
            <v xml:space="preserve">Remover, Cobweb  w/Wooden Handle </v>
          </cell>
          <cell r="C741" t="str">
            <v>Supplies</v>
          </cell>
          <cell r="D741" t="str">
            <v>CLEANING</v>
          </cell>
          <cell r="E741" t="str">
            <v>26.8J</v>
          </cell>
          <cell r="F741">
            <v>284.2</v>
          </cell>
          <cell r="G741">
            <v>329.67199999999997</v>
          </cell>
          <cell r="H741">
            <v>330</v>
          </cell>
        </row>
        <row r="742">
          <cell r="B742" t="str">
            <v>Remover, Cobweb w/Metal Handle</v>
          </cell>
          <cell r="C742" t="str">
            <v>Supplies</v>
          </cell>
          <cell r="D742" t="str">
            <v>CLEANING</v>
          </cell>
          <cell r="E742" t="str">
            <v>26.8J</v>
          </cell>
          <cell r="F742">
            <v>245.00333000000001</v>
          </cell>
          <cell r="G742">
            <v>284.20386279999997</v>
          </cell>
          <cell r="H742">
            <v>285</v>
          </cell>
        </row>
        <row r="743">
          <cell r="B743" t="str">
            <v>Remover, Pin</v>
          </cell>
          <cell r="C743" t="str">
            <v>Supplies</v>
          </cell>
          <cell r="D743" t="str">
            <v>OFFICE</v>
          </cell>
          <cell r="E743" t="str">
            <v>26.6L</v>
          </cell>
          <cell r="F743">
            <v>40</v>
          </cell>
          <cell r="G743">
            <v>46.4</v>
          </cell>
          <cell r="H743">
            <v>47</v>
          </cell>
        </row>
        <row r="744">
          <cell r="B744" t="str">
            <v>Remover, Stubborn Stain Rumkleen Ceramic (RCSSR) 5kg  'REAL Rumorth'</v>
          </cell>
          <cell r="C744" t="str">
            <v>Supplies</v>
          </cell>
          <cell r="D744" t="str">
            <v>CLEANING</v>
          </cell>
          <cell r="E744" t="str">
            <v>26.8J</v>
          </cell>
          <cell r="F744">
            <v>6032</v>
          </cell>
          <cell r="G744">
            <v>6997.12</v>
          </cell>
          <cell r="H744">
            <v>6998</v>
          </cell>
        </row>
        <row r="745">
          <cell r="B745" t="str">
            <v>Reservoir, Pipetting Scienceware disposable Fisher Cat#13-712-14 50/pkt</v>
          </cell>
          <cell r="C745" t="str">
            <v>Supplies</v>
          </cell>
          <cell r="D745" t="str">
            <v>LAB-CONS</v>
          </cell>
          <cell r="E745">
            <v>26.51</v>
          </cell>
          <cell r="F745">
            <v>4300</v>
          </cell>
          <cell r="G745">
            <v>4988</v>
          </cell>
          <cell r="H745">
            <v>4988</v>
          </cell>
        </row>
        <row r="746">
          <cell r="B746" t="str">
            <v>Retainer, 90948-02017</v>
          </cell>
          <cell r="C746" t="str">
            <v>Supplies</v>
          </cell>
          <cell r="D746" t="str">
            <v>TRANSPORT</v>
          </cell>
          <cell r="E746" t="str">
            <v>25.7M</v>
          </cell>
          <cell r="F746">
            <v>67.28</v>
          </cell>
          <cell r="G746">
            <v>78.044799999999995</v>
          </cell>
          <cell r="H746">
            <v>79</v>
          </cell>
        </row>
        <row r="747">
          <cell r="B747" t="str">
            <v>Ribbon, for Electric typewriter IBM 3000</v>
          </cell>
          <cell r="C747" t="str">
            <v>Supplies</v>
          </cell>
          <cell r="D747" t="str">
            <v>COMP</v>
          </cell>
          <cell r="E747" t="str">
            <v>26.6B</v>
          </cell>
          <cell r="F747">
            <v>754</v>
          </cell>
          <cell r="G747">
            <v>874.64</v>
          </cell>
          <cell r="H747">
            <v>875</v>
          </cell>
        </row>
        <row r="748">
          <cell r="B748" t="str">
            <v>Ridges, for Iron Sheets pre-painted</v>
          </cell>
          <cell r="C748" t="str">
            <v>Supplies</v>
          </cell>
          <cell r="D748" t="str">
            <v>H/WARE</v>
          </cell>
          <cell r="E748" t="str">
            <v>26.8G</v>
          </cell>
          <cell r="F748">
            <v>499.995</v>
          </cell>
          <cell r="G748">
            <v>579.99419999999998</v>
          </cell>
          <cell r="H748">
            <v>580</v>
          </cell>
        </row>
        <row r="749">
          <cell r="B749" t="str">
            <v xml:space="preserve">Rim, Wheel 5 Holes 16JX 1/2JJ </v>
          </cell>
          <cell r="C749" t="str">
            <v>Supplies</v>
          </cell>
          <cell r="D749" t="str">
            <v>TRANSPORT</v>
          </cell>
          <cell r="E749" t="str">
            <v>25.7M</v>
          </cell>
          <cell r="F749">
            <v>18217.8</v>
          </cell>
          <cell r="G749">
            <v>21132.647999999997</v>
          </cell>
          <cell r="H749">
            <v>21133</v>
          </cell>
        </row>
        <row r="750">
          <cell r="B750" t="str">
            <v>Rim, Wheel SDC NR12 16X550F</v>
          </cell>
          <cell r="C750" t="str">
            <v>Supplies</v>
          </cell>
          <cell r="D750" t="str">
            <v>TRANSPORT</v>
          </cell>
          <cell r="E750" t="str">
            <v>25.7M</v>
          </cell>
          <cell r="F750">
            <v>7758</v>
          </cell>
          <cell r="G750">
            <v>8999.2799999999988</v>
          </cell>
          <cell r="H750">
            <v>9000</v>
          </cell>
        </row>
        <row r="751">
          <cell r="B751" t="str">
            <v>Roller,  Mixer stuart  (SRT6)</v>
          </cell>
          <cell r="C751" t="str">
            <v>Supplies</v>
          </cell>
          <cell r="D751" t="str">
            <v>LAB-CONS</v>
          </cell>
          <cell r="E751">
            <v>26.51</v>
          </cell>
          <cell r="F751">
            <v>87000</v>
          </cell>
          <cell r="G751">
            <v>100920</v>
          </cell>
          <cell r="H751">
            <v>100920</v>
          </cell>
        </row>
        <row r="752">
          <cell r="B752" t="str">
            <v>Roller, for Printer HP Laserjet P3005DN</v>
          </cell>
          <cell r="C752" t="str">
            <v>Supplies</v>
          </cell>
          <cell r="D752" t="str">
            <v>COMP</v>
          </cell>
          <cell r="E752" t="str">
            <v>26.6B</v>
          </cell>
          <cell r="F752">
            <v>4524</v>
          </cell>
          <cell r="G752">
            <v>5247.8399999999992</v>
          </cell>
          <cell r="H752">
            <v>5248</v>
          </cell>
        </row>
        <row r="753">
          <cell r="B753" t="str">
            <v>Roller, Heat</v>
          </cell>
          <cell r="C753" t="str">
            <v>Supplies</v>
          </cell>
          <cell r="D753" t="str">
            <v>COMP</v>
          </cell>
          <cell r="E753" t="str">
            <v>26.6B</v>
          </cell>
          <cell r="F753">
            <v>8236</v>
          </cell>
          <cell r="G753">
            <v>9553.76</v>
          </cell>
          <cell r="H753">
            <v>9554</v>
          </cell>
        </row>
        <row r="754">
          <cell r="B754" t="str">
            <v>Roller, Pressure</v>
          </cell>
          <cell r="C754" t="str">
            <v>Supplies</v>
          </cell>
          <cell r="D754" t="str">
            <v>COMP</v>
          </cell>
          <cell r="E754" t="str">
            <v>26.6B</v>
          </cell>
          <cell r="F754">
            <v>10440</v>
          </cell>
          <cell r="G754">
            <v>12110.4</v>
          </cell>
          <cell r="H754">
            <v>12111</v>
          </cell>
        </row>
        <row r="755">
          <cell r="B755" t="str">
            <v>Rubber band, 100gm 1x100</v>
          </cell>
          <cell r="C755" t="str">
            <v>Supplies</v>
          </cell>
          <cell r="D755" t="str">
            <v>OFFICE</v>
          </cell>
          <cell r="E755" t="str">
            <v>26.6L</v>
          </cell>
          <cell r="F755">
            <v>47.999630000000003</v>
          </cell>
          <cell r="G755">
            <v>55.6795708</v>
          </cell>
          <cell r="H755">
            <v>56</v>
          </cell>
        </row>
        <row r="756">
          <cell r="B756" t="str">
            <v>Rubber band, 50gm 1x100</v>
          </cell>
          <cell r="C756" t="str">
            <v>Supplies</v>
          </cell>
          <cell r="D756" t="str">
            <v>OFFICE</v>
          </cell>
          <cell r="E756" t="str">
            <v>26.6L</v>
          </cell>
          <cell r="F756">
            <v>19.998000000000001</v>
          </cell>
          <cell r="G756">
            <v>23.197679999999998</v>
          </cell>
          <cell r="H756">
            <v>24</v>
          </cell>
        </row>
        <row r="757">
          <cell r="B757" t="str">
            <v>Rubber, Shoes  BATA</v>
          </cell>
          <cell r="C757" t="str">
            <v>Supplies</v>
          </cell>
          <cell r="D757" t="str">
            <v>GENERAL</v>
          </cell>
          <cell r="E757" t="str">
            <v>26.6L</v>
          </cell>
          <cell r="F757">
            <v>449</v>
          </cell>
          <cell r="G757">
            <v>520.83999999999992</v>
          </cell>
          <cell r="H757">
            <v>521</v>
          </cell>
        </row>
        <row r="758">
          <cell r="B758" t="str">
            <v xml:space="preserve">Ruler, Haco Plastic, 12 </v>
          </cell>
          <cell r="C758" t="str">
            <v>Supplies</v>
          </cell>
          <cell r="D758" t="str">
            <v>OFFICE</v>
          </cell>
          <cell r="E758" t="str">
            <v>26.6L</v>
          </cell>
          <cell r="F758">
            <v>13.24733</v>
          </cell>
          <cell r="G758">
            <v>15.366902799999998</v>
          </cell>
          <cell r="H758">
            <v>16</v>
          </cell>
        </row>
        <row r="759">
          <cell r="B759" t="str">
            <v>Saddles, Metal</v>
          </cell>
          <cell r="C759" t="str">
            <v>Supplies</v>
          </cell>
          <cell r="D759" t="str">
            <v>H/WARE</v>
          </cell>
          <cell r="E759" t="str">
            <v>26.8G</v>
          </cell>
          <cell r="F759">
            <v>9.2799999999999994</v>
          </cell>
          <cell r="G759">
            <v>10.764799999999999</v>
          </cell>
          <cell r="H759">
            <v>11</v>
          </cell>
        </row>
        <row r="760">
          <cell r="B760" t="str">
            <v>Salts, Oral Rehydration  500ml 1x100</v>
          </cell>
          <cell r="C760" t="str">
            <v>Supplies</v>
          </cell>
          <cell r="D760" t="str">
            <v>DRUGS</v>
          </cell>
          <cell r="E760">
            <v>26.11</v>
          </cell>
          <cell r="F760">
            <v>279</v>
          </cell>
          <cell r="G760">
            <v>323.64</v>
          </cell>
          <cell r="H760">
            <v>324</v>
          </cell>
        </row>
        <row r="761">
          <cell r="B761" t="str">
            <v>Salts, Oral Rehydration  500ml 1x20</v>
          </cell>
          <cell r="C761" t="str">
            <v>Supplies</v>
          </cell>
          <cell r="D761" t="str">
            <v>DRUGS</v>
          </cell>
          <cell r="E761">
            <v>26.11</v>
          </cell>
          <cell r="F761">
            <v>75</v>
          </cell>
          <cell r="G761">
            <v>87</v>
          </cell>
          <cell r="H761">
            <v>87</v>
          </cell>
        </row>
        <row r="762">
          <cell r="B762" t="str">
            <v>Salts, Oral Rehydration  500ml 1x50</v>
          </cell>
          <cell r="C762" t="str">
            <v>Supplies</v>
          </cell>
          <cell r="D762" t="str">
            <v>DRUGS</v>
          </cell>
          <cell r="E762">
            <v>26.11</v>
          </cell>
          <cell r="F762">
            <v>250</v>
          </cell>
          <cell r="G762">
            <v>290</v>
          </cell>
          <cell r="H762">
            <v>290</v>
          </cell>
        </row>
        <row r="763">
          <cell r="B763" t="str">
            <v>Salts, Oral rehydration 500ml</v>
          </cell>
          <cell r="C763" t="str">
            <v>Supplies</v>
          </cell>
          <cell r="D763" t="str">
            <v>DRUGS</v>
          </cell>
          <cell r="E763">
            <v>26.11</v>
          </cell>
          <cell r="F763">
            <v>3.8</v>
          </cell>
          <cell r="G763">
            <v>4.4079999999999995</v>
          </cell>
          <cell r="H763">
            <v>5</v>
          </cell>
        </row>
        <row r="764">
          <cell r="B764" t="str">
            <v>Sample Processing Unit (SPU) for Cobas Taqman 12x24/Box #3755525001 (Roche)</v>
          </cell>
          <cell r="C764" t="str">
            <v>Supplies</v>
          </cell>
          <cell r="D764" t="str">
            <v>LAB-CONS</v>
          </cell>
          <cell r="E764">
            <v>26.51</v>
          </cell>
          <cell r="F764">
            <v>77350</v>
          </cell>
          <cell r="G764">
            <v>89726</v>
          </cell>
          <cell r="H764">
            <v>89726</v>
          </cell>
        </row>
        <row r="765">
          <cell r="B765" t="str">
            <v>Switch, 5A  2 gang 1 way SPST English</v>
          </cell>
          <cell r="C765" t="str">
            <v>Supplies</v>
          </cell>
          <cell r="D765" t="str">
            <v>ELECTRICAL</v>
          </cell>
          <cell r="E765" t="str">
            <v>26.8H</v>
          </cell>
          <cell r="F765">
            <v>150</v>
          </cell>
          <cell r="G765">
            <v>174</v>
          </cell>
          <cell r="H765">
            <v>174</v>
          </cell>
        </row>
        <row r="766">
          <cell r="B766" t="str">
            <v>Sample, for  HIV VIRAL LOAD  HIVG</v>
          </cell>
          <cell r="C766" t="str">
            <v>Supplies</v>
          </cell>
          <cell r="D766" t="str">
            <v>LAB-CONS</v>
          </cell>
          <cell r="E766">
            <v>26.51</v>
          </cell>
          <cell r="F766">
            <v>45687</v>
          </cell>
          <cell r="G766">
            <v>52996.92</v>
          </cell>
          <cell r="H766">
            <v>52997</v>
          </cell>
        </row>
        <row r="767">
          <cell r="B767" t="str">
            <v>Sample, For AHIV-Anti-HIV 1/2 Rapid Methods</v>
          </cell>
          <cell r="C767" t="str">
            <v>Supplies</v>
          </cell>
          <cell r="D767" t="str">
            <v>LAB-CONS</v>
          </cell>
          <cell r="E767">
            <v>26.51</v>
          </cell>
          <cell r="F767">
            <v>31086</v>
          </cell>
          <cell r="G767">
            <v>36059.759999999995</v>
          </cell>
          <cell r="H767">
            <v>36060</v>
          </cell>
        </row>
        <row r="768">
          <cell r="B768" t="str">
            <v>Sample, for Basic Chemisty 9 analytes 48696</v>
          </cell>
          <cell r="C768" t="str">
            <v>Supplies</v>
          </cell>
          <cell r="D768" t="str">
            <v>LAB-CONS</v>
          </cell>
          <cell r="E768" t="str">
            <v>25.9Y</v>
          </cell>
          <cell r="F768">
            <v>20994.58</v>
          </cell>
          <cell r="G768">
            <v>24353.712800000001</v>
          </cell>
          <cell r="H768">
            <v>24354</v>
          </cell>
        </row>
        <row r="769">
          <cell r="B769" t="str">
            <v>Sample, for Basic Heamatology HEMA435</v>
          </cell>
          <cell r="C769" t="str">
            <v>Supplies</v>
          </cell>
          <cell r="D769" t="str">
            <v>LAB-CONS</v>
          </cell>
          <cell r="E769" t="str">
            <v>25.9Y</v>
          </cell>
          <cell r="F769">
            <v>22984</v>
          </cell>
          <cell r="G769">
            <v>26661.439999999999</v>
          </cell>
          <cell r="H769">
            <v>26662</v>
          </cell>
        </row>
        <row r="770">
          <cell r="B770" t="str">
            <v>sample, for Blood Parasite</v>
          </cell>
          <cell r="C770" t="str">
            <v>Supplies</v>
          </cell>
          <cell r="D770" t="str">
            <v>LAB-CONS</v>
          </cell>
          <cell r="E770" t="str">
            <v>25.9Y</v>
          </cell>
          <cell r="F770">
            <v>36973.5</v>
          </cell>
          <cell r="G770">
            <v>42889.259999999995</v>
          </cell>
          <cell r="H770">
            <v>42890</v>
          </cell>
        </row>
        <row r="771">
          <cell r="B771" t="str">
            <v>Sample, for Chem General</v>
          </cell>
          <cell r="C771" t="str">
            <v>Supplies</v>
          </cell>
          <cell r="D771" t="str">
            <v>LAB-CONS</v>
          </cell>
          <cell r="E771" t="str">
            <v>25.9Y</v>
          </cell>
          <cell r="F771">
            <v>30615</v>
          </cell>
          <cell r="G771">
            <v>35513.399999999994</v>
          </cell>
          <cell r="H771">
            <v>35514</v>
          </cell>
        </row>
        <row r="772">
          <cell r="B772" t="str">
            <v>Sample, for Chlamydia/GC by Naa</v>
          </cell>
          <cell r="C772" t="str">
            <v>Supplies</v>
          </cell>
          <cell r="D772" t="str">
            <v>LAB-CONS</v>
          </cell>
          <cell r="E772" t="str">
            <v>25.9Y</v>
          </cell>
          <cell r="F772">
            <v>32028</v>
          </cell>
          <cell r="G772">
            <v>37152.479999999996</v>
          </cell>
          <cell r="H772">
            <v>37153</v>
          </cell>
        </row>
        <row r="773">
          <cell r="B773" t="str">
            <v>Sample, For CMP-Clinical Microscopy</v>
          </cell>
          <cell r="C773" t="str">
            <v>Supplies</v>
          </cell>
          <cell r="D773" t="str">
            <v>LAB-CONS</v>
          </cell>
          <cell r="E773">
            <v>26.51</v>
          </cell>
          <cell r="F773">
            <v>14758</v>
          </cell>
          <cell r="G773">
            <v>17119.28</v>
          </cell>
          <cell r="H773">
            <v>17120</v>
          </cell>
        </row>
        <row r="774">
          <cell r="B774" t="str">
            <v>Sample, for Heamatology Comprehensive AutoDiff</v>
          </cell>
          <cell r="C774" t="str">
            <v>Supplies</v>
          </cell>
          <cell r="D774" t="str">
            <v>LAB-CONS</v>
          </cell>
          <cell r="E774" t="str">
            <v>25.9Y</v>
          </cell>
          <cell r="F774">
            <v>23785.5</v>
          </cell>
          <cell r="G774">
            <v>27591.179999999997</v>
          </cell>
          <cell r="H774">
            <v>27592</v>
          </cell>
        </row>
        <row r="775">
          <cell r="B775" t="str">
            <v>Sample, for HIV Viral Load DV</v>
          </cell>
          <cell r="C775" t="str">
            <v>Supplies</v>
          </cell>
          <cell r="D775" t="str">
            <v>LAB-CONS</v>
          </cell>
          <cell r="E775" t="str">
            <v>25.9Y</v>
          </cell>
          <cell r="F775">
            <v>58168.5</v>
          </cell>
          <cell r="G775">
            <v>67475.459999999992</v>
          </cell>
          <cell r="H775">
            <v>67476</v>
          </cell>
        </row>
        <row r="776">
          <cell r="B776" t="str">
            <v>Sample, for Syphillis Serology</v>
          </cell>
          <cell r="C776" t="str">
            <v>Supplies</v>
          </cell>
          <cell r="D776" t="str">
            <v>LAB-CONS</v>
          </cell>
          <cell r="E776" t="str">
            <v>25.9Y</v>
          </cell>
          <cell r="F776">
            <v>18840</v>
          </cell>
          <cell r="G776">
            <v>21854.399999999998</v>
          </cell>
          <cell r="H776">
            <v>21855</v>
          </cell>
        </row>
        <row r="777">
          <cell r="B777" t="str">
            <v>Sample, for Urinalysis</v>
          </cell>
          <cell r="C777" t="str">
            <v>Supplies</v>
          </cell>
          <cell r="D777" t="str">
            <v>LAB-CONS</v>
          </cell>
          <cell r="E777" t="str">
            <v>25.9Y</v>
          </cell>
          <cell r="F777">
            <v>11970</v>
          </cell>
          <cell r="G777">
            <v>13885.199999999999</v>
          </cell>
          <cell r="H777">
            <v>13886</v>
          </cell>
        </row>
        <row r="778">
          <cell r="B778" t="str">
            <v>Sample, for Viral Markers Series1</v>
          </cell>
          <cell r="C778" t="str">
            <v>Supplies</v>
          </cell>
          <cell r="D778" t="str">
            <v>LAB-CONS</v>
          </cell>
          <cell r="E778" t="str">
            <v>25.9Y</v>
          </cell>
          <cell r="F778">
            <v>29437.5</v>
          </cell>
          <cell r="G778">
            <v>34147.5</v>
          </cell>
          <cell r="H778">
            <v>34148</v>
          </cell>
        </row>
        <row r="779">
          <cell r="B779" t="str">
            <v>Sample, for Virology AB detect</v>
          </cell>
          <cell r="C779" t="str">
            <v>Supplies</v>
          </cell>
          <cell r="D779" t="str">
            <v>LAB-CONS</v>
          </cell>
          <cell r="E779" t="str">
            <v>25.9Y</v>
          </cell>
          <cell r="F779">
            <v>38304.28</v>
          </cell>
          <cell r="G779">
            <v>44432.964799999994</v>
          </cell>
          <cell r="H779">
            <v>44433</v>
          </cell>
        </row>
        <row r="780">
          <cell r="B780" t="str">
            <v>Sample, Immune Monitoring Programme 5ml</v>
          </cell>
          <cell r="C780" t="str">
            <v>Supplies</v>
          </cell>
          <cell r="D780" t="str">
            <v>LAB-CONS</v>
          </cell>
          <cell r="E780">
            <v>26.51</v>
          </cell>
          <cell r="F780">
            <v>78855.92</v>
          </cell>
          <cell r="G780">
            <v>91472.867199999993</v>
          </cell>
          <cell r="H780">
            <v>91473</v>
          </cell>
        </row>
        <row r="781">
          <cell r="B781" t="str">
            <v>Sample, VPBS- Virtual Peripheral Blood Smear</v>
          </cell>
          <cell r="C781" t="str">
            <v>Supplies</v>
          </cell>
          <cell r="D781" t="str">
            <v>LAB-CONS</v>
          </cell>
          <cell r="E781">
            <v>26.51</v>
          </cell>
          <cell r="F781">
            <v>23785.5</v>
          </cell>
          <cell r="G781">
            <v>27591.179999999997</v>
          </cell>
          <cell r="H781">
            <v>27592</v>
          </cell>
        </row>
        <row r="782">
          <cell r="B782" t="str">
            <v>Sample, VR3- Infectious Disease Serology</v>
          </cell>
          <cell r="C782" t="str">
            <v>Supplies</v>
          </cell>
          <cell r="D782" t="str">
            <v>LAB-CONS</v>
          </cell>
          <cell r="E782">
            <v>26.51</v>
          </cell>
          <cell r="F782">
            <v>39721</v>
          </cell>
          <cell r="G782">
            <v>46076.359999999993</v>
          </cell>
          <cell r="H782">
            <v>46077</v>
          </cell>
        </row>
        <row r="783">
          <cell r="B783" t="str">
            <v>Sand- River sand Fine (ton)</v>
          </cell>
          <cell r="C783" t="str">
            <v>Supplies</v>
          </cell>
          <cell r="D783" t="str">
            <v>H/WARE</v>
          </cell>
          <cell r="E783" t="str">
            <v>26.8G</v>
          </cell>
          <cell r="F783">
            <v>1000</v>
          </cell>
          <cell r="G783">
            <v>1160</v>
          </cell>
          <cell r="H783">
            <v>1160</v>
          </cell>
        </row>
        <row r="784">
          <cell r="B784" t="str">
            <v>Scanner, Canon LS2208</v>
          </cell>
          <cell r="C784" t="str">
            <v>Supplies</v>
          </cell>
          <cell r="D784" t="str">
            <v>COMP</v>
          </cell>
          <cell r="E784" t="str">
            <v>31.9A</v>
          </cell>
          <cell r="F784">
            <v>9482.76</v>
          </cell>
          <cell r="G784">
            <v>11000.0016</v>
          </cell>
          <cell r="H784">
            <v>11001</v>
          </cell>
        </row>
        <row r="785">
          <cell r="B785" t="str">
            <v>Scanner, Finger Print U.are.u 4500 Reader 70" Cable</v>
          </cell>
          <cell r="C785" t="str">
            <v>Supplies</v>
          </cell>
          <cell r="D785" t="str">
            <v>COMP</v>
          </cell>
          <cell r="E785" t="str">
            <v>26.6B</v>
          </cell>
          <cell r="F785">
            <v>5985.5640000000003</v>
          </cell>
          <cell r="G785">
            <v>6943.2542400000002</v>
          </cell>
          <cell r="H785">
            <v>6944</v>
          </cell>
        </row>
        <row r="786">
          <cell r="B786" t="str">
            <v>Scanner,HP Scanjet G2710 photo</v>
          </cell>
          <cell r="C786" t="str">
            <v>Supplies</v>
          </cell>
          <cell r="D786" t="str">
            <v>COMP</v>
          </cell>
          <cell r="E786" t="str">
            <v>31.9A</v>
          </cell>
          <cell r="F786">
            <v>8500</v>
          </cell>
          <cell r="G786">
            <v>9860</v>
          </cell>
          <cell r="H786">
            <v>9860</v>
          </cell>
        </row>
        <row r="787">
          <cell r="B787" t="str">
            <v>Scissors, blunt sharp small</v>
          </cell>
          <cell r="C787" t="str">
            <v>Supplies</v>
          </cell>
          <cell r="D787" t="str">
            <v>OFFICE</v>
          </cell>
          <cell r="E787" t="str">
            <v>26.6L</v>
          </cell>
          <cell r="F787">
            <v>290</v>
          </cell>
          <cell r="G787">
            <v>336.4</v>
          </cell>
          <cell r="H787">
            <v>337</v>
          </cell>
        </row>
        <row r="788">
          <cell r="B788" t="str">
            <v>Scissors, Large stainless steel Heavy duty</v>
          </cell>
          <cell r="C788" t="str">
            <v>Supplies</v>
          </cell>
          <cell r="D788" t="str">
            <v>OFFICE</v>
          </cell>
          <cell r="E788" t="str">
            <v>26.6L</v>
          </cell>
          <cell r="F788">
            <v>2088</v>
          </cell>
          <cell r="G788">
            <v>2422.08</v>
          </cell>
          <cell r="H788">
            <v>2423</v>
          </cell>
        </row>
        <row r="789">
          <cell r="B789" t="str">
            <v>Scissors, Medium</v>
          </cell>
          <cell r="C789" t="str">
            <v>Supplies</v>
          </cell>
          <cell r="D789" t="str">
            <v>OFFICE</v>
          </cell>
          <cell r="E789" t="str">
            <v>26.6L</v>
          </cell>
          <cell r="F789">
            <v>92.8</v>
          </cell>
          <cell r="G789">
            <v>107.648</v>
          </cell>
          <cell r="H789">
            <v>108</v>
          </cell>
        </row>
        <row r="790">
          <cell r="B790" t="str">
            <v>Scissors, Universal shears (Bakpharm) medium</v>
          </cell>
          <cell r="C790" t="str">
            <v>Supplies</v>
          </cell>
          <cell r="D790" t="str">
            <v>OFFICE</v>
          </cell>
          <cell r="E790" t="str">
            <v>26.6L</v>
          </cell>
          <cell r="F790">
            <v>850</v>
          </cell>
          <cell r="G790">
            <v>985.99999999999989</v>
          </cell>
          <cell r="H790">
            <v>986</v>
          </cell>
        </row>
        <row r="791">
          <cell r="B791" t="str">
            <v>Seal, Diff Oil Subaru Ftront 806732030</v>
          </cell>
          <cell r="C791" t="str">
            <v>Supplies</v>
          </cell>
          <cell r="D791" t="str">
            <v>TRANSPORT</v>
          </cell>
          <cell r="E791" t="str">
            <v>25.7M</v>
          </cell>
          <cell r="F791">
            <v>180</v>
          </cell>
          <cell r="G791">
            <v>208.79999999999998</v>
          </cell>
          <cell r="H791">
            <v>209</v>
          </cell>
        </row>
        <row r="792">
          <cell r="B792" t="str">
            <v>Seal, Diff Oil Subaru Rear 806730032</v>
          </cell>
          <cell r="C792" t="str">
            <v>Supplies</v>
          </cell>
          <cell r="D792" t="str">
            <v>TRANSPORT</v>
          </cell>
          <cell r="E792" t="str">
            <v>25.7M</v>
          </cell>
          <cell r="F792">
            <v>438</v>
          </cell>
          <cell r="G792">
            <v>508.08</v>
          </cell>
          <cell r="H792">
            <v>509</v>
          </cell>
        </row>
        <row r="793">
          <cell r="B793" t="str">
            <v>Seal, Fix Tip top Tubeless</v>
          </cell>
          <cell r="C793" t="str">
            <v>Supplies</v>
          </cell>
          <cell r="D793" t="str">
            <v>TRANSPORT</v>
          </cell>
          <cell r="E793">
            <v>44.05</v>
          </cell>
          <cell r="F793">
            <v>3620.69</v>
          </cell>
          <cell r="G793">
            <v>4200.0003999999999</v>
          </cell>
          <cell r="H793">
            <v>4201</v>
          </cell>
        </row>
        <row r="794">
          <cell r="B794" t="str">
            <v>Seal, Oil Pinion #90311-38047</v>
          </cell>
          <cell r="C794" t="str">
            <v>Supplies</v>
          </cell>
          <cell r="D794" t="str">
            <v>TRANSPORT</v>
          </cell>
          <cell r="E794" t="str">
            <v>25.7M</v>
          </cell>
          <cell r="F794">
            <v>720.36</v>
          </cell>
          <cell r="G794">
            <v>835.61759999999992</v>
          </cell>
          <cell r="H794">
            <v>836</v>
          </cell>
        </row>
        <row r="795">
          <cell r="B795" t="str">
            <v>Seal,Diff Pinion  90311-41009</v>
          </cell>
          <cell r="C795" t="str">
            <v>Supplies</v>
          </cell>
          <cell r="D795" t="str">
            <v>TRANSPORT</v>
          </cell>
          <cell r="E795" t="str">
            <v>25.7M</v>
          </cell>
          <cell r="F795">
            <v>869</v>
          </cell>
          <cell r="G795">
            <v>1008.04</v>
          </cell>
          <cell r="H795">
            <v>1009</v>
          </cell>
        </row>
        <row r="796">
          <cell r="B796" t="str">
            <v>Seal,Driveshaft front  90310-35010</v>
          </cell>
          <cell r="C796" t="str">
            <v>Supplies</v>
          </cell>
          <cell r="D796" t="str">
            <v>TRANSPORT</v>
          </cell>
          <cell r="E796" t="str">
            <v>25.7M</v>
          </cell>
          <cell r="F796">
            <v>416.79</v>
          </cell>
          <cell r="G796">
            <v>483.47640000000001</v>
          </cell>
          <cell r="H796">
            <v>484</v>
          </cell>
        </row>
        <row r="797">
          <cell r="B797" t="str">
            <v>Seal,Hub front  43204-60031</v>
          </cell>
          <cell r="C797" t="str">
            <v>Supplies</v>
          </cell>
          <cell r="D797" t="str">
            <v>TRANSPORT</v>
          </cell>
          <cell r="E797" t="str">
            <v>25.7M</v>
          </cell>
          <cell r="F797">
            <v>3500</v>
          </cell>
          <cell r="G797">
            <v>4059.9999999999995</v>
          </cell>
          <cell r="H797">
            <v>4060</v>
          </cell>
        </row>
        <row r="798">
          <cell r="B798" t="str">
            <v>Seal,Hub Front or Rear 90311-62001</v>
          </cell>
          <cell r="C798" t="str">
            <v>Supplies</v>
          </cell>
          <cell r="D798" t="str">
            <v>TRANSPORT</v>
          </cell>
          <cell r="E798" t="str">
            <v>25.7M</v>
          </cell>
          <cell r="F798">
            <v>1196</v>
          </cell>
          <cell r="G798">
            <v>1387.36</v>
          </cell>
          <cell r="H798">
            <v>1388</v>
          </cell>
        </row>
        <row r="799">
          <cell r="B799" t="str">
            <v>Seal,Hub inner front  90311-66003</v>
          </cell>
          <cell r="C799" t="str">
            <v>Supplies</v>
          </cell>
          <cell r="D799" t="str">
            <v>TRANSPORT</v>
          </cell>
          <cell r="E799" t="str">
            <v>25.7M</v>
          </cell>
          <cell r="F799">
            <v>1179.19</v>
          </cell>
          <cell r="G799">
            <v>1367.8604</v>
          </cell>
          <cell r="H799">
            <v>1368</v>
          </cell>
        </row>
        <row r="800">
          <cell r="B800" t="str">
            <v>Seal,Hub Rear  90311-62002</v>
          </cell>
          <cell r="C800" t="str">
            <v>Supplies</v>
          </cell>
          <cell r="D800" t="str">
            <v>TRANSPORT</v>
          </cell>
          <cell r="E800" t="str">
            <v>25.7M</v>
          </cell>
          <cell r="F800">
            <v>1196</v>
          </cell>
          <cell r="G800">
            <v>1387.36</v>
          </cell>
          <cell r="H800">
            <v>1388</v>
          </cell>
        </row>
        <row r="801">
          <cell r="B801" t="str">
            <v>Seal,Oil Pinion front/rear  90311-35032</v>
          </cell>
          <cell r="C801" t="str">
            <v>Supplies</v>
          </cell>
          <cell r="D801" t="str">
            <v>TRANSPORT</v>
          </cell>
          <cell r="E801" t="str">
            <v>25.7M</v>
          </cell>
          <cell r="F801">
            <v>680.79</v>
          </cell>
          <cell r="G801">
            <v>789.71639999999991</v>
          </cell>
          <cell r="H801">
            <v>790</v>
          </cell>
        </row>
        <row r="802">
          <cell r="B802" t="str">
            <v>Seal,Oil Pinion front/rear  90311-38066</v>
          </cell>
          <cell r="C802" t="str">
            <v>Supplies</v>
          </cell>
          <cell r="D802" t="str">
            <v>TRANSPORT</v>
          </cell>
          <cell r="E802" t="str">
            <v>25.7M</v>
          </cell>
          <cell r="F802">
            <v>572.72</v>
          </cell>
          <cell r="G802">
            <v>664.35519999999997</v>
          </cell>
          <cell r="H802">
            <v>665</v>
          </cell>
        </row>
        <row r="803">
          <cell r="B803" t="str">
            <v>Seal,Rear axle shaft inner 90310-50005</v>
          </cell>
          <cell r="C803" t="str">
            <v>Supplies</v>
          </cell>
          <cell r="D803" t="str">
            <v>TRANSPORT</v>
          </cell>
          <cell r="E803" t="str">
            <v>25.7M</v>
          </cell>
          <cell r="F803">
            <v>664.8</v>
          </cell>
          <cell r="G803">
            <v>771.16799999999989</v>
          </cell>
          <cell r="H803">
            <v>772</v>
          </cell>
        </row>
        <row r="804">
          <cell r="B804" t="str">
            <v>Seal,Rear axle shaft outer 90310-36003</v>
          </cell>
          <cell r="C804" t="str">
            <v>Supplies</v>
          </cell>
          <cell r="D804" t="str">
            <v>TRANSPORT</v>
          </cell>
          <cell r="E804" t="str">
            <v>25.7M</v>
          </cell>
          <cell r="F804">
            <v>268</v>
          </cell>
          <cell r="G804">
            <v>310.88</v>
          </cell>
          <cell r="H804">
            <v>311</v>
          </cell>
        </row>
        <row r="805">
          <cell r="B805" t="str">
            <v>Seal,Rear axle shaft outer 90313-54001</v>
          </cell>
          <cell r="C805" t="str">
            <v>Supplies</v>
          </cell>
          <cell r="D805" t="str">
            <v>TRANSPORT</v>
          </cell>
          <cell r="E805" t="str">
            <v>25.7M</v>
          </cell>
          <cell r="F805">
            <v>645.59</v>
          </cell>
          <cell r="G805">
            <v>748.88440000000003</v>
          </cell>
          <cell r="H805">
            <v>749</v>
          </cell>
        </row>
        <row r="806">
          <cell r="B806" t="str">
            <v>Switch, Change Over 30A English</v>
          </cell>
          <cell r="C806" t="str">
            <v>Supplies</v>
          </cell>
          <cell r="D806" t="str">
            <v>ELECTRICAL</v>
          </cell>
          <cell r="E806" t="str">
            <v>26.8H</v>
          </cell>
          <cell r="F806">
            <v>4500</v>
          </cell>
          <cell r="G806">
            <v>5220</v>
          </cell>
          <cell r="H806">
            <v>5220</v>
          </cell>
        </row>
        <row r="807">
          <cell r="B807" t="str">
            <v>Seal,Sub Assy 43204-60031</v>
          </cell>
          <cell r="C807" t="str">
            <v>Supplies</v>
          </cell>
          <cell r="D807" t="str">
            <v>TRANSPORT</v>
          </cell>
          <cell r="E807" t="str">
            <v>25.7M</v>
          </cell>
          <cell r="F807">
            <v>3500</v>
          </cell>
          <cell r="G807">
            <v>4059.9999999999995</v>
          </cell>
          <cell r="H807">
            <v>4060</v>
          </cell>
        </row>
        <row r="808">
          <cell r="B808" t="str">
            <v>Seal,Sub Assy Subaru 26697FC000</v>
          </cell>
          <cell r="C808" t="str">
            <v>Supplies</v>
          </cell>
          <cell r="D808" t="str">
            <v>TRANSPORT</v>
          </cell>
          <cell r="E808" t="str">
            <v>25.7M</v>
          </cell>
          <cell r="F808">
            <v>438</v>
          </cell>
          <cell r="G808">
            <v>508.08</v>
          </cell>
          <cell r="H808">
            <v>509</v>
          </cell>
        </row>
        <row r="809">
          <cell r="B809" t="str">
            <v>Sensor,Neonatal prob for pulse Oximeter</v>
          </cell>
          <cell r="C809" t="str">
            <v>Supplies</v>
          </cell>
          <cell r="D809" t="str">
            <v>LAB-CONS</v>
          </cell>
          <cell r="E809">
            <v>26.51</v>
          </cell>
          <cell r="F809">
            <v>8000</v>
          </cell>
          <cell r="G809">
            <v>9280</v>
          </cell>
          <cell r="H809">
            <v>9280</v>
          </cell>
        </row>
        <row r="810">
          <cell r="B810" t="str">
            <v>Sequence Detection Primer, large scale (130nmol) rickettsia # 4304972  CS-F</v>
          </cell>
          <cell r="C810" t="str">
            <v>Supplies</v>
          </cell>
          <cell r="D810" t="str">
            <v>LAB-CONS</v>
          </cell>
          <cell r="E810">
            <v>26.51</v>
          </cell>
          <cell r="F810">
            <v>7904</v>
          </cell>
          <cell r="G810">
            <v>9168.64</v>
          </cell>
          <cell r="H810">
            <v>9169</v>
          </cell>
        </row>
        <row r="811">
          <cell r="B811" t="str">
            <v xml:space="preserve">Sequencer, Capillary Array for 3100 </v>
          </cell>
          <cell r="C811" t="str">
            <v>Supplies</v>
          </cell>
          <cell r="D811" t="str">
            <v>LAB-CONS</v>
          </cell>
          <cell r="E811">
            <v>26.51</v>
          </cell>
          <cell r="F811">
            <v>48016.15</v>
          </cell>
          <cell r="G811">
            <v>55698.733999999997</v>
          </cell>
          <cell r="H811">
            <v>55699</v>
          </cell>
        </row>
        <row r="812">
          <cell r="B812" t="str">
            <v>Sequencer, POP-6 for 3100</v>
          </cell>
          <cell r="C812" t="str">
            <v>Supplies</v>
          </cell>
          <cell r="D812" t="str">
            <v>LAB-CONS</v>
          </cell>
          <cell r="E812">
            <v>26.51</v>
          </cell>
          <cell r="F812">
            <v>21527.1</v>
          </cell>
          <cell r="G812">
            <v>24971.435999999998</v>
          </cell>
          <cell r="H812">
            <v>24972</v>
          </cell>
        </row>
        <row r="813">
          <cell r="B813" t="str">
            <v>Serum, Bouvine albumin BSA 100g</v>
          </cell>
          <cell r="C813" t="str">
            <v>Supplies</v>
          </cell>
          <cell r="D813" t="str">
            <v>LAB-CONS</v>
          </cell>
          <cell r="E813">
            <v>26.51</v>
          </cell>
          <cell r="F813">
            <v>25000</v>
          </cell>
          <cell r="G813">
            <v>28999.999999999996</v>
          </cell>
          <cell r="H813">
            <v>29000</v>
          </cell>
        </row>
        <row r="814">
          <cell r="B814" t="str">
            <v>Serum, Bouvine GIBCO 500ml</v>
          </cell>
          <cell r="C814" t="str">
            <v>Supplies</v>
          </cell>
          <cell r="D814" t="str">
            <v>LAB-CONS</v>
          </cell>
          <cell r="E814">
            <v>26.51</v>
          </cell>
          <cell r="F814">
            <v>24200</v>
          </cell>
          <cell r="G814">
            <v>28071.999999999996</v>
          </cell>
          <cell r="H814">
            <v>28072</v>
          </cell>
        </row>
        <row r="815">
          <cell r="B815" t="str">
            <v>Serum, E Coli ATCC 221591</v>
          </cell>
          <cell r="C815" t="str">
            <v>Supplies</v>
          </cell>
          <cell r="D815" t="str">
            <v>LAB-CONS</v>
          </cell>
          <cell r="E815">
            <v>26.51</v>
          </cell>
          <cell r="F815">
            <v>10800</v>
          </cell>
          <cell r="G815">
            <v>12528</v>
          </cell>
          <cell r="H815">
            <v>12528</v>
          </cell>
        </row>
        <row r="816">
          <cell r="B816" t="str">
            <v>Serum, E Coli ATCC 25922 std</v>
          </cell>
          <cell r="C816" t="str">
            <v>Supplies</v>
          </cell>
          <cell r="D816" t="str">
            <v>LAB-CONS</v>
          </cell>
          <cell r="E816">
            <v>26.51</v>
          </cell>
          <cell r="F816">
            <v>7000</v>
          </cell>
          <cell r="G816">
            <v>8119.9999999999991</v>
          </cell>
          <cell r="H816">
            <v>8120</v>
          </cell>
        </row>
        <row r="817">
          <cell r="B817" t="str">
            <v>Switch, MCCB NSX 630F 4P 4D Mic. 2.3 (36kA). Schneider</v>
          </cell>
          <cell r="C817" t="str">
            <v>Supplies</v>
          </cell>
          <cell r="D817" t="str">
            <v>ELECTRICAL</v>
          </cell>
          <cell r="E817" t="str">
            <v>26.8H</v>
          </cell>
          <cell r="F817">
            <v>70000</v>
          </cell>
          <cell r="G817">
            <v>81200</v>
          </cell>
          <cell r="H817">
            <v>81200</v>
          </cell>
        </row>
        <row r="818">
          <cell r="B818" t="str">
            <v>Serum, E Coli ATCC 35218</v>
          </cell>
          <cell r="C818" t="str">
            <v>Supplies</v>
          </cell>
          <cell r="D818" t="str">
            <v>LAB-CONS</v>
          </cell>
          <cell r="E818">
            <v>26.51</v>
          </cell>
          <cell r="F818">
            <v>7000</v>
          </cell>
          <cell r="G818">
            <v>8119.9999999999991</v>
          </cell>
          <cell r="H818">
            <v>8120</v>
          </cell>
        </row>
        <row r="819">
          <cell r="B819" t="str">
            <v>Serum, Gamma glutamy transferase</v>
          </cell>
          <cell r="C819" t="str">
            <v>Supplies</v>
          </cell>
          <cell r="D819" t="str">
            <v>LAB-CONS</v>
          </cell>
          <cell r="E819">
            <v>26.51</v>
          </cell>
          <cell r="F819">
            <v>1000</v>
          </cell>
          <cell r="G819">
            <v>1160</v>
          </cell>
          <cell r="H819">
            <v>1160</v>
          </cell>
        </row>
        <row r="820">
          <cell r="B820" t="str">
            <v>Serum, Rabbit 100ml</v>
          </cell>
          <cell r="C820" t="str">
            <v>Supplies</v>
          </cell>
          <cell r="D820" t="str">
            <v>LAB-CONS</v>
          </cell>
          <cell r="E820">
            <v>26.51</v>
          </cell>
          <cell r="F820">
            <v>75000</v>
          </cell>
          <cell r="G820">
            <v>87000</v>
          </cell>
          <cell r="H820">
            <v>87000</v>
          </cell>
        </row>
        <row r="821">
          <cell r="B821" t="str">
            <v>Shaft, Front Axle inner L/H 43412-60120</v>
          </cell>
          <cell r="C821" t="str">
            <v>Supplies</v>
          </cell>
          <cell r="D821" t="str">
            <v>TRANSPORT</v>
          </cell>
          <cell r="E821" t="str">
            <v>25.7M</v>
          </cell>
          <cell r="F821">
            <v>7850</v>
          </cell>
          <cell r="G821">
            <v>9106</v>
          </cell>
          <cell r="H821">
            <v>9106</v>
          </cell>
        </row>
        <row r="822">
          <cell r="B822" t="str">
            <v>Shaft, Front Axle inner R/H 43411-60100</v>
          </cell>
          <cell r="C822" t="str">
            <v>Supplies</v>
          </cell>
          <cell r="D822" t="str">
            <v>TRANSPORT</v>
          </cell>
          <cell r="E822" t="str">
            <v>25.7M</v>
          </cell>
          <cell r="F822">
            <v>4000</v>
          </cell>
          <cell r="G822">
            <v>4640</v>
          </cell>
          <cell r="H822">
            <v>4640</v>
          </cell>
        </row>
        <row r="823">
          <cell r="B823" t="str">
            <v>Shaft, Kit Drive 28023AA011</v>
          </cell>
          <cell r="C823" t="str">
            <v>Supplies</v>
          </cell>
          <cell r="D823" t="str">
            <v>TRANSPORT</v>
          </cell>
          <cell r="E823" t="str">
            <v>25.7M</v>
          </cell>
          <cell r="F823">
            <v>1500</v>
          </cell>
          <cell r="G823">
            <v>1739.9999999999998</v>
          </cell>
          <cell r="H823">
            <v>1740</v>
          </cell>
        </row>
        <row r="824">
          <cell r="B824" t="str">
            <v>Shaft, Kit Drive 28323FE000</v>
          </cell>
          <cell r="C824" t="str">
            <v>Supplies</v>
          </cell>
          <cell r="D824" t="str">
            <v>TRANSPORT</v>
          </cell>
          <cell r="E824" t="str">
            <v>25.7M</v>
          </cell>
          <cell r="F824">
            <v>1000</v>
          </cell>
          <cell r="G824">
            <v>1160</v>
          </cell>
          <cell r="H824">
            <v>1160</v>
          </cell>
        </row>
        <row r="825">
          <cell r="B825" t="str">
            <v>Shaft, Ring Snap 90524-34005</v>
          </cell>
          <cell r="C825" t="str">
            <v>Supplies</v>
          </cell>
          <cell r="D825" t="str">
            <v>TRANSPORT</v>
          </cell>
          <cell r="E825" t="str">
            <v>25.7M</v>
          </cell>
          <cell r="F825">
            <v>8000</v>
          </cell>
          <cell r="G825">
            <v>9280</v>
          </cell>
          <cell r="H825">
            <v>9280</v>
          </cell>
        </row>
        <row r="826">
          <cell r="B826" t="str">
            <v>Shampoo, 101 Carpet &amp; Upholstery 500ml</v>
          </cell>
          <cell r="C826" t="str">
            <v>Supplies</v>
          </cell>
          <cell r="D826" t="str">
            <v>CLEANING</v>
          </cell>
          <cell r="E826" t="str">
            <v>26.8J</v>
          </cell>
          <cell r="F826">
            <v>174.84</v>
          </cell>
          <cell r="G826">
            <v>202.81439999999998</v>
          </cell>
          <cell r="H826">
            <v>203</v>
          </cell>
        </row>
        <row r="827">
          <cell r="B827" t="str">
            <v>Shampoo, Mega Car Wash  20 Litres</v>
          </cell>
          <cell r="C827" t="str">
            <v>Supplies</v>
          </cell>
          <cell r="D827" t="str">
            <v>CLEANING</v>
          </cell>
          <cell r="E827" t="str">
            <v>26.8J</v>
          </cell>
          <cell r="F827">
            <v>1850.0029999999999</v>
          </cell>
          <cell r="G827">
            <v>2146.0034799999999</v>
          </cell>
          <cell r="H827">
            <v>2147</v>
          </cell>
        </row>
        <row r="828">
          <cell r="B828" t="str">
            <v>Shield , for Liquid-Proof Thyroid 0.5-mm Pb equivalent protection</v>
          </cell>
          <cell r="C828" t="str">
            <v>Supplies</v>
          </cell>
          <cell r="D828" t="str">
            <v>LAB-CONS</v>
          </cell>
          <cell r="E828">
            <v>26.51</v>
          </cell>
          <cell r="F828">
            <v>35000</v>
          </cell>
          <cell r="G828">
            <v>40600</v>
          </cell>
          <cell r="H828">
            <v>40600</v>
          </cell>
        </row>
        <row r="829">
          <cell r="B829" t="str">
            <v>Shield, for face mouth to mouth resuscitation</v>
          </cell>
          <cell r="C829" t="str">
            <v>Supplies</v>
          </cell>
          <cell r="D829" t="str">
            <v>LAB-CONS</v>
          </cell>
          <cell r="E829">
            <v>26.51</v>
          </cell>
          <cell r="F829">
            <v>50</v>
          </cell>
          <cell r="G829">
            <v>57.999999999999993</v>
          </cell>
          <cell r="H829">
            <v>58</v>
          </cell>
        </row>
        <row r="830">
          <cell r="B830" t="str">
            <v>Shield, Gonad protective cloth for X ray</v>
          </cell>
          <cell r="C830" t="str">
            <v>Supplies</v>
          </cell>
          <cell r="D830" t="str">
            <v>LAB-CONS</v>
          </cell>
          <cell r="E830">
            <v>26.51</v>
          </cell>
          <cell r="F830">
            <v>16500</v>
          </cell>
          <cell r="G830">
            <v>19140</v>
          </cell>
          <cell r="H830">
            <v>19140</v>
          </cell>
        </row>
        <row r="831">
          <cell r="B831" t="str">
            <v>Shim Kit  04945-35040</v>
          </cell>
          <cell r="C831" t="str">
            <v>Supplies</v>
          </cell>
          <cell r="D831" t="str">
            <v>TRANSPORT</v>
          </cell>
          <cell r="E831" t="str">
            <v>25.7M</v>
          </cell>
          <cell r="F831">
            <v>3057.6</v>
          </cell>
          <cell r="G831">
            <v>3546.8159999999998</v>
          </cell>
          <cell r="H831">
            <v>3547</v>
          </cell>
        </row>
        <row r="832">
          <cell r="B832" t="str">
            <v>Shim Kit 04945-60030</v>
          </cell>
          <cell r="C832" t="str">
            <v>Supplies</v>
          </cell>
          <cell r="D832" t="str">
            <v>TRANSPORT</v>
          </cell>
          <cell r="E832" t="str">
            <v>25.7M</v>
          </cell>
          <cell r="F832">
            <v>7465.59</v>
          </cell>
          <cell r="G832">
            <v>8660.0843999999997</v>
          </cell>
          <cell r="H832">
            <v>8661</v>
          </cell>
        </row>
        <row r="833">
          <cell r="B833" t="str">
            <v xml:space="preserve">Shiner, Cockpit Turtle Wax w/Airfreshner 500mls </v>
          </cell>
          <cell r="C833" t="str">
            <v>Supplies</v>
          </cell>
          <cell r="D833" t="str">
            <v>CLEANING</v>
          </cell>
          <cell r="E833" t="str">
            <v>26.8J</v>
          </cell>
          <cell r="F833">
            <v>395</v>
          </cell>
          <cell r="G833">
            <v>458.2</v>
          </cell>
          <cell r="H833">
            <v>459</v>
          </cell>
        </row>
        <row r="834">
          <cell r="B834" t="str">
            <v>Shiner, Pledge Multi-Superior</v>
          </cell>
          <cell r="C834" t="str">
            <v>Supplies</v>
          </cell>
          <cell r="D834" t="str">
            <v>CLEANING</v>
          </cell>
          <cell r="E834" t="str">
            <v>26.8J</v>
          </cell>
          <cell r="F834">
            <v>252.01</v>
          </cell>
          <cell r="G834">
            <v>292.33159999999998</v>
          </cell>
          <cell r="H834">
            <v>293</v>
          </cell>
        </row>
        <row r="835">
          <cell r="B835" t="str">
            <v>Shirt- T Plain Round Color</v>
          </cell>
          <cell r="C835" t="str">
            <v>Supplies</v>
          </cell>
          <cell r="D835" t="str">
            <v>INCENTIVES</v>
          </cell>
          <cell r="E835" t="str">
            <v>25.6W</v>
          </cell>
          <cell r="F835">
            <v>487.2</v>
          </cell>
          <cell r="G835">
            <v>565.15199999999993</v>
          </cell>
          <cell r="H835">
            <v>566</v>
          </cell>
        </row>
        <row r="836">
          <cell r="B836" t="str">
            <v>Shirt -T Printed</v>
          </cell>
          <cell r="C836" t="str">
            <v>Supplies</v>
          </cell>
          <cell r="D836" t="str">
            <v>INCENTIVES</v>
          </cell>
          <cell r="E836">
            <v>25.35</v>
          </cell>
          <cell r="F836">
            <v>600</v>
          </cell>
          <cell r="G836">
            <v>696</v>
          </cell>
          <cell r="H836">
            <v>696</v>
          </cell>
        </row>
        <row r="837">
          <cell r="B837" t="str">
            <v>SHOE KIT 04495-26240</v>
          </cell>
          <cell r="C837" t="str">
            <v>Supplies</v>
          </cell>
          <cell r="D837" t="str">
            <v>TRANSPORT</v>
          </cell>
          <cell r="F837">
            <v>8839.75</v>
          </cell>
          <cell r="G837">
            <v>10254.109999999999</v>
          </cell>
          <cell r="H837">
            <v>10255</v>
          </cell>
        </row>
        <row r="838">
          <cell r="B838" t="str">
            <v>Shoe Kit,Brake Rear 04495-26130</v>
          </cell>
          <cell r="C838" t="str">
            <v>Supplies</v>
          </cell>
          <cell r="D838" t="str">
            <v>TRANSPORT</v>
          </cell>
          <cell r="E838" t="str">
            <v>25.7M</v>
          </cell>
          <cell r="F838">
            <v>4640</v>
          </cell>
          <cell r="G838">
            <v>5382.4</v>
          </cell>
          <cell r="H838">
            <v>5383</v>
          </cell>
        </row>
        <row r="839">
          <cell r="B839" t="str">
            <v>Shoe Kit,Brake Rear 04495-35230</v>
          </cell>
          <cell r="C839" t="str">
            <v>Supplies</v>
          </cell>
          <cell r="D839" t="str">
            <v>TRANSPORT</v>
          </cell>
          <cell r="E839" t="str">
            <v>25.7M</v>
          </cell>
          <cell r="F839">
            <v>4968.8</v>
          </cell>
          <cell r="G839">
            <v>5763.808</v>
          </cell>
          <cell r="H839">
            <v>5764</v>
          </cell>
        </row>
        <row r="840">
          <cell r="B840" t="str">
            <v>Shoe Kit,Brake Rear 04495-60070</v>
          </cell>
          <cell r="C840" t="str">
            <v>Supplies</v>
          </cell>
          <cell r="D840" t="str">
            <v>TRANSPORT</v>
          </cell>
          <cell r="E840" t="str">
            <v>25.7M</v>
          </cell>
          <cell r="F840">
            <v>4640</v>
          </cell>
          <cell r="G840">
            <v>5382.4</v>
          </cell>
          <cell r="H840">
            <v>5383</v>
          </cell>
        </row>
        <row r="841">
          <cell r="B841" t="str">
            <v>Shoe, Rubber Universal (Bata)</v>
          </cell>
          <cell r="C841" t="str">
            <v>Supplies</v>
          </cell>
          <cell r="D841" t="str">
            <v>GENERAL</v>
          </cell>
          <cell r="E841">
            <v>26.11</v>
          </cell>
          <cell r="F841">
            <v>754</v>
          </cell>
          <cell r="G841">
            <v>874.64</v>
          </cell>
          <cell r="H841">
            <v>875</v>
          </cell>
        </row>
        <row r="842">
          <cell r="B842" t="str">
            <v>Simcard, Mobile Phone Celtel</v>
          </cell>
          <cell r="C842" t="str">
            <v>Supplies</v>
          </cell>
          <cell r="D842" t="str">
            <v>GENERAL</v>
          </cell>
          <cell r="E842" t="str">
            <v>26.6B</v>
          </cell>
          <cell r="F842">
            <v>1500</v>
          </cell>
          <cell r="G842">
            <v>1739.9999999999998</v>
          </cell>
          <cell r="H842">
            <v>1740</v>
          </cell>
        </row>
        <row r="843">
          <cell r="B843" t="str">
            <v>Sleeve Cylinder Kit Subaru Legacy 30622AA001</v>
          </cell>
          <cell r="C843" t="str">
            <v>Supplies</v>
          </cell>
          <cell r="D843" t="str">
            <v>TRANSPORT</v>
          </cell>
          <cell r="E843" t="str">
            <v>25.7M</v>
          </cell>
          <cell r="F843">
            <v>1600</v>
          </cell>
          <cell r="G843">
            <v>1855.9999999999998</v>
          </cell>
          <cell r="H843">
            <v>1856</v>
          </cell>
        </row>
        <row r="844">
          <cell r="B844" t="str">
            <v>Slide, Box 1x100 Plastic</v>
          </cell>
          <cell r="C844" t="str">
            <v>Supplies</v>
          </cell>
          <cell r="D844" t="str">
            <v>LAB-CONS</v>
          </cell>
          <cell r="E844">
            <v>26.51</v>
          </cell>
          <cell r="F844">
            <v>1800</v>
          </cell>
          <cell r="G844">
            <v>2088</v>
          </cell>
          <cell r="H844">
            <v>2088</v>
          </cell>
        </row>
        <row r="845">
          <cell r="B845" t="str">
            <v>Slide, Box Wooden (100 slides)</v>
          </cell>
          <cell r="C845" t="str">
            <v>Supplies</v>
          </cell>
          <cell r="D845" t="str">
            <v>LAB-CONS</v>
          </cell>
          <cell r="E845">
            <v>26.51</v>
          </cell>
          <cell r="F845">
            <v>600</v>
          </cell>
          <cell r="G845">
            <v>696</v>
          </cell>
          <cell r="H845">
            <v>696</v>
          </cell>
        </row>
        <row r="846">
          <cell r="B846" t="str">
            <v>Slide, Staining jar glass</v>
          </cell>
          <cell r="C846" t="str">
            <v>Supplies</v>
          </cell>
          <cell r="D846" t="str">
            <v>LAB-CONS</v>
          </cell>
          <cell r="E846">
            <v>26.51</v>
          </cell>
          <cell r="F846">
            <v>2200</v>
          </cell>
          <cell r="G846">
            <v>2552</v>
          </cell>
          <cell r="H846">
            <v>2552</v>
          </cell>
        </row>
        <row r="847">
          <cell r="B847" t="str">
            <v>Slides, Box Plastic (100 slides)</v>
          </cell>
          <cell r="C847" t="str">
            <v>Supplies</v>
          </cell>
          <cell r="D847" t="str">
            <v>LAB-CONS</v>
          </cell>
          <cell r="E847">
            <v>26.51</v>
          </cell>
          <cell r="F847">
            <v>3500</v>
          </cell>
          <cell r="G847">
            <v>4059.9999999999995</v>
          </cell>
          <cell r="H847">
            <v>4060</v>
          </cell>
        </row>
        <row r="848">
          <cell r="B848" t="str">
            <v>Switch,  45Amp 1 gang double pole English</v>
          </cell>
          <cell r="C848" t="str">
            <v>Supplies</v>
          </cell>
          <cell r="D848" t="str">
            <v>ELECTRICAL</v>
          </cell>
          <cell r="E848" t="str">
            <v>26.8H</v>
          </cell>
          <cell r="F848">
            <v>4500</v>
          </cell>
          <cell r="G848">
            <v>5220</v>
          </cell>
          <cell r="H848">
            <v>5220</v>
          </cell>
        </row>
        <row r="849">
          <cell r="B849" t="str">
            <v>Slides, Glass , Sail Brand 25.4 x 76.2 x 1-1.2 mm (72/Pkt)</v>
          </cell>
          <cell r="C849" t="str">
            <v>Supplies</v>
          </cell>
          <cell r="D849" t="str">
            <v>LAB-CONS</v>
          </cell>
          <cell r="E849">
            <v>26.51</v>
          </cell>
          <cell r="F849">
            <v>350</v>
          </cell>
          <cell r="G849">
            <v>406</v>
          </cell>
          <cell r="H849">
            <v>406</v>
          </cell>
        </row>
        <row r="850">
          <cell r="B850" t="str">
            <v>Slides, Microscope  50/pk (Frosted end)</v>
          </cell>
          <cell r="C850" t="str">
            <v>Supplies</v>
          </cell>
          <cell r="D850" t="str">
            <v>LAB-CONS</v>
          </cell>
          <cell r="E850">
            <v>26.51</v>
          </cell>
          <cell r="F850">
            <v>195</v>
          </cell>
          <cell r="G850">
            <v>226.2</v>
          </cell>
          <cell r="H850">
            <v>227</v>
          </cell>
        </row>
        <row r="851">
          <cell r="B851" t="str">
            <v>Slides, Microscope  72/pk (Clear glass)</v>
          </cell>
          <cell r="C851" t="str">
            <v>Supplies</v>
          </cell>
          <cell r="D851" t="str">
            <v>LAB-CONS</v>
          </cell>
          <cell r="E851">
            <v>26.51</v>
          </cell>
          <cell r="F851">
            <v>165</v>
          </cell>
          <cell r="G851">
            <v>191.39999999999998</v>
          </cell>
          <cell r="H851">
            <v>192</v>
          </cell>
        </row>
        <row r="852">
          <cell r="B852" t="str">
            <v>Slides, Microscope  72/pk (frosted end)</v>
          </cell>
          <cell r="C852" t="str">
            <v>Supplies</v>
          </cell>
          <cell r="D852" t="str">
            <v>LAB-CONS</v>
          </cell>
          <cell r="E852">
            <v>26.51</v>
          </cell>
          <cell r="F852">
            <v>1850</v>
          </cell>
          <cell r="G852">
            <v>2146</v>
          </cell>
          <cell r="H852">
            <v>2146</v>
          </cell>
        </row>
        <row r="853">
          <cell r="B853" t="str">
            <v>Slides,Microscope  Fisher brand), 75x25x1.0 mm (1x3")   F-end 72pkt</v>
          </cell>
          <cell r="C853" t="str">
            <v>Supplies</v>
          </cell>
          <cell r="D853" t="str">
            <v>LAB-CONS</v>
          </cell>
          <cell r="E853">
            <v>26.51</v>
          </cell>
          <cell r="F853">
            <v>3800</v>
          </cell>
          <cell r="G853">
            <v>4408</v>
          </cell>
          <cell r="H853">
            <v>4408</v>
          </cell>
        </row>
        <row r="854">
          <cell r="B854" t="str">
            <v>Soap, Bar  Jamaa  Pcs</v>
          </cell>
          <cell r="C854" t="str">
            <v>Supplies</v>
          </cell>
          <cell r="D854" t="str">
            <v>CLEANING</v>
          </cell>
          <cell r="E854" t="str">
            <v>26.8J</v>
          </cell>
          <cell r="F854">
            <v>80.000100000000003</v>
          </cell>
          <cell r="G854">
            <v>92.800116000000003</v>
          </cell>
          <cell r="H854">
            <v>93</v>
          </cell>
        </row>
        <row r="855">
          <cell r="B855" t="str">
            <v>Soap, Bar 800gms Jamaa 25/box</v>
          </cell>
          <cell r="C855" t="str">
            <v>Supplies</v>
          </cell>
          <cell r="D855" t="str">
            <v>CLEANING</v>
          </cell>
          <cell r="E855" t="str">
            <v>26.8J</v>
          </cell>
          <cell r="F855">
            <v>63</v>
          </cell>
          <cell r="G855">
            <v>73.08</v>
          </cell>
          <cell r="H855">
            <v>74</v>
          </cell>
        </row>
        <row r="856">
          <cell r="B856" t="str">
            <v>Soap, Dettol 100gms</v>
          </cell>
          <cell r="C856" t="str">
            <v>Supplies</v>
          </cell>
          <cell r="D856" t="str">
            <v>CLEANING</v>
          </cell>
          <cell r="E856" t="str">
            <v>26.8J</v>
          </cell>
          <cell r="F856">
            <v>76.003209999999996</v>
          </cell>
          <cell r="G856">
            <v>88.163723599999983</v>
          </cell>
          <cell r="H856">
            <v>89</v>
          </cell>
        </row>
        <row r="857">
          <cell r="B857" t="str">
            <v>Soap, Dettol 60gms</v>
          </cell>
          <cell r="C857" t="str">
            <v>Supplies</v>
          </cell>
          <cell r="D857" t="str">
            <v>CLEANING</v>
          </cell>
          <cell r="E857" t="str">
            <v>26.8J</v>
          </cell>
          <cell r="F857">
            <v>29.997540000000001</v>
          </cell>
          <cell r="G857">
            <v>34.797146399999995</v>
          </cell>
          <cell r="H857">
            <v>35</v>
          </cell>
        </row>
        <row r="858">
          <cell r="B858" t="str">
            <v>Soap, Devoclean 25kg</v>
          </cell>
          <cell r="C858" t="str">
            <v>Supplies</v>
          </cell>
          <cell r="D858" t="str">
            <v>CLEANING</v>
          </cell>
          <cell r="E858" t="str">
            <v>26.8J</v>
          </cell>
          <cell r="F858">
            <v>12000</v>
          </cell>
          <cell r="G858">
            <v>13919.999999999998</v>
          </cell>
          <cell r="H858">
            <v>13920</v>
          </cell>
        </row>
        <row r="859">
          <cell r="B859" t="str">
            <v>Relay, Borehole Water Level Crouzet, 24V</v>
          </cell>
          <cell r="C859" t="str">
            <v>Supplies</v>
          </cell>
          <cell r="D859" t="str">
            <v>ELECTRICAL</v>
          </cell>
          <cell r="E859" t="str">
            <v>26.8H</v>
          </cell>
          <cell r="F859">
            <v>15000</v>
          </cell>
          <cell r="G859">
            <v>17400</v>
          </cell>
          <cell r="H859">
            <v>17400</v>
          </cell>
        </row>
        <row r="860">
          <cell r="B860" t="str">
            <v>Soap, Liquid Biogel 1x5 Litres (for hand washing)</v>
          </cell>
          <cell r="C860" t="str">
            <v>Supplies</v>
          </cell>
          <cell r="D860" t="str">
            <v>CLEANING</v>
          </cell>
          <cell r="E860" t="str">
            <v>26.8J</v>
          </cell>
          <cell r="F860">
            <v>1392</v>
          </cell>
          <cell r="G860">
            <v>1614.7199999999998</v>
          </cell>
          <cell r="H860">
            <v>1615</v>
          </cell>
        </row>
        <row r="861">
          <cell r="B861" t="str">
            <v>Soap, Pride Liquid 20 litres</v>
          </cell>
          <cell r="C861" t="str">
            <v>Supplies</v>
          </cell>
          <cell r="D861" t="str">
            <v>CLEANING</v>
          </cell>
          <cell r="E861" t="str">
            <v>26.8J</v>
          </cell>
          <cell r="F861">
            <v>1890.8</v>
          </cell>
          <cell r="G861">
            <v>2193.328</v>
          </cell>
          <cell r="H861">
            <v>2194</v>
          </cell>
        </row>
        <row r="862">
          <cell r="B862" t="str">
            <v>Soap, Pride Liquid 5 litres</v>
          </cell>
          <cell r="C862" t="str">
            <v>Supplies</v>
          </cell>
          <cell r="D862" t="str">
            <v>CLEANING</v>
          </cell>
          <cell r="E862" t="str">
            <v>26.8J</v>
          </cell>
          <cell r="F862">
            <v>556.79999999999995</v>
          </cell>
          <cell r="G862">
            <v>645.88799999999992</v>
          </cell>
          <cell r="H862">
            <v>646</v>
          </cell>
        </row>
        <row r="863">
          <cell r="B863" t="str">
            <v>Soap,Teepol Liquid 5ltrs</v>
          </cell>
          <cell r="C863" t="str">
            <v>Supplies</v>
          </cell>
          <cell r="D863" t="str">
            <v>CLEANING</v>
          </cell>
          <cell r="E863" t="str">
            <v>26.8J</v>
          </cell>
          <cell r="F863">
            <v>4200</v>
          </cell>
          <cell r="G863">
            <v>4872</v>
          </cell>
          <cell r="H863">
            <v>4872</v>
          </cell>
        </row>
        <row r="864">
          <cell r="B864" t="str">
            <v>Socket, Extension  240V 13A 4-Way English</v>
          </cell>
          <cell r="C864" t="str">
            <v>Supplies</v>
          </cell>
          <cell r="D864" t="str">
            <v>ELECTRICAL</v>
          </cell>
          <cell r="E864" t="str">
            <v>26.8H</v>
          </cell>
          <cell r="F864">
            <v>2900</v>
          </cell>
          <cell r="G864">
            <v>3363.9999999999995</v>
          </cell>
          <cell r="H864">
            <v>3364</v>
          </cell>
        </row>
        <row r="865">
          <cell r="B865" t="str">
            <v>Socket, Extension  50m Cable Drum 240V 4-way</v>
          </cell>
          <cell r="C865" t="str">
            <v>Supplies</v>
          </cell>
          <cell r="D865" t="str">
            <v>ELECTRICAL</v>
          </cell>
          <cell r="E865" t="str">
            <v>26.8H</v>
          </cell>
          <cell r="F865">
            <v>4310.3500000000004</v>
          </cell>
          <cell r="G865">
            <v>5000.0060000000003</v>
          </cell>
          <cell r="H865">
            <v>5001</v>
          </cell>
        </row>
        <row r="866">
          <cell r="B866" t="str">
            <v>Socket, Extension with cable 110-240V (4 way)</v>
          </cell>
          <cell r="C866" t="str">
            <v>Supplies</v>
          </cell>
          <cell r="D866" t="str">
            <v>COMP</v>
          </cell>
          <cell r="E866" t="str">
            <v>26.6B</v>
          </cell>
          <cell r="F866">
            <v>1200</v>
          </cell>
          <cell r="G866">
            <v>1392</v>
          </cell>
          <cell r="H866">
            <v>1392</v>
          </cell>
        </row>
        <row r="867">
          <cell r="B867" t="str">
            <v>Socket, Extension with cable 240-110V (5 way)</v>
          </cell>
          <cell r="C867" t="str">
            <v>Supplies</v>
          </cell>
          <cell r="D867" t="str">
            <v>COMP</v>
          </cell>
          <cell r="E867" t="str">
            <v>26.6B</v>
          </cell>
          <cell r="F867">
            <v>1392</v>
          </cell>
          <cell r="G867">
            <v>1614.7199999999998</v>
          </cell>
          <cell r="H867">
            <v>1615</v>
          </cell>
        </row>
        <row r="868">
          <cell r="B868" t="str">
            <v>Socket, Powertray 5-way sanex/powerlite</v>
          </cell>
          <cell r="C868" t="str">
            <v>Supplies</v>
          </cell>
          <cell r="D868" t="str">
            <v>ELECTRICAL</v>
          </cell>
          <cell r="E868" t="str">
            <v>26.8H</v>
          </cell>
          <cell r="F868">
            <v>1400</v>
          </cell>
          <cell r="G868">
            <v>1624</v>
          </cell>
          <cell r="H868">
            <v>1624</v>
          </cell>
        </row>
        <row r="869">
          <cell r="B869" t="str">
            <v>Socket, Switched 15A English</v>
          </cell>
          <cell r="C869" t="str">
            <v>Supplies</v>
          </cell>
          <cell r="D869" t="str">
            <v>ELECTRICAL</v>
          </cell>
          <cell r="E869" t="str">
            <v>26.8H</v>
          </cell>
          <cell r="F869">
            <v>290</v>
          </cell>
          <cell r="G869">
            <v>336.4</v>
          </cell>
          <cell r="H869">
            <v>337</v>
          </cell>
        </row>
        <row r="870">
          <cell r="B870" t="str">
            <v>Relay, Three Phase Voltage Protection Lovato PMV 70A575-2</v>
          </cell>
          <cell r="C870" t="str">
            <v>Supplies</v>
          </cell>
          <cell r="D870" t="str">
            <v>ELECTRICAL</v>
          </cell>
          <cell r="E870" t="str">
            <v>26.8H</v>
          </cell>
          <cell r="F870">
            <v>4000</v>
          </cell>
          <cell r="G870">
            <v>4640</v>
          </cell>
          <cell r="H870">
            <v>4640</v>
          </cell>
        </row>
        <row r="871">
          <cell r="B871" t="str">
            <v>Socket, Twin Switch  13A 240V Engilsh</v>
          </cell>
          <cell r="C871" t="str">
            <v>Supplies</v>
          </cell>
          <cell r="D871" t="str">
            <v>ELECTRICAL</v>
          </cell>
          <cell r="E871" t="str">
            <v>26.8H</v>
          </cell>
          <cell r="F871">
            <v>77.569999999999993</v>
          </cell>
          <cell r="G871">
            <v>89.981199999999987</v>
          </cell>
          <cell r="H871">
            <v>90</v>
          </cell>
        </row>
        <row r="872">
          <cell r="B872" t="str">
            <v>Sodium Hydroxide AnalaR 1 KG</v>
          </cell>
          <cell r="C872" t="str">
            <v>Supplies</v>
          </cell>
          <cell r="D872" t="str">
            <v>LAB-CONS</v>
          </cell>
          <cell r="E872">
            <v>26.51</v>
          </cell>
          <cell r="F872">
            <v>1711</v>
          </cell>
          <cell r="G872">
            <v>1984.7599999999998</v>
          </cell>
          <cell r="H872">
            <v>1985</v>
          </cell>
        </row>
        <row r="873">
          <cell r="B873" t="str">
            <v>Software, Antivirus (Norton)</v>
          </cell>
          <cell r="C873" t="str">
            <v>Supplies</v>
          </cell>
          <cell r="D873" t="str">
            <v>COMP</v>
          </cell>
          <cell r="E873" t="str">
            <v>26.6B</v>
          </cell>
          <cell r="F873">
            <v>23730</v>
          </cell>
          <cell r="G873">
            <v>27526.799999999999</v>
          </cell>
          <cell r="H873">
            <v>27527</v>
          </cell>
        </row>
        <row r="874">
          <cell r="B874" t="str">
            <v>Software, CoreCAL ALNG LicSAPk MVL DvcCAL part#W06-00022</v>
          </cell>
          <cell r="C874" t="str">
            <v>Supplies</v>
          </cell>
          <cell r="D874" t="str">
            <v>COMP</v>
          </cell>
          <cell r="E874" t="str">
            <v>26.6B</v>
          </cell>
          <cell r="F874">
            <v>4851.84</v>
          </cell>
          <cell r="G874">
            <v>5628.1343999999999</v>
          </cell>
          <cell r="H874">
            <v>5629</v>
          </cell>
        </row>
        <row r="875">
          <cell r="B875" t="str">
            <v>Software, ExchgSvrEnt ALNG LicSAPk MVL part#395-02412</v>
          </cell>
          <cell r="C875" t="str">
            <v>Supplies</v>
          </cell>
          <cell r="D875" t="str">
            <v>COMP</v>
          </cell>
          <cell r="E875" t="str">
            <v>26.6B</v>
          </cell>
          <cell r="F875">
            <v>116000.32000000001</v>
          </cell>
          <cell r="G875">
            <v>134560.37119999999</v>
          </cell>
          <cell r="H875">
            <v>134561</v>
          </cell>
        </row>
        <row r="876">
          <cell r="B876" t="str">
            <v>Software, Licence Sequencher for Windows (PC Network capable Version)</v>
          </cell>
          <cell r="C876" t="str">
            <v>Supplies</v>
          </cell>
          <cell r="D876" t="str">
            <v>COMP</v>
          </cell>
          <cell r="E876" t="str">
            <v>26.6B</v>
          </cell>
          <cell r="F876">
            <v>302225</v>
          </cell>
          <cell r="G876">
            <v>350581</v>
          </cell>
          <cell r="H876">
            <v>350581</v>
          </cell>
        </row>
        <row r="877">
          <cell r="B877" t="str">
            <v>Software, Megallan # 30037266 for Eliza Reader</v>
          </cell>
          <cell r="C877" t="str">
            <v>Supplies</v>
          </cell>
          <cell r="D877" t="str">
            <v>COMP</v>
          </cell>
          <cell r="E877" t="str">
            <v>26.6B</v>
          </cell>
          <cell r="F877">
            <v>195808</v>
          </cell>
          <cell r="G877">
            <v>227137.28</v>
          </cell>
          <cell r="H877">
            <v>227138</v>
          </cell>
        </row>
        <row r="878">
          <cell r="B878" t="str">
            <v>Software, Microsoft Office2003</v>
          </cell>
          <cell r="C878" t="str">
            <v>Supplies</v>
          </cell>
          <cell r="D878" t="str">
            <v>COMP</v>
          </cell>
          <cell r="E878" t="str">
            <v>26.6B</v>
          </cell>
          <cell r="F878">
            <v>18800</v>
          </cell>
          <cell r="G878">
            <v>21808</v>
          </cell>
          <cell r="H878">
            <v>21808</v>
          </cell>
        </row>
        <row r="879">
          <cell r="B879" t="str">
            <v>Software, NVIVO Qualititative Data coding &amp; Analysis</v>
          </cell>
          <cell r="C879" t="str">
            <v>Supplies</v>
          </cell>
          <cell r="D879" t="str">
            <v>COMP</v>
          </cell>
          <cell r="E879" t="str">
            <v>26.6B</v>
          </cell>
          <cell r="F879">
            <v>59477.599999999999</v>
          </cell>
          <cell r="G879">
            <v>68994.015999999989</v>
          </cell>
          <cell r="H879">
            <v>68995</v>
          </cell>
        </row>
        <row r="880">
          <cell r="B880" t="str">
            <v>Software, OfficeProPlus ALNG LicSAPk MVL part#269-05623</v>
          </cell>
          <cell r="C880" t="str">
            <v>Supplies</v>
          </cell>
          <cell r="D880" t="str">
            <v>COMP</v>
          </cell>
          <cell r="E880" t="str">
            <v>26.6B</v>
          </cell>
          <cell r="F880">
            <v>12585.6</v>
          </cell>
          <cell r="G880">
            <v>14599.296</v>
          </cell>
          <cell r="H880">
            <v>14600</v>
          </cell>
        </row>
        <row r="881">
          <cell r="B881" t="str">
            <v>Trunking Mini  20mm</v>
          </cell>
          <cell r="C881" t="str">
            <v>Supplies</v>
          </cell>
          <cell r="D881" t="str">
            <v>ELECTRICAL</v>
          </cell>
          <cell r="E881" t="str">
            <v>26.8H</v>
          </cell>
          <cell r="F881">
            <v>200</v>
          </cell>
          <cell r="G881">
            <v>231.99999999999997</v>
          </cell>
          <cell r="H881">
            <v>232</v>
          </cell>
        </row>
        <row r="882">
          <cell r="B882" t="str">
            <v>Software, PrjctPro ALNG LicSAPk MVL w1PrjctSvrCAL part#H30-00237</v>
          </cell>
          <cell r="C882" t="str">
            <v>Supplies</v>
          </cell>
          <cell r="D882" t="str">
            <v>COMP</v>
          </cell>
          <cell r="E882" t="str">
            <v>26.6B</v>
          </cell>
          <cell r="F882">
            <v>24873.279999999999</v>
          </cell>
          <cell r="G882">
            <v>28853.004799999995</v>
          </cell>
          <cell r="H882">
            <v>28854</v>
          </cell>
        </row>
        <row r="883">
          <cell r="B883" t="str">
            <v>Software, SQLCAL ALNG LicSAPk MVL UsrCAL part#359-00960</v>
          </cell>
          <cell r="C883" t="str">
            <v>Supplies</v>
          </cell>
          <cell r="D883" t="str">
            <v>COMP</v>
          </cell>
          <cell r="E883" t="str">
            <v>26.6B</v>
          </cell>
          <cell r="F883">
            <v>4687.68</v>
          </cell>
          <cell r="G883">
            <v>5437.7088000000003</v>
          </cell>
          <cell r="H883">
            <v>5438</v>
          </cell>
        </row>
        <row r="884">
          <cell r="B884" t="str">
            <v>Software, SQLSvrEnt ALNG LicSAPk MVL part#810-04764</v>
          </cell>
          <cell r="C884" t="str">
            <v>Supplies</v>
          </cell>
          <cell r="D884" t="str">
            <v>COMP</v>
          </cell>
          <cell r="E884" t="str">
            <v>26.6B</v>
          </cell>
          <cell r="F884">
            <v>246039.36</v>
          </cell>
          <cell r="G884">
            <v>285405.65759999998</v>
          </cell>
          <cell r="H884">
            <v>285406</v>
          </cell>
        </row>
        <row r="885">
          <cell r="B885" t="str">
            <v>Software, VisioPro ALNG LicSAPk MVL part#D87-01057</v>
          </cell>
          <cell r="C885" t="str">
            <v>Supplies</v>
          </cell>
          <cell r="D885" t="str">
            <v>COMP</v>
          </cell>
          <cell r="E885" t="str">
            <v>26.6B</v>
          </cell>
          <cell r="F885">
            <v>14035.68</v>
          </cell>
          <cell r="G885">
            <v>16281.388799999999</v>
          </cell>
          <cell r="H885">
            <v>16282</v>
          </cell>
        </row>
        <row r="886">
          <cell r="B886" t="str">
            <v>Software, VSProwMSDNPrem ALNG LicSAPk MVL part#F1P-00101</v>
          </cell>
          <cell r="C886" t="str">
            <v>Supplies</v>
          </cell>
          <cell r="D886" t="str">
            <v>COMP</v>
          </cell>
          <cell r="E886" t="str">
            <v>26.6B</v>
          </cell>
          <cell r="F886">
            <v>59343.839999999997</v>
          </cell>
          <cell r="G886">
            <v>68838.854399999997</v>
          </cell>
          <cell r="H886">
            <v>68839</v>
          </cell>
        </row>
        <row r="887">
          <cell r="B887" t="str">
            <v>Software, Windows XP Edition 2</v>
          </cell>
          <cell r="C887" t="str">
            <v>Supplies</v>
          </cell>
          <cell r="D887" t="str">
            <v>COMP</v>
          </cell>
          <cell r="E887" t="str">
            <v>26.6B</v>
          </cell>
          <cell r="F887">
            <v>10500</v>
          </cell>
          <cell r="G887">
            <v>12180</v>
          </cell>
          <cell r="H887">
            <v>12180</v>
          </cell>
        </row>
        <row r="888">
          <cell r="B888" t="str">
            <v>Software, WinSvrEnt ALNG LicSAPk MVL part#P72-00165</v>
          </cell>
          <cell r="C888" t="str">
            <v>Supplies</v>
          </cell>
          <cell r="D888" t="str">
            <v>COMP</v>
          </cell>
          <cell r="E888" t="str">
            <v>26.6B</v>
          </cell>
          <cell r="F888">
            <v>67503.199999999997</v>
          </cell>
          <cell r="G888">
            <v>78303.711999999985</v>
          </cell>
          <cell r="H888">
            <v>78304</v>
          </cell>
        </row>
        <row r="889">
          <cell r="B889" t="str">
            <v>Solder, Sucker Antex</v>
          </cell>
          <cell r="C889" t="str">
            <v>Supplies</v>
          </cell>
          <cell r="D889" t="str">
            <v>ELECTRICAL</v>
          </cell>
          <cell r="E889" t="str">
            <v>26.8H</v>
          </cell>
          <cell r="F889">
            <v>3248</v>
          </cell>
          <cell r="G889">
            <v>3767.68</v>
          </cell>
          <cell r="H889">
            <v>3768</v>
          </cell>
        </row>
        <row r="890">
          <cell r="B890" t="str">
            <v>Soldering Iron 230V, 25W Antex</v>
          </cell>
          <cell r="C890" t="str">
            <v>Supplies</v>
          </cell>
          <cell r="D890" t="str">
            <v>ELECTRICAL</v>
          </cell>
          <cell r="E890" t="str">
            <v>26.8H</v>
          </cell>
          <cell r="F890">
            <v>4524</v>
          </cell>
          <cell r="G890">
            <v>5247.8399999999992</v>
          </cell>
          <cell r="H890">
            <v>5248</v>
          </cell>
        </row>
        <row r="891">
          <cell r="B891" t="str">
            <v>Solution, Amphotericin B 100ml</v>
          </cell>
          <cell r="C891" t="str">
            <v>Supplies</v>
          </cell>
          <cell r="D891" t="str">
            <v>LAB-CONS</v>
          </cell>
          <cell r="E891">
            <v>26.51</v>
          </cell>
          <cell r="F891">
            <v>21500</v>
          </cell>
          <cell r="G891">
            <v>24940</v>
          </cell>
          <cell r="H891">
            <v>24940</v>
          </cell>
        </row>
        <row r="892">
          <cell r="B892" t="str">
            <v>Trunking Mini  25mm</v>
          </cell>
          <cell r="C892" t="str">
            <v>Supplies</v>
          </cell>
          <cell r="D892" t="str">
            <v>ELECTRICAL</v>
          </cell>
          <cell r="E892" t="str">
            <v>26.8H</v>
          </cell>
          <cell r="F892">
            <v>250</v>
          </cell>
          <cell r="G892">
            <v>290</v>
          </cell>
          <cell r="H892">
            <v>290</v>
          </cell>
        </row>
        <row r="893">
          <cell r="B893" t="str">
            <v>Solution, Betadine  500ml 1s</v>
          </cell>
          <cell r="C893" t="str">
            <v>Supplies</v>
          </cell>
          <cell r="D893" t="str">
            <v>DRUGS</v>
          </cell>
          <cell r="E893">
            <v>26.11</v>
          </cell>
          <cell r="F893">
            <v>550</v>
          </cell>
          <cell r="G893">
            <v>638</v>
          </cell>
          <cell r="H893">
            <v>638</v>
          </cell>
        </row>
        <row r="894">
          <cell r="B894" t="str">
            <v>Solution, Castor Oil 100ml</v>
          </cell>
          <cell r="C894" t="str">
            <v>Supplies</v>
          </cell>
          <cell r="D894" t="str">
            <v>DRUGS</v>
          </cell>
          <cell r="E894">
            <v>26.11</v>
          </cell>
          <cell r="F894">
            <v>122</v>
          </cell>
          <cell r="G894">
            <v>141.51999999999998</v>
          </cell>
          <cell r="H894">
            <v>142</v>
          </cell>
        </row>
        <row r="895">
          <cell r="B895" t="str">
            <v>Solution, Formaldehyde (formalin) 40% 2.5 L</v>
          </cell>
          <cell r="C895" t="str">
            <v>Supplies</v>
          </cell>
          <cell r="D895" t="str">
            <v>DRUGS</v>
          </cell>
          <cell r="E895">
            <v>26.11</v>
          </cell>
          <cell r="F895">
            <v>1914</v>
          </cell>
          <cell r="G895">
            <v>2220.2399999999998</v>
          </cell>
          <cell r="H895">
            <v>2221</v>
          </cell>
        </row>
        <row r="896">
          <cell r="B896" t="str">
            <v>Solution, Hartman's  500ml</v>
          </cell>
          <cell r="C896" t="str">
            <v>Supplies</v>
          </cell>
          <cell r="D896" t="str">
            <v>DRUGS</v>
          </cell>
          <cell r="E896">
            <v>26.11</v>
          </cell>
          <cell r="F896">
            <v>36</v>
          </cell>
          <cell r="G896">
            <v>41.76</v>
          </cell>
          <cell r="H896">
            <v>42</v>
          </cell>
        </row>
        <row r="897">
          <cell r="B897" t="str">
            <v>Solution, Hypertonic Saline 5%, 500mls</v>
          </cell>
          <cell r="C897" t="str">
            <v>Supplies</v>
          </cell>
          <cell r="D897" t="str">
            <v>DRUGS</v>
          </cell>
          <cell r="E897">
            <v>26.11</v>
          </cell>
          <cell r="F897">
            <v>1200</v>
          </cell>
          <cell r="G897">
            <v>1392</v>
          </cell>
          <cell r="H897">
            <v>1392</v>
          </cell>
        </row>
        <row r="898">
          <cell r="B898" t="str">
            <v>Solution, Iodine Gram staining 500ml</v>
          </cell>
          <cell r="C898" t="str">
            <v>Supplies</v>
          </cell>
          <cell r="D898" t="str">
            <v>LAB-CONS</v>
          </cell>
          <cell r="E898">
            <v>26.51</v>
          </cell>
          <cell r="F898">
            <v>2320</v>
          </cell>
          <cell r="G898">
            <v>2691.2</v>
          </cell>
          <cell r="H898">
            <v>2692</v>
          </cell>
        </row>
        <row r="899">
          <cell r="B899" t="str">
            <v>Solution, IV Dextrose  10% 500ml</v>
          </cell>
          <cell r="C899" t="str">
            <v>Supplies</v>
          </cell>
          <cell r="D899" t="str">
            <v>DRUGS</v>
          </cell>
          <cell r="E899">
            <v>26.11</v>
          </cell>
          <cell r="F899">
            <v>41</v>
          </cell>
          <cell r="G899">
            <v>47.559999999999995</v>
          </cell>
          <cell r="H899">
            <v>48</v>
          </cell>
        </row>
        <row r="900">
          <cell r="B900" t="str">
            <v>Solution, IV Dextrose  5%  500ml</v>
          </cell>
          <cell r="C900" t="str">
            <v>Supplies</v>
          </cell>
          <cell r="D900" t="str">
            <v>DRUGS</v>
          </cell>
          <cell r="E900">
            <v>26.11</v>
          </cell>
          <cell r="F900">
            <v>34</v>
          </cell>
          <cell r="G900">
            <v>39.44</v>
          </cell>
          <cell r="H900">
            <v>40</v>
          </cell>
        </row>
        <row r="901">
          <cell r="B901" t="str">
            <v>Solution, IV Half Stregnth Darows  500ml</v>
          </cell>
          <cell r="C901" t="str">
            <v>Supplies</v>
          </cell>
          <cell r="D901" t="str">
            <v>DRUGS</v>
          </cell>
          <cell r="E901">
            <v>26.11</v>
          </cell>
          <cell r="F901">
            <v>40</v>
          </cell>
          <cell r="G901">
            <v>46.4</v>
          </cell>
          <cell r="H901">
            <v>47</v>
          </cell>
        </row>
        <row r="902">
          <cell r="B902" t="str">
            <v>Solution, Kaletra 5x60ml</v>
          </cell>
          <cell r="C902" t="str">
            <v>Supplies</v>
          </cell>
          <cell r="D902" t="str">
            <v>DRUGS</v>
          </cell>
          <cell r="E902">
            <v>26.11</v>
          </cell>
          <cell r="F902">
            <v>1000</v>
          </cell>
          <cell r="G902">
            <v>1160</v>
          </cell>
          <cell r="H902">
            <v>1160</v>
          </cell>
        </row>
        <row r="903">
          <cell r="B903" t="str">
            <v>Solution, Nebulizing Salbutamol 2mg/5ml</v>
          </cell>
          <cell r="C903" t="str">
            <v>Supplies</v>
          </cell>
          <cell r="D903" t="str">
            <v>DRUGS</v>
          </cell>
          <cell r="E903">
            <v>26.11</v>
          </cell>
          <cell r="F903">
            <v>758</v>
          </cell>
          <cell r="G903">
            <v>879.28</v>
          </cell>
          <cell r="H903">
            <v>880</v>
          </cell>
        </row>
        <row r="904">
          <cell r="B904" t="str">
            <v>Solution, Neutral Red staining 500ml</v>
          </cell>
          <cell r="C904" t="str">
            <v>Supplies</v>
          </cell>
          <cell r="D904" t="str">
            <v>LAB-CONS</v>
          </cell>
          <cell r="E904">
            <v>26.51</v>
          </cell>
          <cell r="F904">
            <v>295</v>
          </cell>
          <cell r="G904">
            <v>342.2</v>
          </cell>
          <cell r="H904">
            <v>343</v>
          </cell>
        </row>
        <row r="905">
          <cell r="B905" t="str">
            <v>Solution, Povodine Aq 10% 5L</v>
          </cell>
          <cell r="C905" t="str">
            <v>Supplies</v>
          </cell>
          <cell r="D905" t="str">
            <v>DRUGS</v>
          </cell>
          <cell r="E905">
            <v>26.11</v>
          </cell>
          <cell r="F905">
            <v>1053</v>
          </cell>
          <cell r="G905">
            <v>1221.48</v>
          </cell>
          <cell r="H905">
            <v>1222</v>
          </cell>
        </row>
        <row r="906">
          <cell r="B906" t="str">
            <v>Solution, Salbutamol 0.5% Respirator 10ml</v>
          </cell>
          <cell r="C906" t="str">
            <v>Supplies</v>
          </cell>
          <cell r="D906" t="str">
            <v>DRUGS</v>
          </cell>
          <cell r="E906">
            <v>26.11</v>
          </cell>
          <cell r="F906">
            <v>655</v>
          </cell>
          <cell r="G906">
            <v>759.8</v>
          </cell>
          <cell r="H906">
            <v>760</v>
          </cell>
        </row>
        <row r="907">
          <cell r="B907" t="str">
            <v>Solution, Sodium Chloride-(Normal Saline) 0.9% 500ml</v>
          </cell>
          <cell r="C907" t="str">
            <v>Supplies</v>
          </cell>
          <cell r="D907" t="str">
            <v>DRUGS</v>
          </cell>
          <cell r="E907">
            <v>26.11</v>
          </cell>
          <cell r="F907">
            <v>33</v>
          </cell>
          <cell r="G907">
            <v>38.279999999999994</v>
          </cell>
          <cell r="H907">
            <v>39</v>
          </cell>
        </row>
        <row r="908">
          <cell r="B908" t="str">
            <v>Solution, Sodium Lactate  (Hartman's) 500ml</v>
          </cell>
          <cell r="C908" t="str">
            <v>Supplies</v>
          </cell>
          <cell r="D908" t="str">
            <v>DRUGS</v>
          </cell>
          <cell r="E908">
            <v>26.11</v>
          </cell>
          <cell r="F908">
            <v>35</v>
          </cell>
          <cell r="G908">
            <v>40.599999999999994</v>
          </cell>
          <cell r="H908">
            <v>41</v>
          </cell>
        </row>
        <row r="909">
          <cell r="B909" t="str">
            <v>Spacer 90560-10275</v>
          </cell>
          <cell r="C909" t="str">
            <v>Supplies</v>
          </cell>
          <cell r="D909" t="str">
            <v>TRANSPORT</v>
          </cell>
          <cell r="E909" t="str">
            <v>25.7M</v>
          </cell>
          <cell r="F909">
            <v>107</v>
          </cell>
          <cell r="G909">
            <v>124.11999999999999</v>
          </cell>
          <cell r="H909">
            <v>125</v>
          </cell>
        </row>
        <row r="910">
          <cell r="B910" t="str">
            <v>Spanner, Box Size 36mm</v>
          </cell>
          <cell r="C910" t="str">
            <v>Supplies</v>
          </cell>
          <cell r="D910" t="str">
            <v>TRANSPORT</v>
          </cell>
          <cell r="E910" t="str">
            <v>26.8M</v>
          </cell>
          <cell r="F910">
            <v>4950</v>
          </cell>
          <cell r="G910">
            <v>5742</v>
          </cell>
          <cell r="H910">
            <v>5742</v>
          </cell>
        </row>
        <row r="911">
          <cell r="B911" t="str">
            <v>Spanner, Box Size 42mm</v>
          </cell>
          <cell r="C911" t="str">
            <v>Supplies</v>
          </cell>
          <cell r="D911" t="str">
            <v>TRANSPORT</v>
          </cell>
          <cell r="E911" t="str">
            <v>31.9X</v>
          </cell>
          <cell r="F911">
            <v>4500</v>
          </cell>
          <cell r="G911">
            <v>5220</v>
          </cell>
          <cell r="H911">
            <v>5220</v>
          </cell>
        </row>
        <row r="912">
          <cell r="B912" t="str">
            <v>Spanner, Box Size 46mm</v>
          </cell>
          <cell r="C912" t="str">
            <v>Supplies</v>
          </cell>
          <cell r="D912" t="str">
            <v>TRANSPORT</v>
          </cell>
          <cell r="E912" t="str">
            <v>31.9X</v>
          </cell>
          <cell r="F912">
            <v>4500</v>
          </cell>
          <cell r="G912">
            <v>5220</v>
          </cell>
          <cell r="H912">
            <v>5220</v>
          </cell>
        </row>
        <row r="913">
          <cell r="B913" t="str">
            <v>Pump, Hand for Diesel</v>
          </cell>
          <cell r="C913" t="str">
            <v>Supplies</v>
          </cell>
          <cell r="D913" t="str">
            <v>ELECTRICAL</v>
          </cell>
          <cell r="E913" t="str">
            <v>26.8H</v>
          </cell>
          <cell r="F913">
            <v>43600</v>
          </cell>
          <cell r="G913">
            <v>50576</v>
          </cell>
          <cell r="H913">
            <v>50576</v>
          </cell>
        </row>
        <row r="914">
          <cell r="B914" t="str">
            <v>Spanner, Box Size38mm</v>
          </cell>
          <cell r="C914" t="str">
            <v>Supplies</v>
          </cell>
          <cell r="D914" t="str">
            <v>TRANSPORT</v>
          </cell>
          <cell r="E914" t="str">
            <v>31.9X</v>
          </cell>
          <cell r="F914">
            <v>4500</v>
          </cell>
          <cell r="G914">
            <v>5220</v>
          </cell>
          <cell r="H914">
            <v>5220</v>
          </cell>
        </row>
        <row r="915">
          <cell r="B915" t="str">
            <v>Spanner, For Socket Set 10mm-32mm  1 set</v>
          </cell>
          <cell r="C915" t="str">
            <v>Supplies</v>
          </cell>
          <cell r="D915" t="str">
            <v>H/WARE</v>
          </cell>
          <cell r="E915" t="str">
            <v>26.8G</v>
          </cell>
          <cell r="F915">
            <v>590</v>
          </cell>
          <cell r="G915">
            <v>684.4</v>
          </cell>
          <cell r="H915">
            <v>685</v>
          </cell>
        </row>
        <row r="916">
          <cell r="B916" t="str">
            <v>Spanner, Open Ended 6mm-32mm set</v>
          </cell>
          <cell r="C916" t="str">
            <v>Supplies</v>
          </cell>
          <cell r="D916" t="str">
            <v>H/WARE</v>
          </cell>
          <cell r="E916" t="str">
            <v>26.8G</v>
          </cell>
          <cell r="F916">
            <v>3060</v>
          </cell>
          <cell r="G916">
            <v>3549.6</v>
          </cell>
          <cell r="H916">
            <v>3550</v>
          </cell>
        </row>
        <row r="917">
          <cell r="B917" t="str">
            <v>Spanner, Ring  Set 6mm-32mm  1 set</v>
          </cell>
          <cell r="C917" t="str">
            <v>Supplies</v>
          </cell>
          <cell r="D917" t="str">
            <v>H/WARE</v>
          </cell>
          <cell r="E917" t="str">
            <v>26.8G</v>
          </cell>
          <cell r="F917">
            <v>3760</v>
          </cell>
          <cell r="G917">
            <v>4361.5999999999995</v>
          </cell>
          <cell r="H917">
            <v>4362</v>
          </cell>
        </row>
        <row r="918">
          <cell r="B918" t="str">
            <v>Speculum, Vaginal (Plastic)</v>
          </cell>
          <cell r="C918" t="str">
            <v>Supplies</v>
          </cell>
          <cell r="D918" t="str">
            <v>LAB-CONS</v>
          </cell>
          <cell r="E918">
            <v>26.51</v>
          </cell>
          <cell r="F918">
            <v>180</v>
          </cell>
          <cell r="G918">
            <v>208.79999999999998</v>
          </cell>
          <cell r="H918">
            <v>209</v>
          </cell>
        </row>
        <row r="919">
          <cell r="B919" t="str">
            <v>Speculum, Vaginal(metallic)</v>
          </cell>
          <cell r="C919" t="str">
            <v>Supplies</v>
          </cell>
          <cell r="D919" t="str">
            <v>LAB-CONS</v>
          </cell>
          <cell r="E919">
            <v>26.51</v>
          </cell>
          <cell r="F919">
            <v>720</v>
          </cell>
          <cell r="G919">
            <v>835.19999999999993</v>
          </cell>
          <cell r="H919">
            <v>836</v>
          </cell>
        </row>
        <row r="920">
          <cell r="B920" t="str">
            <v>Sphygmanometer, Mercury</v>
          </cell>
          <cell r="C920" t="str">
            <v>Supplies</v>
          </cell>
          <cell r="D920" t="str">
            <v>LAB-EQUIP</v>
          </cell>
          <cell r="E920">
            <v>31.71</v>
          </cell>
          <cell r="F920">
            <v>6500</v>
          </cell>
          <cell r="G920">
            <v>7539.9999999999991</v>
          </cell>
          <cell r="H920">
            <v>7540</v>
          </cell>
        </row>
        <row r="921">
          <cell r="B921" t="str">
            <v>Spirit,  Methylated 5 L</v>
          </cell>
          <cell r="C921" t="str">
            <v>Supplies</v>
          </cell>
          <cell r="D921" t="str">
            <v>LAB-CONS</v>
          </cell>
          <cell r="E921">
            <v>26.51</v>
          </cell>
          <cell r="F921">
            <v>900</v>
          </cell>
          <cell r="G921">
            <v>1044</v>
          </cell>
          <cell r="H921">
            <v>1044</v>
          </cell>
        </row>
        <row r="922">
          <cell r="B922" t="str">
            <v>Spirit, Surgical 100ml</v>
          </cell>
          <cell r="C922" t="str">
            <v>Supplies</v>
          </cell>
          <cell r="D922" t="str">
            <v>LAB-CONS</v>
          </cell>
          <cell r="E922">
            <v>26.51</v>
          </cell>
          <cell r="F922">
            <v>40</v>
          </cell>
          <cell r="G922">
            <v>46.4</v>
          </cell>
          <cell r="H922">
            <v>47</v>
          </cell>
        </row>
        <row r="923">
          <cell r="B923" t="str">
            <v>Spirit, Surgical 5 lts</v>
          </cell>
          <cell r="C923" t="str">
            <v>Supplies</v>
          </cell>
          <cell r="D923" t="str">
            <v>DRUGS</v>
          </cell>
          <cell r="E923">
            <v>26.11</v>
          </cell>
          <cell r="F923">
            <v>800</v>
          </cell>
          <cell r="G923">
            <v>927.99999999999989</v>
          </cell>
          <cell r="H923">
            <v>928</v>
          </cell>
        </row>
        <row r="924">
          <cell r="B924" t="str">
            <v>Spoon, Stainless Steel</v>
          </cell>
          <cell r="C924" t="str">
            <v>Supplies</v>
          </cell>
          <cell r="D924" t="str">
            <v>GENERAL</v>
          </cell>
          <cell r="E924" t="str">
            <v>26.6W</v>
          </cell>
          <cell r="F924">
            <v>27.004999999999999</v>
          </cell>
          <cell r="G924">
            <v>31.325799999999997</v>
          </cell>
          <cell r="H924">
            <v>32</v>
          </cell>
        </row>
        <row r="925">
          <cell r="B925" t="str">
            <v>Spoons, Medicine -Plastic 5ml  1X200</v>
          </cell>
          <cell r="C925" t="str">
            <v>Supplies</v>
          </cell>
          <cell r="D925" t="str">
            <v>DRUGS</v>
          </cell>
          <cell r="E925">
            <v>26.11</v>
          </cell>
          <cell r="F925">
            <v>415</v>
          </cell>
          <cell r="G925">
            <v>481.4</v>
          </cell>
          <cell r="H925">
            <v>482</v>
          </cell>
        </row>
        <row r="926">
          <cell r="B926" t="str">
            <v>Spotlight, Rechargable 12Volts</v>
          </cell>
          <cell r="C926" t="str">
            <v>Supplies</v>
          </cell>
          <cell r="D926" t="str">
            <v>GENERAL</v>
          </cell>
          <cell r="E926" t="str">
            <v>26.8M</v>
          </cell>
          <cell r="F926">
            <v>8120</v>
          </cell>
          <cell r="G926">
            <v>9419.1999999999989</v>
          </cell>
          <cell r="H926">
            <v>9420</v>
          </cell>
        </row>
        <row r="927">
          <cell r="B927" t="str">
            <v>Spray, Can Plastic (2Litres)</v>
          </cell>
          <cell r="C927" t="str">
            <v>Supplies</v>
          </cell>
          <cell r="D927" t="str">
            <v>CLEANING</v>
          </cell>
          <cell r="E927" t="str">
            <v>26.8J</v>
          </cell>
          <cell r="F927">
            <v>203.65</v>
          </cell>
          <cell r="G927">
            <v>236.23399999999998</v>
          </cell>
          <cell r="H927">
            <v>237</v>
          </cell>
        </row>
        <row r="928">
          <cell r="B928" t="str">
            <v>Square, Mason's 24" Long</v>
          </cell>
          <cell r="C928" t="str">
            <v>Supplies</v>
          </cell>
          <cell r="D928" t="str">
            <v>WORKSHOP</v>
          </cell>
          <cell r="E928" t="str">
            <v>31.9X</v>
          </cell>
          <cell r="F928">
            <v>2650</v>
          </cell>
          <cell r="G928">
            <v>3074</v>
          </cell>
          <cell r="H928">
            <v>3074</v>
          </cell>
        </row>
        <row r="929">
          <cell r="B929" t="str">
            <v>Squeezer, Tee pee deck/Handle</v>
          </cell>
          <cell r="C929" t="str">
            <v>Supplies</v>
          </cell>
          <cell r="D929" t="str">
            <v>CLEANING</v>
          </cell>
          <cell r="E929" t="str">
            <v>26.8J</v>
          </cell>
          <cell r="F929">
            <v>290</v>
          </cell>
          <cell r="G929">
            <v>336.4</v>
          </cell>
          <cell r="H929">
            <v>337</v>
          </cell>
        </row>
        <row r="930">
          <cell r="B930" t="str">
            <v>Stabilizer, assy Arm 48811-4D360</v>
          </cell>
          <cell r="C930" t="str">
            <v>Supplies</v>
          </cell>
          <cell r="D930" t="str">
            <v>TRANSPORT</v>
          </cell>
          <cell r="E930" t="str">
            <v>25.7M</v>
          </cell>
          <cell r="F930">
            <v>51040</v>
          </cell>
          <cell r="G930">
            <v>59206.399999999994</v>
          </cell>
          <cell r="H930">
            <v>59207</v>
          </cell>
        </row>
        <row r="931">
          <cell r="B931" t="str">
            <v>Stabilizer, Coussin 90948-01003</v>
          </cell>
          <cell r="C931" t="str">
            <v>Supplies</v>
          </cell>
          <cell r="D931" t="str">
            <v>TRANSPORT</v>
          </cell>
          <cell r="E931" t="str">
            <v>25.7M</v>
          </cell>
          <cell r="F931">
            <v>97.47</v>
          </cell>
          <cell r="G931">
            <v>113.06519999999999</v>
          </cell>
          <cell r="H931">
            <v>114</v>
          </cell>
        </row>
        <row r="932">
          <cell r="B932" t="str">
            <v>Stabilizer, Cushion Front Stab 48815-30010</v>
          </cell>
          <cell r="C932" t="str">
            <v>Supplies</v>
          </cell>
          <cell r="D932" t="str">
            <v>TRANSPORT</v>
          </cell>
          <cell r="E932" t="str">
            <v>25.7M</v>
          </cell>
          <cell r="F932">
            <v>200.69159999999999</v>
          </cell>
          <cell r="G932">
            <v>232.80225599999997</v>
          </cell>
          <cell r="H932">
            <v>233</v>
          </cell>
        </row>
        <row r="933">
          <cell r="B933" t="str">
            <v>Stain, Carbol Fuchsin(dilute) 500ml</v>
          </cell>
          <cell r="C933" t="str">
            <v>Supplies</v>
          </cell>
          <cell r="D933" t="str">
            <v>LAB-CONS</v>
          </cell>
          <cell r="E933">
            <v>26.51</v>
          </cell>
          <cell r="F933">
            <v>550</v>
          </cell>
          <cell r="G933">
            <v>638</v>
          </cell>
          <cell r="H933">
            <v>638</v>
          </cell>
        </row>
        <row r="934">
          <cell r="B934" t="str">
            <v xml:space="preserve">Pipe GI 1/2 </v>
          </cell>
          <cell r="C934" t="str">
            <v>Supplies</v>
          </cell>
          <cell r="D934" t="str">
            <v>ELECTRICAL</v>
          </cell>
          <cell r="E934" t="str">
            <v>26.8H</v>
          </cell>
          <cell r="F934">
            <v>800</v>
          </cell>
          <cell r="G934">
            <v>927.99999999999989</v>
          </cell>
          <cell r="H934">
            <v>928</v>
          </cell>
        </row>
        <row r="935">
          <cell r="B935" t="str">
            <v>Stain, Chemical, Auamine O Basic yellow AnalaR  100gm</v>
          </cell>
          <cell r="C935" t="str">
            <v>Supplies</v>
          </cell>
          <cell r="D935" t="str">
            <v>LAB-CONS</v>
          </cell>
          <cell r="E935">
            <v>26.51</v>
          </cell>
          <cell r="F935">
            <v>3451</v>
          </cell>
          <cell r="G935">
            <v>4003.16</v>
          </cell>
          <cell r="H935">
            <v>4004</v>
          </cell>
        </row>
        <row r="936">
          <cell r="B936" t="str">
            <v>Stain, Cristal Violet  500ml</v>
          </cell>
          <cell r="C936" t="str">
            <v>Supplies</v>
          </cell>
          <cell r="D936" t="str">
            <v>LAB-CONS</v>
          </cell>
          <cell r="E936">
            <v>26.51</v>
          </cell>
          <cell r="F936">
            <v>928</v>
          </cell>
          <cell r="G936">
            <v>1076.48</v>
          </cell>
          <cell r="H936">
            <v>1077</v>
          </cell>
        </row>
        <row r="937">
          <cell r="B937" t="str">
            <v>Stain, Florescent (For Mycobacteria)</v>
          </cell>
          <cell r="C937" t="str">
            <v>Supplies</v>
          </cell>
          <cell r="D937" t="str">
            <v>LAB-CONS</v>
          </cell>
          <cell r="E937">
            <v>26.51</v>
          </cell>
          <cell r="F937">
            <v>5220</v>
          </cell>
          <cell r="G937">
            <v>6055.2</v>
          </cell>
          <cell r="H937">
            <v>6056</v>
          </cell>
        </row>
        <row r="938">
          <cell r="B938" t="str">
            <v>Stain, fuchsin basic rankem powder, 25 gm</v>
          </cell>
          <cell r="C938" t="str">
            <v>Supplies</v>
          </cell>
          <cell r="D938" t="str">
            <v>LAB-CONS</v>
          </cell>
          <cell r="E938">
            <v>26.51</v>
          </cell>
          <cell r="F938">
            <v>371.2</v>
          </cell>
          <cell r="G938">
            <v>430.59199999999998</v>
          </cell>
          <cell r="H938">
            <v>431</v>
          </cell>
        </row>
        <row r="939">
          <cell r="B939" t="str">
            <v>Stain, Fuschsin Basic Agros Organic 25gm</v>
          </cell>
          <cell r="C939" t="str">
            <v>Supplies</v>
          </cell>
          <cell r="D939" t="str">
            <v>LAB-CONS</v>
          </cell>
          <cell r="E939">
            <v>26.51</v>
          </cell>
          <cell r="F939">
            <v>464</v>
          </cell>
          <cell r="G939">
            <v>538.24</v>
          </cell>
          <cell r="H939">
            <v>539</v>
          </cell>
        </row>
        <row r="940">
          <cell r="B940" t="str">
            <v>Stain, Gentian Violet 0.5% 500ml</v>
          </cell>
          <cell r="C940" t="str">
            <v>Supplies</v>
          </cell>
          <cell r="D940" t="str">
            <v>LAB-CONS</v>
          </cell>
          <cell r="E940">
            <v>26.51</v>
          </cell>
          <cell r="F940">
            <v>28</v>
          </cell>
          <cell r="G940">
            <v>32.479999999999997</v>
          </cell>
          <cell r="H940">
            <v>33</v>
          </cell>
        </row>
        <row r="941">
          <cell r="B941" t="str">
            <v>Stain, Giemsa 1L</v>
          </cell>
          <cell r="C941" t="str">
            <v>Supplies</v>
          </cell>
          <cell r="D941" t="str">
            <v>LAB-CONS</v>
          </cell>
          <cell r="E941">
            <v>26.51</v>
          </cell>
          <cell r="F941">
            <v>9570</v>
          </cell>
          <cell r="G941">
            <v>11101.199999999999</v>
          </cell>
          <cell r="H941">
            <v>11102</v>
          </cell>
        </row>
        <row r="942">
          <cell r="B942" t="str">
            <v>Stain, Gram Crystal Violet 250ml</v>
          </cell>
          <cell r="C942" t="str">
            <v>Supplies</v>
          </cell>
          <cell r="D942" t="str">
            <v>LAB-CONS</v>
          </cell>
          <cell r="E942">
            <v>26.51</v>
          </cell>
          <cell r="F942">
            <v>1392</v>
          </cell>
          <cell r="G942">
            <v>1614.7199999999998</v>
          </cell>
          <cell r="H942">
            <v>1615</v>
          </cell>
        </row>
        <row r="943">
          <cell r="B943" t="str">
            <v>Stain, Gram Iodine (Stabilized) 250ml</v>
          </cell>
          <cell r="C943" t="str">
            <v>Supplies</v>
          </cell>
          <cell r="D943" t="str">
            <v>LAB-CONS</v>
          </cell>
          <cell r="E943">
            <v>26.51</v>
          </cell>
          <cell r="F943">
            <v>8500</v>
          </cell>
          <cell r="G943">
            <v>9860</v>
          </cell>
          <cell r="H943">
            <v>9860</v>
          </cell>
        </row>
        <row r="944">
          <cell r="B944" t="str">
            <v>Stain, Lugols Iodine 500ml</v>
          </cell>
          <cell r="C944" t="str">
            <v>Supplies</v>
          </cell>
          <cell r="D944" t="str">
            <v>LAB-CONS</v>
          </cell>
          <cell r="E944">
            <v>26.51</v>
          </cell>
          <cell r="F944">
            <v>928</v>
          </cell>
          <cell r="G944">
            <v>1076.48</v>
          </cell>
          <cell r="H944">
            <v>1077</v>
          </cell>
        </row>
        <row r="945">
          <cell r="B945" t="str">
            <v>Pipe GI 2 "</v>
          </cell>
          <cell r="C945" t="str">
            <v>Supplies</v>
          </cell>
          <cell r="D945" t="str">
            <v>ELECTRICAL</v>
          </cell>
          <cell r="E945" t="str">
            <v>26.8H</v>
          </cell>
          <cell r="F945">
            <v>1500</v>
          </cell>
          <cell r="G945">
            <v>1739.9999999999998</v>
          </cell>
          <cell r="H945">
            <v>1740</v>
          </cell>
        </row>
        <row r="946">
          <cell r="B946" t="str">
            <v>Stain, Lugol's Iodine 500ml</v>
          </cell>
          <cell r="C946" t="str">
            <v>Supplies</v>
          </cell>
          <cell r="D946" t="str">
            <v>LAB-CONS</v>
          </cell>
          <cell r="E946">
            <v>26.51</v>
          </cell>
          <cell r="F946">
            <v>131</v>
          </cell>
          <cell r="G946">
            <v>151.95999999999998</v>
          </cell>
          <cell r="H946">
            <v>152</v>
          </cell>
        </row>
        <row r="947">
          <cell r="B947" t="str">
            <v>Stain, Malachite Green 25g</v>
          </cell>
          <cell r="C947" t="str">
            <v>Supplies</v>
          </cell>
          <cell r="D947" t="str">
            <v>LAB-CONS</v>
          </cell>
          <cell r="E947">
            <v>26.51</v>
          </cell>
          <cell r="F947">
            <v>3480</v>
          </cell>
          <cell r="G947">
            <v>4036.7999999999997</v>
          </cell>
          <cell r="H947">
            <v>4037</v>
          </cell>
        </row>
        <row r="948">
          <cell r="B948" t="str">
            <v>Stain, malachite green rankem 25 gm</v>
          </cell>
          <cell r="C948" t="str">
            <v>Supplies</v>
          </cell>
          <cell r="D948" t="str">
            <v>LAB-CONS</v>
          </cell>
          <cell r="E948">
            <v>26.51</v>
          </cell>
          <cell r="F948">
            <v>232</v>
          </cell>
          <cell r="G948">
            <v>269.12</v>
          </cell>
          <cell r="H948">
            <v>270</v>
          </cell>
        </row>
        <row r="949">
          <cell r="B949" t="str">
            <v>Stain, malachite green solution</v>
          </cell>
          <cell r="C949" t="str">
            <v>Supplies</v>
          </cell>
          <cell r="D949" t="str">
            <v>LAB-CONS</v>
          </cell>
          <cell r="E949">
            <v>26.51</v>
          </cell>
          <cell r="F949">
            <v>6750</v>
          </cell>
          <cell r="G949">
            <v>7829.9999999999991</v>
          </cell>
          <cell r="H949">
            <v>7830</v>
          </cell>
        </row>
        <row r="950">
          <cell r="B950" t="str">
            <v>Stain, Ponceau S cat no 5526 105g (Powder)</v>
          </cell>
          <cell r="C950" t="str">
            <v>Supplies</v>
          </cell>
          <cell r="D950" t="str">
            <v>LAB-CONS</v>
          </cell>
          <cell r="E950">
            <v>26.51</v>
          </cell>
          <cell r="F950">
            <v>5700</v>
          </cell>
          <cell r="G950">
            <v>6611.9999999999991</v>
          </cell>
          <cell r="H950">
            <v>6612</v>
          </cell>
        </row>
        <row r="951">
          <cell r="B951" t="str">
            <v>Stain,Zn (Carbol Fonchsin solution</v>
          </cell>
          <cell r="C951" t="str">
            <v>Supplies</v>
          </cell>
          <cell r="D951" t="str">
            <v>LAB-CONS</v>
          </cell>
          <cell r="E951">
            <v>26.51</v>
          </cell>
          <cell r="F951">
            <v>15000</v>
          </cell>
          <cell r="G951">
            <v>17400</v>
          </cell>
          <cell r="H951">
            <v>17400</v>
          </cell>
        </row>
        <row r="952">
          <cell r="B952" t="str">
            <v>Staining Powder 25g</v>
          </cell>
          <cell r="C952" t="str">
            <v>Supplies</v>
          </cell>
          <cell r="D952" t="str">
            <v>LAB-CONS</v>
          </cell>
          <cell r="E952">
            <v>26.51</v>
          </cell>
          <cell r="F952">
            <v>719.2</v>
          </cell>
          <cell r="G952">
            <v>834.27200000000005</v>
          </cell>
          <cell r="H952">
            <v>835</v>
          </cell>
        </row>
        <row r="953">
          <cell r="B953" t="str">
            <v>Staining powder Crystal Violet</v>
          </cell>
          <cell r="C953" t="str">
            <v>Supplies</v>
          </cell>
          <cell r="D953" t="str">
            <v>LAB-CONS</v>
          </cell>
          <cell r="E953">
            <v>26.51</v>
          </cell>
          <cell r="F953">
            <v>6800</v>
          </cell>
          <cell r="G953">
            <v>7887.9999999999991</v>
          </cell>
          <cell r="H953">
            <v>7888</v>
          </cell>
        </row>
        <row r="954">
          <cell r="B954" t="str">
            <v>Staining, Dish (hold 10slides)</v>
          </cell>
          <cell r="C954" t="str">
            <v>Supplies</v>
          </cell>
          <cell r="D954" t="str">
            <v>LAB-CONS</v>
          </cell>
          <cell r="E954">
            <v>26.51</v>
          </cell>
          <cell r="F954">
            <v>2000</v>
          </cell>
          <cell r="G954">
            <v>2320</v>
          </cell>
          <cell r="H954">
            <v>2320</v>
          </cell>
        </row>
        <row r="955">
          <cell r="B955" t="str">
            <v>staining, India Ink Cat#26119 (BD/BBL)</v>
          </cell>
          <cell r="C955" t="str">
            <v>Supplies</v>
          </cell>
          <cell r="D955" t="str">
            <v>LAB-CONS</v>
          </cell>
          <cell r="E955">
            <v>26.51</v>
          </cell>
          <cell r="F955">
            <v>1480</v>
          </cell>
          <cell r="G955">
            <v>1716.8</v>
          </cell>
          <cell r="H955">
            <v>1717</v>
          </cell>
        </row>
        <row r="956">
          <cell r="B956" t="str">
            <v>Bend, GI  1"</v>
          </cell>
          <cell r="C956" t="str">
            <v>Supplies</v>
          </cell>
          <cell r="D956" t="str">
            <v>ELECTRICAL</v>
          </cell>
          <cell r="E956" t="str">
            <v>26.8H</v>
          </cell>
          <cell r="F956">
            <v>180</v>
          </cell>
          <cell r="G956">
            <v>208.79999999999998</v>
          </cell>
          <cell r="H956">
            <v>209</v>
          </cell>
        </row>
        <row r="957">
          <cell r="B957" t="str">
            <v>Staining, Ink India (50 ampules)</v>
          </cell>
          <cell r="C957" t="str">
            <v>Supplies</v>
          </cell>
          <cell r="D957" t="str">
            <v>LAB-CONS</v>
          </cell>
          <cell r="E957">
            <v>26.51</v>
          </cell>
          <cell r="F957">
            <v>4500</v>
          </cell>
          <cell r="G957">
            <v>5220</v>
          </cell>
          <cell r="H957">
            <v>5220</v>
          </cell>
        </row>
        <row r="958">
          <cell r="B958" t="str">
            <v>Stamp, Rubber</v>
          </cell>
          <cell r="C958" t="str">
            <v>Supplies</v>
          </cell>
          <cell r="D958" t="str">
            <v>OFFICE</v>
          </cell>
          <cell r="E958" t="str">
            <v>26.6L</v>
          </cell>
          <cell r="F958">
            <v>2900</v>
          </cell>
          <cell r="G958">
            <v>3363.9999999999995</v>
          </cell>
          <cell r="H958">
            <v>3364</v>
          </cell>
        </row>
        <row r="959">
          <cell r="B959" t="str">
            <v>Stamp, Rubber- Self inking</v>
          </cell>
          <cell r="C959" t="str">
            <v>Supplies</v>
          </cell>
          <cell r="D959" t="str">
            <v>OFFICE</v>
          </cell>
          <cell r="E959" t="str">
            <v>26.6L</v>
          </cell>
          <cell r="F959">
            <v>3700</v>
          </cell>
          <cell r="G959">
            <v>4292</v>
          </cell>
          <cell r="H959">
            <v>4292</v>
          </cell>
        </row>
        <row r="960">
          <cell r="B960" t="str">
            <v>Stand, Drip</v>
          </cell>
          <cell r="C960" t="str">
            <v>Supplies</v>
          </cell>
          <cell r="D960" t="str">
            <v>LAB-EQUIP</v>
          </cell>
          <cell r="E960">
            <v>31.71</v>
          </cell>
          <cell r="F960">
            <v>5800</v>
          </cell>
          <cell r="G960">
            <v>6727.9999999999991</v>
          </cell>
          <cell r="H960">
            <v>6728</v>
          </cell>
        </row>
        <row r="961">
          <cell r="B961" t="str">
            <v>Stand, Pipette CR7 Carausel Rainin&amp;Gilson</v>
          </cell>
          <cell r="C961" t="str">
            <v>Supplies</v>
          </cell>
          <cell r="D961" t="str">
            <v>LAB-EQUIP</v>
          </cell>
          <cell r="E961">
            <v>31.71</v>
          </cell>
          <cell r="F961">
            <v>7200.0050000000001</v>
          </cell>
          <cell r="G961">
            <v>8352.005799999999</v>
          </cell>
          <cell r="H961">
            <v>8353</v>
          </cell>
        </row>
        <row r="962">
          <cell r="B962" t="str">
            <v>Stapler, Heavy duty 1224</v>
          </cell>
          <cell r="C962" t="str">
            <v>Supplies</v>
          </cell>
          <cell r="D962" t="str">
            <v>OFFICE</v>
          </cell>
          <cell r="E962" t="str">
            <v>26.6L</v>
          </cell>
          <cell r="F962">
            <v>3480</v>
          </cell>
          <cell r="G962">
            <v>4036.7999999999997</v>
          </cell>
          <cell r="H962">
            <v>4037</v>
          </cell>
        </row>
        <row r="963">
          <cell r="B963" t="str">
            <v>Stapler, Kangaroo DS-210</v>
          </cell>
          <cell r="C963" t="str">
            <v>Supplies</v>
          </cell>
          <cell r="D963" t="str">
            <v>OFFICE</v>
          </cell>
          <cell r="E963" t="str">
            <v>26.6L</v>
          </cell>
          <cell r="F963">
            <v>324.8</v>
          </cell>
          <cell r="G963">
            <v>376.76799999999997</v>
          </cell>
          <cell r="H963">
            <v>377</v>
          </cell>
        </row>
        <row r="964">
          <cell r="B964" t="str">
            <v>Stapler, Kangaroo DS-45</v>
          </cell>
          <cell r="C964" t="str">
            <v>Supplies</v>
          </cell>
          <cell r="D964" t="str">
            <v>OFFICE</v>
          </cell>
          <cell r="E964" t="str">
            <v>26.6L</v>
          </cell>
          <cell r="F964">
            <v>190.00800000000001</v>
          </cell>
          <cell r="G964">
            <v>220.40928</v>
          </cell>
          <cell r="H964">
            <v>221</v>
          </cell>
        </row>
        <row r="965">
          <cell r="B965" t="str">
            <v>Stapler, Rapid classic 2</v>
          </cell>
          <cell r="C965" t="str">
            <v>Supplies</v>
          </cell>
          <cell r="D965" t="str">
            <v>OFFICE</v>
          </cell>
          <cell r="E965" t="str">
            <v>26.6L</v>
          </cell>
          <cell r="F965">
            <v>2644.9974999999999</v>
          </cell>
          <cell r="G965">
            <v>3068.1970999999999</v>
          </cell>
          <cell r="H965">
            <v>3069</v>
          </cell>
        </row>
        <row r="966">
          <cell r="B966" t="str">
            <v>Stapler, Rexel Giant</v>
          </cell>
          <cell r="C966" t="str">
            <v>Supplies</v>
          </cell>
          <cell r="D966" t="str">
            <v>OFFICE</v>
          </cell>
          <cell r="E966" t="str">
            <v>26.6L</v>
          </cell>
          <cell r="F966">
            <v>3480</v>
          </cell>
          <cell r="G966">
            <v>4036.7999999999997</v>
          </cell>
          <cell r="H966">
            <v>4037</v>
          </cell>
        </row>
        <row r="967">
          <cell r="B967" t="str">
            <v>Bend, GI  3/4</v>
          </cell>
          <cell r="C967" t="str">
            <v>Supplies</v>
          </cell>
          <cell r="D967" t="str">
            <v>ELECTRICAL</v>
          </cell>
          <cell r="E967" t="str">
            <v>26.8H</v>
          </cell>
          <cell r="F967">
            <v>175</v>
          </cell>
          <cell r="G967">
            <v>203</v>
          </cell>
          <cell r="H967">
            <v>203</v>
          </cell>
        </row>
        <row r="968">
          <cell r="B968" t="str">
            <v>Starter, S10 Philips</v>
          </cell>
          <cell r="C968" t="str">
            <v>Supplies</v>
          </cell>
          <cell r="D968" t="str">
            <v>ELECTRICAL</v>
          </cell>
          <cell r="E968" t="str">
            <v>26.8H</v>
          </cell>
          <cell r="F968">
            <v>40</v>
          </cell>
          <cell r="G968">
            <v>46.4</v>
          </cell>
          <cell r="H968">
            <v>47</v>
          </cell>
        </row>
        <row r="969">
          <cell r="B969" t="str">
            <v>Starter, S2 Philips</v>
          </cell>
          <cell r="C969" t="str">
            <v>Supplies</v>
          </cell>
          <cell r="D969" t="str">
            <v>ELECTRICAL</v>
          </cell>
          <cell r="E969" t="str">
            <v>26.8H</v>
          </cell>
          <cell r="F969">
            <v>33.64</v>
          </cell>
          <cell r="G969">
            <v>39.022399999999998</v>
          </cell>
          <cell r="H969">
            <v>40</v>
          </cell>
        </row>
        <row r="970">
          <cell r="B970" t="str">
            <v>Stethescope, (Litmans) for Infants (Pc)</v>
          </cell>
          <cell r="C970" t="str">
            <v>Supplies</v>
          </cell>
          <cell r="D970" t="str">
            <v>LAB-EQUIP</v>
          </cell>
          <cell r="E970">
            <v>31.71</v>
          </cell>
          <cell r="F970">
            <v>7225</v>
          </cell>
          <cell r="G970">
            <v>8381</v>
          </cell>
          <cell r="H970">
            <v>8381</v>
          </cell>
        </row>
        <row r="971">
          <cell r="B971" t="str">
            <v>Stethescope, Litmans Adult</v>
          </cell>
          <cell r="C971" t="str">
            <v>Supplies</v>
          </cell>
          <cell r="D971" t="str">
            <v>LAB-EQUIP</v>
          </cell>
          <cell r="E971">
            <v>31.71</v>
          </cell>
          <cell r="F971">
            <v>9000</v>
          </cell>
          <cell r="G971">
            <v>10440</v>
          </cell>
          <cell r="H971">
            <v>10440</v>
          </cell>
        </row>
        <row r="972">
          <cell r="B972" t="str">
            <v>Stethescope, Pediatric</v>
          </cell>
          <cell r="C972" t="str">
            <v>Supplies</v>
          </cell>
          <cell r="D972" t="str">
            <v>LAB-EQUIP</v>
          </cell>
          <cell r="E972">
            <v>31.71</v>
          </cell>
          <cell r="F972">
            <v>9500</v>
          </cell>
          <cell r="G972">
            <v>11020</v>
          </cell>
          <cell r="H972">
            <v>11020</v>
          </cell>
        </row>
        <row r="973">
          <cell r="B973" t="str">
            <v>Stick, Applicator 100/pk</v>
          </cell>
          <cell r="C973" t="str">
            <v>Supplies</v>
          </cell>
          <cell r="D973" t="str">
            <v>LAB-CONS</v>
          </cell>
          <cell r="E973">
            <v>26.51</v>
          </cell>
          <cell r="F973">
            <v>250</v>
          </cell>
          <cell r="G973">
            <v>290</v>
          </cell>
          <cell r="H973">
            <v>290</v>
          </cell>
        </row>
        <row r="974">
          <cell r="B974" t="str">
            <v>Stick, Applicator 1000/pk</v>
          </cell>
          <cell r="C974" t="str">
            <v>Supplies</v>
          </cell>
          <cell r="D974" t="str">
            <v>LAB-CONS</v>
          </cell>
          <cell r="E974">
            <v>26.51</v>
          </cell>
          <cell r="F974">
            <v>450</v>
          </cell>
          <cell r="G974">
            <v>522</v>
          </cell>
          <cell r="H974">
            <v>522</v>
          </cell>
        </row>
        <row r="975">
          <cell r="B975" t="str">
            <v>Stick, Applicator 500/pk</v>
          </cell>
          <cell r="C975" t="str">
            <v>Supplies</v>
          </cell>
          <cell r="D975" t="str">
            <v>LAB-CONS</v>
          </cell>
          <cell r="E975">
            <v>26.51</v>
          </cell>
          <cell r="F975">
            <v>225</v>
          </cell>
          <cell r="G975">
            <v>261</v>
          </cell>
          <cell r="H975">
            <v>261</v>
          </cell>
        </row>
        <row r="976">
          <cell r="B976" t="str">
            <v>Stick, Niacin for identification of MTB</v>
          </cell>
          <cell r="C976" t="str">
            <v>Supplies</v>
          </cell>
          <cell r="D976" t="str">
            <v>LAB-CONS</v>
          </cell>
          <cell r="E976">
            <v>26.51</v>
          </cell>
          <cell r="F976">
            <v>1850</v>
          </cell>
          <cell r="G976">
            <v>2146</v>
          </cell>
          <cell r="H976">
            <v>2146</v>
          </cell>
        </row>
        <row r="977">
          <cell r="B977" t="str">
            <v>Stick, Spatula wooden</v>
          </cell>
          <cell r="C977" t="str">
            <v>Supplies</v>
          </cell>
          <cell r="D977" t="str">
            <v>LAB-CONS</v>
          </cell>
          <cell r="E977">
            <v>26.51</v>
          </cell>
          <cell r="F977">
            <v>42</v>
          </cell>
          <cell r="G977">
            <v>48.72</v>
          </cell>
          <cell r="H977">
            <v>49</v>
          </cell>
        </row>
        <row r="978">
          <cell r="B978" t="str">
            <v>Bend, GI 1 1/2</v>
          </cell>
          <cell r="C978" t="str">
            <v>Supplies</v>
          </cell>
          <cell r="D978" t="str">
            <v>ELECTRICAL</v>
          </cell>
          <cell r="E978" t="str">
            <v>26.8H</v>
          </cell>
          <cell r="F978">
            <v>220</v>
          </cell>
          <cell r="G978">
            <v>255.2</v>
          </cell>
          <cell r="H978">
            <v>256</v>
          </cell>
        </row>
        <row r="979">
          <cell r="B979" t="str">
            <v>Sticker, Multi colours (circular) 1x200</v>
          </cell>
          <cell r="C979" t="str">
            <v>Supplies</v>
          </cell>
          <cell r="D979" t="str">
            <v>OFFICE</v>
          </cell>
          <cell r="E979" t="str">
            <v>26.6L</v>
          </cell>
          <cell r="F979">
            <v>19.9984</v>
          </cell>
          <cell r="G979">
            <v>23.198143999999999</v>
          </cell>
          <cell r="H979">
            <v>24</v>
          </cell>
        </row>
        <row r="980">
          <cell r="B980" t="str">
            <v>Stopper,Solid rubber bung Top 49mm, base 41mm, Length 40mm</v>
          </cell>
          <cell r="C980" t="str">
            <v>Supplies</v>
          </cell>
          <cell r="D980" t="str">
            <v>LAB-EQUIP</v>
          </cell>
          <cell r="E980">
            <v>31.71</v>
          </cell>
          <cell r="F980">
            <v>1740</v>
          </cell>
          <cell r="G980">
            <v>2018.3999999999999</v>
          </cell>
          <cell r="H980">
            <v>2019</v>
          </cell>
        </row>
        <row r="981">
          <cell r="B981" t="str">
            <v>Stopper,Solid rubber bung Top 51mm, base 45mm, Length 42mm</v>
          </cell>
          <cell r="C981" t="str">
            <v>Supplies</v>
          </cell>
          <cell r="D981" t="str">
            <v>LAB-EQUIP</v>
          </cell>
          <cell r="E981">
            <v>31.71</v>
          </cell>
          <cell r="F981">
            <v>1160</v>
          </cell>
          <cell r="G981">
            <v>1345.6</v>
          </cell>
          <cell r="H981">
            <v>1346</v>
          </cell>
        </row>
        <row r="982">
          <cell r="B982" t="str">
            <v>Strip, Corning Reaction Caps 8 flat 125/strip</v>
          </cell>
          <cell r="C982" t="str">
            <v>Supplies</v>
          </cell>
          <cell r="D982" t="str">
            <v>LAB-CONS</v>
          </cell>
          <cell r="E982">
            <v>26.51</v>
          </cell>
          <cell r="F982">
            <v>1965.0050000000001</v>
          </cell>
          <cell r="G982">
            <v>2279.4058</v>
          </cell>
          <cell r="H982">
            <v>2280</v>
          </cell>
        </row>
        <row r="983">
          <cell r="B983" t="str">
            <v>Strip,Stat,Glucose (NOVA) 50/Strips Cat#42214</v>
          </cell>
          <cell r="C983" t="str">
            <v>Supplies</v>
          </cell>
          <cell r="D983" t="str">
            <v>LAB-CONS</v>
          </cell>
          <cell r="E983">
            <v>26.51</v>
          </cell>
          <cell r="F983">
            <v>3572</v>
          </cell>
          <cell r="G983">
            <v>4143.5199999999995</v>
          </cell>
          <cell r="H983">
            <v>4144</v>
          </cell>
        </row>
        <row r="984">
          <cell r="B984" t="str">
            <v>Strips, Accucheck (50 strips)</v>
          </cell>
          <cell r="C984" t="str">
            <v>Supplies</v>
          </cell>
          <cell r="D984" t="str">
            <v>LAB-CONS</v>
          </cell>
          <cell r="E984">
            <v>26.51</v>
          </cell>
          <cell r="F984">
            <v>1400</v>
          </cell>
          <cell r="G984">
            <v>1624</v>
          </cell>
          <cell r="H984">
            <v>1624</v>
          </cell>
        </row>
        <row r="985">
          <cell r="B985" t="str">
            <v>Strips, Autoclave Monitoring Indicator 18mmx50m</v>
          </cell>
          <cell r="C985" t="str">
            <v>Supplies</v>
          </cell>
          <cell r="D985" t="str">
            <v>LAB-CONS</v>
          </cell>
          <cell r="E985">
            <v>26.51</v>
          </cell>
          <cell r="F985">
            <v>812</v>
          </cell>
          <cell r="G985">
            <v>941.92</v>
          </cell>
          <cell r="H985">
            <v>942</v>
          </cell>
        </row>
        <row r="986">
          <cell r="B986" t="str">
            <v>Strips, Caps  Mx3005P Optical #410094</v>
          </cell>
          <cell r="C986" t="str">
            <v>Supplies</v>
          </cell>
          <cell r="D986" t="str">
            <v>LAB-CONS</v>
          </cell>
          <cell r="E986">
            <v>26.51</v>
          </cell>
          <cell r="F986">
            <v>2750</v>
          </cell>
          <cell r="G986">
            <v>3190</v>
          </cell>
          <cell r="H986">
            <v>3190</v>
          </cell>
        </row>
        <row r="987">
          <cell r="B987" t="str">
            <v>Strips, Hematest 25/pkt</v>
          </cell>
          <cell r="C987" t="str">
            <v>Supplies</v>
          </cell>
          <cell r="D987" t="str">
            <v>LAB-CONS</v>
          </cell>
          <cell r="E987">
            <v>26.51</v>
          </cell>
          <cell r="F987">
            <v>1200</v>
          </cell>
          <cell r="G987">
            <v>1392</v>
          </cell>
          <cell r="H987">
            <v>1392</v>
          </cell>
        </row>
        <row r="988">
          <cell r="B988" t="str">
            <v>Strips, Test Contour TS Blood Glucose Bx/50</v>
          </cell>
          <cell r="C988" t="str">
            <v>Supplies</v>
          </cell>
          <cell r="D988" t="str">
            <v>LAB-CONS</v>
          </cell>
          <cell r="E988">
            <v>26.51</v>
          </cell>
          <cell r="F988">
            <v>2000</v>
          </cell>
          <cell r="G988">
            <v>2320</v>
          </cell>
          <cell r="H988">
            <v>2320</v>
          </cell>
        </row>
        <row r="989">
          <cell r="B989" t="str">
            <v>Bend, GI 1/2</v>
          </cell>
          <cell r="C989" t="str">
            <v>Supplies</v>
          </cell>
          <cell r="D989" t="str">
            <v>ELECTRICAL</v>
          </cell>
          <cell r="E989" t="str">
            <v>26.8H</v>
          </cell>
          <cell r="F989">
            <v>178</v>
          </cell>
          <cell r="G989">
            <v>206.48</v>
          </cell>
          <cell r="H989">
            <v>207</v>
          </cell>
        </row>
        <row r="990">
          <cell r="B990" t="str">
            <v>Strips,pregnancy 100Test (Urine/serum) HCH SU100</v>
          </cell>
          <cell r="C990" t="str">
            <v>Supplies</v>
          </cell>
          <cell r="D990" t="str">
            <v>LAB-CONS</v>
          </cell>
          <cell r="E990">
            <v>26.51</v>
          </cell>
          <cell r="F990">
            <v>1700</v>
          </cell>
          <cell r="G990">
            <v>1971.9999999999998</v>
          </cell>
          <cell r="H990">
            <v>1972</v>
          </cell>
        </row>
        <row r="991">
          <cell r="B991" t="str">
            <v>Strips,pregnancy 50Test (Urine/serum) HCH SU50</v>
          </cell>
          <cell r="C991" t="str">
            <v>Supplies</v>
          </cell>
          <cell r="D991" t="str">
            <v>LAB-CONS</v>
          </cell>
          <cell r="E991">
            <v>26.51</v>
          </cell>
          <cell r="F991">
            <v>600</v>
          </cell>
          <cell r="G991">
            <v>696</v>
          </cell>
          <cell r="H991">
            <v>696</v>
          </cell>
        </row>
        <row r="992">
          <cell r="B992" t="str">
            <v>Strut set,Parking brake shoe L/H 47062-60020</v>
          </cell>
          <cell r="C992" t="str">
            <v>Supplies</v>
          </cell>
          <cell r="D992" t="str">
            <v>TRANSPORT</v>
          </cell>
          <cell r="E992" t="str">
            <v>25.7M</v>
          </cell>
          <cell r="F992">
            <v>2940</v>
          </cell>
          <cell r="G992">
            <v>3410.3999999999996</v>
          </cell>
          <cell r="H992">
            <v>3411</v>
          </cell>
        </row>
        <row r="993">
          <cell r="B993" t="str">
            <v>Strut set,Parking brake shoe R/H 47061-60030</v>
          </cell>
          <cell r="C993" t="str">
            <v>Supplies</v>
          </cell>
          <cell r="D993" t="str">
            <v>TRANSPORT</v>
          </cell>
          <cell r="E993" t="str">
            <v>25.7M</v>
          </cell>
          <cell r="F993">
            <v>2906.4</v>
          </cell>
          <cell r="G993">
            <v>3371.424</v>
          </cell>
          <cell r="H993">
            <v>3372</v>
          </cell>
        </row>
        <row r="994">
          <cell r="B994" t="str">
            <v>Suction Catheter Size 8 (Pc)</v>
          </cell>
          <cell r="C994" t="str">
            <v>Supplies</v>
          </cell>
          <cell r="D994" t="str">
            <v>LAB-CONS</v>
          </cell>
          <cell r="E994">
            <v>26.51</v>
          </cell>
          <cell r="F994">
            <v>10</v>
          </cell>
          <cell r="G994">
            <v>11.6</v>
          </cell>
          <cell r="H994">
            <v>12</v>
          </cell>
        </row>
        <row r="995">
          <cell r="B995" t="str">
            <v>Sugar, 2kg</v>
          </cell>
          <cell r="C995" t="str">
            <v>Supplies</v>
          </cell>
          <cell r="D995" t="str">
            <v>GENERAL</v>
          </cell>
          <cell r="E995" t="str">
            <v>26.6W</v>
          </cell>
          <cell r="F995">
            <v>205.00667000000001</v>
          </cell>
          <cell r="G995">
            <v>237.80773719999999</v>
          </cell>
          <cell r="H995">
            <v>238</v>
          </cell>
        </row>
        <row r="996">
          <cell r="B996" t="str">
            <v>Sugar, 5kg</v>
          </cell>
          <cell r="C996" t="str">
            <v>Supplies</v>
          </cell>
          <cell r="D996" t="str">
            <v>GENERAL</v>
          </cell>
          <cell r="E996" t="str">
            <v>26.6W</v>
          </cell>
          <cell r="F996">
            <v>556.79999999999995</v>
          </cell>
          <cell r="G996">
            <v>645.88799999999992</v>
          </cell>
          <cell r="H996">
            <v>646</v>
          </cell>
        </row>
        <row r="997">
          <cell r="B997" t="str">
            <v>Suit, for Spraying</v>
          </cell>
          <cell r="C997" t="str">
            <v>Supplies</v>
          </cell>
          <cell r="D997" t="str">
            <v>GENERAL</v>
          </cell>
          <cell r="E997" t="str">
            <v>26.8E</v>
          </cell>
          <cell r="F997">
            <v>1914</v>
          </cell>
          <cell r="G997">
            <v>2220.2399999999998</v>
          </cell>
          <cell r="H997">
            <v>2221</v>
          </cell>
        </row>
        <row r="998">
          <cell r="B998" t="str">
            <v xml:space="preserve">Suit, Riding </v>
          </cell>
          <cell r="C998" t="str">
            <v>Supplies</v>
          </cell>
          <cell r="D998" t="str">
            <v>GENERAL</v>
          </cell>
          <cell r="E998" t="str">
            <v>26.6W</v>
          </cell>
          <cell r="F998">
            <v>2842</v>
          </cell>
          <cell r="G998">
            <v>3296.72</v>
          </cell>
          <cell r="H998">
            <v>3297</v>
          </cell>
        </row>
        <row r="999">
          <cell r="B999" t="str">
            <v>Supplement, Ampicillin selective 10 vials</v>
          </cell>
          <cell r="C999" t="str">
            <v>Supplies</v>
          </cell>
          <cell r="D999" t="str">
            <v>LAB-CONS</v>
          </cell>
          <cell r="E999">
            <v>26.51</v>
          </cell>
          <cell r="F999">
            <v>6000</v>
          </cell>
          <cell r="G999">
            <v>6959.9999999999991</v>
          </cell>
          <cell r="H999">
            <v>6960</v>
          </cell>
        </row>
        <row r="1000">
          <cell r="B1000" t="str">
            <v>Bend, GI-1 1/4"</v>
          </cell>
          <cell r="C1000" t="str">
            <v>Supplies</v>
          </cell>
          <cell r="D1000" t="str">
            <v>ELECTRICAL</v>
          </cell>
          <cell r="E1000" t="str">
            <v>26.8H</v>
          </cell>
          <cell r="F1000">
            <v>140</v>
          </cell>
          <cell r="G1000">
            <v>162.39999999999998</v>
          </cell>
          <cell r="H1000">
            <v>163</v>
          </cell>
        </row>
        <row r="1001">
          <cell r="B1001" t="str">
            <v>Supplement, Foundation No.3  (Bag)</v>
          </cell>
          <cell r="C1001" t="str">
            <v>Supplies</v>
          </cell>
          <cell r="D1001" t="str">
            <v>GENERAL</v>
          </cell>
          <cell r="E1001" t="str">
            <v>25.6W</v>
          </cell>
          <cell r="F1001">
            <v>300</v>
          </cell>
          <cell r="G1001">
            <v>348</v>
          </cell>
          <cell r="H1001">
            <v>348</v>
          </cell>
        </row>
        <row r="1002">
          <cell r="B1002" t="str">
            <v>Suppliment, Advantage No.6 (Bag)</v>
          </cell>
          <cell r="C1002" t="str">
            <v>Supplies</v>
          </cell>
          <cell r="D1002" t="str">
            <v>GENERAL</v>
          </cell>
          <cell r="E1002" t="str">
            <v>25.6W</v>
          </cell>
          <cell r="F1002">
            <v>400</v>
          </cell>
          <cell r="G1002">
            <v>463.99999999999994</v>
          </cell>
          <cell r="H1002">
            <v>464</v>
          </cell>
        </row>
        <row r="1003">
          <cell r="B1003" t="str">
            <v>Suppliment, First Food No.3 (Bag)</v>
          </cell>
          <cell r="C1003" t="str">
            <v>Supplies</v>
          </cell>
          <cell r="D1003" t="str">
            <v>GENERAL</v>
          </cell>
          <cell r="E1003" t="str">
            <v>25.6W</v>
          </cell>
          <cell r="F1003">
            <v>400</v>
          </cell>
          <cell r="G1003">
            <v>463.99999999999994</v>
          </cell>
          <cell r="H1003">
            <v>464</v>
          </cell>
        </row>
        <row r="1004">
          <cell r="B1004" t="str">
            <v xml:space="preserve">Suppositories, Paracetamol </v>
          </cell>
          <cell r="C1004" t="str">
            <v>Supplies</v>
          </cell>
          <cell r="D1004" t="str">
            <v>DRUGS</v>
          </cell>
          <cell r="E1004">
            <v>26.11</v>
          </cell>
          <cell r="F1004">
            <v>88</v>
          </cell>
          <cell r="G1004">
            <v>102.08</v>
          </cell>
          <cell r="H1004">
            <v>103</v>
          </cell>
        </row>
        <row r="1005">
          <cell r="B1005" t="str">
            <v>Suppositories, Paracetamol 125mg 10/pkt</v>
          </cell>
          <cell r="C1005" t="str">
            <v>Supplies</v>
          </cell>
          <cell r="D1005" t="str">
            <v>DRUGS</v>
          </cell>
          <cell r="E1005">
            <v>26.11</v>
          </cell>
          <cell r="F1005">
            <v>108</v>
          </cell>
          <cell r="G1005">
            <v>125.27999999999999</v>
          </cell>
          <cell r="H1005">
            <v>126</v>
          </cell>
        </row>
        <row r="1006">
          <cell r="B1006" t="str">
            <v>suspension,  Paracetamol  120mg 5ml</v>
          </cell>
          <cell r="C1006" t="str">
            <v>Supplies</v>
          </cell>
          <cell r="D1006" t="str">
            <v>DRUGS</v>
          </cell>
          <cell r="E1006">
            <v>26.11</v>
          </cell>
          <cell r="F1006">
            <v>67</v>
          </cell>
          <cell r="G1006">
            <v>77.72</v>
          </cell>
          <cell r="H1006">
            <v>78</v>
          </cell>
        </row>
        <row r="1007">
          <cell r="B1007" t="str">
            <v>Suspension, Albendazole 200mg/5ml 20ml</v>
          </cell>
          <cell r="C1007" t="str">
            <v>Supplies</v>
          </cell>
          <cell r="D1007" t="str">
            <v>DRUGS</v>
          </cell>
          <cell r="E1007">
            <v>26.11</v>
          </cell>
          <cell r="F1007">
            <v>15</v>
          </cell>
          <cell r="G1007">
            <v>17.399999999999999</v>
          </cell>
          <cell r="H1007">
            <v>18</v>
          </cell>
        </row>
        <row r="1008">
          <cell r="B1008" t="str">
            <v>Suspension, Ampiclox 250mg</v>
          </cell>
          <cell r="C1008" t="str">
            <v>Supplies</v>
          </cell>
          <cell r="D1008" t="str">
            <v>DRUGS</v>
          </cell>
          <cell r="E1008">
            <v>26.11</v>
          </cell>
          <cell r="F1008">
            <v>39</v>
          </cell>
          <cell r="G1008">
            <v>45.239999999999995</v>
          </cell>
          <cell r="H1008">
            <v>46</v>
          </cell>
        </row>
        <row r="1009">
          <cell r="B1009" t="str">
            <v>Suspension, Chloramphenicol  125mg 5ml</v>
          </cell>
          <cell r="C1009" t="str">
            <v>Supplies</v>
          </cell>
          <cell r="D1009" t="str">
            <v>DRUGS</v>
          </cell>
          <cell r="E1009">
            <v>26.11</v>
          </cell>
          <cell r="F1009">
            <v>34</v>
          </cell>
          <cell r="G1009">
            <v>39.44</v>
          </cell>
          <cell r="H1009">
            <v>40</v>
          </cell>
        </row>
        <row r="1010">
          <cell r="B1010" t="str">
            <v>Suspension, Coartesiane 60ml</v>
          </cell>
          <cell r="C1010" t="str">
            <v>Supplies</v>
          </cell>
          <cell r="D1010" t="str">
            <v>DRUGS</v>
          </cell>
          <cell r="E1010">
            <v>26.11</v>
          </cell>
          <cell r="F1010">
            <v>278</v>
          </cell>
          <cell r="G1010">
            <v>322.47999999999996</v>
          </cell>
          <cell r="H1010">
            <v>323</v>
          </cell>
        </row>
        <row r="1011">
          <cell r="B1011" t="str">
            <v>Suspension, Co-trimoxazole 200/40mg 100ml</v>
          </cell>
          <cell r="C1011" t="str">
            <v>Supplies</v>
          </cell>
          <cell r="D1011" t="str">
            <v>DRUGS</v>
          </cell>
          <cell r="E1011">
            <v>26.11</v>
          </cell>
          <cell r="F1011">
            <v>21</v>
          </cell>
          <cell r="G1011">
            <v>24.36</v>
          </cell>
          <cell r="H1011">
            <v>25</v>
          </cell>
        </row>
        <row r="1012">
          <cell r="B1012" t="str">
            <v>Suspension, Fluconazole 30ml</v>
          </cell>
          <cell r="C1012" t="str">
            <v>Supplies</v>
          </cell>
          <cell r="D1012" t="str">
            <v>DRUGS</v>
          </cell>
          <cell r="E1012">
            <v>26.11</v>
          </cell>
          <cell r="F1012">
            <v>270</v>
          </cell>
          <cell r="G1012">
            <v>313.2</v>
          </cell>
          <cell r="H1012">
            <v>314</v>
          </cell>
        </row>
        <row r="1013">
          <cell r="B1013" t="str">
            <v>Suspension, Ibuprofen 100mg/5m 100ml</v>
          </cell>
          <cell r="C1013" t="str">
            <v>Supplies</v>
          </cell>
          <cell r="D1013" t="str">
            <v>DRUGS</v>
          </cell>
          <cell r="E1013">
            <v>26.11</v>
          </cell>
          <cell r="F1013">
            <v>19</v>
          </cell>
          <cell r="G1013">
            <v>22.04</v>
          </cell>
          <cell r="H1013">
            <v>23</v>
          </cell>
        </row>
        <row r="1014">
          <cell r="B1014" t="str">
            <v>Suspension, Metronidazole  200mg 5ml</v>
          </cell>
          <cell r="C1014" t="str">
            <v>Supplies</v>
          </cell>
          <cell r="D1014" t="str">
            <v>DRUGS</v>
          </cell>
          <cell r="E1014">
            <v>26.11</v>
          </cell>
          <cell r="F1014">
            <v>22</v>
          </cell>
          <cell r="G1014">
            <v>25.52</v>
          </cell>
          <cell r="H1014">
            <v>26</v>
          </cell>
        </row>
        <row r="1015">
          <cell r="B1015" t="str">
            <v>Suspension, Multi-Vitamin 5 L</v>
          </cell>
          <cell r="C1015" t="str">
            <v>Supplies</v>
          </cell>
          <cell r="D1015" t="str">
            <v>DRUGS</v>
          </cell>
          <cell r="E1015">
            <v>26.11</v>
          </cell>
          <cell r="F1015">
            <v>280</v>
          </cell>
          <cell r="G1015">
            <v>324.79999999999995</v>
          </cell>
          <cell r="H1015">
            <v>325</v>
          </cell>
        </row>
        <row r="1016">
          <cell r="B1016" t="str">
            <v>Suspension, Paracetamol 100ml</v>
          </cell>
          <cell r="C1016" t="str">
            <v>Supplies</v>
          </cell>
          <cell r="D1016" t="str">
            <v>DRUGS</v>
          </cell>
          <cell r="E1016">
            <v>26.11</v>
          </cell>
          <cell r="F1016">
            <v>26</v>
          </cell>
          <cell r="G1016">
            <v>30.159999999999997</v>
          </cell>
          <cell r="H1016">
            <v>31</v>
          </cell>
        </row>
        <row r="1017">
          <cell r="B1017" t="str">
            <v>Suspension, Paracetamol 120mg  5 L</v>
          </cell>
          <cell r="C1017" t="str">
            <v>Supplies</v>
          </cell>
          <cell r="D1017" t="str">
            <v>DRUGS</v>
          </cell>
          <cell r="E1017">
            <v>26.11</v>
          </cell>
          <cell r="F1017">
            <v>328</v>
          </cell>
          <cell r="G1017">
            <v>380.47999999999996</v>
          </cell>
          <cell r="H1017">
            <v>381</v>
          </cell>
        </row>
        <row r="1018">
          <cell r="B1018" t="str">
            <v>Swabs,  Plastic shaft  Sterile Dacron™ Polyester-Tipped Swabs (100/sp),</v>
          </cell>
          <cell r="C1018" t="str">
            <v>Supplies</v>
          </cell>
          <cell r="D1018" t="str">
            <v>LAB-CONS</v>
          </cell>
          <cell r="E1018">
            <v>26.51</v>
          </cell>
          <cell r="F1018">
            <v>5500</v>
          </cell>
          <cell r="G1018">
            <v>6380</v>
          </cell>
          <cell r="H1018">
            <v>6380</v>
          </cell>
        </row>
        <row r="1019">
          <cell r="B1019" t="str">
            <v>Swabs, Alcohol 100/pk</v>
          </cell>
          <cell r="C1019" t="str">
            <v>Supplies</v>
          </cell>
          <cell r="D1019" t="str">
            <v>LAB-CONS</v>
          </cell>
          <cell r="E1019">
            <v>26.51</v>
          </cell>
          <cell r="F1019">
            <v>200</v>
          </cell>
          <cell r="G1019">
            <v>231.99999999999997</v>
          </cell>
          <cell r="H1019">
            <v>232</v>
          </cell>
        </row>
        <row r="1020">
          <cell r="B1020" t="str">
            <v>Swabs, Alcohol 200/pk</v>
          </cell>
          <cell r="C1020" t="str">
            <v>Supplies</v>
          </cell>
          <cell r="D1020" t="str">
            <v>LAB-CONS</v>
          </cell>
          <cell r="E1020">
            <v>26.51</v>
          </cell>
          <cell r="F1020">
            <v>300</v>
          </cell>
          <cell r="G1020">
            <v>348</v>
          </cell>
          <cell r="H1020">
            <v>348</v>
          </cell>
        </row>
        <row r="1021">
          <cell r="B1021" t="str">
            <v xml:space="preserve">Ppr pipe 1/2 </v>
          </cell>
          <cell r="C1021" t="str">
            <v>Supplies</v>
          </cell>
          <cell r="D1021" t="str">
            <v>ELECTRICAL</v>
          </cell>
          <cell r="E1021" t="str">
            <v>26.8H</v>
          </cell>
          <cell r="F1021">
            <v>250</v>
          </cell>
          <cell r="G1021">
            <v>290</v>
          </cell>
          <cell r="H1021">
            <v>290</v>
          </cell>
        </row>
        <row r="1022">
          <cell r="B1022" t="str">
            <v>Swabs, Alcohol Triad prep Cat#10-3001 200/pkt</v>
          </cell>
          <cell r="C1022" t="str">
            <v>Supplies</v>
          </cell>
          <cell r="D1022" t="str">
            <v>LAB-CONS</v>
          </cell>
          <cell r="E1022">
            <v>26.51</v>
          </cell>
          <cell r="F1022">
            <v>240</v>
          </cell>
          <cell r="G1022">
            <v>278.39999999999998</v>
          </cell>
          <cell r="H1022">
            <v>279</v>
          </cell>
        </row>
        <row r="1023">
          <cell r="B1023" t="str">
            <v>Swabs, Alluminiun shaft Calcium Alginate Fibre Tipped sterile single packed 100/pkt</v>
          </cell>
          <cell r="C1023" t="str">
            <v>Supplies</v>
          </cell>
          <cell r="D1023" t="str">
            <v>LAB-CONS</v>
          </cell>
          <cell r="E1023">
            <v>26.51</v>
          </cell>
          <cell r="F1023">
            <v>3500</v>
          </cell>
          <cell r="G1023">
            <v>4059.9999999999995</v>
          </cell>
          <cell r="H1023">
            <v>4060</v>
          </cell>
        </row>
        <row r="1024">
          <cell r="B1024" t="str">
            <v>Swabs, Alluminiun shaft Polyester tipped Ultrafine 100pkt # 25-801 D</v>
          </cell>
          <cell r="C1024" t="str">
            <v>Supplies</v>
          </cell>
          <cell r="D1024" t="str">
            <v>LAB-CONS</v>
          </cell>
          <cell r="E1024">
            <v>26.51</v>
          </cell>
          <cell r="F1024">
            <v>2750</v>
          </cell>
          <cell r="G1024">
            <v>3190</v>
          </cell>
          <cell r="H1024">
            <v>3190</v>
          </cell>
        </row>
        <row r="1025">
          <cell r="B1025" t="str">
            <v>Swabs, Alluminiun shaft Polyester tipped Ultrafine 50pkt # 25-801 D</v>
          </cell>
          <cell r="C1025" t="str">
            <v>Supplies</v>
          </cell>
          <cell r="D1025" t="str">
            <v>LAB-CONS</v>
          </cell>
          <cell r="E1025">
            <v>26.51</v>
          </cell>
          <cell r="F1025">
            <v>2750</v>
          </cell>
          <cell r="G1025">
            <v>3190</v>
          </cell>
          <cell r="H1025">
            <v>3190</v>
          </cell>
        </row>
        <row r="1026">
          <cell r="B1026" t="str">
            <v>Swabs, Collection and trans STD 50/Kits</v>
          </cell>
          <cell r="C1026" t="str">
            <v>Supplies</v>
          </cell>
          <cell r="D1026" t="str">
            <v>LAB-CONS</v>
          </cell>
          <cell r="E1026">
            <v>26.51</v>
          </cell>
          <cell r="F1026">
            <v>9250</v>
          </cell>
          <cell r="G1026">
            <v>10730</v>
          </cell>
          <cell r="H1026">
            <v>10730</v>
          </cell>
        </row>
        <row r="1027">
          <cell r="B1027" t="str">
            <v>Swabs, Cotton  Nonsterile 200/pk</v>
          </cell>
          <cell r="C1027" t="str">
            <v>Supplies</v>
          </cell>
          <cell r="D1027" t="str">
            <v>LAB-CONS</v>
          </cell>
          <cell r="E1027">
            <v>26.51</v>
          </cell>
          <cell r="F1027">
            <v>455</v>
          </cell>
          <cell r="G1027">
            <v>527.79999999999995</v>
          </cell>
          <cell r="H1027">
            <v>528</v>
          </cell>
        </row>
        <row r="1028">
          <cell r="B1028" t="str">
            <v>Swabs, Cotton  sterile 100/pk</v>
          </cell>
          <cell r="C1028" t="str">
            <v>Supplies</v>
          </cell>
          <cell r="D1028" t="str">
            <v>LAB-CONS</v>
          </cell>
          <cell r="E1028">
            <v>26.51</v>
          </cell>
          <cell r="F1028">
            <v>1600</v>
          </cell>
          <cell r="G1028">
            <v>1855.9999999999998</v>
          </cell>
          <cell r="H1028">
            <v>1856</v>
          </cell>
        </row>
        <row r="1029">
          <cell r="B1029" t="str">
            <v>Swabs, cotton applicators sterile Single packed</v>
          </cell>
          <cell r="C1029" t="str">
            <v>Supplies</v>
          </cell>
          <cell r="D1029" t="str">
            <v>LAB-CONS</v>
          </cell>
          <cell r="E1029">
            <v>26.51</v>
          </cell>
          <cell r="F1029">
            <v>1800</v>
          </cell>
          <cell r="G1029">
            <v>2088</v>
          </cell>
          <cell r="H1029">
            <v>2088</v>
          </cell>
        </row>
        <row r="1030">
          <cell r="B1030" t="str">
            <v>Swabs, Cotton tipped  Polyester Sterile 1000/pk</v>
          </cell>
          <cell r="C1030" t="str">
            <v>Supplies</v>
          </cell>
          <cell r="D1030" t="str">
            <v>LAB-CONS</v>
          </cell>
          <cell r="E1030">
            <v>26.51</v>
          </cell>
          <cell r="F1030">
            <v>8100</v>
          </cell>
          <cell r="G1030">
            <v>9396</v>
          </cell>
          <cell r="H1030">
            <v>9396</v>
          </cell>
        </row>
        <row r="1031">
          <cell r="B1031" t="str">
            <v>Swabs, Cotton Tipped Non Sterile  200/pk</v>
          </cell>
          <cell r="C1031" t="str">
            <v>Supplies</v>
          </cell>
          <cell r="D1031" t="str">
            <v>LAB-CONS</v>
          </cell>
          <cell r="E1031">
            <v>26.51</v>
          </cell>
          <cell r="F1031">
            <v>2200</v>
          </cell>
          <cell r="G1031">
            <v>2552</v>
          </cell>
          <cell r="H1031">
            <v>2552</v>
          </cell>
        </row>
        <row r="1032">
          <cell r="B1032" t="str">
            <v>Ppr pipe 2 "</v>
          </cell>
          <cell r="C1032" t="str">
            <v>Supplies</v>
          </cell>
          <cell r="D1032" t="str">
            <v>ELECTRICAL</v>
          </cell>
          <cell r="E1032" t="str">
            <v>26.8H</v>
          </cell>
          <cell r="F1032">
            <v>1500</v>
          </cell>
          <cell r="G1032">
            <v>1739.9999999999998</v>
          </cell>
          <cell r="H1032">
            <v>1740</v>
          </cell>
        </row>
        <row r="1033">
          <cell r="B1033" t="str">
            <v>Swabs, Cotton Tipped Sterile 100/pk</v>
          </cell>
          <cell r="C1033" t="str">
            <v>Supplies</v>
          </cell>
          <cell r="D1033" t="str">
            <v>LAB-CONS</v>
          </cell>
          <cell r="E1033">
            <v>26.51</v>
          </cell>
          <cell r="F1033">
            <v>1600</v>
          </cell>
          <cell r="G1033">
            <v>1855.9999999999998</v>
          </cell>
          <cell r="H1033">
            <v>1856</v>
          </cell>
        </row>
        <row r="1034">
          <cell r="B1034" t="str">
            <v>Swabs, Flexible Flocked Sterile Single Wrapped 100/Pkt</v>
          </cell>
          <cell r="C1034" t="str">
            <v>Supplies</v>
          </cell>
          <cell r="D1034" t="str">
            <v>LAB-CONS</v>
          </cell>
          <cell r="E1034">
            <v>26.51</v>
          </cell>
          <cell r="F1034">
            <v>19840</v>
          </cell>
          <cell r="G1034">
            <v>23014.399999999998</v>
          </cell>
          <cell r="H1034">
            <v>23015</v>
          </cell>
        </row>
        <row r="1035">
          <cell r="B1035" t="str">
            <v>Swabs, Plastic Shaft polyester fiber tipped  Single wraped 100/pkt</v>
          </cell>
          <cell r="C1035" t="str">
            <v>Supplies</v>
          </cell>
          <cell r="D1035" t="str">
            <v>LAB-CONS</v>
          </cell>
          <cell r="E1035">
            <v>26.51</v>
          </cell>
          <cell r="F1035">
            <v>3500</v>
          </cell>
          <cell r="G1035">
            <v>4059.9999999999995</v>
          </cell>
          <cell r="H1035">
            <v>4060</v>
          </cell>
        </row>
        <row r="1036">
          <cell r="B1036" t="str">
            <v>Swabs, polyster tipped 100/pkt</v>
          </cell>
          <cell r="C1036" t="str">
            <v>Supplies</v>
          </cell>
          <cell r="D1036" t="str">
            <v>LAB-CONS</v>
          </cell>
          <cell r="E1036">
            <v>26.51</v>
          </cell>
          <cell r="F1036">
            <v>500</v>
          </cell>
          <cell r="G1036">
            <v>580</v>
          </cell>
          <cell r="H1036">
            <v>580</v>
          </cell>
        </row>
        <row r="1037">
          <cell r="B1037" t="str">
            <v>Switch, Automatic Voltage  (AVS) 13 A Sollatek</v>
          </cell>
          <cell r="C1037" t="str">
            <v>Supplies</v>
          </cell>
          <cell r="D1037" t="str">
            <v>ELECTRICAL</v>
          </cell>
          <cell r="E1037" t="str">
            <v>26.8H</v>
          </cell>
          <cell r="F1037">
            <v>3654</v>
          </cell>
          <cell r="G1037">
            <v>4238.6399999999994</v>
          </cell>
          <cell r="H1037">
            <v>4239</v>
          </cell>
        </row>
        <row r="1038">
          <cell r="B1038" t="str">
            <v>Switch, Automatic Voltage (AVS) 15 A Sollatek</v>
          </cell>
          <cell r="C1038" t="str">
            <v>Supplies</v>
          </cell>
          <cell r="D1038" t="str">
            <v>ELECTRICAL</v>
          </cell>
          <cell r="E1038" t="str">
            <v>26.8H</v>
          </cell>
          <cell r="F1038">
            <v>3735.00333</v>
          </cell>
          <cell r="G1038">
            <v>4332.6038627999997</v>
          </cell>
          <cell r="H1038">
            <v>4333</v>
          </cell>
        </row>
        <row r="1039">
          <cell r="B1039" t="str">
            <v>Switch, Automatic Voltage (AVS) 30 A Sollatek</v>
          </cell>
          <cell r="C1039" t="str">
            <v>Supplies</v>
          </cell>
          <cell r="D1039" t="str">
            <v>ELECTRICAL</v>
          </cell>
          <cell r="E1039" t="str">
            <v>26.8H</v>
          </cell>
          <cell r="F1039">
            <v>5092.4399999999996</v>
          </cell>
          <cell r="G1039">
            <v>5907.2303999999995</v>
          </cell>
          <cell r="H1039">
            <v>5908</v>
          </cell>
        </row>
        <row r="1040">
          <cell r="B1040" t="str">
            <v>Switch, Network 8 Port D-Link</v>
          </cell>
          <cell r="C1040" t="str">
            <v>Supplies</v>
          </cell>
          <cell r="D1040" t="str">
            <v>ELECTRICAL</v>
          </cell>
          <cell r="E1040" t="str">
            <v>26.8H</v>
          </cell>
          <cell r="F1040">
            <v>2900</v>
          </cell>
          <cell r="G1040">
            <v>3363.9999999999995</v>
          </cell>
          <cell r="H1040">
            <v>3364</v>
          </cell>
        </row>
        <row r="1041">
          <cell r="B1041" t="str">
            <v>Switch, Photocell English</v>
          </cell>
          <cell r="C1041" t="str">
            <v>Supplies</v>
          </cell>
          <cell r="D1041" t="str">
            <v>ELECTRICAL</v>
          </cell>
          <cell r="E1041" t="str">
            <v>26.8H</v>
          </cell>
          <cell r="F1041">
            <v>1798</v>
          </cell>
          <cell r="G1041">
            <v>2085.6799999999998</v>
          </cell>
          <cell r="H1041">
            <v>2086</v>
          </cell>
        </row>
        <row r="1042">
          <cell r="B1042" t="str">
            <v>Switch, Timer  240V 16A 24hr ,German</v>
          </cell>
          <cell r="C1042" t="str">
            <v>Supplies</v>
          </cell>
          <cell r="D1042" t="str">
            <v>ELECTRICAL</v>
          </cell>
          <cell r="E1042" t="str">
            <v>26.8H</v>
          </cell>
          <cell r="F1042">
            <v>3480</v>
          </cell>
          <cell r="G1042">
            <v>4036.7999999999997</v>
          </cell>
          <cell r="H1042">
            <v>4037</v>
          </cell>
        </row>
        <row r="1043">
          <cell r="B1043" t="str">
            <v>Elbow, ppr  1"</v>
          </cell>
          <cell r="C1043" t="str">
            <v>Supplies</v>
          </cell>
          <cell r="D1043" t="str">
            <v>ELECTRICAL</v>
          </cell>
          <cell r="E1043" t="str">
            <v>26.8H</v>
          </cell>
          <cell r="F1043">
            <v>100</v>
          </cell>
          <cell r="G1043">
            <v>115.99999999999999</v>
          </cell>
          <cell r="H1043">
            <v>116</v>
          </cell>
        </row>
        <row r="1044">
          <cell r="B1044" t="str">
            <v>Syringe,  Array fill, 250µL for ABI 3100 genetic analyzer</v>
          </cell>
          <cell r="C1044" t="str">
            <v>Supplies</v>
          </cell>
          <cell r="D1044" t="str">
            <v>LAB-CONS</v>
          </cell>
          <cell r="E1044">
            <v>26.51</v>
          </cell>
          <cell r="F1044">
            <v>11157.51</v>
          </cell>
          <cell r="G1044">
            <v>12942.711599999999</v>
          </cell>
          <cell r="H1044">
            <v>12943</v>
          </cell>
        </row>
        <row r="1045">
          <cell r="B1045" t="str">
            <v>Syringe,  Polymer-reserve, 5mL for ABI 3100 genetic analyzer.</v>
          </cell>
          <cell r="C1045" t="str">
            <v>Supplies</v>
          </cell>
          <cell r="D1045" t="str">
            <v>LAB-CONS</v>
          </cell>
          <cell r="E1045">
            <v>26.51</v>
          </cell>
          <cell r="F1045">
            <v>16764.02</v>
          </cell>
          <cell r="G1045">
            <v>19446.263199999998</v>
          </cell>
          <cell r="H1045">
            <v>19447</v>
          </cell>
        </row>
        <row r="1046">
          <cell r="B1046" t="str">
            <v>Syringe, 20ml Disposable (Pc)</v>
          </cell>
          <cell r="C1046" t="str">
            <v>Supplies</v>
          </cell>
          <cell r="D1046" t="str">
            <v>LAB-CONS</v>
          </cell>
          <cell r="E1046">
            <v>26.51</v>
          </cell>
          <cell r="F1046">
            <v>6</v>
          </cell>
          <cell r="G1046">
            <v>6.9599999999999991</v>
          </cell>
          <cell r="H1046">
            <v>7</v>
          </cell>
        </row>
        <row r="1047">
          <cell r="B1047" t="str">
            <v>Syringe, Disposable 10cc 100/pk</v>
          </cell>
          <cell r="C1047" t="str">
            <v>Supplies</v>
          </cell>
          <cell r="D1047" t="str">
            <v>LAB-CONS</v>
          </cell>
          <cell r="E1047">
            <v>26.51</v>
          </cell>
          <cell r="F1047">
            <v>480</v>
          </cell>
          <cell r="G1047">
            <v>556.79999999999995</v>
          </cell>
          <cell r="H1047">
            <v>557</v>
          </cell>
        </row>
        <row r="1048">
          <cell r="B1048" t="str">
            <v>Syringe, Disposable 1cc 100/pk</v>
          </cell>
          <cell r="C1048" t="str">
            <v>Supplies</v>
          </cell>
          <cell r="D1048" t="str">
            <v>LAB-CONS</v>
          </cell>
          <cell r="E1048">
            <v>26.51</v>
          </cell>
          <cell r="F1048">
            <v>1000</v>
          </cell>
          <cell r="G1048">
            <v>1160</v>
          </cell>
          <cell r="H1048">
            <v>1160</v>
          </cell>
        </row>
        <row r="1049">
          <cell r="B1049" t="str">
            <v>Syringe, Disposable 20cc 100/pk</v>
          </cell>
          <cell r="C1049" t="str">
            <v>Supplies</v>
          </cell>
          <cell r="D1049" t="str">
            <v>LAB-CONS</v>
          </cell>
          <cell r="E1049">
            <v>26.51</v>
          </cell>
          <cell r="F1049">
            <v>750</v>
          </cell>
          <cell r="G1049">
            <v>869.99999999999989</v>
          </cell>
          <cell r="H1049">
            <v>870</v>
          </cell>
        </row>
        <row r="1050">
          <cell r="B1050" t="str">
            <v>Syringe, Disposable 20cc 80/pkt</v>
          </cell>
          <cell r="C1050" t="str">
            <v>Supplies</v>
          </cell>
          <cell r="D1050" t="str">
            <v>LAB-CONS</v>
          </cell>
          <cell r="E1050">
            <v>26.51</v>
          </cell>
          <cell r="F1050">
            <v>700</v>
          </cell>
          <cell r="G1050">
            <v>812</v>
          </cell>
          <cell r="H1050">
            <v>812</v>
          </cell>
        </row>
        <row r="1051">
          <cell r="B1051" t="str">
            <v>Syringe, Disposable 2cc 100/pk</v>
          </cell>
          <cell r="C1051" t="str">
            <v>Supplies</v>
          </cell>
          <cell r="D1051" t="str">
            <v>LAB-CONS</v>
          </cell>
          <cell r="E1051">
            <v>26.51</v>
          </cell>
          <cell r="F1051">
            <v>170</v>
          </cell>
          <cell r="G1051">
            <v>197.2</v>
          </cell>
          <cell r="H1051">
            <v>198</v>
          </cell>
        </row>
        <row r="1052">
          <cell r="B1052" t="str">
            <v>Syringe, Disposable 3cc 100/pk</v>
          </cell>
          <cell r="C1052" t="str">
            <v>Supplies</v>
          </cell>
          <cell r="D1052" t="str">
            <v>LAB-CONS</v>
          </cell>
          <cell r="E1052">
            <v>26.51</v>
          </cell>
          <cell r="F1052">
            <v>199</v>
          </cell>
          <cell r="G1052">
            <v>230.83999999999997</v>
          </cell>
          <cell r="H1052">
            <v>231</v>
          </cell>
        </row>
        <row r="1053">
          <cell r="B1053" t="str">
            <v>Syringe, Disposable 50cc</v>
          </cell>
          <cell r="C1053" t="str">
            <v>Supplies</v>
          </cell>
          <cell r="D1053" t="str">
            <v>LAB-CONS</v>
          </cell>
          <cell r="E1053">
            <v>26.51</v>
          </cell>
          <cell r="F1053">
            <v>50</v>
          </cell>
          <cell r="G1053">
            <v>57.999999999999993</v>
          </cell>
          <cell r="H1053">
            <v>58</v>
          </cell>
        </row>
        <row r="1054">
          <cell r="B1054" t="str">
            <v>Elbow PPr  3/4''</v>
          </cell>
          <cell r="C1054" t="str">
            <v>Supplies</v>
          </cell>
          <cell r="D1054" t="str">
            <v>ELECTRICAL</v>
          </cell>
          <cell r="E1054" t="str">
            <v>26.8H</v>
          </cell>
          <cell r="F1054">
            <v>80</v>
          </cell>
          <cell r="G1054">
            <v>92.8</v>
          </cell>
          <cell r="H1054">
            <v>93</v>
          </cell>
        </row>
        <row r="1055">
          <cell r="B1055" t="str">
            <v>Syringe, Disposable 5cc 100/pk</v>
          </cell>
          <cell r="C1055" t="str">
            <v>Supplies</v>
          </cell>
          <cell r="D1055" t="str">
            <v>LAB-CONS</v>
          </cell>
          <cell r="E1055">
            <v>26.51</v>
          </cell>
          <cell r="F1055">
            <v>199</v>
          </cell>
          <cell r="G1055">
            <v>230.83999999999997</v>
          </cell>
          <cell r="H1055">
            <v>231</v>
          </cell>
        </row>
        <row r="1056">
          <cell r="B1056" t="str">
            <v>Syringe, Disposable 60cc 30/pk</v>
          </cell>
          <cell r="C1056" t="str">
            <v>Supplies</v>
          </cell>
          <cell r="D1056" t="str">
            <v>LAB-CONS</v>
          </cell>
          <cell r="E1056">
            <v>26.51</v>
          </cell>
          <cell r="F1056">
            <v>1440</v>
          </cell>
          <cell r="G1056">
            <v>1670.3999999999999</v>
          </cell>
          <cell r="H1056">
            <v>1671</v>
          </cell>
        </row>
        <row r="1057">
          <cell r="B1057" t="str">
            <v>Syringe, Disposable 6cc 60/pk</v>
          </cell>
          <cell r="C1057" t="str">
            <v>Supplies</v>
          </cell>
          <cell r="D1057" t="str">
            <v>LAB-CONS</v>
          </cell>
          <cell r="E1057">
            <v>26.51</v>
          </cell>
          <cell r="F1057">
            <v>3600</v>
          </cell>
          <cell r="G1057">
            <v>4176</v>
          </cell>
          <cell r="H1057">
            <v>4176</v>
          </cell>
        </row>
        <row r="1058">
          <cell r="B1058" t="str">
            <v>Syringe, Tuberculin Special 1ml 100pk</v>
          </cell>
          <cell r="C1058" t="str">
            <v>Supplies</v>
          </cell>
          <cell r="D1058" t="str">
            <v>LAB-CONS</v>
          </cell>
          <cell r="E1058">
            <v>26.51</v>
          </cell>
          <cell r="F1058">
            <v>1500</v>
          </cell>
          <cell r="G1058">
            <v>1739.9999999999998</v>
          </cell>
          <cell r="H1058">
            <v>1740</v>
          </cell>
        </row>
        <row r="1059">
          <cell r="B1059" t="str">
            <v>Syrup, Abacavir 20mg  249ml 240ml</v>
          </cell>
          <cell r="C1059" t="str">
            <v>Supplies</v>
          </cell>
          <cell r="D1059" t="str">
            <v>DRUGS</v>
          </cell>
          <cell r="E1059">
            <v>26.11</v>
          </cell>
          <cell r="F1059">
            <v>1185</v>
          </cell>
          <cell r="G1059">
            <v>1374.6</v>
          </cell>
          <cell r="H1059">
            <v>1375</v>
          </cell>
        </row>
        <row r="1060">
          <cell r="B1060" t="str">
            <v>Syrup, Actified Com Linctus  1s 100ml</v>
          </cell>
          <cell r="C1060" t="str">
            <v>Supplies</v>
          </cell>
          <cell r="D1060" t="str">
            <v>DRUGS</v>
          </cell>
          <cell r="E1060">
            <v>26.11</v>
          </cell>
          <cell r="F1060">
            <v>200</v>
          </cell>
          <cell r="G1060">
            <v>231.99999999999997</v>
          </cell>
          <cell r="H1060">
            <v>232</v>
          </cell>
        </row>
        <row r="1061">
          <cell r="B1061" t="str">
            <v>Syrup, Actified Expectorant  1s  100ml</v>
          </cell>
          <cell r="C1061" t="str">
            <v>Supplies</v>
          </cell>
          <cell r="D1061" t="str">
            <v>DRUGS</v>
          </cell>
          <cell r="E1061">
            <v>26.11</v>
          </cell>
          <cell r="F1061">
            <v>195.7</v>
          </cell>
          <cell r="G1061">
            <v>227.01199999999997</v>
          </cell>
          <cell r="H1061">
            <v>228</v>
          </cell>
        </row>
        <row r="1062">
          <cell r="B1062" t="str">
            <v>syrup, Albendazole 20ml</v>
          </cell>
          <cell r="C1062" t="str">
            <v>Supplies</v>
          </cell>
          <cell r="D1062" t="str">
            <v>DRUGS</v>
          </cell>
          <cell r="E1062">
            <v>26.11</v>
          </cell>
          <cell r="F1062">
            <v>15</v>
          </cell>
          <cell r="G1062">
            <v>17.399999999999999</v>
          </cell>
          <cell r="H1062">
            <v>18</v>
          </cell>
        </row>
        <row r="1063">
          <cell r="B1063" t="str">
            <v>Syrup, Amoxicillin  125mg/5ml  60ml</v>
          </cell>
          <cell r="C1063" t="str">
            <v>Supplies</v>
          </cell>
          <cell r="D1063" t="str">
            <v>DRUGS</v>
          </cell>
          <cell r="E1063">
            <v>26.11</v>
          </cell>
          <cell r="F1063">
            <v>25</v>
          </cell>
          <cell r="G1063">
            <v>28.999999999999996</v>
          </cell>
          <cell r="H1063">
            <v>29</v>
          </cell>
        </row>
        <row r="1064">
          <cell r="B1064" t="str">
            <v>Syrup, Amoxycillin  (powder)125mg/5ml 100ml</v>
          </cell>
          <cell r="C1064" t="str">
            <v>Supplies</v>
          </cell>
          <cell r="D1064" t="str">
            <v>DRUGS</v>
          </cell>
          <cell r="E1064">
            <v>26.11</v>
          </cell>
          <cell r="F1064">
            <v>25</v>
          </cell>
          <cell r="G1064">
            <v>28.999999999999996</v>
          </cell>
          <cell r="H1064">
            <v>29</v>
          </cell>
        </row>
        <row r="1065">
          <cell r="B1065" t="str">
            <v>Elbow PPr 1''</v>
          </cell>
          <cell r="C1065" t="str">
            <v>Supplies</v>
          </cell>
          <cell r="D1065" t="str">
            <v>ELECTRICAL</v>
          </cell>
          <cell r="E1065" t="str">
            <v>26.8H</v>
          </cell>
          <cell r="F1065">
            <v>100</v>
          </cell>
          <cell r="G1065">
            <v>115.99999999999999</v>
          </cell>
          <cell r="H1065">
            <v>116</v>
          </cell>
        </row>
        <row r="1066">
          <cell r="B1066" t="str">
            <v>Syrup, Amoxycillin/Clavulanic Acid (powder 156mg/5ml 100ml</v>
          </cell>
          <cell r="C1066" t="str">
            <v>Supplies</v>
          </cell>
          <cell r="D1066" t="str">
            <v>DRUGS</v>
          </cell>
          <cell r="E1066">
            <v>26.11</v>
          </cell>
          <cell r="F1066">
            <v>126</v>
          </cell>
          <cell r="G1066">
            <v>146.16</v>
          </cell>
          <cell r="H1066">
            <v>147</v>
          </cell>
        </row>
        <row r="1067">
          <cell r="B1067" t="str">
            <v>Syrup, Amoxycillin/Clavulanic Acid (powder 228mg/5ml 100ml</v>
          </cell>
          <cell r="C1067" t="str">
            <v>Supplies</v>
          </cell>
          <cell r="D1067" t="str">
            <v>DRUGS</v>
          </cell>
          <cell r="E1067">
            <v>26.11</v>
          </cell>
          <cell r="F1067">
            <v>109</v>
          </cell>
          <cell r="G1067">
            <v>126.44</v>
          </cell>
          <cell r="H1067">
            <v>127</v>
          </cell>
        </row>
        <row r="1068">
          <cell r="B1068" t="str">
            <v>Syrup, Ampiclox 125mg/5ml 100ml</v>
          </cell>
          <cell r="C1068" t="str">
            <v>Supplies</v>
          </cell>
          <cell r="D1068" t="str">
            <v>DRUGS</v>
          </cell>
          <cell r="E1068">
            <v>26.11</v>
          </cell>
          <cell r="F1068">
            <v>39</v>
          </cell>
          <cell r="G1068">
            <v>45.239999999999995</v>
          </cell>
          <cell r="H1068">
            <v>46</v>
          </cell>
        </row>
        <row r="1069">
          <cell r="B1069" t="str">
            <v>Syrup, Antihistamine Suspension 5ltrs</v>
          </cell>
          <cell r="C1069" t="str">
            <v>Supplies</v>
          </cell>
          <cell r="D1069" t="str">
            <v>DRUGS</v>
          </cell>
          <cell r="E1069">
            <v>26.11</v>
          </cell>
          <cell r="F1069">
            <v>245</v>
          </cell>
          <cell r="G1069">
            <v>284.2</v>
          </cell>
          <cell r="H1069">
            <v>285</v>
          </cell>
        </row>
        <row r="1070">
          <cell r="B1070" t="str">
            <v>Syrup, Antihitamine Cetrizine Oral</v>
          </cell>
          <cell r="C1070" t="str">
            <v>Supplies</v>
          </cell>
          <cell r="D1070" t="str">
            <v>DRUGS</v>
          </cell>
          <cell r="E1070">
            <v>26.11</v>
          </cell>
          <cell r="F1070">
            <v>65</v>
          </cell>
          <cell r="G1070">
            <v>75.399999999999991</v>
          </cell>
          <cell r="H1070">
            <v>76</v>
          </cell>
        </row>
        <row r="1071">
          <cell r="B1071" t="str">
            <v>Syrup, Artemether/Lumefantrine(coartem)80ml</v>
          </cell>
          <cell r="C1071" t="str">
            <v>Supplies</v>
          </cell>
          <cell r="D1071" t="str">
            <v>DRUGS</v>
          </cell>
          <cell r="E1071">
            <v>26.11</v>
          </cell>
          <cell r="F1071">
            <v>278</v>
          </cell>
          <cell r="G1071">
            <v>322.47999999999996</v>
          </cell>
          <cell r="H1071">
            <v>323</v>
          </cell>
        </row>
        <row r="1072">
          <cell r="B1072" t="str">
            <v>Syrup, Ascoril  100ml</v>
          </cell>
          <cell r="C1072" t="str">
            <v>Supplies</v>
          </cell>
          <cell r="D1072" t="str">
            <v>DRUGS</v>
          </cell>
          <cell r="E1072">
            <v>26.11</v>
          </cell>
          <cell r="F1072">
            <v>150</v>
          </cell>
          <cell r="G1072">
            <v>174</v>
          </cell>
          <cell r="H1072">
            <v>174</v>
          </cell>
        </row>
        <row r="1073">
          <cell r="B1073" t="str">
            <v>Syrup, Augumentin  228mg/5ml</v>
          </cell>
          <cell r="C1073" t="str">
            <v>Supplies</v>
          </cell>
          <cell r="D1073" t="str">
            <v>DRUGS</v>
          </cell>
          <cell r="E1073">
            <v>26.11</v>
          </cell>
          <cell r="F1073">
            <v>758</v>
          </cell>
          <cell r="G1073">
            <v>879.28</v>
          </cell>
          <cell r="H1073">
            <v>880</v>
          </cell>
        </row>
        <row r="1074">
          <cell r="B1074" t="str">
            <v>Syrup, Azithromycin  200mg/5ml 15mls</v>
          </cell>
          <cell r="C1074" t="str">
            <v>Supplies</v>
          </cell>
          <cell r="D1074" t="str">
            <v>DRUGS</v>
          </cell>
          <cell r="E1074">
            <v>26.11</v>
          </cell>
          <cell r="F1074">
            <v>149</v>
          </cell>
          <cell r="G1074">
            <v>172.83999999999997</v>
          </cell>
          <cell r="H1074">
            <v>173</v>
          </cell>
        </row>
        <row r="1075">
          <cell r="B1075" t="str">
            <v>Syrup, Chlorphenaramine  2mg/5ml  5 L</v>
          </cell>
          <cell r="C1075" t="str">
            <v>Supplies</v>
          </cell>
          <cell r="D1075" t="str">
            <v>DRUGS</v>
          </cell>
          <cell r="E1075">
            <v>26.11</v>
          </cell>
          <cell r="F1075">
            <v>167</v>
          </cell>
          <cell r="G1075">
            <v>193.72</v>
          </cell>
          <cell r="H1075">
            <v>194</v>
          </cell>
        </row>
        <row r="1076">
          <cell r="B1076" t="str">
            <v>Elbow PPPr 1/2''</v>
          </cell>
          <cell r="C1076" t="str">
            <v>Supplies</v>
          </cell>
          <cell r="D1076" t="str">
            <v>ELECTRICAL</v>
          </cell>
          <cell r="E1076" t="str">
            <v>26.8H</v>
          </cell>
          <cell r="F1076">
            <v>50</v>
          </cell>
          <cell r="G1076">
            <v>57.999999999999993</v>
          </cell>
          <cell r="H1076">
            <v>58</v>
          </cell>
        </row>
        <row r="1077">
          <cell r="B1077" t="str">
            <v>Syrup, Chlorpheniramine  60ml</v>
          </cell>
          <cell r="C1077" t="str">
            <v>Supplies</v>
          </cell>
          <cell r="D1077" t="str">
            <v>DRUGS</v>
          </cell>
          <cell r="E1077">
            <v>26.11</v>
          </cell>
          <cell r="F1077">
            <v>13</v>
          </cell>
          <cell r="G1077">
            <v>15.079999999999998</v>
          </cell>
          <cell r="H1077">
            <v>16</v>
          </cell>
        </row>
        <row r="1078">
          <cell r="B1078" t="str">
            <v>Syrup, Cloxacillin 125mg/5ml 100ml</v>
          </cell>
          <cell r="C1078" t="str">
            <v>Supplies</v>
          </cell>
          <cell r="D1078" t="str">
            <v>DRUGS</v>
          </cell>
          <cell r="E1078">
            <v>26.11</v>
          </cell>
          <cell r="F1078">
            <v>27</v>
          </cell>
          <cell r="G1078">
            <v>31.319999999999997</v>
          </cell>
          <cell r="H1078">
            <v>32</v>
          </cell>
        </row>
        <row r="1079">
          <cell r="B1079" t="str">
            <v>Syrup, Co-trimoxazole 100ml</v>
          </cell>
          <cell r="C1079" t="str">
            <v>Supplies</v>
          </cell>
          <cell r="D1079" t="str">
            <v>DRUGS</v>
          </cell>
          <cell r="E1079">
            <v>26.11</v>
          </cell>
          <cell r="F1079">
            <v>21</v>
          </cell>
          <cell r="G1079">
            <v>24.36</v>
          </cell>
          <cell r="H1079">
            <v>25</v>
          </cell>
        </row>
        <row r="1080">
          <cell r="B1080" t="str">
            <v>Syrup, Duracef  125mg/5ml  100ml</v>
          </cell>
          <cell r="C1080" t="str">
            <v>Supplies</v>
          </cell>
          <cell r="D1080" t="str">
            <v>DRUGS</v>
          </cell>
          <cell r="E1080">
            <v>26.11</v>
          </cell>
          <cell r="F1080">
            <v>570</v>
          </cell>
          <cell r="G1080">
            <v>661.19999999999993</v>
          </cell>
          <cell r="H1080">
            <v>662</v>
          </cell>
        </row>
        <row r="1081">
          <cell r="B1081" t="str">
            <v>Syrup, Duracef  250mg/5ml  60ml</v>
          </cell>
          <cell r="C1081" t="str">
            <v>Supplies</v>
          </cell>
          <cell r="D1081" t="str">
            <v>DRUGS</v>
          </cell>
          <cell r="E1081">
            <v>26.11</v>
          </cell>
          <cell r="F1081">
            <v>619</v>
          </cell>
          <cell r="G1081">
            <v>718.04</v>
          </cell>
          <cell r="H1081">
            <v>719</v>
          </cell>
        </row>
        <row r="1082">
          <cell r="B1082" t="str">
            <v>Syrup, Erythromycin 100ml</v>
          </cell>
          <cell r="C1082" t="str">
            <v>Supplies</v>
          </cell>
          <cell r="D1082" t="str">
            <v>DRUGS</v>
          </cell>
          <cell r="E1082">
            <v>26.11</v>
          </cell>
          <cell r="F1082">
            <v>42</v>
          </cell>
          <cell r="G1082">
            <v>48.72</v>
          </cell>
          <cell r="H1082">
            <v>49</v>
          </cell>
        </row>
        <row r="1083">
          <cell r="B1083" t="str">
            <v>Syrup, Erythromycin 125mg/5ml 100ml</v>
          </cell>
          <cell r="C1083" t="str">
            <v>Supplies</v>
          </cell>
          <cell r="D1083" t="str">
            <v>DRUGS</v>
          </cell>
          <cell r="E1083">
            <v>26.11</v>
          </cell>
          <cell r="F1083">
            <v>42</v>
          </cell>
          <cell r="G1083">
            <v>48.72</v>
          </cell>
          <cell r="H1083">
            <v>49</v>
          </cell>
        </row>
        <row r="1084">
          <cell r="B1084" t="str">
            <v>Syrup, Erythromycin 200mg/5ml 100ml</v>
          </cell>
          <cell r="C1084" t="str">
            <v>Supplies</v>
          </cell>
          <cell r="D1084" t="str">
            <v>DRUGS</v>
          </cell>
          <cell r="E1084">
            <v>26.11</v>
          </cell>
          <cell r="F1084">
            <v>42</v>
          </cell>
          <cell r="G1084">
            <v>48.72</v>
          </cell>
          <cell r="H1084">
            <v>49</v>
          </cell>
        </row>
        <row r="1085">
          <cell r="B1085" t="str">
            <v>Syrup, Flatameal DS  200ml</v>
          </cell>
          <cell r="C1085" t="str">
            <v>Supplies</v>
          </cell>
          <cell r="D1085" t="str">
            <v>DRUGS</v>
          </cell>
          <cell r="E1085">
            <v>26.11</v>
          </cell>
          <cell r="F1085">
            <v>155</v>
          </cell>
          <cell r="G1085">
            <v>179.79999999999998</v>
          </cell>
          <cell r="H1085">
            <v>180</v>
          </cell>
        </row>
        <row r="1086">
          <cell r="B1086" t="str">
            <v>Syrup, Flucloxacillin 125mg/5ml   100mls.</v>
          </cell>
          <cell r="C1086" t="str">
            <v>Supplies</v>
          </cell>
          <cell r="D1086" t="str">
            <v>DRUGS</v>
          </cell>
          <cell r="E1086">
            <v>26.11</v>
          </cell>
          <cell r="F1086">
            <v>91</v>
          </cell>
          <cell r="G1086">
            <v>105.55999999999999</v>
          </cell>
          <cell r="H1086">
            <v>106</v>
          </cell>
        </row>
        <row r="1087">
          <cell r="B1087" t="str">
            <v>Elbow PPr -1 1/4"</v>
          </cell>
          <cell r="C1087" t="str">
            <v>Supplies</v>
          </cell>
          <cell r="D1087" t="str">
            <v>ELECTRICAL</v>
          </cell>
          <cell r="E1087" t="str">
            <v>26.8H</v>
          </cell>
          <cell r="F1087">
            <v>200</v>
          </cell>
          <cell r="G1087">
            <v>231.99999999999997</v>
          </cell>
          <cell r="H1087">
            <v>232</v>
          </cell>
        </row>
        <row r="1088">
          <cell r="B1088" t="str">
            <v>Syrup, Gabbroral 60ml</v>
          </cell>
          <cell r="C1088" t="str">
            <v>Supplies</v>
          </cell>
          <cell r="D1088" t="str">
            <v>DRUGS</v>
          </cell>
          <cell r="E1088">
            <v>26.11</v>
          </cell>
          <cell r="F1088">
            <v>500</v>
          </cell>
          <cell r="G1088">
            <v>580</v>
          </cell>
          <cell r="H1088">
            <v>580</v>
          </cell>
        </row>
        <row r="1089">
          <cell r="B1089" t="str">
            <v>Syrup, Heamatinic vit. B+C 200ml</v>
          </cell>
          <cell r="C1089" t="str">
            <v>Supplies</v>
          </cell>
          <cell r="D1089" t="str">
            <v>DRUGS</v>
          </cell>
          <cell r="E1089">
            <v>26.11</v>
          </cell>
          <cell r="F1089">
            <v>86</v>
          </cell>
          <cell r="G1089">
            <v>99.759999999999991</v>
          </cell>
          <cell r="H1089">
            <v>100</v>
          </cell>
        </row>
        <row r="1090">
          <cell r="B1090" t="str">
            <v>Syrup, Isoniazid, 50mg/5ml, 473ml</v>
          </cell>
          <cell r="C1090" t="str">
            <v>Supplies</v>
          </cell>
          <cell r="D1090" t="str">
            <v>DRUGS</v>
          </cell>
          <cell r="E1090">
            <v>26.11</v>
          </cell>
          <cell r="F1090">
            <v>2202.9533299999998</v>
          </cell>
          <cell r="G1090">
            <v>2555.4258627999998</v>
          </cell>
          <cell r="H1090">
            <v>2556</v>
          </cell>
        </row>
        <row r="1091">
          <cell r="B1091" t="str">
            <v>Syrup, Mabendazole 100mg 5ml</v>
          </cell>
          <cell r="C1091" t="str">
            <v>Supplies</v>
          </cell>
          <cell r="D1091" t="str">
            <v>DRUGS</v>
          </cell>
          <cell r="E1091">
            <v>26.11</v>
          </cell>
          <cell r="F1091">
            <v>137</v>
          </cell>
          <cell r="G1091">
            <v>158.91999999999999</v>
          </cell>
          <cell r="H1091">
            <v>159</v>
          </cell>
        </row>
        <row r="1092">
          <cell r="B1092" t="str">
            <v>Syrup, Metronidazole 100/125/mg 100ml</v>
          </cell>
          <cell r="C1092" t="str">
            <v>Supplies</v>
          </cell>
          <cell r="D1092" t="str">
            <v>DRUGS</v>
          </cell>
          <cell r="E1092">
            <v>26.11</v>
          </cell>
          <cell r="F1092">
            <v>25</v>
          </cell>
          <cell r="G1092">
            <v>28.999999999999996</v>
          </cell>
          <cell r="H1092">
            <v>29</v>
          </cell>
        </row>
        <row r="1093">
          <cell r="B1093" t="str">
            <v>Syrup, Multi-Vitamin  100ml</v>
          </cell>
          <cell r="C1093" t="str">
            <v>Supplies</v>
          </cell>
          <cell r="D1093" t="str">
            <v>DRUGS</v>
          </cell>
          <cell r="E1093">
            <v>26.11</v>
          </cell>
          <cell r="F1093">
            <v>26</v>
          </cell>
          <cell r="G1093">
            <v>30.159999999999997</v>
          </cell>
          <cell r="H1093">
            <v>31</v>
          </cell>
        </row>
        <row r="1094">
          <cell r="B1094" t="str">
            <v>Syrup, Multi-Vitamin  5L</v>
          </cell>
          <cell r="C1094" t="str">
            <v>Supplies</v>
          </cell>
          <cell r="D1094" t="str">
            <v>DRUGS</v>
          </cell>
          <cell r="E1094">
            <v>26.11</v>
          </cell>
          <cell r="F1094">
            <v>356</v>
          </cell>
          <cell r="G1094">
            <v>412.96</v>
          </cell>
          <cell r="H1094">
            <v>413</v>
          </cell>
        </row>
        <row r="1095">
          <cell r="B1095" t="str">
            <v>Syrup, Multivite 5L</v>
          </cell>
          <cell r="C1095" t="str">
            <v>Supplies</v>
          </cell>
          <cell r="D1095" t="str">
            <v>DRUGS</v>
          </cell>
          <cell r="E1095">
            <v>26.11</v>
          </cell>
          <cell r="F1095">
            <v>356</v>
          </cell>
          <cell r="G1095">
            <v>412.96</v>
          </cell>
          <cell r="H1095">
            <v>413</v>
          </cell>
        </row>
        <row r="1096">
          <cell r="B1096" t="str">
            <v>Syrup, Niverapine (viramune) 10mg/ml 240ml</v>
          </cell>
          <cell r="C1096" t="str">
            <v>Supplies</v>
          </cell>
          <cell r="D1096" t="str">
            <v>DRUGS</v>
          </cell>
          <cell r="E1096">
            <v>26.11</v>
          </cell>
          <cell r="F1096">
            <v>1421</v>
          </cell>
          <cell r="G1096">
            <v>1648.36</v>
          </cell>
          <cell r="H1096">
            <v>1649</v>
          </cell>
        </row>
        <row r="1097">
          <cell r="B1097" t="str">
            <v>Syrup, Orofer  100ml</v>
          </cell>
          <cell r="C1097" t="str">
            <v>Supplies</v>
          </cell>
          <cell r="D1097" t="str">
            <v>DRUGS</v>
          </cell>
          <cell r="E1097">
            <v>26.11</v>
          </cell>
          <cell r="F1097">
            <v>205</v>
          </cell>
          <cell r="G1097">
            <v>237.79999999999998</v>
          </cell>
          <cell r="H1097">
            <v>238</v>
          </cell>
        </row>
        <row r="1098">
          <cell r="B1098" t="str">
            <v>Blade Hacksaw  English</v>
          </cell>
          <cell r="C1098" t="str">
            <v>Supplies</v>
          </cell>
          <cell r="D1098" t="str">
            <v>ELECTRICAL</v>
          </cell>
          <cell r="E1098" t="str">
            <v>26.8H</v>
          </cell>
          <cell r="F1098">
            <v>150</v>
          </cell>
          <cell r="G1098">
            <v>174</v>
          </cell>
          <cell r="H1098">
            <v>174</v>
          </cell>
        </row>
        <row r="1099">
          <cell r="B1099" t="str">
            <v>Syrup, Paracetamol 120mg/5ml 60ml</v>
          </cell>
          <cell r="C1099" t="str">
            <v>Supplies</v>
          </cell>
          <cell r="D1099" t="str">
            <v>DRUGS</v>
          </cell>
          <cell r="E1099">
            <v>26.11</v>
          </cell>
          <cell r="F1099">
            <v>15</v>
          </cell>
          <cell r="G1099">
            <v>17.399999999999999</v>
          </cell>
          <cell r="H1099">
            <v>18</v>
          </cell>
        </row>
        <row r="1100">
          <cell r="B1100" t="str">
            <v>Syrup, Paracetamol 1x5lts</v>
          </cell>
          <cell r="C1100" t="str">
            <v>Supplies</v>
          </cell>
          <cell r="D1100" t="str">
            <v>DRUGS</v>
          </cell>
          <cell r="E1100">
            <v>26.11</v>
          </cell>
          <cell r="F1100">
            <v>380</v>
          </cell>
          <cell r="G1100">
            <v>440.79999999999995</v>
          </cell>
          <cell r="H1100">
            <v>441</v>
          </cell>
        </row>
        <row r="1101">
          <cell r="B1101" t="str">
            <v>Syrup, Pectoral 100ml</v>
          </cell>
          <cell r="C1101" t="str">
            <v>Supplies</v>
          </cell>
          <cell r="D1101" t="str">
            <v>DRUGS</v>
          </cell>
          <cell r="E1101">
            <v>26.11</v>
          </cell>
          <cell r="F1101">
            <v>285</v>
          </cell>
          <cell r="G1101">
            <v>330.59999999999997</v>
          </cell>
          <cell r="H1101">
            <v>331</v>
          </cell>
        </row>
        <row r="1102">
          <cell r="B1102" t="str">
            <v>Syrup, Piriton  2mg/5ml 100ml</v>
          </cell>
          <cell r="C1102" t="str">
            <v>Supplies</v>
          </cell>
          <cell r="D1102" t="str">
            <v>DRUGS</v>
          </cell>
          <cell r="E1102">
            <v>26.11</v>
          </cell>
          <cell r="F1102">
            <v>172</v>
          </cell>
          <cell r="G1102">
            <v>199.51999999999998</v>
          </cell>
          <cell r="H1102">
            <v>200</v>
          </cell>
        </row>
        <row r="1103">
          <cell r="B1103" t="str">
            <v>Syrup, Piriton  5 L</v>
          </cell>
          <cell r="C1103" t="str">
            <v>Supplies</v>
          </cell>
          <cell r="D1103" t="str">
            <v>DRUGS</v>
          </cell>
          <cell r="E1103">
            <v>26.11</v>
          </cell>
          <cell r="F1103">
            <v>180</v>
          </cell>
          <cell r="G1103">
            <v>208.79999999999998</v>
          </cell>
          <cell r="H1103">
            <v>209</v>
          </cell>
        </row>
        <row r="1104">
          <cell r="B1104" t="str">
            <v>Syrup, Protobex 200ml</v>
          </cell>
          <cell r="C1104" t="str">
            <v>Supplies</v>
          </cell>
          <cell r="D1104" t="str">
            <v>DRUGS</v>
          </cell>
          <cell r="E1104">
            <v>26.11</v>
          </cell>
          <cell r="F1104">
            <v>248</v>
          </cell>
          <cell r="G1104">
            <v>287.68</v>
          </cell>
          <cell r="H1104">
            <v>288</v>
          </cell>
        </row>
        <row r="1105">
          <cell r="B1105" t="str">
            <v>Syrup, Ranferon  200ml</v>
          </cell>
          <cell r="C1105" t="str">
            <v>Supplies</v>
          </cell>
          <cell r="D1105" t="str">
            <v>DRUGS</v>
          </cell>
          <cell r="E1105">
            <v>26.11</v>
          </cell>
          <cell r="F1105">
            <v>178</v>
          </cell>
          <cell r="G1105">
            <v>206.48</v>
          </cell>
          <cell r="H1105">
            <v>207</v>
          </cell>
        </row>
        <row r="1106">
          <cell r="B1106" t="str">
            <v>Syrup, Relcer Gel 180ml</v>
          </cell>
          <cell r="C1106" t="str">
            <v>Supplies</v>
          </cell>
          <cell r="D1106" t="str">
            <v>DRUGS</v>
          </cell>
          <cell r="E1106">
            <v>26.11</v>
          </cell>
          <cell r="F1106">
            <v>12</v>
          </cell>
          <cell r="G1106">
            <v>13.919999999999998</v>
          </cell>
          <cell r="H1106">
            <v>14</v>
          </cell>
        </row>
        <row r="1107">
          <cell r="B1107" t="str">
            <v>Syrup, Rhinathiol infant 125ml/5ml 100ml</v>
          </cell>
          <cell r="C1107" t="str">
            <v>Supplies</v>
          </cell>
          <cell r="D1107" t="str">
            <v>DRUGS</v>
          </cell>
          <cell r="E1107">
            <v>26.11</v>
          </cell>
          <cell r="F1107">
            <v>201</v>
          </cell>
          <cell r="G1107">
            <v>233.16</v>
          </cell>
          <cell r="H1107">
            <v>234</v>
          </cell>
        </row>
        <row r="1108">
          <cell r="B1108" t="str">
            <v>Syrup, Salbutamol  2mg/5ml 100ml</v>
          </cell>
          <cell r="C1108" t="str">
            <v>Supplies</v>
          </cell>
          <cell r="D1108" t="str">
            <v>DRUGS</v>
          </cell>
          <cell r="E1108">
            <v>26.11</v>
          </cell>
          <cell r="F1108">
            <v>15</v>
          </cell>
          <cell r="G1108">
            <v>17.399999999999999</v>
          </cell>
          <cell r="H1108">
            <v>18</v>
          </cell>
        </row>
        <row r="1109">
          <cell r="B1109" t="str">
            <v>Solfix Adhesive 1/4 lt</v>
          </cell>
          <cell r="C1109" t="str">
            <v>Supplies</v>
          </cell>
          <cell r="D1109" t="str">
            <v>ELECTRICAL</v>
          </cell>
          <cell r="E1109" t="str">
            <v>26.8H</v>
          </cell>
          <cell r="F1109">
            <v>450</v>
          </cell>
          <cell r="G1109">
            <v>522</v>
          </cell>
          <cell r="H1109">
            <v>522</v>
          </cell>
        </row>
        <row r="1110">
          <cell r="B1110" t="str">
            <v>Syrup, Septrin 100ml</v>
          </cell>
          <cell r="C1110" t="str">
            <v>Supplies</v>
          </cell>
          <cell r="D1110" t="str">
            <v>DRUGS</v>
          </cell>
          <cell r="E1110">
            <v>26.11</v>
          </cell>
          <cell r="F1110">
            <v>277</v>
          </cell>
          <cell r="G1110">
            <v>321.32</v>
          </cell>
          <cell r="H1110">
            <v>322</v>
          </cell>
        </row>
        <row r="1111">
          <cell r="B1111" t="str">
            <v>Syrup, Zidovudine AZT (Retrovir)  50mg/5ml 240ml</v>
          </cell>
          <cell r="C1111" t="str">
            <v>Supplies</v>
          </cell>
          <cell r="D1111" t="str">
            <v>DRUGS</v>
          </cell>
          <cell r="E1111">
            <v>26.11</v>
          </cell>
          <cell r="F1111">
            <v>1127</v>
          </cell>
          <cell r="G1111">
            <v>1307.32</v>
          </cell>
          <cell r="H1111">
            <v>1308</v>
          </cell>
        </row>
        <row r="1112">
          <cell r="B1112" t="str">
            <v>Syrup,Ibuprofen  100mg/5ml  100ml</v>
          </cell>
          <cell r="C1112" t="str">
            <v>Supplies</v>
          </cell>
          <cell r="D1112" t="str">
            <v>DRUGS</v>
          </cell>
          <cell r="E1112">
            <v>26.11</v>
          </cell>
          <cell r="F1112">
            <v>19</v>
          </cell>
          <cell r="G1112">
            <v>22.04</v>
          </cell>
          <cell r="H1112">
            <v>23</v>
          </cell>
        </row>
        <row r="1113">
          <cell r="B1113" t="str">
            <v>System, Solution#VIR3203-063-500(SEPPIM S.A.S)</v>
          </cell>
          <cell r="C1113" t="str">
            <v>Supplies</v>
          </cell>
          <cell r="D1113" t="str">
            <v>LAB-CONS</v>
          </cell>
          <cell r="E1113">
            <v>26.51</v>
          </cell>
          <cell r="F1113">
            <v>8690</v>
          </cell>
          <cell r="G1113">
            <v>10080.4</v>
          </cell>
          <cell r="H1113">
            <v>10081</v>
          </cell>
        </row>
        <row r="1114">
          <cell r="B1114" t="str">
            <v>Tablet, Artemether/Lumefantrine (Coartem)  20/120mg 1x24</v>
          </cell>
          <cell r="C1114" t="str">
            <v>Supplies</v>
          </cell>
          <cell r="D1114" t="str">
            <v>DRUGS</v>
          </cell>
          <cell r="E1114">
            <v>26.11</v>
          </cell>
          <cell r="F1114">
            <v>124</v>
          </cell>
          <cell r="G1114">
            <v>143.84</v>
          </cell>
          <cell r="H1114">
            <v>144</v>
          </cell>
        </row>
        <row r="1115">
          <cell r="B1115" t="str">
            <v>Tablet, Brustan, 500mg</v>
          </cell>
          <cell r="C1115" t="str">
            <v>Supplies</v>
          </cell>
          <cell r="D1115" t="str">
            <v>DRUGS</v>
          </cell>
          <cell r="E1115">
            <v>26.11</v>
          </cell>
          <cell r="F1115">
            <v>65</v>
          </cell>
          <cell r="G1115">
            <v>75.399999999999991</v>
          </cell>
          <cell r="H1115">
            <v>76</v>
          </cell>
        </row>
        <row r="1116">
          <cell r="B1116" t="str">
            <v>Tablet, Cefuroxime 250mg  10/pkt</v>
          </cell>
          <cell r="C1116" t="str">
            <v>Supplies</v>
          </cell>
          <cell r="D1116" t="str">
            <v>DRUGS</v>
          </cell>
          <cell r="E1116">
            <v>26.11</v>
          </cell>
          <cell r="F1116">
            <v>121</v>
          </cell>
          <cell r="G1116">
            <v>140.35999999999999</v>
          </cell>
          <cell r="H1116">
            <v>141</v>
          </cell>
        </row>
        <row r="1117">
          <cell r="B1117" t="str">
            <v>Tablet, Griseofulvin 500mg 100/Tin</v>
          </cell>
          <cell r="C1117" t="str">
            <v>Supplies</v>
          </cell>
          <cell r="D1117" t="str">
            <v>DRUGS</v>
          </cell>
          <cell r="E1117">
            <v>26.11</v>
          </cell>
          <cell r="F1117">
            <v>586</v>
          </cell>
          <cell r="G1117">
            <v>679.76</v>
          </cell>
          <cell r="H1117">
            <v>680</v>
          </cell>
        </row>
        <row r="1118">
          <cell r="B1118" t="str">
            <v>Tablet, Phenobarbitone 30mg 100/tin</v>
          </cell>
          <cell r="C1118" t="str">
            <v>Supplies</v>
          </cell>
          <cell r="D1118" t="str">
            <v>DRUGS</v>
          </cell>
          <cell r="E1118">
            <v>26.11</v>
          </cell>
          <cell r="F1118">
            <v>36</v>
          </cell>
          <cell r="G1118">
            <v>41.76</v>
          </cell>
          <cell r="H1118">
            <v>42</v>
          </cell>
        </row>
        <row r="1119">
          <cell r="B1119" t="str">
            <v>Tablet, Postnor 2'  0.75mg 2/pkt</v>
          </cell>
          <cell r="C1119" t="str">
            <v>Supplies</v>
          </cell>
          <cell r="D1119" t="str">
            <v>DRUGS</v>
          </cell>
          <cell r="E1119">
            <v>26.11</v>
          </cell>
          <cell r="F1119">
            <v>88</v>
          </cell>
          <cell r="G1119">
            <v>102.08</v>
          </cell>
          <cell r="H1119">
            <v>103</v>
          </cell>
        </row>
        <row r="1120">
          <cell r="B1120" t="str">
            <v>Kitchen mixer pillar tap 1/2''</v>
          </cell>
          <cell r="C1120" t="str">
            <v>Supplies</v>
          </cell>
          <cell r="D1120" t="str">
            <v>ELECTRICAL</v>
          </cell>
          <cell r="E1120" t="str">
            <v>26.8H</v>
          </cell>
          <cell r="F1120">
            <v>15000</v>
          </cell>
          <cell r="G1120">
            <v>17400</v>
          </cell>
          <cell r="H1120">
            <v>17400</v>
          </cell>
        </row>
        <row r="1121">
          <cell r="B1121" t="str">
            <v>Tablets, Acyclovir  200mg 1x30</v>
          </cell>
          <cell r="C1121" t="str">
            <v>Supplies</v>
          </cell>
          <cell r="D1121" t="str">
            <v>DRUGS</v>
          </cell>
          <cell r="E1121">
            <v>26.11</v>
          </cell>
          <cell r="F1121">
            <v>78</v>
          </cell>
          <cell r="G1121">
            <v>90.47999999999999</v>
          </cell>
          <cell r="H1121">
            <v>91</v>
          </cell>
        </row>
        <row r="1122">
          <cell r="B1122" t="str">
            <v>Tablets, Acyclovir  400mg 1x25</v>
          </cell>
          <cell r="C1122" t="str">
            <v>Supplies</v>
          </cell>
          <cell r="D1122" t="str">
            <v>DRUGS</v>
          </cell>
          <cell r="E1122">
            <v>26.11</v>
          </cell>
          <cell r="F1122">
            <v>46</v>
          </cell>
          <cell r="G1122">
            <v>53.36</v>
          </cell>
          <cell r="H1122">
            <v>54</v>
          </cell>
        </row>
        <row r="1123">
          <cell r="B1123" t="str">
            <v>Tablets, Acyclovir  400mg 1x30</v>
          </cell>
          <cell r="C1123" t="str">
            <v>Supplies</v>
          </cell>
          <cell r="D1123" t="str">
            <v>DRUGS</v>
          </cell>
          <cell r="E1123">
            <v>26.11</v>
          </cell>
          <cell r="F1123">
            <v>220</v>
          </cell>
          <cell r="G1123">
            <v>255.2</v>
          </cell>
          <cell r="H1123">
            <v>256</v>
          </cell>
        </row>
        <row r="1124">
          <cell r="B1124" t="str">
            <v>Tablets, Acyclovir 400mg 10/pk</v>
          </cell>
          <cell r="C1124" t="str">
            <v>Supplies</v>
          </cell>
          <cell r="D1124" t="str">
            <v>DRUGS</v>
          </cell>
          <cell r="E1124">
            <v>26.11</v>
          </cell>
          <cell r="F1124">
            <v>70</v>
          </cell>
          <cell r="G1124">
            <v>81.199999999999989</v>
          </cell>
          <cell r="H1124">
            <v>82</v>
          </cell>
        </row>
        <row r="1125">
          <cell r="B1125" t="str">
            <v>Tablets, Airtal 100mg 40's</v>
          </cell>
          <cell r="C1125" t="str">
            <v>Supplies</v>
          </cell>
          <cell r="D1125" t="str">
            <v>DRUGS</v>
          </cell>
          <cell r="E1125">
            <v>26.11</v>
          </cell>
          <cell r="F1125">
            <v>2200</v>
          </cell>
          <cell r="G1125">
            <v>2552</v>
          </cell>
          <cell r="H1125">
            <v>2552</v>
          </cell>
        </row>
        <row r="1126">
          <cell r="B1126" t="str">
            <v>Tablets, Albendazole  200mg 100/pkt</v>
          </cell>
          <cell r="C1126" t="str">
            <v>Supplies</v>
          </cell>
          <cell r="D1126" t="str">
            <v>DRUGS</v>
          </cell>
          <cell r="E1126">
            <v>26.11</v>
          </cell>
          <cell r="F1126">
            <v>5.5</v>
          </cell>
          <cell r="G1126">
            <v>6.38</v>
          </cell>
          <cell r="H1126">
            <v>7</v>
          </cell>
        </row>
        <row r="1127">
          <cell r="B1127" t="str">
            <v>Tablets, Albendazole  400mg</v>
          </cell>
          <cell r="C1127" t="str">
            <v>Supplies</v>
          </cell>
          <cell r="D1127" t="str">
            <v>DRUGS</v>
          </cell>
          <cell r="E1127">
            <v>26.11</v>
          </cell>
          <cell r="F1127">
            <v>6500</v>
          </cell>
          <cell r="G1127">
            <v>7539.9999999999991</v>
          </cell>
          <cell r="H1127">
            <v>7540</v>
          </cell>
        </row>
        <row r="1128">
          <cell r="B1128" t="str">
            <v>Tablets, Aminophylline  100mg 1x1000</v>
          </cell>
          <cell r="C1128" t="str">
            <v>Supplies</v>
          </cell>
          <cell r="D1128" t="str">
            <v>DRUGS</v>
          </cell>
          <cell r="E1128">
            <v>26.11</v>
          </cell>
          <cell r="F1128">
            <v>250</v>
          </cell>
          <cell r="G1128">
            <v>290</v>
          </cell>
          <cell r="H1128">
            <v>290</v>
          </cell>
        </row>
        <row r="1129">
          <cell r="B1129" t="str">
            <v>Tablets, Aminosidine 250mg 20/pkt</v>
          </cell>
          <cell r="C1129" t="str">
            <v>Supplies</v>
          </cell>
          <cell r="D1129" t="str">
            <v>DRUGS</v>
          </cell>
          <cell r="E1129">
            <v>26.11</v>
          </cell>
          <cell r="F1129">
            <v>310</v>
          </cell>
          <cell r="G1129">
            <v>359.59999999999997</v>
          </cell>
          <cell r="H1129">
            <v>360</v>
          </cell>
        </row>
        <row r="1130">
          <cell r="B1130" t="str">
            <v>Tablets, Amitriptyline  25mg 1x1000</v>
          </cell>
          <cell r="C1130" t="str">
            <v>Supplies</v>
          </cell>
          <cell r="D1130" t="str">
            <v>DRUGS</v>
          </cell>
          <cell r="E1130">
            <v>26.11</v>
          </cell>
          <cell r="F1130">
            <v>291</v>
          </cell>
          <cell r="G1130">
            <v>337.56</v>
          </cell>
          <cell r="H1130">
            <v>338</v>
          </cell>
        </row>
        <row r="1131">
          <cell r="B1131" t="str">
            <v>Valve, Gate 1'' Pegler</v>
          </cell>
          <cell r="C1131" t="str">
            <v>Supplies</v>
          </cell>
          <cell r="D1131" t="str">
            <v>ELECTRICAL</v>
          </cell>
          <cell r="E1131" t="str">
            <v>26.8H</v>
          </cell>
          <cell r="F1131">
            <v>1200</v>
          </cell>
          <cell r="G1131">
            <v>1392</v>
          </cell>
          <cell r="H1131">
            <v>1392</v>
          </cell>
        </row>
        <row r="1132">
          <cell r="B1132" t="str">
            <v>Tablets, Amoxycillin/Calvulanic Acid  625mg(DS)  14/pkt</v>
          </cell>
          <cell r="C1132" t="str">
            <v>Supplies</v>
          </cell>
          <cell r="D1132" t="str">
            <v>DRUGS</v>
          </cell>
          <cell r="E1132">
            <v>26.11</v>
          </cell>
          <cell r="F1132">
            <v>155</v>
          </cell>
          <cell r="G1132">
            <v>179.79999999999998</v>
          </cell>
          <cell r="H1132">
            <v>180</v>
          </cell>
        </row>
        <row r="1133">
          <cell r="B1133" t="str">
            <v>Tablets, Amoxycillin/Clavulanic Acid  375(Agumentin Formula 1x20</v>
          </cell>
          <cell r="C1133" t="str">
            <v>Supplies</v>
          </cell>
          <cell r="D1133" t="str">
            <v>DRUGS</v>
          </cell>
          <cell r="E1133">
            <v>26.11</v>
          </cell>
          <cell r="F1133">
            <v>202</v>
          </cell>
          <cell r="G1133">
            <v>234.32</v>
          </cell>
          <cell r="H1133">
            <v>235</v>
          </cell>
        </row>
        <row r="1134">
          <cell r="B1134" t="str">
            <v>Tablets, Antacid 1x1000</v>
          </cell>
          <cell r="C1134" t="str">
            <v>Supplies</v>
          </cell>
          <cell r="D1134" t="str">
            <v>DRUGS</v>
          </cell>
          <cell r="E1134">
            <v>26.11</v>
          </cell>
          <cell r="F1134">
            <v>157</v>
          </cell>
          <cell r="G1134">
            <v>182.11999999999998</v>
          </cell>
          <cell r="H1134">
            <v>183</v>
          </cell>
        </row>
        <row r="1135">
          <cell r="B1135" t="str">
            <v>Tablets, Anti Diarrhea (Diadis)350 mg 1x1000</v>
          </cell>
          <cell r="C1135" t="str">
            <v>Supplies</v>
          </cell>
          <cell r="D1135" t="str">
            <v>DRUGS</v>
          </cell>
          <cell r="E1135">
            <v>26.11</v>
          </cell>
          <cell r="F1135">
            <v>131</v>
          </cell>
          <cell r="G1135">
            <v>151.95999999999998</v>
          </cell>
          <cell r="H1135">
            <v>152</v>
          </cell>
        </row>
        <row r="1136">
          <cell r="B1136" t="str">
            <v>Tablets, Antiacid 10/pkt</v>
          </cell>
          <cell r="C1136" t="str">
            <v>Supplies</v>
          </cell>
          <cell r="D1136" t="str">
            <v>DRUGS</v>
          </cell>
          <cell r="E1136">
            <v>26.11</v>
          </cell>
          <cell r="F1136">
            <v>49</v>
          </cell>
          <cell r="G1136">
            <v>56.839999999999996</v>
          </cell>
          <cell r="H1136">
            <v>57</v>
          </cell>
        </row>
        <row r="1137">
          <cell r="B1137" t="str">
            <v>Tablets, Artemether/Lumefantrine (Coartem)</v>
          </cell>
          <cell r="C1137" t="str">
            <v>Supplies</v>
          </cell>
          <cell r="D1137" t="str">
            <v>DRUGS</v>
          </cell>
          <cell r="E1137">
            <v>26.11</v>
          </cell>
          <cell r="F1137">
            <v>116</v>
          </cell>
          <cell r="G1137">
            <v>134.56</v>
          </cell>
          <cell r="H1137">
            <v>135</v>
          </cell>
        </row>
        <row r="1138">
          <cell r="B1138" t="str">
            <v>Tablets, Augmentine 625mg 1x14</v>
          </cell>
          <cell r="C1138" t="str">
            <v>Supplies</v>
          </cell>
          <cell r="D1138" t="str">
            <v>DRUGS</v>
          </cell>
          <cell r="E1138">
            <v>26.11</v>
          </cell>
          <cell r="F1138">
            <v>1471.5</v>
          </cell>
          <cell r="G1138">
            <v>1706.9399999999998</v>
          </cell>
          <cell r="H1138">
            <v>1707</v>
          </cell>
        </row>
        <row r="1139">
          <cell r="B1139" t="str">
            <v>Tablets, Bisacodyl  5mg  1x100</v>
          </cell>
          <cell r="C1139" t="str">
            <v>Supplies</v>
          </cell>
          <cell r="D1139" t="str">
            <v>DRUGS</v>
          </cell>
          <cell r="E1139">
            <v>26.11</v>
          </cell>
          <cell r="F1139">
            <v>29</v>
          </cell>
          <cell r="G1139">
            <v>33.64</v>
          </cell>
          <cell r="H1139">
            <v>34</v>
          </cell>
        </row>
        <row r="1140">
          <cell r="B1140" t="str">
            <v>Tablets, Brewers Yeast</v>
          </cell>
          <cell r="C1140" t="str">
            <v>Supplies</v>
          </cell>
          <cell r="D1140" t="str">
            <v>DRUGS</v>
          </cell>
          <cell r="E1140">
            <v>26.11</v>
          </cell>
          <cell r="F1140">
            <v>950</v>
          </cell>
          <cell r="G1140">
            <v>1102</v>
          </cell>
          <cell r="H1140">
            <v>1102</v>
          </cell>
        </row>
        <row r="1141">
          <cell r="B1141" t="str">
            <v>Tablets, Carbamazepin 200mg 1000/Tin</v>
          </cell>
          <cell r="C1141" t="str">
            <v>Supplies</v>
          </cell>
          <cell r="D1141" t="str">
            <v>DRUGS</v>
          </cell>
          <cell r="E1141">
            <v>26.11</v>
          </cell>
          <cell r="F1141">
            <v>1295</v>
          </cell>
          <cell r="G1141">
            <v>1502.1999999999998</v>
          </cell>
          <cell r="H1141">
            <v>1503</v>
          </cell>
        </row>
        <row r="1142">
          <cell r="B1142" t="str">
            <v>System analyzer /manifold gauge with three hoses</v>
          </cell>
          <cell r="C1142" t="str">
            <v>Supplies</v>
          </cell>
          <cell r="D1142" t="str">
            <v>ELECTRICAL</v>
          </cell>
          <cell r="E1142" t="str">
            <v>26.8H</v>
          </cell>
          <cell r="F1142">
            <v>20000</v>
          </cell>
          <cell r="G1142">
            <v>23200</v>
          </cell>
          <cell r="H1142">
            <v>23200</v>
          </cell>
        </row>
        <row r="1143">
          <cell r="B1143" t="str">
            <v>Tablets, Cefuroxime axetil 500mg 10/pkt</v>
          </cell>
          <cell r="C1143" t="str">
            <v>Supplies</v>
          </cell>
          <cell r="D1143" t="str">
            <v>DRUGS</v>
          </cell>
          <cell r="E1143">
            <v>26.11</v>
          </cell>
          <cell r="F1143">
            <v>359</v>
          </cell>
          <cell r="G1143">
            <v>416.44</v>
          </cell>
          <cell r="H1143">
            <v>417</v>
          </cell>
        </row>
        <row r="1144">
          <cell r="B1144" t="str">
            <v>Tablets, Celestamine  1x30</v>
          </cell>
          <cell r="C1144" t="str">
            <v>Supplies</v>
          </cell>
          <cell r="D1144" t="str">
            <v>DRUGS</v>
          </cell>
          <cell r="E1144">
            <v>26.11</v>
          </cell>
          <cell r="F1144">
            <v>320</v>
          </cell>
          <cell r="G1144">
            <v>371.2</v>
          </cell>
          <cell r="H1144">
            <v>372</v>
          </cell>
        </row>
        <row r="1145">
          <cell r="B1145" t="str">
            <v>Tablets, Celestamine  1x5</v>
          </cell>
          <cell r="C1145" t="str">
            <v>Supplies</v>
          </cell>
          <cell r="D1145" t="str">
            <v>DRUGS</v>
          </cell>
          <cell r="E1145">
            <v>26.11</v>
          </cell>
          <cell r="F1145">
            <v>273</v>
          </cell>
          <cell r="G1145">
            <v>316.67999999999995</v>
          </cell>
          <cell r="H1145">
            <v>317</v>
          </cell>
        </row>
        <row r="1146">
          <cell r="B1146" t="str">
            <v>Tablets, Cetrizine 10mg 250/pkt</v>
          </cell>
          <cell r="C1146" t="str">
            <v>Supplies</v>
          </cell>
          <cell r="D1146" t="str">
            <v>DRUGS</v>
          </cell>
          <cell r="E1146">
            <v>26.11</v>
          </cell>
          <cell r="F1146">
            <v>197</v>
          </cell>
          <cell r="G1146">
            <v>228.51999999999998</v>
          </cell>
          <cell r="H1146">
            <v>229</v>
          </cell>
        </row>
        <row r="1147">
          <cell r="B1147" t="str">
            <v>Tablets, Charcoal activated 100/Tin</v>
          </cell>
          <cell r="C1147" t="str">
            <v>Supplies</v>
          </cell>
          <cell r="D1147" t="str">
            <v>DRUGS</v>
          </cell>
          <cell r="E1147">
            <v>26.11</v>
          </cell>
          <cell r="F1147">
            <v>350</v>
          </cell>
          <cell r="G1147">
            <v>406</v>
          </cell>
          <cell r="H1147">
            <v>406</v>
          </cell>
        </row>
        <row r="1148">
          <cell r="B1148" t="str">
            <v>Tablets, Chlorphenaramine  4 mg 1x1000</v>
          </cell>
          <cell r="C1148" t="str">
            <v>Supplies</v>
          </cell>
          <cell r="D1148" t="str">
            <v>DRUGS</v>
          </cell>
          <cell r="E1148">
            <v>26.11</v>
          </cell>
          <cell r="F1148">
            <v>59</v>
          </cell>
          <cell r="G1148">
            <v>68.44</v>
          </cell>
          <cell r="H1148">
            <v>69</v>
          </cell>
        </row>
        <row r="1149">
          <cell r="B1149" t="str">
            <v>Tablets, Ciprofloxacin 500mg 50/pkt</v>
          </cell>
          <cell r="C1149" t="str">
            <v>Supplies</v>
          </cell>
          <cell r="D1149" t="str">
            <v>DRUGS</v>
          </cell>
          <cell r="E1149">
            <v>26.11</v>
          </cell>
          <cell r="F1149">
            <v>26</v>
          </cell>
          <cell r="G1149">
            <v>30.159999999999997</v>
          </cell>
          <cell r="H1149">
            <v>31</v>
          </cell>
        </row>
        <row r="1150">
          <cell r="B1150" t="str">
            <v>Tablets, Ciproxin 500mg 1x10</v>
          </cell>
          <cell r="C1150" t="str">
            <v>Supplies</v>
          </cell>
          <cell r="D1150" t="str">
            <v>DRUGS</v>
          </cell>
          <cell r="E1150">
            <v>26.11</v>
          </cell>
          <cell r="F1150">
            <v>26</v>
          </cell>
          <cell r="G1150">
            <v>30.159999999999997</v>
          </cell>
          <cell r="H1150">
            <v>31</v>
          </cell>
        </row>
        <row r="1151">
          <cell r="B1151" t="str">
            <v>Tablets, Claritine 10mg 30/pkt</v>
          </cell>
          <cell r="C1151" t="str">
            <v>Supplies</v>
          </cell>
          <cell r="D1151" t="str">
            <v>DRUGS</v>
          </cell>
          <cell r="E1151">
            <v>26.11</v>
          </cell>
          <cell r="F1151">
            <v>1500</v>
          </cell>
          <cell r="G1151">
            <v>1739.9999999999998</v>
          </cell>
          <cell r="H1151">
            <v>1740</v>
          </cell>
        </row>
        <row r="1152">
          <cell r="B1152" t="str">
            <v>Tablets, Coartem 20/120mg 24/pk</v>
          </cell>
          <cell r="C1152" t="str">
            <v>Supplies</v>
          </cell>
          <cell r="D1152" t="str">
            <v>DRUGS</v>
          </cell>
          <cell r="E1152">
            <v>26.11</v>
          </cell>
          <cell r="F1152">
            <v>124</v>
          </cell>
          <cell r="G1152">
            <v>143.84</v>
          </cell>
          <cell r="H1152">
            <v>144</v>
          </cell>
        </row>
        <row r="1153">
          <cell r="B1153" t="str">
            <v>PPr pipe 3/4''</v>
          </cell>
          <cell r="C1153" t="str">
            <v>Supplies</v>
          </cell>
          <cell r="D1153" t="str">
            <v>ELECTRICAL</v>
          </cell>
          <cell r="E1153" t="str">
            <v>26.8H</v>
          </cell>
          <cell r="F1153">
            <v>300</v>
          </cell>
          <cell r="G1153">
            <v>348</v>
          </cell>
          <cell r="H1153">
            <v>348</v>
          </cell>
        </row>
        <row r="1154">
          <cell r="B1154" t="str">
            <v>Tablets, Coartem 20/120mg 6/pk</v>
          </cell>
          <cell r="C1154" t="str">
            <v>Supplies</v>
          </cell>
          <cell r="D1154" t="str">
            <v>DRUGS</v>
          </cell>
          <cell r="E1154">
            <v>26.11</v>
          </cell>
          <cell r="F1154">
            <v>116</v>
          </cell>
          <cell r="G1154">
            <v>134.56</v>
          </cell>
          <cell r="H1154">
            <v>135</v>
          </cell>
        </row>
        <row r="1155">
          <cell r="B1155" t="str">
            <v>Tablets, Co-trimoxazole  400/80mg 1x1000</v>
          </cell>
          <cell r="C1155" t="str">
            <v>Supplies</v>
          </cell>
          <cell r="D1155" t="str">
            <v>DRUGS</v>
          </cell>
          <cell r="E1155">
            <v>26.11</v>
          </cell>
          <cell r="F1155">
            <v>990</v>
          </cell>
          <cell r="G1155">
            <v>1148.3999999999999</v>
          </cell>
          <cell r="H1155">
            <v>1149</v>
          </cell>
        </row>
        <row r="1156">
          <cell r="B1156" t="str">
            <v>Tablets, Co-trimoxazole (DS) 800/160mg 500/Tin (Cotriech)</v>
          </cell>
          <cell r="C1156" t="str">
            <v>Supplies</v>
          </cell>
          <cell r="D1156" t="str">
            <v>DRUGS</v>
          </cell>
          <cell r="E1156">
            <v>26.11</v>
          </cell>
          <cell r="F1156">
            <v>2250</v>
          </cell>
          <cell r="G1156">
            <v>2610</v>
          </cell>
          <cell r="H1156">
            <v>2610</v>
          </cell>
        </row>
        <row r="1157">
          <cell r="B1157" t="str">
            <v>Tablets, Co-Trimoxazole 960mg 1x100</v>
          </cell>
          <cell r="C1157" t="str">
            <v>Supplies</v>
          </cell>
          <cell r="D1157" t="str">
            <v>DRUGS</v>
          </cell>
          <cell r="E1157">
            <v>26.11</v>
          </cell>
          <cell r="F1157">
            <v>199</v>
          </cell>
          <cell r="G1157">
            <v>230.83999999999997</v>
          </cell>
          <cell r="H1157">
            <v>231</v>
          </cell>
        </row>
        <row r="1158">
          <cell r="B1158" t="str">
            <v>Tablets, Daninavir (Prezista) 300mg 1x120</v>
          </cell>
          <cell r="C1158" t="str">
            <v>Supplies</v>
          </cell>
          <cell r="D1158" t="str">
            <v>DRUGS</v>
          </cell>
          <cell r="E1158">
            <v>26.11</v>
          </cell>
          <cell r="F1158">
            <v>9603</v>
          </cell>
          <cell r="G1158">
            <v>11139.48</v>
          </cell>
          <cell r="H1158">
            <v>11140</v>
          </cell>
        </row>
        <row r="1159">
          <cell r="B1159" t="str">
            <v>Tablets, Dapsone 100mg 100/Tin</v>
          </cell>
          <cell r="C1159" t="str">
            <v>Supplies</v>
          </cell>
          <cell r="D1159" t="str">
            <v>DRUGS</v>
          </cell>
          <cell r="E1159">
            <v>26.11</v>
          </cell>
          <cell r="F1159">
            <v>132</v>
          </cell>
          <cell r="G1159">
            <v>153.11999999999998</v>
          </cell>
          <cell r="H1159">
            <v>154</v>
          </cell>
        </row>
        <row r="1160">
          <cell r="B1160" t="str">
            <v>Tablets, Dapsone 50mg 1000/Tin</v>
          </cell>
          <cell r="C1160" t="str">
            <v>Supplies</v>
          </cell>
          <cell r="D1160" t="str">
            <v>DRUGS</v>
          </cell>
          <cell r="E1160">
            <v>26.11</v>
          </cell>
          <cell r="F1160">
            <v>112</v>
          </cell>
          <cell r="G1160">
            <v>129.91999999999999</v>
          </cell>
          <cell r="H1160">
            <v>130</v>
          </cell>
        </row>
        <row r="1161">
          <cell r="B1161" t="str">
            <v>Tablets, Dexamethasone 0.5mg 500/tin</v>
          </cell>
          <cell r="C1161" t="str">
            <v>Supplies</v>
          </cell>
          <cell r="D1161" t="str">
            <v>DRUGS</v>
          </cell>
          <cell r="E1161">
            <v>26.11</v>
          </cell>
          <cell r="F1161">
            <v>426</v>
          </cell>
          <cell r="G1161">
            <v>494.15999999999997</v>
          </cell>
          <cell r="H1161">
            <v>495</v>
          </cell>
        </row>
        <row r="1162">
          <cell r="B1162" t="str">
            <v>Tablets, Diazepam  5mg  1x1000</v>
          </cell>
          <cell r="C1162" t="str">
            <v>Supplies</v>
          </cell>
          <cell r="D1162" t="str">
            <v>DRUGS</v>
          </cell>
          <cell r="E1162">
            <v>26.11</v>
          </cell>
          <cell r="F1162">
            <v>145</v>
          </cell>
          <cell r="G1162">
            <v>168.2</v>
          </cell>
          <cell r="H1162">
            <v>169</v>
          </cell>
        </row>
        <row r="1163">
          <cell r="B1163" t="str">
            <v>Tablets, Diclofenac sodium  50 mg 1x1000</v>
          </cell>
          <cell r="C1163" t="str">
            <v>Supplies</v>
          </cell>
          <cell r="D1163" t="str">
            <v>DRUGS</v>
          </cell>
          <cell r="E1163">
            <v>26.11</v>
          </cell>
          <cell r="F1163">
            <v>197</v>
          </cell>
          <cell r="G1163">
            <v>228.51999999999998</v>
          </cell>
          <cell r="H1163">
            <v>229</v>
          </cell>
        </row>
        <row r="1164">
          <cell r="B1164" t="str">
            <v>PPr pipe 1''</v>
          </cell>
          <cell r="C1164" t="str">
            <v>Supplies</v>
          </cell>
          <cell r="D1164" t="str">
            <v>ELECTRICAL</v>
          </cell>
          <cell r="E1164" t="str">
            <v>26.8H</v>
          </cell>
          <cell r="F1164">
            <v>450</v>
          </cell>
          <cell r="G1164">
            <v>522</v>
          </cell>
          <cell r="H1164">
            <v>522</v>
          </cell>
        </row>
        <row r="1165">
          <cell r="B1165" t="str">
            <v>Tablets, Doxycycline 100g 1000/Tin</v>
          </cell>
          <cell r="C1165" t="str">
            <v>Supplies</v>
          </cell>
          <cell r="D1165" t="str">
            <v>DRUGS</v>
          </cell>
          <cell r="E1165">
            <v>26.11</v>
          </cell>
          <cell r="F1165">
            <v>820</v>
          </cell>
          <cell r="G1165">
            <v>951.19999999999993</v>
          </cell>
          <cell r="H1165">
            <v>952</v>
          </cell>
        </row>
        <row r="1166">
          <cell r="B1166" t="str">
            <v>Tablets, Erythromycin  250mg 1x1000</v>
          </cell>
          <cell r="C1166" t="str">
            <v>Supplies</v>
          </cell>
          <cell r="D1166" t="str">
            <v>DRUGS</v>
          </cell>
          <cell r="E1166">
            <v>26.11</v>
          </cell>
          <cell r="F1166">
            <v>1998</v>
          </cell>
          <cell r="G1166">
            <v>2317.6799999999998</v>
          </cell>
          <cell r="H1166">
            <v>2318</v>
          </cell>
        </row>
        <row r="1167">
          <cell r="B1167" t="str">
            <v>Tablets, Erythromycin  500mg 1x100</v>
          </cell>
          <cell r="C1167" t="str">
            <v>Supplies</v>
          </cell>
          <cell r="D1167" t="str">
            <v>DRUGS</v>
          </cell>
          <cell r="E1167">
            <v>26.11</v>
          </cell>
          <cell r="F1167">
            <v>480</v>
          </cell>
          <cell r="G1167">
            <v>556.79999999999995</v>
          </cell>
          <cell r="H1167">
            <v>557</v>
          </cell>
        </row>
        <row r="1168">
          <cell r="B1168" t="str">
            <v>Tablets, Fansidar 1000/tin</v>
          </cell>
          <cell r="C1168" t="str">
            <v>Supplies</v>
          </cell>
          <cell r="D1168" t="str">
            <v>DRUGS</v>
          </cell>
          <cell r="E1168">
            <v>26.11</v>
          </cell>
          <cell r="F1168">
            <v>1542</v>
          </cell>
          <cell r="G1168">
            <v>1788.7199999999998</v>
          </cell>
          <cell r="H1168">
            <v>1789</v>
          </cell>
        </row>
        <row r="1169">
          <cell r="B1169" t="str">
            <v>Tablets, Fluconazole  200mg 1x100</v>
          </cell>
          <cell r="C1169" t="str">
            <v>Supplies</v>
          </cell>
          <cell r="D1169" t="str">
            <v>DRUGS</v>
          </cell>
          <cell r="E1169">
            <v>26.11</v>
          </cell>
          <cell r="F1169">
            <v>679</v>
          </cell>
          <cell r="G1169">
            <v>787.64</v>
          </cell>
          <cell r="H1169">
            <v>788</v>
          </cell>
        </row>
        <row r="1170">
          <cell r="B1170" t="str">
            <v>Tablets, Fluconazole  50mg 1x50</v>
          </cell>
          <cell r="C1170" t="str">
            <v>Supplies</v>
          </cell>
          <cell r="D1170" t="str">
            <v>DRUGS</v>
          </cell>
          <cell r="E1170">
            <v>26.11</v>
          </cell>
          <cell r="F1170">
            <v>115</v>
          </cell>
          <cell r="G1170">
            <v>133.39999999999998</v>
          </cell>
          <cell r="H1170">
            <v>134</v>
          </cell>
        </row>
        <row r="1171">
          <cell r="B1171" t="str">
            <v>Tablets, Folic Acid 1x1000</v>
          </cell>
          <cell r="C1171" t="str">
            <v>Supplies</v>
          </cell>
          <cell r="D1171" t="str">
            <v>DRUGS</v>
          </cell>
          <cell r="E1171">
            <v>26.11</v>
          </cell>
          <cell r="F1171">
            <v>100</v>
          </cell>
          <cell r="G1171">
            <v>115.99999999999999</v>
          </cell>
          <cell r="H1171">
            <v>116</v>
          </cell>
        </row>
        <row r="1172">
          <cell r="B1172" t="str">
            <v>Tablets, Griseofulvin 125mg 1x100</v>
          </cell>
          <cell r="C1172" t="str">
            <v>Supplies</v>
          </cell>
          <cell r="D1172" t="str">
            <v>DRUGS</v>
          </cell>
          <cell r="E1172">
            <v>26.11</v>
          </cell>
          <cell r="F1172">
            <v>226</v>
          </cell>
          <cell r="G1172">
            <v>262.15999999999997</v>
          </cell>
          <cell r="H1172">
            <v>263</v>
          </cell>
        </row>
        <row r="1173">
          <cell r="B1173" t="str">
            <v>Tablets, Griseofulvin 250mg 100/pkt</v>
          </cell>
          <cell r="C1173" t="str">
            <v>Supplies</v>
          </cell>
          <cell r="D1173" t="str">
            <v>DRUGS</v>
          </cell>
          <cell r="E1173">
            <v>26.11</v>
          </cell>
          <cell r="F1173">
            <v>226</v>
          </cell>
          <cell r="G1173">
            <v>262.15999999999997</v>
          </cell>
          <cell r="H1173">
            <v>263</v>
          </cell>
        </row>
        <row r="1174">
          <cell r="B1174" t="str">
            <v>Tablets, Hyoscine Bromide 10mg 100/pkt</v>
          </cell>
          <cell r="C1174" t="str">
            <v>Supplies</v>
          </cell>
          <cell r="D1174" t="str">
            <v>DRUGS</v>
          </cell>
          <cell r="E1174">
            <v>26.11</v>
          </cell>
          <cell r="F1174">
            <v>1850</v>
          </cell>
          <cell r="G1174">
            <v>2146</v>
          </cell>
          <cell r="H1174">
            <v>2146</v>
          </cell>
        </row>
        <row r="1175">
          <cell r="B1175" t="str">
            <v>PPr pipe 11/4''</v>
          </cell>
          <cell r="C1175" t="str">
            <v>Supplies</v>
          </cell>
          <cell r="D1175" t="str">
            <v>ELECTRICAL</v>
          </cell>
          <cell r="E1175" t="str">
            <v>26.8H</v>
          </cell>
          <cell r="F1175">
            <v>600</v>
          </cell>
          <cell r="G1175">
            <v>696</v>
          </cell>
          <cell r="H1175">
            <v>696</v>
          </cell>
        </row>
        <row r="1176">
          <cell r="B1176" t="str">
            <v>Tablets, Hyoscine Butylbromide  10 mg 1x1000</v>
          </cell>
          <cell r="C1176" t="str">
            <v>Supplies</v>
          </cell>
          <cell r="D1176" t="str">
            <v>DRUGS</v>
          </cell>
          <cell r="E1176">
            <v>26.11</v>
          </cell>
          <cell r="F1176">
            <v>1872</v>
          </cell>
          <cell r="G1176">
            <v>2171.52</v>
          </cell>
          <cell r="H1176">
            <v>2172</v>
          </cell>
        </row>
        <row r="1177">
          <cell r="B1177" t="str">
            <v>Tablets, Ibuprofen  200mg 1x1000</v>
          </cell>
          <cell r="C1177" t="str">
            <v>Supplies</v>
          </cell>
          <cell r="D1177" t="str">
            <v>DRUGS</v>
          </cell>
          <cell r="E1177">
            <v>26.11</v>
          </cell>
          <cell r="F1177">
            <v>327</v>
          </cell>
          <cell r="G1177">
            <v>379.32</v>
          </cell>
          <cell r="H1177">
            <v>380</v>
          </cell>
        </row>
        <row r="1178">
          <cell r="B1178" t="str">
            <v>Tablets, Ibuprofen  400mg 1x500</v>
          </cell>
          <cell r="C1178" t="str">
            <v>Supplies</v>
          </cell>
          <cell r="D1178" t="str">
            <v>DRUGS</v>
          </cell>
          <cell r="E1178">
            <v>26.11</v>
          </cell>
          <cell r="F1178">
            <v>356</v>
          </cell>
          <cell r="G1178">
            <v>412.96</v>
          </cell>
          <cell r="H1178">
            <v>413</v>
          </cell>
        </row>
        <row r="1179">
          <cell r="B1179" t="str">
            <v>Tablets, Iron Sulphate/Ferrous 1000/Tin</v>
          </cell>
          <cell r="C1179" t="str">
            <v>Supplies</v>
          </cell>
          <cell r="D1179" t="str">
            <v>DRUGS</v>
          </cell>
          <cell r="E1179">
            <v>26.11</v>
          </cell>
          <cell r="F1179">
            <v>600</v>
          </cell>
          <cell r="G1179">
            <v>696</v>
          </cell>
          <cell r="H1179">
            <v>696</v>
          </cell>
        </row>
        <row r="1180">
          <cell r="B1180" t="str">
            <v>Tablets, Ketoconazole  200mg 1x100</v>
          </cell>
          <cell r="C1180" t="str">
            <v>Supplies</v>
          </cell>
          <cell r="D1180" t="str">
            <v>DRUGS</v>
          </cell>
          <cell r="E1180">
            <v>26.11</v>
          </cell>
          <cell r="F1180">
            <v>212</v>
          </cell>
          <cell r="G1180">
            <v>245.92</v>
          </cell>
          <cell r="H1180">
            <v>246</v>
          </cell>
        </row>
        <row r="1181">
          <cell r="B1181" t="str">
            <v>Tablets, Lamivudine + Stavudine 150/30  1x60</v>
          </cell>
          <cell r="C1181" t="str">
            <v>Supplies</v>
          </cell>
          <cell r="D1181" t="str">
            <v>DRUGS</v>
          </cell>
          <cell r="E1181">
            <v>26.11</v>
          </cell>
          <cell r="F1181">
            <v>544.71</v>
          </cell>
          <cell r="G1181">
            <v>631.86360000000002</v>
          </cell>
          <cell r="H1181">
            <v>632</v>
          </cell>
        </row>
        <row r="1182">
          <cell r="B1182" t="str">
            <v>Tablets, Lasix (Frusemide) 40mg 1x20</v>
          </cell>
          <cell r="C1182" t="str">
            <v>Supplies</v>
          </cell>
          <cell r="D1182" t="str">
            <v>DRUGS</v>
          </cell>
          <cell r="E1182">
            <v>26.11</v>
          </cell>
          <cell r="F1182">
            <v>240</v>
          </cell>
          <cell r="G1182">
            <v>278.39999999999998</v>
          </cell>
          <cell r="H1182">
            <v>279</v>
          </cell>
        </row>
        <row r="1183">
          <cell r="B1183" t="str">
            <v>Tablets, Loperaminde  2mg  1x1000</v>
          </cell>
          <cell r="C1183" t="str">
            <v>Supplies</v>
          </cell>
          <cell r="D1183" t="str">
            <v>DRUGS</v>
          </cell>
          <cell r="E1183">
            <v>26.11</v>
          </cell>
          <cell r="F1183">
            <v>720</v>
          </cell>
          <cell r="G1183">
            <v>835.19999999999993</v>
          </cell>
          <cell r="H1183">
            <v>836</v>
          </cell>
        </row>
        <row r="1184">
          <cell r="B1184" t="str">
            <v>Tablets, Magnesium Triscilicate  1C 1x1000</v>
          </cell>
          <cell r="C1184" t="str">
            <v>Supplies</v>
          </cell>
          <cell r="D1184" t="str">
            <v>DRUGS</v>
          </cell>
          <cell r="E1184">
            <v>26.11</v>
          </cell>
          <cell r="F1184">
            <v>200</v>
          </cell>
          <cell r="G1184">
            <v>231.99999999999997</v>
          </cell>
          <cell r="H1184">
            <v>232</v>
          </cell>
        </row>
        <row r="1185">
          <cell r="B1185" t="str">
            <v>Tablets, Metoclorpramide 10mg 1x1000</v>
          </cell>
          <cell r="C1185" t="str">
            <v>Supplies</v>
          </cell>
          <cell r="D1185" t="str">
            <v>DRUGS</v>
          </cell>
          <cell r="E1185">
            <v>26.11</v>
          </cell>
          <cell r="F1185">
            <v>214</v>
          </cell>
          <cell r="G1185">
            <v>248.23999999999998</v>
          </cell>
          <cell r="H1185">
            <v>249</v>
          </cell>
        </row>
        <row r="1186">
          <cell r="B1186" t="str">
            <v>PPr socket 1''</v>
          </cell>
          <cell r="C1186" t="str">
            <v>Supplies</v>
          </cell>
          <cell r="D1186" t="str">
            <v>ELECTRICAL</v>
          </cell>
          <cell r="E1186" t="str">
            <v>26.8H</v>
          </cell>
          <cell r="F1186">
            <v>150</v>
          </cell>
          <cell r="G1186">
            <v>174</v>
          </cell>
          <cell r="H1186">
            <v>174</v>
          </cell>
        </row>
        <row r="1187">
          <cell r="B1187" t="str">
            <v>Tablets, Metronidazole  200mg 1x1000</v>
          </cell>
          <cell r="C1187" t="str">
            <v>Supplies</v>
          </cell>
          <cell r="D1187" t="str">
            <v>DRUGS</v>
          </cell>
          <cell r="E1187">
            <v>26.11</v>
          </cell>
          <cell r="F1187">
            <v>352</v>
          </cell>
          <cell r="G1187">
            <v>408.32</v>
          </cell>
          <cell r="H1187">
            <v>409</v>
          </cell>
        </row>
        <row r="1188">
          <cell r="B1188" t="str">
            <v>Tablets, Metronidazole  400 gms 1x1000</v>
          </cell>
          <cell r="C1188" t="str">
            <v>Supplies</v>
          </cell>
          <cell r="D1188" t="str">
            <v>DRUGS</v>
          </cell>
          <cell r="E1188">
            <v>26.11</v>
          </cell>
          <cell r="F1188">
            <v>595</v>
          </cell>
          <cell r="G1188">
            <v>690.19999999999993</v>
          </cell>
          <cell r="H1188">
            <v>691</v>
          </cell>
        </row>
        <row r="1189">
          <cell r="B1189" t="str">
            <v>Tablets, Metronidazole/Diloxanide 250/200mg 30/pkt</v>
          </cell>
          <cell r="C1189" t="str">
            <v>Supplies</v>
          </cell>
          <cell r="D1189" t="str">
            <v>DRUGS</v>
          </cell>
          <cell r="E1189">
            <v>26.11</v>
          </cell>
          <cell r="F1189">
            <v>46</v>
          </cell>
          <cell r="G1189">
            <v>53.36</v>
          </cell>
          <cell r="H1189">
            <v>54</v>
          </cell>
        </row>
        <row r="1190">
          <cell r="B1190" t="str">
            <v>Tablets, Miconazole 10mg</v>
          </cell>
          <cell r="C1190" t="str">
            <v>Supplies</v>
          </cell>
          <cell r="D1190" t="str">
            <v>DRUGS</v>
          </cell>
          <cell r="E1190">
            <v>26.11</v>
          </cell>
          <cell r="F1190">
            <v>780</v>
          </cell>
          <cell r="G1190">
            <v>904.8</v>
          </cell>
          <cell r="H1190">
            <v>905</v>
          </cell>
        </row>
        <row r="1191">
          <cell r="B1191" t="str">
            <v>Tablets, Multi-Vitamin 1000/Tin</v>
          </cell>
          <cell r="C1191" t="str">
            <v>Supplies</v>
          </cell>
          <cell r="D1191" t="str">
            <v>DRUGS</v>
          </cell>
          <cell r="E1191">
            <v>26.11</v>
          </cell>
          <cell r="F1191">
            <v>360</v>
          </cell>
          <cell r="G1191">
            <v>417.59999999999997</v>
          </cell>
          <cell r="H1191">
            <v>418</v>
          </cell>
        </row>
        <row r="1192">
          <cell r="B1192" t="str">
            <v>Tablets, Nalidixic Acid Acid  500mg 1x1000</v>
          </cell>
          <cell r="C1192" t="str">
            <v>Supplies</v>
          </cell>
          <cell r="D1192" t="str">
            <v>DRUGS</v>
          </cell>
          <cell r="E1192">
            <v>26.11</v>
          </cell>
          <cell r="F1192">
            <v>420</v>
          </cell>
          <cell r="G1192">
            <v>487.2</v>
          </cell>
          <cell r="H1192">
            <v>488</v>
          </cell>
        </row>
        <row r="1193">
          <cell r="B1193" t="str">
            <v>Tablets, Nitrofurantoin 100g 1000/Tin</v>
          </cell>
          <cell r="C1193" t="str">
            <v>Supplies</v>
          </cell>
          <cell r="D1193" t="str">
            <v>DRUGS</v>
          </cell>
          <cell r="E1193">
            <v>26.11</v>
          </cell>
          <cell r="F1193">
            <v>534</v>
          </cell>
          <cell r="G1193">
            <v>619.43999999999994</v>
          </cell>
          <cell r="H1193">
            <v>620</v>
          </cell>
        </row>
        <row r="1194">
          <cell r="B1194" t="str">
            <v>Tablets, Niverapine 200mg  Viramune 1x60</v>
          </cell>
          <cell r="C1194" t="str">
            <v>Supplies</v>
          </cell>
          <cell r="D1194" t="str">
            <v>DRUGS</v>
          </cell>
          <cell r="E1194">
            <v>26.11</v>
          </cell>
          <cell r="F1194">
            <v>1851</v>
          </cell>
          <cell r="G1194">
            <v>2147.16</v>
          </cell>
          <cell r="H1194">
            <v>2148</v>
          </cell>
        </row>
        <row r="1195">
          <cell r="B1195" t="str">
            <v>Tablets, Norfloxacin 400mg 100/Pkt</v>
          </cell>
          <cell r="C1195" t="str">
            <v>Supplies</v>
          </cell>
          <cell r="D1195" t="str">
            <v>DRUGS</v>
          </cell>
          <cell r="E1195">
            <v>26.11</v>
          </cell>
          <cell r="F1195">
            <v>190</v>
          </cell>
          <cell r="G1195">
            <v>220.39999999999998</v>
          </cell>
          <cell r="H1195">
            <v>221</v>
          </cell>
        </row>
        <row r="1196">
          <cell r="B1196" t="str">
            <v>Tablets, Norfloxacin 400mg 1x100</v>
          </cell>
          <cell r="C1196" t="str">
            <v>Supplies</v>
          </cell>
          <cell r="D1196" t="str">
            <v>DRUGS</v>
          </cell>
          <cell r="E1196">
            <v>26.11</v>
          </cell>
          <cell r="F1196">
            <v>162</v>
          </cell>
          <cell r="G1196">
            <v>187.92</v>
          </cell>
          <cell r="H1196">
            <v>188</v>
          </cell>
        </row>
        <row r="1197">
          <cell r="B1197" t="str">
            <v>PPr socket 1/2''</v>
          </cell>
          <cell r="C1197" t="str">
            <v>Supplies</v>
          </cell>
          <cell r="D1197" t="str">
            <v>ELECTRICAL</v>
          </cell>
          <cell r="E1197" t="str">
            <v>26.8H</v>
          </cell>
          <cell r="F1197">
            <v>250</v>
          </cell>
          <cell r="G1197">
            <v>290</v>
          </cell>
          <cell r="H1197">
            <v>290</v>
          </cell>
        </row>
        <row r="1198">
          <cell r="B1198" t="str">
            <v>Tablets, Omeprazole 20mg 30's</v>
          </cell>
          <cell r="C1198" t="str">
            <v>Supplies</v>
          </cell>
          <cell r="D1198" t="str">
            <v>DRUGS</v>
          </cell>
          <cell r="E1198">
            <v>26.11</v>
          </cell>
          <cell r="F1198">
            <v>45</v>
          </cell>
          <cell r="G1198">
            <v>52.199999999999996</v>
          </cell>
          <cell r="H1198">
            <v>53</v>
          </cell>
        </row>
        <row r="1199">
          <cell r="B1199" t="str">
            <v>Tablets, Orodar (1000/Tin</v>
          </cell>
          <cell r="C1199" t="str">
            <v>Supplies</v>
          </cell>
          <cell r="D1199" t="str">
            <v>DRUGS</v>
          </cell>
          <cell r="E1199">
            <v>26.11</v>
          </cell>
          <cell r="F1199">
            <v>2844</v>
          </cell>
          <cell r="G1199">
            <v>3299.04</v>
          </cell>
          <cell r="H1199">
            <v>3300</v>
          </cell>
        </row>
        <row r="1200">
          <cell r="B1200" t="str">
            <v>Tablets, Panadol 500g 10/pkt</v>
          </cell>
          <cell r="C1200" t="str">
            <v>Supplies</v>
          </cell>
          <cell r="D1200" t="str">
            <v>DRUGS</v>
          </cell>
          <cell r="E1200">
            <v>26.11</v>
          </cell>
          <cell r="F1200">
            <v>48</v>
          </cell>
          <cell r="G1200">
            <v>55.679999999999993</v>
          </cell>
          <cell r="H1200">
            <v>56</v>
          </cell>
        </row>
        <row r="1201">
          <cell r="B1201" t="str">
            <v>Tablets, Paracetamol  500mg 1x1000</v>
          </cell>
          <cell r="C1201" t="str">
            <v>Supplies</v>
          </cell>
          <cell r="D1201" t="str">
            <v>DRUGS</v>
          </cell>
          <cell r="E1201">
            <v>26.11</v>
          </cell>
          <cell r="F1201">
            <v>290</v>
          </cell>
          <cell r="G1201">
            <v>336.4</v>
          </cell>
          <cell r="H1201">
            <v>337</v>
          </cell>
        </row>
        <row r="1202">
          <cell r="B1202" t="str">
            <v>Tablets, Piriton  4mg 1x1000</v>
          </cell>
          <cell r="C1202" t="str">
            <v>Supplies</v>
          </cell>
          <cell r="D1202" t="str">
            <v>DRUGS</v>
          </cell>
          <cell r="E1202">
            <v>26.11</v>
          </cell>
          <cell r="F1202">
            <v>55</v>
          </cell>
          <cell r="G1202">
            <v>63.8</v>
          </cell>
          <cell r="H1202">
            <v>64</v>
          </cell>
        </row>
        <row r="1203">
          <cell r="B1203" t="str">
            <v>Tablets, Praziquantel  600mg 1x100</v>
          </cell>
          <cell r="C1203" t="str">
            <v>Supplies</v>
          </cell>
          <cell r="D1203" t="str">
            <v>DRUGS</v>
          </cell>
          <cell r="E1203">
            <v>26.11</v>
          </cell>
          <cell r="F1203">
            <v>885</v>
          </cell>
          <cell r="G1203">
            <v>1026.5999999999999</v>
          </cell>
          <cell r="H1203">
            <v>1027</v>
          </cell>
        </row>
        <row r="1204">
          <cell r="B1204" t="str">
            <v>Tablets, Prednisolone  5mg 1x1000</v>
          </cell>
          <cell r="C1204" t="str">
            <v>Supplies</v>
          </cell>
          <cell r="D1204" t="str">
            <v>DRUGS</v>
          </cell>
          <cell r="E1204">
            <v>26.11</v>
          </cell>
          <cell r="F1204">
            <v>640</v>
          </cell>
          <cell r="G1204">
            <v>742.4</v>
          </cell>
          <cell r="H1204">
            <v>743</v>
          </cell>
        </row>
        <row r="1205">
          <cell r="B1205" t="str">
            <v>Tablets, Promethazine  25mg 1x1000</v>
          </cell>
          <cell r="C1205" t="str">
            <v>Supplies</v>
          </cell>
          <cell r="D1205" t="str">
            <v>DRUGS</v>
          </cell>
          <cell r="E1205">
            <v>26.11</v>
          </cell>
          <cell r="F1205">
            <v>165</v>
          </cell>
          <cell r="G1205">
            <v>191.39999999999998</v>
          </cell>
          <cell r="H1205">
            <v>192</v>
          </cell>
        </row>
        <row r="1206">
          <cell r="B1206" t="str">
            <v>Tablets, Pyridoxine Vit B6 25mg 1000/pkt</v>
          </cell>
          <cell r="C1206" t="str">
            <v>Supplies</v>
          </cell>
          <cell r="D1206" t="str">
            <v>DRUGS</v>
          </cell>
          <cell r="E1206">
            <v>26.11</v>
          </cell>
          <cell r="F1206">
            <v>900</v>
          </cell>
          <cell r="G1206">
            <v>1044</v>
          </cell>
          <cell r="H1206">
            <v>1044</v>
          </cell>
        </row>
        <row r="1207">
          <cell r="B1207" t="str">
            <v>Tablets, Pyridoxine Vit B6 50mg 100/pkt</v>
          </cell>
          <cell r="C1207" t="str">
            <v>Supplies</v>
          </cell>
          <cell r="D1207" t="str">
            <v>DRUGS</v>
          </cell>
          <cell r="E1207">
            <v>26.11</v>
          </cell>
          <cell r="F1207">
            <v>83</v>
          </cell>
          <cell r="G1207">
            <v>96.279999999999987</v>
          </cell>
          <cell r="H1207">
            <v>97</v>
          </cell>
        </row>
        <row r="1208">
          <cell r="B1208" t="str">
            <v>PPr socket 3/4''</v>
          </cell>
          <cell r="C1208" t="str">
            <v>Supplies</v>
          </cell>
          <cell r="D1208" t="str">
            <v>ELECTRICAL</v>
          </cell>
          <cell r="E1208" t="str">
            <v>26.8H</v>
          </cell>
          <cell r="F1208">
            <v>200</v>
          </cell>
          <cell r="G1208">
            <v>231.99999999999997</v>
          </cell>
          <cell r="H1208">
            <v>232</v>
          </cell>
        </row>
        <row r="1209">
          <cell r="B1209" t="str">
            <v>Tablets, Pyrodoxine 50mg 1x100</v>
          </cell>
          <cell r="C1209" t="str">
            <v>Supplies</v>
          </cell>
          <cell r="D1209" t="str">
            <v>DRUGS</v>
          </cell>
          <cell r="E1209">
            <v>26.11</v>
          </cell>
          <cell r="F1209">
            <v>84</v>
          </cell>
          <cell r="G1209">
            <v>97.44</v>
          </cell>
          <cell r="H1209">
            <v>98</v>
          </cell>
        </row>
        <row r="1210">
          <cell r="B1210" t="str">
            <v>Tablets, Quinine Sulphate 200mg 1000/tin</v>
          </cell>
          <cell r="C1210" t="str">
            <v>Supplies</v>
          </cell>
          <cell r="D1210" t="str">
            <v>DRUGS</v>
          </cell>
          <cell r="E1210">
            <v>26.11</v>
          </cell>
          <cell r="F1210">
            <v>2760</v>
          </cell>
          <cell r="G1210">
            <v>3201.6</v>
          </cell>
          <cell r="H1210">
            <v>3202</v>
          </cell>
        </row>
        <row r="1211">
          <cell r="B1211" t="str">
            <v>Tablets, Raltegravir (Isentress) 400mg 1x60</v>
          </cell>
          <cell r="C1211" t="str">
            <v>Supplies</v>
          </cell>
          <cell r="D1211" t="str">
            <v>DRUGS</v>
          </cell>
          <cell r="E1211">
            <v>26.11</v>
          </cell>
          <cell r="F1211">
            <v>8925</v>
          </cell>
          <cell r="G1211">
            <v>10353</v>
          </cell>
          <cell r="H1211">
            <v>10353</v>
          </cell>
        </row>
        <row r="1212">
          <cell r="B1212" t="str">
            <v>Tablets, Ranferon</v>
          </cell>
          <cell r="C1212" t="str">
            <v>Supplies</v>
          </cell>
          <cell r="D1212" t="str">
            <v>DRUGS</v>
          </cell>
          <cell r="E1212">
            <v>26.11</v>
          </cell>
          <cell r="F1212">
            <v>219</v>
          </cell>
          <cell r="G1212">
            <v>254.04</v>
          </cell>
          <cell r="H1212">
            <v>255</v>
          </cell>
        </row>
        <row r="1213">
          <cell r="B1213" t="str">
            <v>Tablets, Ranitadine 150mg 20/pkt</v>
          </cell>
          <cell r="C1213" t="str">
            <v>Supplies</v>
          </cell>
          <cell r="D1213" t="str">
            <v>DRUGS</v>
          </cell>
          <cell r="E1213">
            <v>26.11</v>
          </cell>
          <cell r="F1213">
            <v>29</v>
          </cell>
          <cell r="G1213">
            <v>33.64</v>
          </cell>
          <cell r="H1213">
            <v>34</v>
          </cell>
        </row>
        <row r="1214">
          <cell r="B1214" t="str">
            <v>Tablets, Ritonavir (Norvir) 100mg 1x84</v>
          </cell>
          <cell r="C1214" t="str">
            <v>Supplies</v>
          </cell>
          <cell r="D1214" t="str">
            <v>DRUGS</v>
          </cell>
          <cell r="E1214">
            <v>26.11</v>
          </cell>
          <cell r="F1214">
            <v>1119</v>
          </cell>
          <cell r="G1214">
            <v>1298.04</v>
          </cell>
          <cell r="H1214">
            <v>1299</v>
          </cell>
        </row>
        <row r="1215">
          <cell r="B1215" t="str">
            <v>Tablets, Saferon  1x30</v>
          </cell>
          <cell r="C1215" t="str">
            <v>Supplies</v>
          </cell>
          <cell r="D1215" t="str">
            <v>DRUGS</v>
          </cell>
          <cell r="E1215">
            <v>26.11</v>
          </cell>
          <cell r="F1215">
            <v>381</v>
          </cell>
          <cell r="G1215">
            <v>441.96</v>
          </cell>
          <cell r="H1215">
            <v>442</v>
          </cell>
        </row>
        <row r="1216">
          <cell r="B1216" t="str">
            <v>Tablets, Salbutamol 4mg 1000/Tin</v>
          </cell>
          <cell r="C1216" t="str">
            <v>Supplies</v>
          </cell>
          <cell r="D1216" t="str">
            <v>DRUGS</v>
          </cell>
          <cell r="E1216">
            <v>26.11</v>
          </cell>
          <cell r="F1216">
            <v>165</v>
          </cell>
          <cell r="G1216">
            <v>191.39999999999998</v>
          </cell>
          <cell r="H1216">
            <v>192</v>
          </cell>
        </row>
        <row r="1217">
          <cell r="B1217" t="str">
            <v>Tablets, Salphadoxin/pyrimethezine 1x3</v>
          </cell>
          <cell r="C1217" t="str">
            <v>Supplies</v>
          </cell>
          <cell r="D1217" t="str">
            <v>DRUGS</v>
          </cell>
          <cell r="E1217">
            <v>26.11</v>
          </cell>
          <cell r="F1217">
            <v>15</v>
          </cell>
          <cell r="G1217">
            <v>17.399999999999999</v>
          </cell>
          <cell r="H1217">
            <v>18</v>
          </cell>
        </row>
        <row r="1218">
          <cell r="B1218" t="str">
            <v>Tablets, Septrin Original 1x1000</v>
          </cell>
          <cell r="C1218" t="str">
            <v>Supplies</v>
          </cell>
          <cell r="D1218" t="str">
            <v>DRUGS</v>
          </cell>
          <cell r="E1218">
            <v>26.11</v>
          </cell>
          <cell r="F1218">
            <v>2222</v>
          </cell>
          <cell r="G1218">
            <v>2577.52</v>
          </cell>
          <cell r="H1218">
            <v>2578</v>
          </cell>
        </row>
        <row r="1219">
          <cell r="B1219" t="str">
            <v>PPr union 1''</v>
          </cell>
          <cell r="C1219" t="str">
            <v>Supplies</v>
          </cell>
          <cell r="D1219" t="str">
            <v>ELECTRICAL</v>
          </cell>
          <cell r="E1219" t="str">
            <v>26.8H</v>
          </cell>
          <cell r="F1219">
            <v>150</v>
          </cell>
          <cell r="G1219">
            <v>174</v>
          </cell>
          <cell r="H1219">
            <v>174</v>
          </cell>
        </row>
        <row r="1220">
          <cell r="B1220" t="str">
            <v>Tablets, Stocrin 600mg</v>
          </cell>
          <cell r="C1220" t="str">
            <v>Supplies</v>
          </cell>
          <cell r="D1220" t="str">
            <v>DRUGS</v>
          </cell>
          <cell r="E1220">
            <v>26.11</v>
          </cell>
          <cell r="F1220">
            <v>1664</v>
          </cell>
          <cell r="G1220">
            <v>1930.2399999999998</v>
          </cell>
          <cell r="H1220">
            <v>1931</v>
          </cell>
        </row>
        <row r="1221">
          <cell r="B1221" t="str">
            <v>Tablets, Sulphate, Ferrous   200mg 1x1000</v>
          </cell>
          <cell r="C1221" t="str">
            <v>Supplies</v>
          </cell>
          <cell r="D1221" t="str">
            <v>DRUGS</v>
          </cell>
          <cell r="E1221">
            <v>26.11</v>
          </cell>
          <cell r="F1221">
            <v>350</v>
          </cell>
          <cell r="G1221">
            <v>406</v>
          </cell>
          <cell r="H1221">
            <v>406</v>
          </cell>
        </row>
        <row r="1222">
          <cell r="B1222" t="str">
            <v>Tablets, Tenofovir/Emtricitabine (Truvada) 300/200mg 1x30</v>
          </cell>
          <cell r="C1222" t="str">
            <v>Supplies</v>
          </cell>
          <cell r="D1222" t="str">
            <v>DRUGS</v>
          </cell>
          <cell r="E1222">
            <v>26.11</v>
          </cell>
          <cell r="F1222">
            <v>2702</v>
          </cell>
          <cell r="G1222">
            <v>3134.3199999999997</v>
          </cell>
          <cell r="H1222">
            <v>3135</v>
          </cell>
        </row>
        <row r="1223">
          <cell r="B1223" t="str">
            <v>Tablets, Throat Lozenges 1000/Tin</v>
          </cell>
          <cell r="C1223" t="str">
            <v>Supplies</v>
          </cell>
          <cell r="D1223" t="str">
            <v>DRUGS</v>
          </cell>
          <cell r="E1223">
            <v>26.11</v>
          </cell>
          <cell r="F1223">
            <v>450</v>
          </cell>
          <cell r="G1223">
            <v>522</v>
          </cell>
          <cell r="H1223">
            <v>522</v>
          </cell>
        </row>
        <row r="1224">
          <cell r="B1224" t="str">
            <v>Tablets, Tinidazole  500mg 1x500</v>
          </cell>
          <cell r="C1224" t="str">
            <v>Supplies</v>
          </cell>
          <cell r="D1224" t="str">
            <v>DRUGS</v>
          </cell>
          <cell r="E1224">
            <v>26.11</v>
          </cell>
          <cell r="F1224">
            <v>510</v>
          </cell>
          <cell r="G1224">
            <v>591.59999999999991</v>
          </cell>
          <cell r="H1224">
            <v>592</v>
          </cell>
        </row>
        <row r="1225">
          <cell r="B1225" t="str">
            <v xml:space="preserve">Tablets, Triviro (Lamivudine+stavudine+Neverapine)150/30/200mg 1x60 </v>
          </cell>
          <cell r="C1225" t="str">
            <v>Supplies</v>
          </cell>
          <cell r="D1225" t="str">
            <v>DRUGS</v>
          </cell>
          <cell r="E1225">
            <v>26.11</v>
          </cell>
          <cell r="F1225">
            <v>544.71</v>
          </cell>
          <cell r="G1225">
            <v>631.86360000000002</v>
          </cell>
          <cell r="H1225">
            <v>632</v>
          </cell>
        </row>
        <row r="1226">
          <cell r="B1226" t="str">
            <v>Tablets, Ventolin 4mg 240/pkt</v>
          </cell>
          <cell r="C1226" t="str">
            <v>Supplies</v>
          </cell>
          <cell r="D1226" t="str">
            <v>DRUGS</v>
          </cell>
          <cell r="E1226">
            <v>26.11</v>
          </cell>
          <cell r="F1226">
            <v>1050</v>
          </cell>
          <cell r="G1226">
            <v>1218</v>
          </cell>
          <cell r="H1226">
            <v>1218</v>
          </cell>
        </row>
        <row r="1227">
          <cell r="B1227" t="str">
            <v>Tablets, Vitamin B complex  1x1000</v>
          </cell>
          <cell r="C1227" t="str">
            <v>Supplies</v>
          </cell>
          <cell r="D1227" t="str">
            <v>DRUGS</v>
          </cell>
          <cell r="E1227">
            <v>26.11</v>
          </cell>
          <cell r="F1227">
            <v>125</v>
          </cell>
          <cell r="G1227">
            <v>145</v>
          </cell>
          <cell r="H1227">
            <v>145</v>
          </cell>
        </row>
        <row r="1228">
          <cell r="B1228" t="str">
            <v>Tablets, Zinc Sulphate 20mg 1x100</v>
          </cell>
          <cell r="C1228" t="str">
            <v>Supplies</v>
          </cell>
          <cell r="D1228" t="str">
            <v>DRUGS</v>
          </cell>
          <cell r="E1228">
            <v>26.11</v>
          </cell>
          <cell r="F1228">
            <v>358</v>
          </cell>
          <cell r="G1228">
            <v>415.28</v>
          </cell>
          <cell r="H1228">
            <v>416</v>
          </cell>
        </row>
        <row r="1229">
          <cell r="B1229" t="str">
            <v>Tank, Reserve Assy 16470-17010</v>
          </cell>
          <cell r="C1229" t="str">
            <v>Supplies</v>
          </cell>
          <cell r="D1229" t="str">
            <v>TRANSPORT</v>
          </cell>
          <cell r="E1229" t="str">
            <v>25.7M</v>
          </cell>
          <cell r="F1229">
            <v>4369.6000000000004</v>
          </cell>
          <cell r="G1229">
            <v>5068.7359999999999</v>
          </cell>
          <cell r="H1229">
            <v>5069</v>
          </cell>
        </row>
        <row r="1230">
          <cell r="B1230" t="str">
            <v>PPr union 1/2''</v>
          </cell>
          <cell r="C1230" t="str">
            <v>Supplies</v>
          </cell>
          <cell r="D1230" t="str">
            <v>ELECTRICAL</v>
          </cell>
          <cell r="E1230" t="str">
            <v>26.8H</v>
          </cell>
          <cell r="F1230">
            <v>100</v>
          </cell>
          <cell r="G1230">
            <v>115.99999999999999</v>
          </cell>
          <cell r="H1230">
            <v>116</v>
          </cell>
        </row>
        <row r="1231">
          <cell r="B1231" t="str">
            <v>Tank, Reserve Assy 16470-61060</v>
          </cell>
          <cell r="C1231" t="str">
            <v>Supplies</v>
          </cell>
          <cell r="D1231" t="str">
            <v>TRANSPORT</v>
          </cell>
          <cell r="E1231" t="str">
            <v>25.7M</v>
          </cell>
          <cell r="F1231">
            <v>1020</v>
          </cell>
          <cell r="G1231">
            <v>1183.1999999999998</v>
          </cell>
          <cell r="H1231">
            <v>1184</v>
          </cell>
        </row>
        <row r="1232">
          <cell r="B1232" t="str">
            <v>Tank, Reserve Assy 16470-66030</v>
          </cell>
          <cell r="C1232" t="str">
            <v>Supplies</v>
          </cell>
          <cell r="D1232" t="str">
            <v>TRANSPORT</v>
          </cell>
          <cell r="E1232" t="str">
            <v>25.7M</v>
          </cell>
          <cell r="F1232">
            <v>1900</v>
          </cell>
          <cell r="G1232">
            <v>2204</v>
          </cell>
          <cell r="H1232">
            <v>2204</v>
          </cell>
        </row>
        <row r="1233">
          <cell r="B1233" t="str">
            <v>Tape, Autoclave 1/2''</v>
          </cell>
          <cell r="C1233" t="str">
            <v>Supplies</v>
          </cell>
          <cell r="D1233" t="str">
            <v>LAB-CONS</v>
          </cell>
          <cell r="E1233">
            <v>26.51</v>
          </cell>
          <cell r="F1233">
            <v>300</v>
          </cell>
          <cell r="G1233">
            <v>348</v>
          </cell>
          <cell r="H1233">
            <v>348</v>
          </cell>
        </row>
        <row r="1234">
          <cell r="B1234" t="str">
            <v>Tape, Clear (cellotape) 1</v>
          </cell>
          <cell r="C1234" t="str">
            <v>Supplies</v>
          </cell>
          <cell r="D1234" t="str">
            <v>OFFICE</v>
          </cell>
          <cell r="E1234" t="str">
            <v>26.6L</v>
          </cell>
          <cell r="F1234">
            <v>15.398999999999999</v>
          </cell>
          <cell r="G1234">
            <v>17.862839999999998</v>
          </cell>
          <cell r="H1234">
            <v>18</v>
          </cell>
        </row>
        <row r="1235">
          <cell r="B1235" t="str">
            <v>Tape, Clear (cellotape) 2''</v>
          </cell>
          <cell r="C1235" t="str">
            <v>Supplies</v>
          </cell>
          <cell r="D1235" t="str">
            <v>OFFICE</v>
          </cell>
          <cell r="E1235" t="str">
            <v>26.6L</v>
          </cell>
          <cell r="F1235">
            <v>32.004399999999997</v>
          </cell>
          <cell r="G1235">
            <v>37.125103999999993</v>
          </cell>
          <cell r="H1235">
            <v>38</v>
          </cell>
        </row>
        <row r="1236">
          <cell r="B1236" t="str">
            <v>Tape, Coloured 2''</v>
          </cell>
          <cell r="C1236" t="str">
            <v>Supplies</v>
          </cell>
          <cell r="D1236" t="str">
            <v>OFFICE</v>
          </cell>
          <cell r="E1236" t="str">
            <v>26.6L</v>
          </cell>
          <cell r="F1236">
            <v>1392</v>
          </cell>
          <cell r="G1236">
            <v>1614.7199999999998</v>
          </cell>
          <cell r="H1236">
            <v>1615</v>
          </cell>
        </row>
        <row r="1237">
          <cell r="B1237" t="str">
            <v>Tape, Fibre 2'' (Roll)</v>
          </cell>
          <cell r="C1237" t="str">
            <v>Supplies</v>
          </cell>
          <cell r="D1237" t="str">
            <v>OFFICE</v>
          </cell>
          <cell r="E1237" t="str">
            <v>26.6L</v>
          </cell>
          <cell r="F1237">
            <v>603.45000000000005</v>
          </cell>
          <cell r="G1237">
            <v>700.00199999999995</v>
          </cell>
          <cell r="H1237">
            <v>701</v>
          </cell>
        </row>
        <row r="1238">
          <cell r="B1238" t="str">
            <v>Tape, for binding Book copy 2"</v>
          </cell>
          <cell r="C1238" t="str">
            <v>Supplies</v>
          </cell>
          <cell r="D1238" t="str">
            <v>OFFICE</v>
          </cell>
          <cell r="E1238" t="str">
            <v>26.6L</v>
          </cell>
          <cell r="F1238">
            <v>162.4</v>
          </cell>
          <cell r="G1238">
            <v>188.38399999999999</v>
          </cell>
          <cell r="H1238">
            <v>189</v>
          </cell>
        </row>
        <row r="1239">
          <cell r="B1239" t="str">
            <v>Tape, for Data HP Super  DLT 320GB- #.C7980A</v>
          </cell>
          <cell r="C1239" t="str">
            <v>Supplies</v>
          </cell>
          <cell r="D1239" t="str">
            <v>COMP</v>
          </cell>
          <cell r="E1239" t="str">
            <v>26.6B</v>
          </cell>
          <cell r="F1239">
            <v>5104</v>
          </cell>
          <cell r="G1239">
            <v>5920.6399999999994</v>
          </cell>
          <cell r="H1239">
            <v>5921</v>
          </cell>
        </row>
        <row r="1240">
          <cell r="B1240" t="str">
            <v>Tape, for Data Ultrium HP LT02 400GB- #.C7992A</v>
          </cell>
          <cell r="C1240" t="str">
            <v>Supplies</v>
          </cell>
          <cell r="D1240" t="str">
            <v>COMP</v>
          </cell>
          <cell r="E1240" t="str">
            <v>26.6B</v>
          </cell>
          <cell r="F1240">
            <v>4000</v>
          </cell>
          <cell r="G1240">
            <v>4640</v>
          </cell>
          <cell r="H1240">
            <v>4640</v>
          </cell>
        </row>
        <row r="1241">
          <cell r="B1241" t="str">
            <v>PPr union 3/4''</v>
          </cell>
          <cell r="C1241" t="str">
            <v>Supplies</v>
          </cell>
          <cell r="D1241" t="str">
            <v>ELECTRICAL</v>
          </cell>
          <cell r="E1241" t="str">
            <v>26.8H</v>
          </cell>
          <cell r="F1241">
            <v>80</v>
          </cell>
          <cell r="G1241">
            <v>92.8</v>
          </cell>
          <cell r="H1241">
            <v>93</v>
          </cell>
        </row>
        <row r="1242">
          <cell r="B1242" t="str">
            <v>Tape, Insertion Peadiatric Coloured</v>
          </cell>
          <cell r="C1242" t="str">
            <v>Supplies</v>
          </cell>
          <cell r="D1242" t="str">
            <v>LAB-CONS</v>
          </cell>
          <cell r="E1242">
            <v>26.51</v>
          </cell>
          <cell r="F1242">
            <v>140</v>
          </cell>
          <cell r="G1242">
            <v>162.39999999999998</v>
          </cell>
          <cell r="H1242">
            <v>163</v>
          </cell>
        </row>
        <row r="1243">
          <cell r="B1243" t="str">
            <v>Tape, Insulating   Yellow 1''</v>
          </cell>
          <cell r="C1243" t="str">
            <v>Supplies</v>
          </cell>
          <cell r="D1243" t="str">
            <v>ELECTRICAL</v>
          </cell>
          <cell r="E1243" t="str">
            <v>26.8H</v>
          </cell>
          <cell r="F1243">
            <v>50</v>
          </cell>
          <cell r="G1243">
            <v>57.999999999999993</v>
          </cell>
          <cell r="H1243">
            <v>58</v>
          </cell>
        </row>
        <row r="1244">
          <cell r="B1244" t="str">
            <v>Tape, Insulating  1'' assorted colours</v>
          </cell>
          <cell r="C1244" t="str">
            <v>Supplies</v>
          </cell>
          <cell r="D1244" t="str">
            <v>ELECTRICAL</v>
          </cell>
          <cell r="E1244" t="str">
            <v>26.8H</v>
          </cell>
          <cell r="F1244">
            <v>56</v>
          </cell>
          <cell r="G1244">
            <v>64.959999999999994</v>
          </cell>
          <cell r="H1244">
            <v>65</v>
          </cell>
        </row>
        <row r="1245">
          <cell r="B1245" t="str">
            <v>Tape, Insulating  Red 1''</v>
          </cell>
          <cell r="C1245" t="str">
            <v>Supplies</v>
          </cell>
          <cell r="D1245" t="str">
            <v>ELECTRICAL</v>
          </cell>
          <cell r="E1245" t="str">
            <v>26.8H</v>
          </cell>
          <cell r="F1245">
            <v>50</v>
          </cell>
          <cell r="G1245">
            <v>57.999999999999993</v>
          </cell>
          <cell r="H1245">
            <v>58</v>
          </cell>
        </row>
        <row r="1246">
          <cell r="B1246" t="str">
            <v>Tape, Insulating Blue 1''</v>
          </cell>
          <cell r="C1246" t="str">
            <v>Supplies</v>
          </cell>
          <cell r="D1246" t="str">
            <v>ELECTRICAL</v>
          </cell>
          <cell r="E1246" t="str">
            <v>26.8H</v>
          </cell>
          <cell r="F1246">
            <v>50</v>
          </cell>
          <cell r="G1246">
            <v>57.999999999999993</v>
          </cell>
          <cell r="H1246">
            <v>58</v>
          </cell>
        </row>
        <row r="1247">
          <cell r="B1247" t="str">
            <v>Tape, Masking 1"</v>
          </cell>
          <cell r="C1247" t="str">
            <v>Supplies</v>
          </cell>
          <cell r="D1247" t="str">
            <v>OFFICE</v>
          </cell>
          <cell r="E1247" t="str">
            <v>26.6L</v>
          </cell>
          <cell r="F1247">
            <v>48.001109999999997</v>
          </cell>
          <cell r="G1247">
            <v>55.68128759999999</v>
          </cell>
          <cell r="H1247">
            <v>56</v>
          </cell>
        </row>
        <row r="1248">
          <cell r="B1248" t="str">
            <v>Tape, Masking 2"</v>
          </cell>
          <cell r="C1248" t="str">
            <v>Supplies</v>
          </cell>
          <cell r="D1248" t="str">
            <v>OFFICE</v>
          </cell>
          <cell r="E1248" t="str">
            <v>26.6L</v>
          </cell>
          <cell r="F1248">
            <v>174</v>
          </cell>
          <cell r="G1248">
            <v>201.83999999999997</v>
          </cell>
          <cell r="H1248">
            <v>202</v>
          </cell>
        </row>
        <row r="1249">
          <cell r="B1249" t="str">
            <v xml:space="preserve">Tape, Measure - 5M Metal  </v>
          </cell>
          <cell r="C1249" t="str">
            <v>Supplies</v>
          </cell>
          <cell r="D1249" t="str">
            <v>WORKSHOP</v>
          </cell>
          <cell r="E1249" t="str">
            <v>31.9X</v>
          </cell>
          <cell r="F1249">
            <v>145</v>
          </cell>
          <cell r="G1249">
            <v>168.2</v>
          </cell>
          <cell r="H1249">
            <v>169</v>
          </cell>
        </row>
        <row r="1250">
          <cell r="B1250" t="str">
            <v>Tape, Measure head circumference  paediatric</v>
          </cell>
          <cell r="C1250" t="str">
            <v>Supplies</v>
          </cell>
          <cell r="D1250" t="str">
            <v>LAB-CONS</v>
          </cell>
          <cell r="E1250">
            <v>26.51</v>
          </cell>
          <cell r="F1250">
            <v>900</v>
          </cell>
          <cell r="G1250">
            <v>1044</v>
          </cell>
          <cell r="H1250">
            <v>1044</v>
          </cell>
        </row>
        <row r="1251">
          <cell r="B1251" t="str">
            <v>Tape, Parking 2" Brown</v>
          </cell>
          <cell r="C1251" t="str">
            <v>Supplies</v>
          </cell>
          <cell r="D1251" t="str">
            <v>OFFICE</v>
          </cell>
          <cell r="E1251" t="str">
            <v>26.6L</v>
          </cell>
          <cell r="F1251">
            <v>40</v>
          </cell>
          <cell r="G1251">
            <v>46.4</v>
          </cell>
          <cell r="H1251">
            <v>47</v>
          </cell>
        </row>
        <row r="1252">
          <cell r="B1252" t="str">
            <v>PPr adoptor 1''</v>
          </cell>
          <cell r="C1252" t="str">
            <v>Supplies</v>
          </cell>
          <cell r="D1252" t="str">
            <v>ELECTRICAL</v>
          </cell>
          <cell r="E1252" t="str">
            <v>26.8H</v>
          </cell>
          <cell r="F1252">
            <v>50</v>
          </cell>
          <cell r="G1252">
            <v>57.999999999999993</v>
          </cell>
          <cell r="H1252">
            <v>58</v>
          </cell>
        </row>
        <row r="1253">
          <cell r="B1253" t="str">
            <v>Tape, Rainbow pack coloured 19mmx13mm</v>
          </cell>
          <cell r="C1253" t="str">
            <v>Supplies</v>
          </cell>
          <cell r="D1253" t="str">
            <v>LAB-CONS</v>
          </cell>
          <cell r="E1253">
            <v>26.51</v>
          </cell>
          <cell r="F1253">
            <v>1200</v>
          </cell>
          <cell r="G1253">
            <v>1392</v>
          </cell>
          <cell r="H1253">
            <v>1392</v>
          </cell>
        </row>
        <row r="1254">
          <cell r="B1254" t="str">
            <v>Tape, Sterilization Indicator 1" Pk.6 #1251E32</v>
          </cell>
          <cell r="C1254" t="str">
            <v>Supplies</v>
          </cell>
          <cell r="D1254" t="str">
            <v>LAB-CONS</v>
          </cell>
          <cell r="E1254">
            <v>26.51</v>
          </cell>
          <cell r="F1254">
            <v>1102</v>
          </cell>
          <cell r="G1254">
            <v>1278.32</v>
          </cell>
          <cell r="H1254">
            <v>1279</v>
          </cell>
        </row>
        <row r="1255">
          <cell r="B1255" t="str">
            <v>TaqMan Probe, large scale, TAMRA quencher (50nmol) # 450003 Rickettsia CS-P</v>
          </cell>
          <cell r="C1255" t="str">
            <v>Supplies</v>
          </cell>
          <cell r="D1255" t="str">
            <v>LAB-CONS</v>
          </cell>
          <cell r="E1255">
            <v>26.51</v>
          </cell>
          <cell r="F1255">
            <v>41192</v>
          </cell>
          <cell r="G1255">
            <v>47782.719999999994</v>
          </cell>
          <cell r="H1255">
            <v>47783</v>
          </cell>
        </row>
        <row r="1256">
          <cell r="B1256" t="str">
            <v>Terminal, Rooters wireless</v>
          </cell>
          <cell r="C1256" t="str">
            <v>Supplies</v>
          </cell>
          <cell r="D1256" t="str">
            <v>COMP</v>
          </cell>
          <cell r="E1256" t="str">
            <v>26.6B</v>
          </cell>
          <cell r="F1256">
            <v>5568</v>
          </cell>
          <cell r="G1256">
            <v>6458.8799999999992</v>
          </cell>
          <cell r="H1256">
            <v>6459</v>
          </cell>
        </row>
        <row r="1257">
          <cell r="B1257" t="str">
            <v>Terminator, Cycle Sequencing Big Dye V 3.1 kit 1x100 Cat# 4316357</v>
          </cell>
          <cell r="C1257" t="str">
            <v>Supplies</v>
          </cell>
          <cell r="D1257" t="str">
            <v>LAB-CONS</v>
          </cell>
          <cell r="E1257">
            <v>26.51</v>
          </cell>
          <cell r="F1257">
            <v>12603.18</v>
          </cell>
          <cell r="G1257">
            <v>14619.6888</v>
          </cell>
          <cell r="H1257">
            <v>14620</v>
          </cell>
        </row>
        <row r="1258">
          <cell r="B1258" t="str">
            <v>Terminator, Std Sequencing Big dye Std V1.1 ( AB 3130 Genetic, ABI PRISM 310/3100Cat# 436791</v>
          </cell>
          <cell r="C1258" t="str">
            <v>Supplies</v>
          </cell>
          <cell r="D1258" t="str">
            <v>LAB-CONS</v>
          </cell>
          <cell r="E1258">
            <v>26.51</v>
          </cell>
          <cell r="F1258">
            <v>10190.700000000001</v>
          </cell>
          <cell r="G1258">
            <v>11821.212</v>
          </cell>
          <cell r="H1258">
            <v>11822</v>
          </cell>
        </row>
        <row r="1259">
          <cell r="B1259" t="str">
            <v>Terminator, Std Sequencing Big dye Std V3.1 (for use on AB 3100/3130 Analysers Cat# 4336974</v>
          </cell>
          <cell r="C1259" t="str">
            <v>Supplies</v>
          </cell>
          <cell r="D1259" t="str">
            <v>LAB-CONS</v>
          </cell>
          <cell r="E1259">
            <v>26.51</v>
          </cell>
          <cell r="F1259">
            <v>4964.7</v>
          </cell>
          <cell r="G1259">
            <v>5759.0519999999997</v>
          </cell>
          <cell r="H1259">
            <v>5760</v>
          </cell>
        </row>
        <row r="1260">
          <cell r="B1260" t="str">
            <v>Terminator, Std Sequencing Big Dye V 3.1(for use on AB 3130 Genetic &amp; 3100  Analyser Cat# 4336935</v>
          </cell>
          <cell r="C1260" t="str">
            <v>Supplies</v>
          </cell>
          <cell r="D1260" t="str">
            <v>LAB-CONS</v>
          </cell>
          <cell r="E1260">
            <v>26.51</v>
          </cell>
          <cell r="F1260">
            <v>12731.616669999999</v>
          </cell>
          <cell r="G1260">
            <v>14768.675337199998</v>
          </cell>
          <cell r="H1260">
            <v>14769</v>
          </cell>
        </row>
        <row r="1261">
          <cell r="B1261" t="str">
            <v>Test Kit, First sign Pregnancy Strip test card 25/outer</v>
          </cell>
          <cell r="C1261" t="str">
            <v>Supplies</v>
          </cell>
          <cell r="D1261" t="str">
            <v>LAB-CONS</v>
          </cell>
          <cell r="E1261">
            <v>26.51</v>
          </cell>
          <cell r="F1261">
            <v>2125</v>
          </cell>
          <cell r="G1261">
            <v>2465</v>
          </cell>
          <cell r="H1261">
            <v>2465</v>
          </cell>
        </row>
        <row r="1262">
          <cell r="B1262" t="str">
            <v>Test, kit  BD BACTEC™ Myco/F Lytic Medium (25/sp)  for Blood Culture #442003</v>
          </cell>
          <cell r="C1262" t="str">
            <v>Supplies</v>
          </cell>
          <cell r="D1262" t="str">
            <v>LAB-CONS</v>
          </cell>
          <cell r="E1262">
            <v>26.51</v>
          </cell>
          <cell r="F1262">
            <v>10000</v>
          </cell>
          <cell r="G1262">
            <v>11600</v>
          </cell>
          <cell r="H1262">
            <v>11600</v>
          </cell>
        </row>
        <row r="1263">
          <cell r="B1263" t="str">
            <v>PPr adoptor1/2''</v>
          </cell>
          <cell r="C1263" t="str">
            <v>Supplies</v>
          </cell>
          <cell r="D1263" t="str">
            <v>ELECTRICAL</v>
          </cell>
          <cell r="E1263" t="str">
            <v>26.8H</v>
          </cell>
          <cell r="F1263">
            <v>50</v>
          </cell>
          <cell r="G1263">
            <v>57.999999999999993</v>
          </cell>
          <cell r="H1263">
            <v>58</v>
          </cell>
        </row>
        <row r="1264">
          <cell r="B1264" t="str">
            <v>Test, Kit Abbort Murex Elisa Hep B Ag/Ab</v>
          </cell>
          <cell r="C1264" t="str">
            <v>Supplies</v>
          </cell>
          <cell r="D1264" t="str">
            <v>LAB-CONS</v>
          </cell>
          <cell r="E1264">
            <v>26.51</v>
          </cell>
          <cell r="F1264">
            <v>13925.4</v>
          </cell>
          <cell r="G1264">
            <v>16153.463999999998</v>
          </cell>
          <cell r="H1264">
            <v>16154</v>
          </cell>
        </row>
        <row r="1265">
          <cell r="B1265" t="str">
            <v>Test, Kit Abbort Murex Elisa Hep C Ag/Ab</v>
          </cell>
          <cell r="C1265" t="str">
            <v>Supplies</v>
          </cell>
          <cell r="D1265" t="str">
            <v>LAB-CONS</v>
          </cell>
          <cell r="E1265">
            <v>26.51</v>
          </cell>
          <cell r="F1265">
            <v>55366</v>
          </cell>
          <cell r="G1265">
            <v>64224.56</v>
          </cell>
          <cell r="H1265">
            <v>64225</v>
          </cell>
        </row>
        <row r="1266">
          <cell r="B1266" t="str">
            <v>Test, Kit antisera (anti A) 10ml</v>
          </cell>
          <cell r="C1266" t="str">
            <v>Supplies</v>
          </cell>
          <cell r="D1266" t="str">
            <v>LAB-CONS</v>
          </cell>
          <cell r="E1266">
            <v>26.51</v>
          </cell>
          <cell r="F1266">
            <v>280</v>
          </cell>
          <cell r="G1266">
            <v>324.79999999999995</v>
          </cell>
          <cell r="H1266">
            <v>325</v>
          </cell>
        </row>
        <row r="1267">
          <cell r="B1267" t="str">
            <v>Test, Kit antisera (anti AB) 10ml</v>
          </cell>
          <cell r="C1267" t="str">
            <v>Supplies</v>
          </cell>
          <cell r="D1267" t="str">
            <v>LAB-CONS</v>
          </cell>
          <cell r="E1267">
            <v>26.51</v>
          </cell>
          <cell r="F1267">
            <v>430</v>
          </cell>
          <cell r="G1267">
            <v>498.79999999999995</v>
          </cell>
          <cell r="H1267">
            <v>499</v>
          </cell>
        </row>
        <row r="1268">
          <cell r="B1268" t="str">
            <v>Test, Kit antisera (anti B) 10ml</v>
          </cell>
          <cell r="C1268" t="str">
            <v>Supplies</v>
          </cell>
          <cell r="D1268" t="str">
            <v>LAB-CONS</v>
          </cell>
          <cell r="E1268">
            <v>26.51</v>
          </cell>
          <cell r="F1268">
            <v>280</v>
          </cell>
          <cell r="G1268">
            <v>324.79999999999995</v>
          </cell>
          <cell r="H1268">
            <v>325</v>
          </cell>
        </row>
        <row r="1269">
          <cell r="B1269" t="str">
            <v>Test, Kit Antisera (anti-D) 10ml</v>
          </cell>
          <cell r="C1269" t="str">
            <v>Supplies</v>
          </cell>
          <cell r="D1269" t="str">
            <v>LAB-CONS</v>
          </cell>
          <cell r="E1269">
            <v>26.51</v>
          </cell>
          <cell r="F1269">
            <v>680</v>
          </cell>
          <cell r="G1269">
            <v>788.8</v>
          </cell>
          <cell r="H1269">
            <v>789</v>
          </cell>
        </row>
        <row r="1270">
          <cell r="B1270" t="str">
            <v>Test, Kit Antisera ANTI-c 10x10ml</v>
          </cell>
          <cell r="C1270" t="str">
            <v>Supplies</v>
          </cell>
          <cell r="D1270" t="str">
            <v>LAB-CONS</v>
          </cell>
          <cell r="E1270">
            <v>26.51</v>
          </cell>
          <cell r="F1270">
            <v>37250</v>
          </cell>
          <cell r="G1270">
            <v>43210</v>
          </cell>
          <cell r="H1270">
            <v>43210</v>
          </cell>
        </row>
        <row r="1271">
          <cell r="B1271" t="str">
            <v>Test, Kit Antisera ANTI-D (2) Blend 10x10ml</v>
          </cell>
          <cell r="C1271" t="str">
            <v>Supplies</v>
          </cell>
          <cell r="D1271" t="str">
            <v>LAB-CONS</v>
          </cell>
          <cell r="E1271">
            <v>26.51</v>
          </cell>
          <cell r="F1271">
            <v>7250</v>
          </cell>
          <cell r="G1271">
            <v>8410</v>
          </cell>
          <cell r="H1271">
            <v>8410</v>
          </cell>
        </row>
        <row r="1272">
          <cell r="B1272" t="str">
            <v>Test, Kit Antisera ANTI-e 5mlx5ml</v>
          </cell>
          <cell r="C1272" t="str">
            <v>Supplies</v>
          </cell>
          <cell r="D1272" t="str">
            <v>LAB-CONS</v>
          </cell>
          <cell r="E1272">
            <v>26.51</v>
          </cell>
          <cell r="F1272">
            <v>21250</v>
          </cell>
          <cell r="G1272">
            <v>24650</v>
          </cell>
          <cell r="H1272">
            <v>24650</v>
          </cell>
        </row>
        <row r="1273">
          <cell r="B1273" t="str">
            <v>Test, Kit API Staphylococcus (25 Tests)</v>
          </cell>
          <cell r="C1273" t="str">
            <v>Supplies</v>
          </cell>
          <cell r="D1273" t="str">
            <v>LAB-CONS</v>
          </cell>
          <cell r="E1273">
            <v>26.51</v>
          </cell>
          <cell r="F1273">
            <v>11970</v>
          </cell>
          <cell r="G1273">
            <v>13885.199999999999</v>
          </cell>
          <cell r="H1273">
            <v>13886</v>
          </cell>
        </row>
        <row r="1274">
          <cell r="B1274" t="str">
            <v>PPr adoptor 3/4''</v>
          </cell>
          <cell r="C1274" t="str">
            <v>Supplies</v>
          </cell>
          <cell r="D1274" t="str">
            <v>ELECTRICAL</v>
          </cell>
          <cell r="E1274" t="str">
            <v>26.8H</v>
          </cell>
          <cell r="F1274">
            <v>50</v>
          </cell>
          <cell r="G1274">
            <v>57.999999999999993</v>
          </cell>
          <cell r="H1274">
            <v>58</v>
          </cell>
        </row>
        <row r="1275">
          <cell r="B1275" t="str">
            <v>Test, Kit API Streptococcus (25 Tests)</v>
          </cell>
          <cell r="C1275" t="str">
            <v>Supplies</v>
          </cell>
          <cell r="D1275" t="str">
            <v>LAB-CONS</v>
          </cell>
          <cell r="E1275">
            <v>26.51</v>
          </cell>
          <cell r="F1275">
            <v>11970</v>
          </cell>
          <cell r="G1275">
            <v>13885.199999999999</v>
          </cell>
          <cell r="H1275">
            <v>13886</v>
          </cell>
        </row>
        <row r="1276">
          <cell r="B1276" t="str">
            <v>Test, Kit Bioline HIV Rapid 25 tests</v>
          </cell>
          <cell r="C1276" t="str">
            <v>Supplies</v>
          </cell>
          <cell r="D1276" t="str">
            <v>LAB-CONS</v>
          </cell>
          <cell r="E1276">
            <v>26.51</v>
          </cell>
          <cell r="F1276">
            <v>2750</v>
          </cell>
          <cell r="G1276">
            <v>3190</v>
          </cell>
          <cell r="H1276">
            <v>3190</v>
          </cell>
        </row>
        <row r="1277">
          <cell r="B1277" t="str">
            <v>Test, Kit Bioline SD Syphilis Rapid with buffer,capillaies&amp;l Lancets 30/tests</v>
          </cell>
          <cell r="C1277" t="str">
            <v>Supplies</v>
          </cell>
          <cell r="D1277" t="str">
            <v>LAB-CONS</v>
          </cell>
          <cell r="E1277">
            <v>26.51</v>
          </cell>
          <cell r="F1277">
            <v>2500</v>
          </cell>
          <cell r="G1277">
            <v>2900</v>
          </cell>
          <cell r="H1277">
            <v>2900</v>
          </cell>
        </row>
        <row r="1278">
          <cell r="B1278" t="str">
            <v>Test, Kit Dertermine Hiv 1&amp; 2 with chase buffer &amp; Capillary tubes</v>
          </cell>
          <cell r="C1278" t="str">
            <v>Supplies</v>
          </cell>
          <cell r="D1278" t="str">
            <v>LAB-CONS</v>
          </cell>
          <cell r="E1278">
            <v>26.51</v>
          </cell>
          <cell r="F1278">
            <v>6300</v>
          </cell>
          <cell r="G1278">
            <v>7307.9999999999991</v>
          </cell>
          <cell r="H1278">
            <v>7308</v>
          </cell>
        </row>
        <row r="1279">
          <cell r="B1279" t="str">
            <v>Test, Kit Determine HBS Ag/Ag HBS</v>
          </cell>
          <cell r="C1279" t="str">
            <v>Supplies</v>
          </cell>
          <cell r="D1279" t="str">
            <v>LAB-CONS</v>
          </cell>
          <cell r="E1279">
            <v>26.51</v>
          </cell>
          <cell r="F1279">
            <v>9000</v>
          </cell>
          <cell r="G1279">
            <v>10440</v>
          </cell>
          <cell r="H1279">
            <v>10440</v>
          </cell>
        </row>
        <row r="1280">
          <cell r="B1280" t="str">
            <v>Test, Kit Determine HIV 1/2 100Tests</v>
          </cell>
          <cell r="C1280" t="str">
            <v>Supplies</v>
          </cell>
          <cell r="D1280" t="str">
            <v>LAB-CONS</v>
          </cell>
          <cell r="E1280">
            <v>26.51</v>
          </cell>
          <cell r="F1280">
            <v>8570</v>
          </cell>
          <cell r="G1280">
            <v>9941.1999999999989</v>
          </cell>
          <cell r="H1280">
            <v>9942</v>
          </cell>
        </row>
        <row r="1281">
          <cell r="B1281" t="str">
            <v>Test, Kit Determine Syphilis 1x100 Tests</v>
          </cell>
          <cell r="C1281" t="str">
            <v>Supplies</v>
          </cell>
          <cell r="D1281" t="str">
            <v>LAB-CONS</v>
          </cell>
          <cell r="E1281">
            <v>26.51</v>
          </cell>
          <cell r="F1281">
            <v>16000</v>
          </cell>
          <cell r="G1281">
            <v>18560</v>
          </cell>
          <cell r="H1281">
            <v>18560</v>
          </cell>
        </row>
        <row r="1282">
          <cell r="B1282" t="str">
            <v>Test, Kit Rapid Diagnostic for malaria SD Bioline</v>
          </cell>
          <cell r="C1282" t="str">
            <v>Supplies</v>
          </cell>
          <cell r="D1282" t="str">
            <v>LAB-CONS</v>
          </cell>
          <cell r="E1282">
            <v>26.51</v>
          </cell>
          <cell r="F1282">
            <v>3900</v>
          </cell>
          <cell r="G1282">
            <v>4524</v>
          </cell>
          <cell r="H1282">
            <v>4524</v>
          </cell>
        </row>
        <row r="1283">
          <cell r="B1283" t="str">
            <v>Test, Kit Rhesus Control 10x10ml</v>
          </cell>
          <cell r="C1283" t="str">
            <v>Supplies</v>
          </cell>
          <cell r="D1283" t="str">
            <v>LAB-CONS</v>
          </cell>
          <cell r="E1283">
            <v>26.51</v>
          </cell>
          <cell r="F1283">
            <v>10250</v>
          </cell>
          <cell r="G1283">
            <v>11890</v>
          </cell>
          <cell r="H1283">
            <v>11890</v>
          </cell>
        </row>
        <row r="1284">
          <cell r="B1284" t="str">
            <v>Test, Kit salmonella</v>
          </cell>
          <cell r="C1284" t="str">
            <v>Supplies</v>
          </cell>
          <cell r="D1284" t="str">
            <v>LAB-CONS</v>
          </cell>
          <cell r="E1284">
            <v>26.51</v>
          </cell>
          <cell r="F1284">
            <v>800</v>
          </cell>
          <cell r="G1284">
            <v>927.99999999999989</v>
          </cell>
          <cell r="H1284">
            <v>928</v>
          </cell>
        </row>
        <row r="1285">
          <cell r="B1285" t="str">
            <v>Angle valve1/2''x3/8''</v>
          </cell>
          <cell r="C1285" t="str">
            <v>Supplies</v>
          </cell>
          <cell r="D1285" t="str">
            <v>ELECTRICAL</v>
          </cell>
          <cell r="E1285" t="str">
            <v>26.8H</v>
          </cell>
          <cell r="F1285">
            <v>600</v>
          </cell>
          <cell r="G1285">
            <v>696</v>
          </cell>
          <cell r="H1285">
            <v>696</v>
          </cell>
        </row>
        <row r="1286">
          <cell r="B1286" t="str">
            <v>Test, Kit Staphaurex 100/pkt</v>
          </cell>
          <cell r="C1286" t="str">
            <v>Supplies</v>
          </cell>
          <cell r="D1286" t="str">
            <v>LAB-CONS</v>
          </cell>
          <cell r="E1286">
            <v>26.51</v>
          </cell>
          <cell r="F1286">
            <v>7500</v>
          </cell>
          <cell r="G1286">
            <v>8700</v>
          </cell>
          <cell r="H1286">
            <v>8700</v>
          </cell>
        </row>
        <row r="1287">
          <cell r="B1287" t="str">
            <v>Test, Kit Unigold HIV 20 Tests</v>
          </cell>
          <cell r="C1287" t="str">
            <v>Supplies</v>
          </cell>
          <cell r="D1287" t="str">
            <v>LAB-CONS</v>
          </cell>
          <cell r="E1287">
            <v>26.51</v>
          </cell>
          <cell r="F1287">
            <v>3200</v>
          </cell>
          <cell r="G1287">
            <v>3711.9999999999995</v>
          </cell>
          <cell r="H1287">
            <v>3712</v>
          </cell>
        </row>
        <row r="1288">
          <cell r="B1288" t="str">
            <v>Test, kit Vironostika iiAg/Ab 1x596T</v>
          </cell>
          <cell r="C1288" t="str">
            <v>Supplies</v>
          </cell>
          <cell r="D1288" t="str">
            <v>LAB-CONS</v>
          </cell>
          <cell r="E1288">
            <v>26.51</v>
          </cell>
          <cell r="F1288">
            <v>58000</v>
          </cell>
          <cell r="G1288">
            <v>67280</v>
          </cell>
          <cell r="H1288">
            <v>67280</v>
          </cell>
        </row>
        <row r="1289">
          <cell r="B1289" t="str">
            <v>Test, Kit Vironosttika HIV UNF 11 AG AB 576</v>
          </cell>
          <cell r="C1289" t="str">
            <v>Supplies</v>
          </cell>
          <cell r="D1289" t="str">
            <v>LAB-CONS</v>
          </cell>
          <cell r="E1289">
            <v>26.51</v>
          </cell>
          <cell r="F1289">
            <v>52000</v>
          </cell>
          <cell r="G1289">
            <v>60319.999999999993</v>
          </cell>
          <cell r="H1289">
            <v>60320</v>
          </cell>
        </row>
        <row r="1290">
          <cell r="B1290" t="str">
            <v>Test, Pregnancy  card Test(First sign) 25/Tests</v>
          </cell>
          <cell r="C1290" t="str">
            <v>Supplies</v>
          </cell>
          <cell r="D1290" t="str">
            <v>LAB-CONS</v>
          </cell>
          <cell r="E1290">
            <v>26.51</v>
          </cell>
          <cell r="F1290">
            <v>2125</v>
          </cell>
          <cell r="G1290">
            <v>2465</v>
          </cell>
          <cell r="H1290">
            <v>2465</v>
          </cell>
        </row>
        <row r="1291">
          <cell r="B1291" t="str">
            <v>Test, Strip API 20E Biomeriuex</v>
          </cell>
          <cell r="C1291" t="str">
            <v>Supplies</v>
          </cell>
          <cell r="D1291" t="str">
            <v>LAB-CONS</v>
          </cell>
          <cell r="E1291">
            <v>26.51</v>
          </cell>
          <cell r="F1291">
            <v>10970</v>
          </cell>
          <cell r="G1291">
            <v>12725.199999999999</v>
          </cell>
          <cell r="H1291">
            <v>12726</v>
          </cell>
        </row>
        <row r="1292">
          <cell r="B1292" t="str">
            <v>Test, Strip API 20NE Biomeriuex</v>
          </cell>
          <cell r="C1292" t="str">
            <v>Supplies</v>
          </cell>
          <cell r="D1292" t="str">
            <v>LAB-CONS</v>
          </cell>
          <cell r="E1292">
            <v>26.51</v>
          </cell>
          <cell r="F1292">
            <v>11970</v>
          </cell>
          <cell r="G1292">
            <v>13885.199999999999</v>
          </cell>
          <cell r="H1292">
            <v>13886</v>
          </cell>
        </row>
        <row r="1293">
          <cell r="B1293" t="str">
            <v>Test, Strip H12 Uritstrip 10x25</v>
          </cell>
          <cell r="C1293" t="str">
            <v>Supplies</v>
          </cell>
          <cell r="D1293" t="str">
            <v>LAB-CONS</v>
          </cell>
          <cell r="E1293">
            <v>26.51</v>
          </cell>
          <cell r="F1293">
            <v>13500</v>
          </cell>
          <cell r="G1293">
            <v>15659.999999999998</v>
          </cell>
          <cell r="H1293">
            <v>15660</v>
          </cell>
        </row>
        <row r="1294">
          <cell r="B1294" t="str">
            <v>Test, strip Hematest 1x25</v>
          </cell>
          <cell r="C1294" t="str">
            <v>Supplies</v>
          </cell>
          <cell r="D1294" t="str">
            <v>LAB-CONS</v>
          </cell>
          <cell r="E1294">
            <v>26.51</v>
          </cell>
          <cell r="F1294">
            <v>1250</v>
          </cell>
          <cell r="G1294">
            <v>1450</v>
          </cell>
          <cell r="H1294">
            <v>1450</v>
          </cell>
        </row>
        <row r="1295">
          <cell r="B1295" t="str">
            <v>Test, Strip Niacin for identification of MTB  300Tests</v>
          </cell>
          <cell r="C1295" t="str">
            <v>Supplies</v>
          </cell>
          <cell r="D1295" t="str">
            <v>LAB-CONS</v>
          </cell>
          <cell r="E1295">
            <v>26.51</v>
          </cell>
          <cell r="F1295">
            <v>2000</v>
          </cell>
          <cell r="G1295">
            <v>2320</v>
          </cell>
          <cell r="H1295">
            <v>2320</v>
          </cell>
        </row>
        <row r="1296">
          <cell r="B1296" t="str">
            <v>Catridge filter 5 macrons</v>
          </cell>
          <cell r="C1296" t="str">
            <v>Supplies</v>
          </cell>
          <cell r="D1296" t="str">
            <v>ELECTRICAL</v>
          </cell>
          <cell r="E1296" t="str">
            <v>26.8H</v>
          </cell>
          <cell r="F1296">
            <v>1200</v>
          </cell>
          <cell r="G1296">
            <v>1392</v>
          </cell>
          <cell r="H1296">
            <v>1392</v>
          </cell>
        </row>
        <row r="1297">
          <cell r="B1297" t="str">
            <v>Test, Strip Urine Combur10 (1x100 Tests)</v>
          </cell>
          <cell r="C1297" t="str">
            <v>Supplies</v>
          </cell>
          <cell r="D1297" t="str">
            <v>LAB-CONS</v>
          </cell>
          <cell r="E1297">
            <v>26.51</v>
          </cell>
          <cell r="F1297">
            <v>950</v>
          </cell>
          <cell r="G1297">
            <v>1102</v>
          </cell>
          <cell r="H1297">
            <v>1102</v>
          </cell>
        </row>
        <row r="1298">
          <cell r="B1298" t="str">
            <v>Test, Strip(Glucose in blood) Glucostix 50 Tests</v>
          </cell>
          <cell r="C1298" t="str">
            <v>Supplies</v>
          </cell>
          <cell r="D1298" t="str">
            <v>LAB-CONS</v>
          </cell>
          <cell r="E1298">
            <v>26.51</v>
          </cell>
          <cell r="F1298">
            <v>2600</v>
          </cell>
          <cell r="G1298">
            <v>3016</v>
          </cell>
          <cell r="H1298">
            <v>3016</v>
          </cell>
        </row>
        <row r="1299">
          <cell r="B1299" t="str">
            <v>Test, Strips V-Factor 50/pkt</v>
          </cell>
          <cell r="C1299" t="str">
            <v>Supplies</v>
          </cell>
          <cell r="D1299" t="str">
            <v>LAB-CONS</v>
          </cell>
          <cell r="E1299">
            <v>26.51</v>
          </cell>
          <cell r="F1299">
            <v>1500</v>
          </cell>
          <cell r="G1299">
            <v>1739.9999999999998</v>
          </cell>
          <cell r="H1299">
            <v>1740</v>
          </cell>
        </row>
        <row r="1300">
          <cell r="B1300" t="str">
            <v>Test, Strips X-Factor 50/pkt</v>
          </cell>
          <cell r="C1300" t="str">
            <v>Supplies</v>
          </cell>
          <cell r="D1300" t="str">
            <v>LAB-CONS</v>
          </cell>
          <cell r="E1300">
            <v>26.51</v>
          </cell>
          <cell r="F1300">
            <v>3480</v>
          </cell>
          <cell r="G1300">
            <v>4036.7999999999997</v>
          </cell>
          <cell r="H1300">
            <v>4037</v>
          </cell>
        </row>
        <row r="1301">
          <cell r="B1301" t="str">
            <v>Test, Strips XV-Factor 50/pkt</v>
          </cell>
          <cell r="C1301" t="str">
            <v>Supplies</v>
          </cell>
          <cell r="D1301" t="str">
            <v>LAB-CONS</v>
          </cell>
          <cell r="E1301">
            <v>26.51</v>
          </cell>
          <cell r="F1301">
            <v>3200</v>
          </cell>
          <cell r="G1301">
            <v>3711.9999999999995</v>
          </cell>
          <cell r="H1301">
            <v>3712</v>
          </cell>
        </row>
        <row r="1302">
          <cell r="B1302" t="str">
            <v>Test, Strips(Glucose&amp;Protein) in urine (100 Tests)</v>
          </cell>
          <cell r="C1302" t="str">
            <v>Supplies</v>
          </cell>
          <cell r="D1302" t="str">
            <v>LAB-CONS</v>
          </cell>
          <cell r="E1302">
            <v>26.51</v>
          </cell>
          <cell r="F1302">
            <v>495</v>
          </cell>
          <cell r="G1302">
            <v>574.19999999999993</v>
          </cell>
          <cell r="H1302">
            <v>575</v>
          </cell>
        </row>
        <row r="1303">
          <cell r="B1303" t="str">
            <v>Thermometer Oral : 3M Tempa-DOT Disposable</v>
          </cell>
          <cell r="C1303" t="str">
            <v>Supplies</v>
          </cell>
          <cell r="D1303" t="str">
            <v>LAB-EQUIP</v>
          </cell>
          <cell r="E1303">
            <v>26.51</v>
          </cell>
          <cell r="F1303">
            <v>40</v>
          </cell>
          <cell r="G1303">
            <v>46.4</v>
          </cell>
          <cell r="H1303">
            <v>47</v>
          </cell>
        </row>
        <row r="1304">
          <cell r="B1304" t="str">
            <v>Thermometer,  LCD Display Taylor 9940N</v>
          </cell>
          <cell r="C1304" t="str">
            <v>Supplies</v>
          </cell>
          <cell r="D1304" t="str">
            <v>LAB-EQUIP</v>
          </cell>
          <cell r="E1304">
            <v>26.51</v>
          </cell>
          <cell r="F1304">
            <v>4408</v>
          </cell>
          <cell r="G1304">
            <v>5113.28</v>
          </cell>
          <cell r="H1304">
            <v>5114</v>
          </cell>
        </row>
        <row r="1305">
          <cell r="B1305" t="str">
            <v>Thermometer, -1 to 100 C Digital</v>
          </cell>
          <cell r="C1305" t="str">
            <v>Supplies</v>
          </cell>
          <cell r="D1305" t="str">
            <v>LAB-EQUIP</v>
          </cell>
          <cell r="E1305">
            <v>31.71</v>
          </cell>
          <cell r="F1305">
            <v>600</v>
          </cell>
          <cell r="G1305">
            <v>696</v>
          </cell>
          <cell r="H1305">
            <v>696</v>
          </cell>
        </row>
        <row r="1306">
          <cell r="B1306" t="str">
            <v>Thermometer, -35 to +50 length 305mm</v>
          </cell>
          <cell r="C1306" t="str">
            <v>Supplies</v>
          </cell>
          <cell r="D1306" t="str">
            <v>LAB-EQUIP</v>
          </cell>
          <cell r="E1306">
            <v>31.71</v>
          </cell>
          <cell r="F1306">
            <v>716.6</v>
          </cell>
          <cell r="G1306">
            <v>831.25599999999997</v>
          </cell>
          <cell r="H1306">
            <v>832</v>
          </cell>
        </row>
        <row r="1307">
          <cell r="B1307" t="str">
            <v>Catridge filter 1 macron</v>
          </cell>
          <cell r="C1307" t="str">
            <v>Supplies</v>
          </cell>
          <cell r="D1307" t="str">
            <v>ELECTRICAL</v>
          </cell>
          <cell r="E1307" t="str">
            <v>26.8H</v>
          </cell>
          <cell r="F1307">
            <v>1200</v>
          </cell>
          <cell r="G1307">
            <v>1392</v>
          </cell>
          <cell r="H1307">
            <v>1392</v>
          </cell>
        </row>
        <row r="1308">
          <cell r="B1308" t="str">
            <v>Thermometer, -50 to +70 C</v>
          </cell>
          <cell r="C1308" t="str">
            <v>Supplies</v>
          </cell>
          <cell r="D1308" t="str">
            <v>LAB-EQUIP</v>
          </cell>
          <cell r="E1308">
            <v>31.71</v>
          </cell>
          <cell r="F1308">
            <v>5800</v>
          </cell>
          <cell r="G1308">
            <v>6727.9999999999991</v>
          </cell>
          <cell r="H1308">
            <v>6728</v>
          </cell>
        </row>
        <row r="1309">
          <cell r="B1309" t="str">
            <v>Thermometer, -50 to 100 C</v>
          </cell>
          <cell r="C1309" t="str">
            <v>Supplies</v>
          </cell>
          <cell r="D1309" t="str">
            <v>LAB-EQUIP</v>
          </cell>
          <cell r="E1309">
            <v>31.71</v>
          </cell>
          <cell r="F1309">
            <v>646.54999999999995</v>
          </cell>
          <cell r="G1309">
            <v>749.99799999999993</v>
          </cell>
          <cell r="H1309">
            <v>750</v>
          </cell>
        </row>
        <row r="1310">
          <cell r="B1310" t="str">
            <v>Thermometer, Air Temperature and Dipping, Dual Scale Zeal -30 - +50 deg C (-20 - +120 deg F)</v>
          </cell>
          <cell r="C1310" t="str">
            <v>Supplies</v>
          </cell>
          <cell r="D1310" t="str">
            <v>TRANSPORT</v>
          </cell>
          <cell r="E1310" t="str">
            <v>26.8M</v>
          </cell>
          <cell r="F1310">
            <v>3500</v>
          </cell>
          <cell r="G1310">
            <v>4059.9999999999995</v>
          </cell>
          <cell r="H1310">
            <v>4060</v>
          </cell>
        </row>
        <row r="1311">
          <cell r="B1311" t="str">
            <v>Thermometer, Clinical -10 Deg.Cent. to 50,Graduated 0.5 Deg.Cent.</v>
          </cell>
          <cell r="C1311" t="str">
            <v>Supplies</v>
          </cell>
          <cell r="D1311" t="str">
            <v>LAB-EQUIP</v>
          </cell>
          <cell r="E1311">
            <v>31.71</v>
          </cell>
          <cell r="F1311">
            <v>1044</v>
          </cell>
          <cell r="G1311">
            <v>1211.04</v>
          </cell>
          <cell r="H1311">
            <v>1212</v>
          </cell>
        </row>
        <row r="1312">
          <cell r="B1312" t="str">
            <v>Thermometer, Clinical -40 Deg.Cent. to 40,Graduated 0.5 Deg.Cent.</v>
          </cell>
          <cell r="C1312" t="str">
            <v>Supplies</v>
          </cell>
          <cell r="D1312" t="str">
            <v>LAB-EQUIP</v>
          </cell>
          <cell r="E1312">
            <v>31.71</v>
          </cell>
          <cell r="F1312">
            <v>100</v>
          </cell>
          <cell r="G1312">
            <v>115.99999999999999</v>
          </cell>
          <cell r="H1312">
            <v>116</v>
          </cell>
        </row>
        <row r="1313">
          <cell r="B1313" t="str">
            <v>Thermometer, Digital  (OMRON) - Pc</v>
          </cell>
          <cell r="C1313" t="str">
            <v>Supplies</v>
          </cell>
          <cell r="D1313" t="str">
            <v>LAB-EQUIP</v>
          </cell>
          <cell r="E1313">
            <v>31.71</v>
          </cell>
          <cell r="F1313">
            <v>800</v>
          </cell>
          <cell r="G1313">
            <v>927.99999999999989</v>
          </cell>
          <cell r="H1313">
            <v>928</v>
          </cell>
        </row>
        <row r="1314">
          <cell r="B1314" t="str">
            <v>Thermometer, for Freezer  0oC to -30oC</v>
          </cell>
          <cell r="C1314" t="str">
            <v>Supplies</v>
          </cell>
          <cell r="D1314" t="str">
            <v>LAB-EQUIP</v>
          </cell>
          <cell r="E1314">
            <v>31.71</v>
          </cell>
          <cell r="F1314">
            <v>8700</v>
          </cell>
          <cell r="G1314">
            <v>10092</v>
          </cell>
          <cell r="H1314">
            <v>10092</v>
          </cell>
        </row>
        <row r="1315">
          <cell r="B1315" t="str">
            <v>Thermometer, Incubator</v>
          </cell>
          <cell r="C1315" t="str">
            <v>Supplies</v>
          </cell>
          <cell r="D1315" t="str">
            <v>LAB-EQUIP</v>
          </cell>
          <cell r="E1315">
            <v>31.71</v>
          </cell>
          <cell r="F1315">
            <v>1740</v>
          </cell>
          <cell r="G1315">
            <v>2018.3999999999999</v>
          </cell>
          <cell r="H1315">
            <v>2019</v>
          </cell>
        </row>
        <row r="1316">
          <cell r="B1316" t="str">
            <v>Thermometer, Max/Min -30 to +50</v>
          </cell>
          <cell r="C1316" t="str">
            <v>Supplies</v>
          </cell>
          <cell r="D1316" t="str">
            <v>LAB-EQUIP</v>
          </cell>
          <cell r="E1316">
            <v>31.71</v>
          </cell>
          <cell r="F1316">
            <v>3500</v>
          </cell>
          <cell r="G1316">
            <v>4059.9999999999995</v>
          </cell>
          <cell r="H1316">
            <v>4060</v>
          </cell>
        </row>
        <row r="1317">
          <cell r="B1317" t="str">
            <v>Thermometer, Max/Min -50 to +50 Brannan</v>
          </cell>
          <cell r="C1317" t="str">
            <v>Supplies</v>
          </cell>
          <cell r="D1317" t="str">
            <v>LAB-EQUIP</v>
          </cell>
          <cell r="E1317">
            <v>31.71</v>
          </cell>
          <cell r="F1317">
            <v>1800</v>
          </cell>
          <cell r="G1317">
            <v>2088</v>
          </cell>
          <cell r="H1317">
            <v>2088</v>
          </cell>
        </row>
        <row r="1318">
          <cell r="B1318" t="str">
            <v xml:space="preserve">LED lamps  400w </v>
          </cell>
          <cell r="C1318" t="str">
            <v>Supplies</v>
          </cell>
          <cell r="D1318" t="str">
            <v>ELECTRICAL</v>
          </cell>
          <cell r="E1318" t="str">
            <v>26.8H</v>
          </cell>
          <cell r="F1318">
            <v>15000</v>
          </cell>
          <cell r="G1318">
            <v>17400</v>
          </cell>
          <cell r="H1318">
            <v>17400</v>
          </cell>
        </row>
        <row r="1319">
          <cell r="B1319" t="str">
            <v>Thermometer, Refrigerator -10 to +50 alcohol (Pc)</v>
          </cell>
          <cell r="C1319" t="str">
            <v>Supplies</v>
          </cell>
          <cell r="D1319" t="str">
            <v>LAB-EQUIP</v>
          </cell>
          <cell r="E1319">
            <v>31.71</v>
          </cell>
          <cell r="F1319">
            <v>581.21667000000002</v>
          </cell>
          <cell r="G1319">
            <v>674.2113372</v>
          </cell>
          <cell r="H1319">
            <v>675</v>
          </cell>
        </row>
        <row r="1320">
          <cell r="B1320" t="str">
            <v>Thermometer, Wall PC -10oC to 50oC.</v>
          </cell>
          <cell r="C1320" t="str">
            <v>Supplies</v>
          </cell>
          <cell r="D1320" t="str">
            <v>LAB-EQUIP</v>
          </cell>
          <cell r="E1320">
            <v>31.71</v>
          </cell>
          <cell r="F1320">
            <v>2088</v>
          </cell>
          <cell r="G1320">
            <v>2422.08</v>
          </cell>
          <cell r="H1320">
            <v>2423</v>
          </cell>
        </row>
        <row r="1321">
          <cell r="B1321" t="str">
            <v>Thread file, Set of Die Tap</v>
          </cell>
          <cell r="C1321" t="str">
            <v>Supplies</v>
          </cell>
          <cell r="D1321" t="str">
            <v>WORKSHOP</v>
          </cell>
          <cell r="E1321" t="str">
            <v>31.9X</v>
          </cell>
          <cell r="F1321">
            <v>6300.01</v>
          </cell>
          <cell r="G1321">
            <v>7308.0115999999998</v>
          </cell>
          <cell r="H1321">
            <v>7309</v>
          </cell>
        </row>
        <row r="1322">
          <cell r="B1322" t="str">
            <v>Thread file, set STD</v>
          </cell>
          <cell r="C1322" t="str">
            <v>Supplies</v>
          </cell>
          <cell r="D1322" t="str">
            <v>WORKSHOP</v>
          </cell>
          <cell r="E1322" t="str">
            <v>31.9X</v>
          </cell>
          <cell r="F1322">
            <v>6000.01</v>
          </cell>
          <cell r="G1322">
            <v>6960.0115999999998</v>
          </cell>
          <cell r="H1322">
            <v>6961</v>
          </cell>
        </row>
        <row r="1323">
          <cell r="B1323" t="str">
            <v>Tie Rod End 45046-29325</v>
          </cell>
          <cell r="C1323" t="str">
            <v>Supplies</v>
          </cell>
          <cell r="D1323" t="str">
            <v>TRANSPORT</v>
          </cell>
          <cell r="E1323" t="str">
            <v>25.7M</v>
          </cell>
          <cell r="F1323">
            <v>2308</v>
          </cell>
          <cell r="G1323">
            <v>2677.2799999999997</v>
          </cell>
          <cell r="H1323">
            <v>2678</v>
          </cell>
        </row>
        <row r="1324">
          <cell r="B1324" t="str">
            <v>Tie rod L/H outer 45046-69135</v>
          </cell>
          <cell r="C1324" t="str">
            <v>Supplies</v>
          </cell>
          <cell r="D1324" t="str">
            <v>TRANSPORT</v>
          </cell>
          <cell r="E1324" t="str">
            <v>25.7M</v>
          </cell>
          <cell r="F1324">
            <v>2438.4</v>
          </cell>
          <cell r="G1324">
            <v>2828.5439999999999</v>
          </cell>
          <cell r="H1324">
            <v>2829</v>
          </cell>
        </row>
        <row r="1325">
          <cell r="B1325" t="str">
            <v>Tie rod R/H or L/H outer 45047-69085</v>
          </cell>
          <cell r="C1325" t="str">
            <v>Supplies</v>
          </cell>
          <cell r="D1325" t="str">
            <v>TRANSPORT</v>
          </cell>
          <cell r="E1325" t="str">
            <v>25.7M</v>
          </cell>
          <cell r="F1325">
            <v>2384.9949999999999</v>
          </cell>
          <cell r="G1325">
            <v>2766.5941999999995</v>
          </cell>
          <cell r="H1325">
            <v>2767</v>
          </cell>
        </row>
        <row r="1326">
          <cell r="B1326" t="str">
            <v>Tie rod R/H outer 45046-39385</v>
          </cell>
          <cell r="C1326" t="str">
            <v>Supplies</v>
          </cell>
          <cell r="D1326" t="str">
            <v>TRANSPORT</v>
          </cell>
          <cell r="E1326" t="str">
            <v>25.7M</v>
          </cell>
          <cell r="F1326">
            <v>2308</v>
          </cell>
          <cell r="G1326">
            <v>2677.2799999999997</v>
          </cell>
          <cell r="H1326">
            <v>2678</v>
          </cell>
        </row>
        <row r="1327">
          <cell r="B1327" t="str">
            <v>Tie rod Subaru 34141AA042</v>
          </cell>
          <cell r="C1327" t="str">
            <v>Supplies</v>
          </cell>
          <cell r="D1327" t="str">
            <v>TRANSPORT</v>
          </cell>
          <cell r="E1327" t="str">
            <v>25.7M</v>
          </cell>
          <cell r="F1327">
            <v>2895</v>
          </cell>
          <cell r="G1327">
            <v>3358.2</v>
          </cell>
          <cell r="H1327">
            <v>3359</v>
          </cell>
        </row>
        <row r="1328">
          <cell r="B1328" t="str">
            <v>Tie rod Subaru 34160AE000</v>
          </cell>
          <cell r="C1328" t="str">
            <v>Supplies</v>
          </cell>
          <cell r="D1328" t="str">
            <v>TRANSPORT</v>
          </cell>
          <cell r="E1328" t="str">
            <v>25.7M</v>
          </cell>
          <cell r="F1328">
            <v>2895</v>
          </cell>
          <cell r="G1328">
            <v>3358.2</v>
          </cell>
          <cell r="H1328">
            <v>3359</v>
          </cell>
        </row>
        <row r="1329">
          <cell r="B1329" t="str">
            <v>Soldering wire</v>
          </cell>
          <cell r="C1329" t="str">
            <v>Supplies</v>
          </cell>
          <cell r="D1329" t="str">
            <v>ELECTRICAL</v>
          </cell>
          <cell r="E1329" t="str">
            <v>26.8H</v>
          </cell>
          <cell r="F1329">
            <v>3000</v>
          </cell>
          <cell r="G1329">
            <v>3479.9999999999995</v>
          </cell>
          <cell r="H1329">
            <v>3480</v>
          </cell>
        </row>
        <row r="1330">
          <cell r="B1330" t="str">
            <v>Timber, Blue Gum 4X2 Planed  W/Rebate</v>
          </cell>
          <cell r="C1330" t="str">
            <v>Supplies</v>
          </cell>
          <cell r="D1330" t="str">
            <v>H/WARE</v>
          </cell>
          <cell r="E1330" t="str">
            <v>26.8G</v>
          </cell>
          <cell r="F1330">
            <v>44.996250000000003</v>
          </cell>
          <cell r="G1330">
            <v>52.195650000000001</v>
          </cell>
          <cell r="H1330">
            <v>53</v>
          </cell>
        </row>
        <row r="1331">
          <cell r="B1331" t="str">
            <v>Timer, Laboratory</v>
          </cell>
          <cell r="C1331" t="str">
            <v>Supplies</v>
          </cell>
          <cell r="D1331" t="str">
            <v>LAB-EQUIP</v>
          </cell>
          <cell r="E1331">
            <v>31.71</v>
          </cell>
          <cell r="F1331">
            <v>3200</v>
          </cell>
          <cell r="G1331">
            <v>3711.9999999999995</v>
          </cell>
          <cell r="H1331">
            <v>3712</v>
          </cell>
        </row>
        <row r="1332">
          <cell r="B1332" t="str">
            <v>Timer, range 10 secs to 1hr 30min with magnetic back</v>
          </cell>
          <cell r="C1332" t="str">
            <v>Supplies</v>
          </cell>
          <cell r="D1332" t="str">
            <v>LAB-EQUIP</v>
          </cell>
          <cell r="E1332">
            <v>31.71</v>
          </cell>
          <cell r="F1332">
            <v>7888</v>
          </cell>
          <cell r="G1332">
            <v>9150.08</v>
          </cell>
          <cell r="H1332">
            <v>9151</v>
          </cell>
        </row>
        <row r="1333">
          <cell r="B1333" t="str">
            <v>Timer, Triple  #EF24490M</v>
          </cell>
          <cell r="C1333" t="str">
            <v>Supplies</v>
          </cell>
          <cell r="D1333" t="str">
            <v>LAB-CONS</v>
          </cell>
          <cell r="E1333">
            <v>26.51</v>
          </cell>
          <cell r="F1333">
            <v>3480</v>
          </cell>
          <cell r="G1333">
            <v>4036.7999999999997</v>
          </cell>
          <cell r="H1333">
            <v>4037</v>
          </cell>
        </row>
        <row r="1334">
          <cell r="B1334" t="str">
            <v>Timer, Tripple action</v>
          </cell>
          <cell r="C1334" t="str">
            <v>Supplies</v>
          </cell>
          <cell r="D1334" t="str">
            <v>LAB-EQUIP</v>
          </cell>
          <cell r="E1334">
            <v>31.71</v>
          </cell>
          <cell r="F1334">
            <v>1450</v>
          </cell>
          <cell r="G1334">
            <v>1681.9999999999998</v>
          </cell>
          <cell r="H1334">
            <v>1682</v>
          </cell>
        </row>
        <row r="1335">
          <cell r="B1335" t="str">
            <v>Tips, 0.2-10ul  Finntip Pink 10X96/Rack Sterile (Non filtered)# FI 9400303</v>
          </cell>
          <cell r="C1335" t="str">
            <v>Supplies</v>
          </cell>
          <cell r="D1335" t="str">
            <v>LAB-CONS</v>
          </cell>
          <cell r="E1335">
            <v>26.51</v>
          </cell>
          <cell r="F1335">
            <v>7600</v>
          </cell>
          <cell r="G1335">
            <v>8816</v>
          </cell>
          <cell r="H1335">
            <v>8816</v>
          </cell>
        </row>
        <row r="1336">
          <cell r="B1336" t="str">
            <v>Tips, 0.2-20ul  Finntip Purple 10x384/rack, sterile (Non filtered) # FI 9400613</v>
          </cell>
          <cell r="C1336" t="str">
            <v>Supplies</v>
          </cell>
          <cell r="D1336" t="str">
            <v>LAB-CONS</v>
          </cell>
          <cell r="E1336">
            <v>26.51</v>
          </cell>
          <cell r="F1336">
            <v>50000</v>
          </cell>
          <cell r="G1336">
            <v>57999.999999999993</v>
          </cell>
          <cell r="H1336">
            <v>58000</v>
          </cell>
        </row>
        <row r="1337">
          <cell r="B1337" t="str">
            <v>Tips, 0.5-250ul Finntip Universal Yellow 10x96/rack sterile (Non filtered) # FI 9400263</v>
          </cell>
          <cell r="C1337" t="str">
            <v>Supplies</v>
          </cell>
          <cell r="D1337" t="str">
            <v>LAB-CONS</v>
          </cell>
          <cell r="E1337">
            <v>26.51</v>
          </cell>
          <cell r="F1337">
            <v>7600</v>
          </cell>
          <cell r="G1337">
            <v>8816</v>
          </cell>
          <cell r="H1337">
            <v>8816</v>
          </cell>
        </row>
        <row r="1338">
          <cell r="B1338" t="str">
            <v>Tips, 100-1000ul Finntip Blue 10x96/Rack Sterile (Non filtered) #FI 9401113</v>
          </cell>
          <cell r="C1338" t="str">
            <v>Supplies</v>
          </cell>
          <cell r="D1338" t="str">
            <v>LAB-CONS</v>
          </cell>
          <cell r="E1338">
            <v>26.51</v>
          </cell>
          <cell r="F1338">
            <v>800</v>
          </cell>
          <cell r="G1338">
            <v>927.99999999999989</v>
          </cell>
          <cell r="H1338">
            <v>928</v>
          </cell>
        </row>
        <row r="1339">
          <cell r="B1339" t="str">
            <v>Tips, Aerosol resistant RT-L1000F 1000/pkt</v>
          </cell>
          <cell r="C1339" t="str">
            <v>Supplies</v>
          </cell>
          <cell r="D1339" t="str">
            <v>LAB-CONS</v>
          </cell>
          <cell r="E1339">
            <v>26.51</v>
          </cell>
          <cell r="F1339">
            <v>7200</v>
          </cell>
          <cell r="G1339">
            <v>8352</v>
          </cell>
          <cell r="H1339">
            <v>8352</v>
          </cell>
        </row>
        <row r="1340">
          <cell r="B1340" t="str">
            <v>Tile cutting machine</v>
          </cell>
          <cell r="C1340" t="str">
            <v>Supplies</v>
          </cell>
          <cell r="D1340" t="str">
            <v>ELECTRICAL</v>
          </cell>
          <cell r="E1340" t="str">
            <v>26.8H</v>
          </cell>
          <cell r="F1340">
            <v>35000</v>
          </cell>
          <cell r="G1340">
            <v>40600</v>
          </cell>
          <cell r="H1340">
            <v>40600</v>
          </cell>
        </row>
        <row r="1341">
          <cell r="B1341" t="str">
            <v>Tips, ART 10, 0.1-10ul L volume, sterile  Pk.5/CS #A2598-1CS</v>
          </cell>
          <cell r="C1341" t="str">
            <v>Supplies</v>
          </cell>
          <cell r="D1341" t="str">
            <v>LAB-CONS</v>
          </cell>
          <cell r="E1341">
            <v>26.51</v>
          </cell>
          <cell r="F1341">
            <v>8800</v>
          </cell>
          <cell r="G1341">
            <v>10208</v>
          </cell>
          <cell r="H1341">
            <v>10208</v>
          </cell>
        </row>
        <row r="1342">
          <cell r="B1342" t="str">
            <v>Tips, ART 100, 1-100 L volume, sterile # Z709182-5PAK</v>
          </cell>
          <cell r="C1342" t="str">
            <v>Supplies</v>
          </cell>
          <cell r="D1342" t="str">
            <v>LAB-CONS</v>
          </cell>
          <cell r="E1342">
            <v>26.51</v>
          </cell>
          <cell r="F1342">
            <v>8399.99</v>
          </cell>
          <cell r="G1342">
            <v>9743.9883999999984</v>
          </cell>
          <cell r="H1342">
            <v>9744</v>
          </cell>
        </row>
        <row r="1343">
          <cell r="B1343" t="str">
            <v>Tips, ART 1000, 100-1000 ul L volume, sterile 800/pk #Z709328-4PAK</v>
          </cell>
          <cell r="C1343" t="str">
            <v>Supplies</v>
          </cell>
          <cell r="D1343" t="str">
            <v>LAB-CONS</v>
          </cell>
          <cell r="E1343">
            <v>26.51</v>
          </cell>
          <cell r="F1343">
            <v>8800</v>
          </cell>
          <cell r="G1343">
            <v>10208</v>
          </cell>
          <cell r="H1343">
            <v>10208</v>
          </cell>
        </row>
        <row r="1344">
          <cell r="B1344" t="str">
            <v>Tips, ART 1000E (filtered) #2140</v>
          </cell>
          <cell r="C1344" t="str">
            <v>Supplies</v>
          </cell>
          <cell r="D1344" t="str">
            <v>LAB-CONS</v>
          </cell>
          <cell r="E1344">
            <v>26.51</v>
          </cell>
          <cell r="F1344">
            <v>8400</v>
          </cell>
          <cell r="G1344">
            <v>9744</v>
          </cell>
          <cell r="H1344">
            <v>9744</v>
          </cell>
        </row>
        <row r="1345">
          <cell r="B1345" t="str">
            <v>Tips, ART 100E (filtered) #2065 960/pkt</v>
          </cell>
          <cell r="C1345" t="str">
            <v>Supplies</v>
          </cell>
          <cell r="D1345" t="str">
            <v>LAB-CONS</v>
          </cell>
          <cell r="E1345">
            <v>26.51</v>
          </cell>
          <cell r="F1345">
            <v>8900</v>
          </cell>
          <cell r="G1345">
            <v>10324</v>
          </cell>
          <cell r="H1345">
            <v>10324</v>
          </cell>
        </row>
        <row r="1346">
          <cell r="B1346" t="str">
            <v>Tips, ART 10E (filtered) #2140 960/pkt</v>
          </cell>
          <cell r="C1346" t="str">
            <v>Supplies</v>
          </cell>
          <cell r="D1346" t="str">
            <v>LAB-CONS</v>
          </cell>
          <cell r="E1346">
            <v>26.51</v>
          </cell>
          <cell r="F1346">
            <v>8400</v>
          </cell>
          <cell r="G1346">
            <v>9744</v>
          </cell>
          <cell r="H1346">
            <v>9744</v>
          </cell>
        </row>
        <row r="1347">
          <cell r="B1347" t="str">
            <v>Tips, ART 20, 0.5-20 ul L volume, sterile Pk.5/CS #Z717177</v>
          </cell>
          <cell r="C1347" t="str">
            <v>Supplies</v>
          </cell>
          <cell r="D1347" t="str">
            <v>LAB-CONS</v>
          </cell>
          <cell r="E1347">
            <v>26.51</v>
          </cell>
          <cell r="F1347">
            <v>8800</v>
          </cell>
          <cell r="G1347">
            <v>10208</v>
          </cell>
          <cell r="H1347">
            <v>10208</v>
          </cell>
        </row>
        <row r="1348">
          <cell r="B1348" t="str">
            <v>Tips, ART 200, 1-200 ul L volume, sterile  #A3098-1CS</v>
          </cell>
          <cell r="C1348" t="str">
            <v>Supplies</v>
          </cell>
          <cell r="D1348" t="str">
            <v>LAB-CONS</v>
          </cell>
          <cell r="E1348">
            <v>26.51</v>
          </cell>
          <cell r="F1348">
            <v>8800</v>
          </cell>
          <cell r="G1348">
            <v>10208</v>
          </cell>
          <cell r="H1348">
            <v>10208</v>
          </cell>
        </row>
        <row r="1349">
          <cell r="B1349" t="str">
            <v>Tips, ART 20E (filtered) #2149</v>
          </cell>
          <cell r="C1349" t="str">
            <v>Supplies</v>
          </cell>
          <cell r="D1349" t="str">
            <v>LAB-CONS</v>
          </cell>
          <cell r="E1349">
            <v>26.51</v>
          </cell>
          <cell r="F1349">
            <v>8400</v>
          </cell>
          <cell r="G1349">
            <v>9744</v>
          </cell>
          <cell r="H1349">
            <v>9744</v>
          </cell>
        </row>
        <row r="1350">
          <cell r="B1350" t="str">
            <v>Tips, Eppendorf, (Autoclavable) Automated Pipette 0.5 - 10ul (Pc)</v>
          </cell>
          <cell r="C1350" t="str">
            <v>Supplies</v>
          </cell>
          <cell r="D1350" t="str">
            <v>LAB-CONS</v>
          </cell>
          <cell r="E1350">
            <v>26.51</v>
          </cell>
          <cell r="F1350">
            <v>13500</v>
          </cell>
          <cell r="G1350">
            <v>15659.999999999998</v>
          </cell>
          <cell r="H1350">
            <v>15660</v>
          </cell>
        </row>
        <row r="1351">
          <cell r="B1351" t="str">
            <v xml:space="preserve">Pin type  bulb holders </v>
          </cell>
          <cell r="C1351" t="str">
            <v>Supplies</v>
          </cell>
          <cell r="D1351" t="str">
            <v>ELECTRICAL</v>
          </cell>
          <cell r="E1351" t="str">
            <v>26.8H</v>
          </cell>
          <cell r="F1351">
            <v>50</v>
          </cell>
          <cell r="G1351">
            <v>57.999999999999993</v>
          </cell>
          <cell r="H1351">
            <v>58</v>
          </cell>
        </row>
        <row r="1352">
          <cell r="B1352" t="str">
            <v>Tips, Filter,Pipettor, 2-100ul,seal tip,white, (10 x96/rack)</v>
          </cell>
          <cell r="C1352" t="str">
            <v>Supplies</v>
          </cell>
          <cell r="D1352" t="str">
            <v>LAB-CONS</v>
          </cell>
          <cell r="E1352">
            <v>26.51</v>
          </cell>
          <cell r="F1352">
            <v>10250</v>
          </cell>
          <cell r="G1352">
            <v>11890</v>
          </cell>
          <cell r="H1352">
            <v>11890</v>
          </cell>
        </row>
        <row r="1353">
          <cell r="B1353" t="str">
            <v>Tips, Filter,Pipettor, 5 - 200ul ,seal tip,white,(10 x96/rack) (Finntip)</v>
          </cell>
          <cell r="C1353" t="str">
            <v>Supplies</v>
          </cell>
          <cell r="D1353" t="str">
            <v>LAB-CONS</v>
          </cell>
          <cell r="E1353">
            <v>26.51</v>
          </cell>
          <cell r="F1353">
            <v>9600</v>
          </cell>
          <cell r="G1353">
            <v>11136</v>
          </cell>
          <cell r="H1353">
            <v>11136</v>
          </cell>
        </row>
        <row r="1354">
          <cell r="B1354" t="str">
            <v>Tips, Filter,Pipettor,0.1 - 10ul,filter tip,Dnase free,(10x96/rack)</v>
          </cell>
          <cell r="C1354" t="str">
            <v>Supplies</v>
          </cell>
          <cell r="D1354" t="str">
            <v>LAB-CONS</v>
          </cell>
          <cell r="E1354">
            <v>26.51</v>
          </cell>
          <cell r="F1354">
            <v>10500</v>
          </cell>
          <cell r="G1354">
            <v>12180</v>
          </cell>
          <cell r="H1354">
            <v>12180</v>
          </cell>
        </row>
        <row r="1355">
          <cell r="B1355" t="str">
            <v>Tips, Fine 1000ul Blue 1x1000 (Finntip)</v>
          </cell>
          <cell r="C1355" t="str">
            <v>Supplies</v>
          </cell>
          <cell r="D1355" t="str">
            <v>LAB-CONS</v>
          </cell>
          <cell r="E1355">
            <v>26.51</v>
          </cell>
          <cell r="F1355">
            <v>10800</v>
          </cell>
          <cell r="G1355">
            <v>12528</v>
          </cell>
          <cell r="H1355">
            <v>12528</v>
          </cell>
        </row>
        <row r="1356">
          <cell r="B1356" t="str">
            <v>Tips, K-Tip 1.2mm 12x36 tips for Cobas Taqman#3287343001(Roche)</v>
          </cell>
          <cell r="C1356" t="str">
            <v>Supplies</v>
          </cell>
          <cell r="D1356" t="str">
            <v>LAB-CONS</v>
          </cell>
          <cell r="E1356">
            <v>26.51</v>
          </cell>
          <cell r="F1356">
            <v>23500</v>
          </cell>
          <cell r="G1356">
            <v>27259.999999999996</v>
          </cell>
          <cell r="H1356">
            <v>27260</v>
          </cell>
        </row>
        <row r="1357">
          <cell r="B1357" t="str">
            <v>Tips, Pipette (RT-L200F) Rainin (Presterilized) 960/Racks</v>
          </cell>
          <cell r="C1357" t="str">
            <v>Supplies</v>
          </cell>
          <cell r="D1357" t="str">
            <v>LAB-CONS</v>
          </cell>
          <cell r="E1357">
            <v>26.51</v>
          </cell>
          <cell r="F1357">
            <v>9600</v>
          </cell>
          <cell r="G1357">
            <v>11136</v>
          </cell>
          <cell r="H1357">
            <v>11136</v>
          </cell>
        </row>
        <row r="1358">
          <cell r="B1358" t="str">
            <v>Tips, Pipette 0.1-2.5ul DNAse- Free</v>
          </cell>
          <cell r="C1358" t="str">
            <v>Supplies</v>
          </cell>
          <cell r="D1358" t="str">
            <v>LAB-CONS</v>
          </cell>
          <cell r="E1358">
            <v>26.51</v>
          </cell>
          <cell r="F1358">
            <v>5200</v>
          </cell>
          <cell r="G1358">
            <v>6032</v>
          </cell>
          <cell r="H1358">
            <v>6032</v>
          </cell>
        </row>
        <row r="1359">
          <cell r="B1359" t="str">
            <v>Tips, Pipette 0.5-10ul Filtered 96/pkt</v>
          </cell>
          <cell r="C1359" t="str">
            <v>Supplies</v>
          </cell>
          <cell r="D1359" t="str">
            <v>LAB-CONS</v>
          </cell>
          <cell r="E1359">
            <v>26.51</v>
          </cell>
          <cell r="F1359">
            <v>926.5</v>
          </cell>
          <cell r="G1359">
            <v>1074.74</v>
          </cell>
          <cell r="H1359">
            <v>1075</v>
          </cell>
        </row>
        <row r="1360">
          <cell r="B1360" t="str">
            <v>Tips, Pipette 1000ul Filtered 768/pktt</v>
          </cell>
          <cell r="C1360" t="str">
            <v>Supplies</v>
          </cell>
          <cell r="D1360" t="str">
            <v>LAB-CONS</v>
          </cell>
          <cell r="E1360">
            <v>26.51</v>
          </cell>
          <cell r="F1360">
            <v>926.5</v>
          </cell>
          <cell r="G1360">
            <v>1074.74</v>
          </cell>
          <cell r="H1360">
            <v>1075</v>
          </cell>
        </row>
        <row r="1361">
          <cell r="B1361" t="str">
            <v>Tips, Pipette 100-1000ul DNAse 10/Rack</v>
          </cell>
          <cell r="C1361" t="str">
            <v>Supplies</v>
          </cell>
          <cell r="D1361" t="str">
            <v>LAB-CONS</v>
          </cell>
          <cell r="E1361">
            <v>26.51</v>
          </cell>
          <cell r="F1361">
            <v>5200</v>
          </cell>
          <cell r="G1361">
            <v>6032</v>
          </cell>
          <cell r="H1361">
            <v>6032</v>
          </cell>
        </row>
        <row r="1362">
          <cell r="B1362" t="str">
            <v>Alluminiun ladder</v>
          </cell>
          <cell r="C1362" t="str">
            <v>Supplies</v>
          </cell>
          <cell r="D1362" t="str">
            <v>ELECTRICAL</v>
          </cell>
          <cell r="E1362" t="str">
            <v>26.8H</v>
          </cell>
          <cell r="F1362">
            <v>25000</v>
          </cell>
          <cell r="G1362">
            <v>28999.999999999996</v>
          </cell>
          <cell r="H1362">
            <v>29000</v>
          </cell>
        </row>
        <row r="1363">
          <cell r="B1363" t="str">
            <v>Tips, Pipette 10ul filtered( 10x96) Dnase free</v>
          </cell>
          <cell r="C1363" t="str">
            <v>Supplies</v>
          </cell>
          <cell r="D1363" t="str">
            <v>LAB-CONS</v>
          </cell>
          <cell r="E1363">
            <v>26.51</v>
          </cell>
          <cell r="F1363">
            <v>7200</v>
          </cell>
          <cell r="G1363">
            <v>8352</v>
          </cell>
          <cell r="H1363">
            <v>8352</v>
          </cell>
        </row>
        <row r="1364">
          <cell r="B1364" t="str">
            <v>Tips, Pipette 10ul Non Sterile Non  filtered( 10x96)</v>
          </cell>
          <cell r="C1364" t="str">
            <v>Supplies</v>
          </cell>
          <cell r="D1364" t="str">
            <v>LAB-CONS</v>
          </cell>
          <cell r="E1364">
            <v>26.51</v>
          </cell>
          <cell r="F1364">
            <v>11000</v>
          </cell>
          <cell r="G1364">
            <v>12760</v>
          </cell>
          <cell r="H1364">
            <v>12760</v>
          </cell>
        </row>
        <row r="1365">
          <cell r="B1365" t="str">
            <v>Tips, Pipette 1-250ul racked (10x96)pkt</v>
          </cell>
          <cell r="C1365" t="str">
            <v>Supplies</v>
          </cell>
          <cell r="D1365" t="str">
            <v>LAB-CONS</v>
          </cell>
          <cell r="E1365">
            <v>26.51</v>
          </cell>
          <cell r="F1365">
            <v>7200</v>
          </cell>
          <cell r="G1365">
            <v>8352</v>
          </cell>
          <cell r="H1365">
            <v>8352</v>
          </cell>
        </row>
        <row r="1366">
          <cell r="B1366" t="str">
            <v>Tips, Pipette 2.0-20ul  DNAse-free 10/Rack</v>
          </cell>
          <cell r="C1366" t="str">
            <v>Supplies</v>
          </cell>
          <cell r="D1366" t="str">
            <v>LAB-CONS</v>
          </cell>
          <cell r="E1366">
            <v>26.51</v>
          </cell>
          <cell r="F1366">
            <v>5200</v>
          </cell>
          <cell r="G1366">
            <v>6032</v>
          </cell>
          <cell r="H1366">
            <v>6032</v>
          </cell>
        </row>
        <row r="1367">
          <cell r="B1367" t="str">
            <v>Tips, Pipette 200-300ul Filtered 96/pkt</v>
          </cell>
          <cell r="C1367" t="str">
            <v>Supplies</v>
          </cell>
          <cell r="D1367" t="str">
            <v>LAB-CONS</v>
          </cell>
          <cell r="E1367">
            <v>26.51</v>
          </cell>
          <cell r="F1367">
            <v>926.5</v>
          </cell>
          <cell r="G1367">
            <v>1074.74</v>
          </cell>
          <cell r="H1367">
            <v>1075</v>
          </cell>
        </row>
        <row r="1368">
          <cell r="B1368" t="str">
            <v>Tips, Pipette 20-200ul DNAse-free</v>
          </cell>
          <cell r="C1368" t="str">
            <v>Supplies</v>
          </cell>
          <cell r="D1368" t="str">
            <v>LAB-CONS</v>
          </cell>
          <cell r="E1368">
            <v>26.51</v>
          </cell>
          <cell r="F1368">
            <v>5200</v>
          </cell>
          <cell r="G1368">
            <v>6032</v>
          </cell>
          <cell r="H1368">
            <v>6032</v>
          </cell>
        </row>
        <row r="1369">
          <cell r="B1369" t="str">
            <v>Tips, Pipette 20ul filtered( 10x96) Dnase free</v>
          </cell>
          <cell r="C1369" t="str">
            <v>Supplies</v>
          </cell>
          <cell r="D1369" t="str">
            <v>LAB-CONS</v>
          </cell>
          <cell r="E1369">
            <v>26.51</v>
          </cell>
          <cell r="F1369">
            <v>862.75</v>
          </cell>
          <cell r="G1369">
            <v>1000.79</v>
          </cell>
          <cell r="H1369">
            <v>1001</v>
          </cell>
        </row>
        <row r="1370">
          <cell r="B1370" t="str">
            <v>Tips, pipette ART self sealing Barrier  100-1000ul  8/pk 1000E A3223-1PAK</v>
          </cell>
          <cell r="C1370" t="str">
            <v>Supplies</v>
          </cell>
          <cell r="D1370" t="str">
            <v>LAB-CONS</v>
          </cell>
          <cell r="E1370">
            <v>26.51</v>
          </cell>
          <cell r="F1370">
            <v>8400</v>
          </cell>
          <cell r="G1370">
            <v>9744</v>
          </cell>
          <cell r="H1370">
            <v>9744</v>
          </cell>
        </row>
        <row r="1371">
          <cell r="B1371" t="str">
            <v>Tips, pipette ART self sealing Barrier 0.5-10 ?L  10/pk 20E A2723-1PAK</v>
          </cell>
          <cell r="C1371" t="str">
            <v>Supplies</v>
          </cell>
          <cell r="D1371" t="str">
            <v>LAB-CONS</v>
          </cell>
          <cell r="E1371">
            <v>26.51</v>
          </cell>
          <cell r="F1371">
            <v>8400</v>
          </cell>
          <cell r="G1371">
            <v>9744</v>
          </cell>
          <cell r="H1371">
            <v>9744</v>
          </cell>
        </row>
        <row r="1372">
          <cell r="B1372" t="str">
            <v>Tips, pipette ART self sealing Barrier 0.5-20 uL  20P 10/pk A2848-1PAK</v>
          </cell>
          <cell r="C1372" t="str">
            <v>Supplies</v>
          </cell>
          <cell r="D1372" t="str">
            <v>LAB-CONS</v>
          </cell>
          <cell r="E1372">
            <v>26.51</v>
          </cell>
          <cell r="F1372">
            <v>8400</v>
          </cell>
          <cell r="G1372">
            <v>9744</v>
          </cell>
          <cell r="H1372">
            <v>9744</v>
          </cell>
        </row>
        <row r="1373">
          <cell r="B1373" t="str">
            <v>Bolt Rawl  M10</v>
          </cell>
          <cell r="C1373" t="str">
            <v>Supplies</v>
          </cell>
          <cell r="D1373" t="str">
            <v>ELECTRICAL</v>
          </cell>
          <cell r="E1373" t="str">
            <v>26.8H</v>
          </cell>
          <cell r="F1373">
            <v>313</v>
          </cell>
          <cell r="G1373">
            <v>363.08</v>
          </cell>
          <cell r="H1373">
            <v>364</v>
          </cell>
        </row>
        <row r="1374">
          <cell r="B1374" t="str">
            <v>Tips, Pipette Disposable (1000ul - blue)</v>
          </cell>
          <cell r="C1374" t="str">
            <v>Supplies</v>
          </cell>
          <cell r="D1374" t="str">
            <v>LAB-CONS</v>
          </cell>
          <cell r="E1374">
            <v>26.51</v>
          </cell>
          <cell r="F1374">
            <v>1160</v>
          </cell>
          <cell r="G1374">
            <v>1345.6</v>
          </cell>
          <cell r="H1374">
            <v>1346</v>
          </cell>
        </row>
        <row r="1375">
          <cell r="B1375" t="str">
            <v>Tips, Pipette Disposable (200ul - yellow)</v>
          </cell>
          <cell r="C1375" t="str">
            <v>Supplies</v>
          </cell>
          <cell r="D1375" t="str">
            <v>LAB-CONS</v>
          </cell>
          <cell r="E1375">
            <v>26.51</v>
          </cell>
          <cell r="F1375">
            <v>1160</v>
          </cell>
          <cell r="G1375">
            <v>1345.6</v>
          </cell>
          <cell r="H1375">
            <v>1346</v>
          </cell>
        </row>
        <row r="1376">
          <cell r="B1376" t="str">
            <v>Tips, Pipette Filtered 20ul 96/pkt</v>
          </cell>
          <cell r="C1376" t="str">
            <v>Supplies</v>
          </cell>
          <cell r="D1376" t="str">
            <v>LAB-CONS</v>
          </cell>
          <cell r="E1376">
            <v>26.51</v>
          </cell>
          <cell r="F1376">
            <v>926.5</v>
          </cell>
          <cell r="G1376">
            <v>1074.74</v>
          </cell>
          <cell r="H1376">
            <v>1075</v>
          </cell>
        </row>
        <row r="1377">
          <cell r="B1377" t="str">
            <v>Tips, Pipette Filtered RT-L 200F (960/pkt)</v>
          </cell>
          <cell r="C1377" t="str">
            <v>Supplies</v>
          </cell>
          <cell r="D1377" t="str">
            <v>LAB-CONS</v>
          </cell>
          <cell r="E1377">
            <v>26.51</v>
          </cell>
          <cell r="F1377">
            <v>9500</v>
          </cell>
          <cell r="G1377">
            <v>11020</v>
          </cell>
          <cell r="H1377">
            <v>11020</v>
          </cell>
        </row>
        <row r="1378">
          <cell r="B1378" t="str">
            <v>Tips, pipette Finntip Micro 10ul 10x96 Z369012-10EA</v>
          </cell>
          <cell r="C1378" t="str">
            <v>Supplies</v>
          </cell>
          <cell r="D1378" t="str">
            <v>LAB-CONS</v>
          </cell>
          <cell r="E1378">
            <v>26.51</v>
          </cell>
          <cell r="F1378">
            <v>6600</v>
          </cell>
          <cell r="G1378">
            <v>7655.9999999999991</v>
          </cell>
          <cell r="H1378">
            <v>7656</v>
          </cell>
        </row>
        <row r="1379">
          <cell r="B1379" t="str">
            <v>Tips, Pipette Finntip non-filtered 96/Rack</v>
          </cell>
          <cell r="C1379" t="str">
            <v>Supplies</v>
          </cell>
          <cell r="D1379" t="str">
            <v>LAB-CONS</v>
          </cell>
          <cell r="E1379">
            <v>26.51</v>
          </cell>
          <cell r="F1379">
            <v>4408</v>
          </cell>
          <cell r="G1379">
            <v>5113.28</v>
          </cell>
          <cell r="H1379">
            <v>5114</v>
          </cell>
        </row>
        <row r="1380">
          <cell r="B1380" t="str">
            <v>Tips, Pipette GP-L1000F (10x96)</v>
          </cell>
          <cell r="C1380" t="str">
            <v>Supplies</v>
          </cell>
          <cell r="D1380" t="str">
            <v>LAB-CONS</v>
          </cell>
          <cell r="E1380">
            <v>26.51</v>
          </cell>
          <cell r="F1380">
            <v>4600</v>
          </cell>
          <cell r="G1380">
            <v>5336</v>
          </cell>
          <cell r="H1380">
            <v>5336</v>
          </cell>
        </row>
        <row r="1381">
          <cell r="B1381" t="str">
            <v>Tips, Pipette non sterile (10x96)</v>
          </cell>
          <cell r="C1381" t="str">
            <v>Supplies</v>
          </cell>
          <cell r="D1381" t="str">
            <v>LAB-CONS</v>
          </cell>
          <cell r="E1381">
            <v>26.51</v>
          </cell>
          <cell r="F1381">
            <v>1000</v>
          </cell>
          <cell r="G1381">
            <v>1160</v>
          </cell>
          <cell r="H1381">
            <v>1160</v>
          </cell>
        </row>
        <row r="1382">
          <cell r="B1382" t="str">
            <v>Tips, Pipette non sterile (8x96)</v>
          </cell>
          <cell r="C1382" t="str">
            <v>Supplies</v>
          </cell>
          <cell r="D1382" t="str">
            <v>LAB-CONS</v>
          </cell>
          <cell r="E1382">
            <v>26.51</v>
          </cell>
          <cell r="F1382">
            <v>800</v>
          </cell>
          <cell r="G1382">
            <v>927.99999999999989</v>
          </cell>
          <cell r="H1382">
            <v>928</v>
          </cell>
        </row>
        <row r="1383">
          <cell r="B1383" t="str">
            <v>Tips, Pipette RT-100F</v>
          </cell>
          <cell r="C1383" t="str">
            <v>Supplies</v>
          </cell>
          <cell r="D1383" t="str">
            <v>LAB-CONS</v>
          </cell>
          <cell r="E1383">
            <v>26.51</v>
          </cell>
          <cell r="F1383">
            <v>8200</v>
          </cell>
          <cell r="G1383">
            <v>9512</v>
          </cell>
          <cell r="H1383">
            <v>9512</v>
          </cell>
        </row>
        <row r="1384">
          <cell r="B1384" t="str">
            <v>Bolt Rawl M6</v>
          </cell>
          <cell r="C1384" t="str">
            <v>Supplies</v>
          </cell>
          <cell r="D1384" t="str">
            <v>ELECTRICAL</v>
          </cell>
          <cell r="E1384" t="str">
            <v>26.8H</v>
          </cell>
          <cell r="F1384">
            <v>313</v>
          </cell>
          <cell r="G1384">
            <v>363.08</v>
          </cell>
          <cell r="H1384">
            <v>364</v>
          </cell>
        </row>
        <row r="1385">
          <cell r="B1385" t="str">
            <v>Tips, Pipette RT-200 Non-filtered Nonsterile 960/pkt)</v>
          </cell>
          <cell r="C1385" t="str">
            <v>Supplies</v>
          </cell>
          <cell r="D1385" t="str">
            <v>LAB-CONS</v>
          </cell>
          <cell r="E1385">
            <v>26.51</v>
          </cell>
          <cell r="F1385">
            <v>8200</v>
          </cell>
          <cell r="G1385">
            <v>9512</v>
          </cell>
          <cell r="H1385">
            <v>9512</v>
          </cell>
        </row>
        <row r="1386">
          <cell r="B1386" t="str">
            <v>Tips, Pipette RT-250 Non-filtered Nonsterile 960/pkt</v>
          </cell>
          <cell r="C1386" t="str">
            <v>Supplies</v>
          </cell>
          <cell r="D1386" t="str">
            <v>LAB-CONS</v>
          </cell>
          <cell r="E1386">
            <v>26.51</v>
          </cell>
          <cell r="F1386">
            <v>7600</v>
          </cell>
          <cell r="G1386">
            <v>8816</v>
          </cell>
          <cell r="H1386">
            <v>8816</v>
          </cell>
        </row>
        <row r="1387">
          <cell r="B1387" t="str">
            <v>Tips, Pipette RT-96 100ul Non-filtered 960/pkt</v>
          </cell>
          <cell r="C1387" t="str">
            <v>Supplies</v>
          </cell>
          <cell r="D1387" t="str">
            <v>LAB-CONS</v>
          </cell>
          <cell r="E1387">
            <v>26.51</v>
          </cell>
          <cell r="F1387">
            <v>8400</v>
          </cell>
          <cell r="G1387">
            <v>9744</v>
          </cell>
          <cell r="H1387">
            <v>9744</v>
          </cell>
        </row>
        <row r="1388">
          <cell r="B1388" t="str">
            <v>Tips, Pipette RT-96 20ul Sterile Non-filtered 960/pkt</v>
          </cell>
          <cell r="C1388" t="str">
            <v>Supplies</v>
          </cell>
          <cell r="D1388" t="str">
            <v>LAB-CONS</v>
          </cell>
          <cell r="E1388">
            <v>26.51</v>
          </cell>
          <cell r="F1388">
            <v>8400</v>
          </cell>
          <cell r="G1388">
            <v>9744</v>
          </cell>
          <cell r="H1388">
            <v>9744</v>
          </cell>
        </row>
        <row r="1389">
          <cell r="B1389" t="str">
            <v>Tips, Pipette RT-L10 (10x96)</v>
          </cell>
          <cell r="C1389" t="str">
            <v>Supplies</v>
          </cell>
          <cell r="D1389" t="str">
            <v>LAB-CONS</v>
          </cell>
          <cell r="E1389">
            <v>26.51</v>
          </cell>
          <cell r="F1389">
            <v>8360</v>
          </cell>
          <cell r="G1389">
            <v>9697.5999999999985</v>
          </cell>
          <cell r="H1389">
            <v>9698</v>
          </cell>
        </row>
        <row r="1390">
          <cell r="B1390" t="str">
            <v>Tips, Pipette RT-L1000F (768)</v>
          </cell>
          <cell r="C1390" t="str">
            <v>Supplies</v>
          </cell>
          <cell r="D1390" t="str">
            <v>LAB-CONS</v>
          </cell>
          <cell r="E1390">
            <v>26.51</v>
          </cell>
          <cell r="F1390">
            <v>5500</v>
          </cell>
          <cell r="G1390">
            <v>6380</v>
          </cell>
          <cell r="H1390">
            <v>6380</v>
          </cell>
        </row>
        <row r="1391">
          <cell r="B1391" t="str">
            <v>Tips, Pipette RT-L1000S (10x96)</v>
          </cell>
          <cell r="C1391" t="str">
            <v>Supplies</v>
          </cell>
          <cell r="D1391" t="str">
            <v>LAB-CONS</v>
          </cell>
          <cell r="E1391">
            <v>26.51</v>
          </cell>
          <cell r="F1391">
            <v>8360</v>
          </cell>
          <cell r="G1391">
            <v>9697.5999999999985</v>
          </cell>
          <cell r="H1391">
            <v>9698</v>
          </cell>
        </row>
        <row r="1392">
          <cell r="B1392" t="str">
            <v>Tips, Pipette RT-L10F (10x96)</v>
          </cell>
          <cell r="C1392" t="str">
            <v>Supplies</v>
          </cell>
          <cell r="D1392" t="str">
            <v>LAB-CONS</v>
          </cell>
          <cell r="E1392">
            <v>26.51</v>
          </cell>
          <cell r="F1392">
            <v>7600</v>
          </cell>
          <cell r="G1392">
            <v>8816</v>
          </cell>
          <cell r="H1392">
            <v>8816</v>
          </cell>
        </row>
        <row r="1393">
          <cell r="B1393" t="str">
            <v>Tips, Pipette RT-L200F</v>
          </cell>
          <cell r="C1393" t="str">
            <v>Supplies</v>
          </cell>
          <cell r="D1393" t="str">
            <v>LAB-CONS</v>
          </cell>
          <cell r="E1393">
            <v>26.51</v>
          </cell>
          <cell r="F1393">
            <v>7600</v>
          </cell>
          <cell r="G1393">
            <v>8816</v>
          </cell>
          <cell r="H1393">
            <v>8816</v>
          </cell>
        </row>
        <row r="1394">
          <cell r="B1394" t="str">
            <v>Tips, Pipette RT-L200F (10x96)</v>
          </cell>
          <cell r="C1394" t="str">
            <v>Supplies</v>
          </cell>
          <cell r="D1394" t="str">
            <v>LAB-CONS</v>
          </cell>
          <cell r="E1394">
            <v>26.51</v>
          </cell>
          <cell r="F1394">
            <v>7200</v>
          </cell>
          <cell r="G1394">
            <v>8352</v>
          </cell>
          <cell r="H1394">
            <v>8352</v>
          </cell>
        </row>
        <row r="1395">
          <cell r="B1395" t="str">
            <v>Boss, White 400g</v>
          </cell>
          <cell r="C1395" t="str">
            <v>Supplies</v>
          </cell>
          <cell r="D1395" t="str">
            <v>ELECTRICAL</v>
          </cell>
          <cell r="E1395" t="str">
            <v>26.8H</v>
          </cell>
          <cell r="F1395">
            <v>70</v>
          </cell>
          <cell r="G1395">
            <v>81.199999999999989</v>
          </cell>
          <cell r="H1395">
            <v>82</v>
          </cell>
        </row>
        <row r="1396">
          <cell r="B1396" t="str">
            <v>Tips, Pipette RT-L250 (10x96)</v>
          </cell>
          <cell r="C1396" t="str">
            <v>Supplies</v>
          </cell>
          <cell r="D1396" t="str">
            <v>LAB-CONS</v>
          </cell>
          <cell r="E1396">
            <v>26.51</v>
          </cell>
          <cell r="F1396">
            <v>4500</v>
          </cell>
          <cell r="G1396">
            <v>5220</v>
          </cell>
          <cell r="H1396">
            <v>5220</v>
          </cell>
        </row>
        <row r="1397">
          <cell r="B1397" t="str">
            <v>Tips, Pipette RT-L250S (10x96)</v>
          </cell>
          <cell r="C1397" t="str">
            <v>Supplies</v>
          </cell>
          <cell r="D1397" t="str">
            <v>LAB-CONS</v>
          </cell>
          <cell r="E1397">
            <v>26.51</v>
          </cell>
          <cell r="F1397">
            <v>8360</v>
          </cell>
          <cell r="G1397">
            <v>9697.5999999999985</v>
          </cell>
          <cell r="H1397">
            <v>9698</v>
          </cell>
        </row>
        <row r="1398">
          <cell r="B1398" t="str">
            <v>Tips, Pipette sterile 1000ul</v>
          </cell>
          <cell r="C1398" t="str">
            <v>Supplies</v>
          </cell>
          <cell r="D1398" t="str">
            <v>LAB-CONS</v>
          </cell>
          <cell r="E1398">
            <v>26.51</v>
          </cell>
          <cell r="F1398">
            <v>10500</v>
          </cell>
          <cell r="G1398">
            <v>12180</v>
          </cell>
          <cell r="H1398">
            <v>12180</v>
          </cell>
        </row>
        <row r="1399">
          <cell r="B1399" t="str">
            <v>Tips, Pipette sterile 200ul,Dnase free  filtered 10x96</v>
          </cell>
          <cell r="C1399" t="str">
            <v>Supplies</v>
          </cell>
          <cell r="D1399" t="str">
            <v>LAB-CONS</v>
          </cell>
          <cell r="E1399">
            <v>26.51</v>
          </cell>
          <cell r="F1399">
            <v>7830</v>
          </cell>
          <cell r="G1399">
            <v>9082.7999999999993</v>
          </cell>
          <cell r="H1399">
            <v>9083</v>
          </cell>
        </row>
        <row r="1400">
          <cell r="B1400" t="str">
            <v>Tips, Pipette Yellow 1x1000</v>
          </cell>
          <cell r="C1400" t="str">
            <v>Supplies</v>
          </cell>
          <cell r="D1400" t="str">
            <v>LAB-CONS</v>
          </cell>
          <cell r="E1400">
            <v>26.51</v>
          </cell>
          <cell r="F1400">
            <v>700</v>
          </cell>
          <cell r="G1400">
            <v>812</v>
          </cell>
          <cell r="H1400">
            <v>812</v>
          </cell>
        </row>
        <row r="1401">
          <cell r="B1401" t="str">
            <v>Tips, Repette Dispenser 25ml 1x100</v>
          </cell>
          <cell r="C1401" t="str">
            <v>Supplies</v>
          </cell>
          <cell r="D1401" t="str">
            <v>LAB-CONS</v>
          </cell>
          <cell r="E1401">
            <v>26.51</v>
          </cell>
          <cell r="F1401">
            <v>14550</v>
          </cell>
          <cell r="G1401">
            <v>16878</v>
          </cell>
          <cell r="H1401">
            <v>16878</v>
          </cell>
        </row>
        <row r="1402">
          <cell r="B1402" t="str">
            <v>Tips, TipOne 1000ul 10 racks/pkt Cat#1126-7810(US Scientific)</v>
          </cell>
          <cell r="C1402" t="str">
            <v>Supplies</v>
          </cell>
          <cell r="D1402" t="str">
            <v>LAB-CONS</v>
          </cell>
          <cell r="E1402">
            <v>26.51</v>
          </cell>
          <cell r="F1402">
            <v>27900</v>
          </cell>
          <cell r="G1402">
            <v>32363.999999999996</v>
          </cell>
          <cell r="H1402">
            <v>32364</v>
          </cell>
        </row>
        <row r="1403">
          <cell r="B1403" t="str">
            <v>Tips, TipOne 1-200ul 10 racks/pkt Cat#1120-8810</v>
          </cell>
          <cell r="C1403" t="str">
            <v>Supplies</v>
          </cell>
          <cell r="D1403" t="str">
            <v>LAB-CONS</v>
          </cell>
          <cell r="E1403">
            <v>26.51</v>
          </cell>
          <cell r="F1403">
            <v>27900</v>
          </cell>
          <cell r="G1403">
            <v>32363.999999999996</v>
          </cell>
          <cell r="H1403">
            <v>32364</v>
          </cell>
        </row>
        <row r="1404">
          <cell r="B1404" t="str">
            <v>Tips,Pipette filtered RT-1000F</v>
          </cell>
          <cell r="C1404" t="str">
            <v>Supplies</v>
          </cell>
          <cell r="D1404" t="str">
            <v>LAB-CONS</v>
          </cell>
          <cell r="E1404">
            <v>26.51</v>
          </cell>
          <cell r="F1404">
            <v>7000</v>
          </cell>
          <cell r="G1404">
            <v>8119.9999999999991</v>
          </cell>
          <cell r="H1404">
            <v>8120</v>
          </cell>
        </row>
        <row r="1405">
          <cell r="B1405" t="str">
            <v>Tips,Pipette filtered RT-L100F (10x96)</v>
          </cell>
          <cell r="C1405" t="str">
            <v>Supplies</v>
          </cell>
          <cell r="D1405" t="str">
            <v>LAB-CONS</v>
          </cell>
          <cell r="E1405">
            <v>26.51</v>
          </cell>
          <cell r="F1405">
            <v>9800</v>
          </cell>
          <cell r="G1405">
            <v>11368</v>
          </cell>
          <cell r="H1405">
            <v>11368</v>
          </cell>
        </row>
        <row r="1406">
          <cell r="B1406" t="str">
            <v>Bottle Trap PVC-1 1/4</v>
          </cell>
          <cell r="C1406" t="str">
            <v>Supplies</v>
          </cell>
          <cell r="D1406" t="str">
            <v>ELECTRICAL</v>
          </cell>
          <cell r="E1406" t="str">
            <v>26.8H</v>
          </cell>
          <cell r="F1406">
            <v>70</v>
          </cell>
          <cell r="G1406">
            <v>81.199999999999989</v>
          </cell>
          <cell r="H1406">
            <v>82</v>
          </cell>
        </row>
        <row r="1407">
          <cell r="B1407" t="str">
            <v>Toner Cartridge C3961A Cyan</v>
          </cell>
          <cell r="C1407" t="str">
            <v>Supplies</v>
          </cell>
          <cell r="D1407" t="str">
            <v>COMP</v>
          </cell>
          <cell r="E1407" t="str">
            <v>26.6B</v>
          </cell>
          <cell r="F1407">
            <v>85.19</v>
          </cell>
          <cell r="G1407">
            <v>98.820399999999992</v>
          </cell>
          <cell r="H1407">
            <v>99</v>
          </cell>
        </row>
        <row r="1408">
          <cell r="B1408" t="str">
            <v>Toner, Cartidge ACT 5DIFF printer black&amp;white</v>
          </cell>
          <cell r="C1408" t="str">
            <v>Supplies</v>
          </cell>
          <cell r="D1408" t="str">
            <v>COMP</v>
          </cell>
          <cell r="E1408" t="str">
            <v>26.6B</v>
          </cell>
          <cell r="F1408">
            <v>2204</v>
          </cell>
          <cell r="G1408">
            <v>2556.64</v>
          </cell>
          <cell r="H1408">
            <v>2557</v>
          </cell>
        </row>
        <row r="1409">
          <cell r="B1409" t="str">
            <v>Toner, Cartidge CE255A Black  For HP 3015DN</v>
          </cell>
          <cell r="C1409" t="str">
            <v>Supplies</v>
          </cell>
          <cell r="D1409" t="str">
            <v>COMP</v>
          </cell>
          <cell r="E1409" t="str">
            <v>26.6B</v>
          </cell>
          <cell r="F1409">
            <v>14100</v>
          </cell>
          <cell r="G1409">
            <v>16355.999999999998</v>
          </cell>
          <cell r="H1409">
            <v>16356</v>
          </cell>
        </row>
        <row r="1410">
          <cell r="B1410" t="str">
            <v>Toner, Cartidge HP Cannon GP1635/1620</v>
          </cell>
          <cell r="C1410" t="str">
            <v>Supplies</v>
          </cell>
          <cell r="D1410" t="str">
            <v>COMP</v>
          </cell>
          <cell r="E1410" t="str">
            <v>26.6B</v>
          </cell>
          <cell r="F1410">
            <v>12644</v>
          </cell>
          <cell r="G1410">
            <v>14667.039999999999</v>
          </cell>
          <cell r="H1410">
            <v>14668</v>
          </cell>
        </row>
        <row r="1411">
          <cell r="B1411" t="str">
            <v>Toner, Cartidge HP Q7553A</v>
          </cell>
          <cell r="C1411" t="str">
            <v>Supplies</v>
          </cell>
          <cell r="D1411" t="str">
            <v>COMP</v>
          </cell>
          <cell r="E1411" t="str">
            <v>26.6B</v>
          </cell>
          <cell r="F1411">
            <v>7855</v>
          </cell>
          <cell r="G1411">
            <v>9111.7999999999993</v>
          </cell>
          <cell r="H1411">
            <v>9112</v>
          </cell>
        </row>
        <row r="1412">
          <cell r="B1412" t="str">
            <v>Toner, Cartridge  J740 Black</v>
          </cell>
          <cell r="C1412" t="str">
            <v>Supplies</v>
          </cell>
          <cell r="D1412" t="str">
            <v>COMP</v>
          </cell>
          <cell r="E1412" t="str">
            <v>26.6B</v>
          </cell>
          <cell r="F1412">
            <v>6148</v>
          </cell>
          <cell r="G1412">
            <v>7131.6799999999994</v>
          </cell>
          <cell r="H1412">
            <v>7132</v>
          </cell>
        </row>
        <row r="1413">
          <cell r="B1413" t="str">
            <v>Toner, Cartridge  J740 Color</v>
          </cell>
          <cell r="C1413" t="str">
            <v>Supplies</v>
          </cell>
          <cell r="D1413" t="str">
            <v>COMP</v>
          </cell>
          <cell r="E1413" t="str">
            <v>26.6B</v>
          </cell>
          <cell r="F1413">
            <v>7888</v>
          </cell>
          <cell r="G1413">
            <v>9150.08</v>
          </cell>
          <cell r="H1413">
            <v>9151</v>
          </cell>
        </row>
        <row r="1414">
          <cell r="B1414" t="str">
            <v>Toner, Cartridge C4092A</v>
          </cell>
          <cell r="C1414" t="str">
            <v>Supplies</v>
          </cell>
          <cell r="D1414" t="str">
            <v>COMP</v>
          </cell>
          <cell r="E1414" t="str">
            <v>26.6B</v>
          </cell>
          <cell r="F1414">
            <v>5220</v>
          </cell>
          <cell r="G1414">
            <v>6055.2</v>
          </cell>
          <cell r="H1414">
            <v>6056</v>
          </cell>
        </row>
        <row r="1415">
          <cell r="B1415" t="str">
            <v>Toner, Cartridge C4129X</v>
          </cell>
          <cell r="C1415" t="str">
            <v>Supplies</v>
          </cell>
          <cell r="D1415" t="str">
            <v>COMP</v>
          </cell>
          <cell r="E1415" t="str">
            <v>26.6B</v>
          </cell>
          <cell r="F1415">
            <v>14273.8</v>
          </cell>
          <cell r="G1415">
            <v>16557.607999999997</v>
          </cell>
          <cell r="H1415">
            <v>16558</v>
          </cell>
        </row>
        <row r="1416">
          <cell r="B1416" t="str">
            <v>Toner, Cartridge C4836A</v>
          </cell>
          <cell r="C1416" t="str">
            <v>Supplies</v>
          </cell>
          <cell r="D1416" t="str">
            <v>COMP</v>
          </cell>
          <cell r="E1416" t="str">
            <v>26.6B</v>
          </cell>
          <cell r="F1416">
            <v>2923.2</v>
          </cell>
          <cell r="G1416">
            <v>3390.9119999999994</v>
          </cell>
          <cell r="H1416">
            <v>3391</v>
          </cell>
        </row>
        <row r="1417">
          <cell r="B1417" t="str">
            <v>Bush, Reducing GI- 2 1/2X3</v>
          </cell>
          <cell r="C1417" t="str">
            <v>Supplies</v>
          </cell>
          <cell r="D1417" t="str">
            <v>ELECTRICAL</v>
          </cell>
          <cell r="E1417" t="str">
            <v>26.8H</v>
          </cell>
          <cell r="F1417">
            <v>200</v>
          </cell>
          <cell r="G1417">
            <v>231.99999999999997</v>
          </cell>
          <cell r="H1417">
            <v>232</v>
          </cell>
        </row>
        <row r="1418">
          <cell r="B1418" t="str">
            <v>Toner, Cartridge C4837A</v>
          </cell>
          <cell r="C1418" t="str">
            <v>Supplies</v>
          </cell>
          <cell r="D1418" t="str">
            <v>COMP</v>
          </cell>
          <cell r="E1418" t="str">
            <v>26.6B</v>
          </cell>
          <cell r="F1418">
            <v>2668</v>
          </cell>
          <cell r="G1418">
            <v>3094.8799999999997</v>
          </cell>
          <cell r="H1418">
            <v>3095</v>
          </cell>
        </row>
        <row r="1419">
          <cell r="B1419" t="str">
            <v>Toner, Cartridge C4838A</v>
          </cell>
          <cell r="C1419" t="str">
            <v>Supplies</v>
          </cell>
          <cell r="D1419" t="str">
            <v>COMP</v>
          </cell>
          <cell r="E1419" t="str">
            <v>26.6B</v>
          </cell>
          <cell r="F1419">
            <v>2668</v>
          </cell>
          <cell r="G1419">
            <v>3094.8799999999997</v>
          </cell>
          <cell r="H1419">
            <v>3095</v>
          </cell>
        </row>
        <row r="1420">
          <cell r="B1420" t="str">
            <v>Toner, Cartridge C8766H</v>
          </cell>
          <cell r="C1420" t="str">
            <v>Supplies</v>
          </cell>
          <cell r="D1420" t="str">
            <v>COMP</v>
          </cell>
          <cell r="E1420" t="str">
            <v>26.6B</v>
          </cell>
          <cell r="F1420">
            <v>2150</v>
          </cell>
          <cell r="G1420">
            <v>2494</v>
          </cell>
          <cell r="H1420">
            <v>2494</v>
          </cell>
        </row>
        <row r="1421">
          <cell r="B1421" t="str">
            <v>Toner, Cartridge C9351A black</v>
          </cell>
          <cell r="C1421" t="str">
            <v>Supplies</v>
          </cell>
          <cell r="D1421" t="str">
            <v>COMP</v>
          </cell>
          <cell r="E1421" t="str">
            <v>26.6B</v>
          </cell>
          <cell r="F1421">
            <v>1500</v>
          </cell>
          <cell r="G1421">
            <v>1739.9999999999998</v>
          </cell>
          <cell r="H1421">
            <v>1740</v>
          </cell>
        </row>
        <row r="1422">
          <cell r="B1422" t="str">
            <v>Toner, Cartridge C9352A</v>
          </cell>
          <cell r="C1422" t="str">
            <v>Supplies</v>
          </cell>
          <cell r="D1422" t="str">
            <v>COMP</v>
          </cell>
          <cell r="E1422" t="str">
            <v>26.6B</v>
          </cell>
          <cell r="F1422">
            <v>1650</v>
          </cell>
          <cell r="G1422">
            <v>1913.9999999999998</v>
          </cell>
          <cell r="H1422">
            <v>1914</v>
          </cell>
        </row>
        <row r="1423">
          <cell r="B1423" t="str">
            <v>Toner, Cartridge C9364H</v>
          </cell>
          <cell r="C1423" t="str">
            <v>Supplies</v>
          </cell>
          <cell r="D1423" t="str">
            <v>COMP</v>
          </cell>
          <cell r="E1423" t="str">
            <v>26.6B</v>
          </cell>
          <cell r="F1423">
            <v>1972</v>
          </cell>
          <cell r="G1423">
            <v>2287.52</v>
          </cell>
          <cell r="H1423">
            <v>2288</v>
          </cell>
        </row>
        <row r="1424">
          <cell r="B1424" t="str">
            <v>Toner, Cartridge canon EP 72</v>
          </cell>
          <cell r="C1424" t="str">
            <v>Supplies</v>
          </cell>
          <cell r="D1424" t="str">
            <v>COMP</v>
          </cell>
          <cell r="E1424" t="str">
            <v>26.6B</v>
          </cell>
          <cell r="F1424">
            <v>22040</v>
          </cell>
          <cell r="G1424">
            <v>25566.399999999998</v>
          </cell>
          <cell r="H1424">
            <v>25567</v>
          </cell>
        </row>
        <row r="1425">
          <cell r="B1425" t="str">
            <v>Toner, Cartridge HP C8061X</v>
          </cell>
          <cell r="C1425" t="str">
            <v>Supplies</v>
          </cell>
          <cell r="D1425" t="str">
            <v>COMP</v>
          </cell>
          <cell r="E1425" t="str">
            <v>26.6B</v>
          </cell>
          <cell r="F1425">
            <v>11252</v>
          </cell>
          <cell r="G1425">
            <v>13052.32</v>
          </cell>
          <cell r="H1425">
            <v>13053</v>
          </cell>
        </row>
        <row r="1426">
          <cell r="B1426" t="str">
            <v>Toner, Cartridge HP C8543X</v>
          </cell>
          <cell r="C1426" t="str">
            <v>Supplies</v>
          </cell>
          <cell r="D1426" t="str">
            <v>COMP</v>
          </cell>
          <cell r="E1426" t="str">
            <v>26.6B</v>
          </cell>
          <cell r="F1426">
            <v>28077.8</v>
          </cell>
          <cell r="G1426">
            <v>32570.247999999996</v>
          </cell>
          <cell r="H1426">
            <v>32571</v>
          </cell>
        </row>
        <row r="1427">
          <cell r="B1427" t="str">
            <v>Toner, Cartridge HP C9730A- Black</v>
          </cell>
          <cell r="C1427" t="str">
            <v>Supplies</v>
          </cell>
          <cell r="D1427" t="str">
            <v>COMP</v>
          </cell>
          <cell r="E1427" t="str">
            <v>26.6B</v>
          </cell>
          <cell r="F1427">
            <v>22040</v>
          </cell>
          <cell r="G1427">
            <v>25566.399999999998</v>
          </cell>
          <cell r="H1427">
            <v>25567</v>
          </cell>
        </row>
        <row r="1428">
          <cell r="B1428" t="str">
            <v>Bush, Reducing GI- 3/4X1</v>
          </cell>
          <cell r="C1428" t="str">
            <v>Supplies</v>
          </cell>
          <cell r="D1428" t="str">
            <v>ELECTRICAL</v>
          </cell>
          <cell r="E1428" t="str">
            <v>26.8H</v>
          </cell>
          <cell r="F1428">
            <v>200</v>
          </cell>
          <cell r="G1428">
            <v>231.99999999999997</v>
          </cell>
          <cell r="H1428">
            <v>232</v>
          </cell>
        </row>
        <row r="1429">
          <cell r="B1429" t="str">
            <v>Toner, Cartridge HP C9731A- Cyan</v>
          </cell>
          <cell r="C1429" t="str">
            <v>Supplies</v>
          </cell>
          <cell r="D1429" t="str">
            <v>COMP</v>
          </cell>
          <cell r="E1429" t="str">
            <v>26.6B</v>
          </cell>
          <cell r="F1429">
            <v>29580</v>
          </cell>
          <cell r="G1429">
            <v>34312.799999999996</v>
          </cell>
          <cell r="H1429">
            <v>34313</v>
          </cell>
        </row>
        <row r="1430">
          <cell r="B1430" t="str">
            <v>Toner, Cartridge HP C9732A- Yellow</v>
          </cell>
          <cell r="C1430" t="str">
            <v>Supplies</v>
          </cell>
          <cell r="D1430" t="str">
            <v>COMP</v>
          </cell>
          <cell r="E1430" t="str">
            <v>26.6B</v>
          </cell>
          <cell r="F1430">
            <v>29580</v>
          </cell>
          <cell r="G1430">
            <v>34312.799999999996</v>
          </cell>
          <cell r="H1430">
            <v>34313</v>
          </cell>
        </row>
        <row r="1431">
          <cell r="B1431" t="str">
            <v>Toner, Cartridge HP C9733A- Magenta</v>
          </cell>
          <cell r="C1431" t="str">
            <v>Supplies</v>
          </cell>
          <cell r="D1431" t="str">
            <v>COMP</v>
          </cell>
          <cell r="E1431" t="str">
            <v>26.6B</v>
          </cell>
          <cell r="F1431">
            <v>29580</v>
          </cell>
          <cell r="G1431">
            <v>34312.799999999996</v>
          </cell>
          <cell r="H1431">
            <v>34313</v>
          </cell>
        </row>
        <row r="1432">
          <cell r="B1432" t="str">
            <v>Toner, Cartridge HP Canon Gp160</v>
          </cell>
          <cell r="C1432" t="str">
            <v>Supplies</v>
          </cell>
          <cell r="D1432" t="str">
            <v>COMP</v>
          </cell>
          <cell r="E1432" t="str">
            <v>26.6B</v>
          </cell>
          <cell r="F1432">
            <v>29348</v>
          </cell>
          <cell r="G1432">
            <v>34043.68</v>
          </cell>
          <cell r="H1432">
            <v>34044</v>
          </cell>
        </row>
        <row r="1433">
          <cell r="B1433" t="str">
            <v>Toner, Cartridge HP Laserjet Q1338A</v>
          </cell>
          <cell r="C1433" t="str">
            <v>Supplies</v>
          </cell>
          <cell r="D1433" t="str">
            <v>COMP</v>
          </cell>
          <cell r="E1433" t="str">
            <v>26.6B</v>
          </cell>
          <cell r="F1433">
            <v>12789</v>
          </cell>
          <cell r="G1433">
            <v>14835.24</v>
          </cell>
          <cell r="H1433">
            <v>14836</v>
          </cell>
        </row>
        <row r="1434">
          <cell r="B1434" t="str">
            <v>Toner, Cartridge HP Q2610A</v>
          </cell>
          <cell r="C1434" t="str">
            <v>Supplies</v>
          </cell>
          <cell r="D1434" t="str">
            <v>COMP</v>
          </cell>
          <cell r="E1434" t="str">
            <v>26.6B</v>
          </cell>
          <cell r="F1434">
            <v>12180</v>
          </cell>
          <cell r="G1434">
            <v>14128.8</v>
          </cell>
          <cell r="H1434">
            <v>14129</v>
          </cell>
        </row>
        <row r="1435">
          <cell r="B1435" t="str">
            <v>Toner, Cartridge HPC 6578D Colored</v>
          </cell>
          <cell r="C1435" t="str">
            <v>Supplies</v>
          </cell>
          <cell r="D1435" t="str">
            <v>COMP</v>
          </cell>
          <cell r="E1435" t="str">
            <v>26.6B</v>
          </cell>
          <cell r="F1435">
            <v>2527</v>
          </cell>
          <cell r="G1435">
            <v>2931.3199999999997</v>
          </cell>
          <cell r="H1435">
            <v>2932</v>
          </cell>
        </row>
        <row r="1436">
          <cell r="B1436" t="str">
            <v>Toner, Cartridge KX-FA Panasonic 76A Fax</v>
          </cell>
          <cell r="C1436" t="str">
            <v>Supplies</v>
          </cell>
          <cell r="D1436" t="str">
            <v>COMP</v>
          </cell>
          <cell r="E1436" t="str">
            <v>26.6B</v>
          </cell>
          <cell r="F1436">
            <v>3480</v>
          </cell>
          <cell r="G1436">
            <v>4036.7999999999997</v>
          </cell>
          <cell r="H1436">
            <v>4037</v>
          </cell>
        </row>
        <row r="1437">
          <cell r="B1437" t="str">
            <v>Toner, Cartridge KX-FA Panasonic FA87  Fax</v>
          </cell>
          <cell r="C1437" t="str">
            <v>Supplies</v>
          </cell>
          <cell r="D1437" t="str">
            <v>COMP</v>
          </cell>
          <cell r="E1437" t="str">
            <v>26.6B</v>
          </cell>
          <cell r="F1437">
            <v>13340</v>
          </cell>
          <cell r="G1437">
            <v>15474.4</v>
          </cell>
          <cell r="H1437">
            <v>15475</v>
          </cell>
        </row>
        <row r="1438">
          <cell r="B1438" t="str">
            <v>Toner, Cartridge Kyocera   1530/2030/2070 series</v>
          </cell>
          <cell r="C1438" t="str">
            <v>Supplies</v>
          </cell>
          <cell r="D1438" t="str">
            <v>COMP</v>
          </cell>
          <cell r="E1438" t="str">
            <v>26.6B</v>
          </cell>
          <cell r="F1438">
            <v>8352</v>
          </cell>
          <cell r="G1438">
            <v>9688.32</v>
          </cell>
          <cell r="H1438">
            <v>9689</v>
          </cell>
        </row>
        <row r="1439">
          <cell r="B1439" t="str">
            <v>Bush, Reducing GI-1 1/2x2</v>
          </cell>
          <cell r="C1439" t="str">
            <v>Supplies</v>
          </cell>
          <cell r="D1439" t="str">
            <v>ELECTRICAL</v>
          </cell>
          <cell r="E1439" t="str">
            <v>26.8H</v>
          </cell>
          <cell r="F1439">
            <v>200</v>
          </cell>
          <cell r="G1439">
            <v>231.99999999999997</v>
          </cell>
          <cell r="H1439">
            <v>232</v>
          </cell>
        </row>
        <row r="1440">
          <cell r="B1440" t="str">
            <v>Toner, Cartridge Kyocera KM 1620/2020</v>
          </cell>
          <cell r="C1440" t="str">
            <v>Supplies</v>
          </cell>
          <cell r="D1440" t="str">
            <v>COMP</v>
          </cell>
          <cell r="E1440" t="str">
            <v>26.6B</v>
          </cell>
          <cell r="F1440">
            <v>12644</v>
          </cell>
          <cell r="G1440">
            <v>14667.039999999999</v>
          </cell>
          <cell r="H1440">
            <v>14668</v>
          </cell>
        </row>
        <row r="1441">
          <cell r="B1441" t="str">
            <v>Toner, Cartridge Q1339A</v>
          </cell>
          <cell r="C1441" t="str">
            <v>Supplies</v>
          </cell>
          <cell r="D1441" t="str">
            <v>COMP</v>
          </cell>
          <cell r="E1441" t="str">
            <v>26.6B</v>
          </cell>
          <cell r="F1441">
            <v>17400</v>
          </cell>
          <cell r="G1441">
            <v>20184</v>
          </cell>
          <cell r="H1441">
            <v>20184</v>
          </cell>
        </row>
        <row r="1442">
          <cell r="B1442" t="str">
            <v>Toner, Cartridge Q2613A</v>
          </cell>
          <cell r="C1442" t="str">
            <v>Supplies</v>
          </cell>
          <cell r="D1442" t="str">
            <v>COMP</v>
          </cell>
          <cell r="E1442" t="str">
            <v>26.6B</v>
          </cell>
          <cell r="F1442">
            <v>6500.0050000000001</v>
          </cell>
          <cell r="G1442">
            <v>7540.0057999999999</v>
          </cell>
          <cell r="H1442">
            <v>7541</v>
          </cell>
        </row>
        <row r="1443">
          <cell r="B1443" t="str">
            <v>Toner, Cartridge Q3971A</v>
          </cell>
          <cell r="C1443" t="str">
            <v>Supplies</v>
          </cell>
          <cell r="D1443" t="str">
            <v>COMP</v>
          </cell>
          <cell r="E1443" t="str">
            <v>26.6B</v>
          </cell>
          <cell r="F1443">
            <v>7369.48</v>
          </cell>
          <cell r="G1443">
            <v>8548.5967999999993</v>
          </cell>
          <cell r="H1443">
            <v>8549</v>
          </cell>
        </row>
        <row r="1444">
          <cell r="B1444" t="str">
            <v>Toner, Cartridge Q3972A</v>
          </cell>
          <cell r="C1444" t="str">
            <v>Supplies</v>
          </cell>
          <cell r="D1444" t="str">
            <v>COMP</v>
          </cell>
          <cell r="E1444" t="str">
            <v>26.6B</v>
          </cell>
          <cell r="F1444">
            <v>7369.48</v>
          </cell>
          <cell r="G1444">
            <v>8548.5967999999993</v>
          </cell>
          <cell r="H1444">
            <v>8549</v>
          </cell>
        </row>
        <row r="1445">
          <cell r="B1445" t="str">
            <v>Toner, Cartridge Q3973A</v>
          </cell>
          <cell r="C1445" t="str">
            <v>Supplies</v>
          </cell>
          <cell r="D1445" t="str">
            <v>COMP</v>
          </cell>
          <cell r="E1445" t="str">
            <v>26.6B</v>
          </cell>
          <cell r="F1445">
            <v>7369.48</v>
          </cell>
          <cell r="G1445">
            <v>8548.5967999999993</v>
          </cell>
          <cell r="H1445">
            <v>8549</v>
          </cell>
        </row>
        <row r="1446">
          <cell r="B1446" t="str">
            <v>Toner, Cartridge Q5942A</v>
          </cell>
          <cell r="C1446" t="str">
            <v>Supplies</v>
          </cell>
          <cell r="D1446" t="str">
            <v>COMP</v>
          </cell>
          <cell r="E1446" t="str">
            <v>26.6B</v>
          </cell>
          <cell r="F1446">
            <v>14900</v>
          </cell>
          <cell r="G1446">
            <v>17284</v>
          </cell>
          <cell r="H1446">
            <v>17284</v>
          </cell>
        </row>
        <row r="1447">
          <cell r="B1447" t="str">
            <v>Toner, Cartridge Q5949A</v>
          </cell>
          <cell r="C1447" t="str">
            <v>Supplies</v>
          </cell>
          <cell r="D1447" t="str">
            <v>COMP</v>
          </cell>
          <cell r="E1447" t="str">
            <v>26.6B</v>
          </cell>
          <cell r="F1447">
            <v>7192</v>
          </cell>
          <cell r="G1447">
            <v>8342.7199999999993</v>
          </cell>
          <cell r="H1447">
            <v>8343</v>
          </cell>
        </row>
        <row r="1448">
          <cell r="B1448" t="str">
            <v>Toner, Cartridge Q6000A Black</v>
          </cell>
          <cell r="C1448" t="str">
            <v>Supplies</v>
          </cell>
          <cell r="D1448" t="str">
            <v>COMP</v>
          </cell>
          <cell r="E1448" t="str">
            <v>26.6B</v>
          </cell>
          <cell r="F1448">
            <v>8120</v>
          </cell>
          <cell r="G1448">
            <v>9419.1999999999989</v>
          </cell>
          <cell r="H1448">
            <v>9420</v>
          </cell>
        </row>
        <row r="1449">
          <cell r="B1449" t="str">
            <v>Toner, Cartridge Q6001A Cyan</v>
          </cell>
          <cell r="C1449" t="str">
            <v>Supplies</v>
          </cell>
          <cell r="D1449" t="str">
            <v>COMP</v>
          </cell>
          <cell r="E1449" t="str">
            <v>26.6B</v>
          </cell>
          <cell r="F1449">
            <v>8584</v>
          </cell>
          <cell r="G1449">
            <v>9957.4399999999987</v>
          </cell>
          <cell r="H1449">
            <v>9958</v>
          </cell>
        </row>
        <row r="1450">
          <cell r="B1450" t="str">
            <v>Bush, Reducing GI-1x1 1/2</v>
          </cell>
          <cell r="C1450" t="str">
            <v>Supplies</v>
          </cell>
          <cell r="D1450" t="str">
            <v>ELECTRICAL</v>
          </cell>
          <cell r="E1450" t="str">
            <v>26.8H</v>
          </cell>
          <cell r="F1450">
            <v>200</v>
          </cell>
          <cell r="G1450">
            <v>231.99999999999997</v>
          </cell>
          <cell r="H1450">
            <v>232</v>
          </cell>
        </row>
        <row r="1451">
          <cell r="B1451" t="str">
            <v>Toner, Cartridge Q6002A Yellow</v>
          </cell>
          <cell r="C1451" t="str">
            <v>Supplies</v>
          </cell>
          <cell r="D1451" t="str">
            <v>COMP</v>
          </cell>
          <cell r="E1451" t="str">
            <v>26.6B</v>
          </cell>
          <cell r="F1451">
            <v>8584</v>
          </cell>
          <cell r="G1451">
            <v>9957.4399999999987</v>
          </cell>
          <cell r="H1451">
            <v>9958</v>
          </cell>
        </row>
        <row r="1452">
          <cell r="B1452" t="str">
            <v>Toner, Cartridge Q6003A Magenta</v>
          </cell>
          <cell r="C1452" t="str">
            <v>Supplies</v>
          </cell>
          <cell r="D1452" t="str">
            <v>COMP</v>
          </cell>
          <cell r="E1452" t="str">
            <v>26.6B</v>
          </cell>
          <cell r="F1452">
            <v>8584</v>
          </cell>
          <cell r="G1452">
            <v>9957.4399999999987</v>
          </cell>
          <cell r="H1452">
            <v>9958</v>
          </cell>
        </row>
        <row r="1453">
          <cell r="B1453" t="str">
            <v>Toner, Cartridge Q6511A</v>
          </cell>
          <cell r="C1453" t="str">
            <v>Supplies</v>
          </cell>
          <cell r="D1453" t="str">
            <v>COMP</v>
          </cell>
          <cell r="E1453" t="str">
            <v>26.6B</v>
          </cell>
          <cell r="F1453">
            <v>11948</v>
          </cell>
          <cell r="G1453">
            <v>13859.679999999998</v>
          </cell>
          <cell r="H1453">
            <v>13860</v>
          </cell>
        </row>
        <row r="1454">
          <cell r="B1454" t="str">
            <v>Toner, Cartridge Ricoh 1170D #888260</v>
          </cell>
          <cell r="C1454" t="str">
            <v>Supplies</v>
          </cell>
          <cell r="D1454" t="str">
            <v>COMP</v>
          </cell>
          <cell r="E1454" t="str">
            <v>26.6B</v>
          </cell>
          <cell r="F1454">
            <v>19500.009999999998</v>
          </cell>
          <cell r="G1454">
            <v>22620.011599999998</v>
          </cell>
          <cell r="H1454">
            <v>22621</v>
          </cell>
        </row>
        <row r="1455">
          <cell r="B1455" t="str">
            <v>Toner, Cartrigde HP CE 505A</v>
          </cell>
          <cell r="C1455" t="str">
            <v>Supplies</v>
          </cell>
          <cell r="D1455" t="str">
            <v>COMP</v>
          </cell>
          <cell r="E1455" t="str">
            <v>26.6B</v>
          </cell>
          <cell r="F1455">
            <v>7800</v>
          </cell>
          <cell r="G1455">
            <v>9048</v>
          </cell>
          <cell r="H1455">
            <v>9048</v>
          </cell>
        </row>
        <row r="1456">
          <cell r="B1456" t="str">
            <v xml:space="preserve">Maintenance Kit for P4015x </v>
          </cell>
          <cell r="C1456" t="str">
            <v>Supplies</v>
          </cell>
          <cell r="D1456" t="str">
            <v>GENERAL</v>
          </cell>
          <cell r="E1456" t="str">
            <v>26.6B</v>
          </cell>
          <cell r="F1456">
            <v>70000</v>
          </cell>
          <cell r="G1456">
            <v>81200</v>
          </cell>
          <cell r="H1456">
            <v>81200</v>
          </cell>
        </row>
        <row r="1457">
          <cell r="B1457" t="str">
            <v>Maintenance Kit - 2 small photocopier in DSS wing</v>
          </cell>
          <cell r="C1457" t="str">
            <v>Supplies</v>
          </cell>
          <cell r="D1457" t="str">
            <v>GENERAL</v>
          </cell>
          <cell r="E1457" t="str">
            <v>26.6B</v>
          </cell>
          <cell r="F1457">
            <v>30000</v>
          </cell>
          <cell r="G1457">
            <v>34800</v>
          </cell>
          <cell r="H1457">
            <v>34800</v>
          </cell>
        </row>
        <row r="1458">
          <cell r="B1458" t="str">
            <v>Maintenace Kit - Bulk printers - HP Laserject 9050dn</v>
          </cell>
          <cell r="C1458" t="str">
            <v>Supplies</v>
          </cell>
          <cell r="D1458" t="str">
            <v>GENERAL</v>
          </cell>
          <cell r="E1458" t="str">
            <v>26.6B</v>
          </cell>
          <cell r="F1458">
            <v>150000</v>
          </cell>
          <cell r="G1458">
            <v>174000</v>
          </cell>
          <cell r="H1458">
            <v>174000</v>
          </cell>
        </row>
        <row r="1459">
          <cell r="B1459" t="str">
            <v>Data Room Phone Sumsung Phone</v>
          </cell>
          <cell r="C1459" t="str">
            <v>Supplies</v>
          </cell>
          <cell r="D1459" t="str">
            <v>GENERAL</v>
          </cell>
          <cell r="E1459" t="str">
            <v>26.6B</v>
          </cell>
          <cell r="F1459">
            <v>10000</v>
          </cell>
          <cell r="G1459">
            <v>11600</v>
          </cell>
          <cell r="H1459">
            <v>11600</v>
          </cell>
        </row>
        <row r="1460">
          <cell r="B1460" t="str">
            <v>Tonners HP 43x (for Printer 9050dn)</v>
          </cell>
          <cell r="C1460" t="str">
            <v>Supplies</v>
          </cell>
          <cell r="D1460" t="str">
            <v>GENERAL</v>
          </cell>
          <cell r="E1460" t="str">
            <v>26.6B</v>
          </cell>
          <cell r="F1460">
            <v>25000</v>
          </cell>
          <cell r="G1460">
            <v>28999.999999999996</v>
          </cell>
          <cell r="H1460">
            <v>29000</v>
          </cell>
        </row>
        <row r="1461">
          <cell r="B1461" t="str">
            <v>Bush, Reducing GI-1/2x3/4</v>
          </cell>
          <cell r="C1461" t="str">
            <v>Supplies</v>
          </cell>
          <cell r="D1461" t="str">
            <v>ELECTRICAL</v>
          </cell>
          <cell r="E1461" t="str">
            <v>26.8H</v>
          </cell>
          <cell r="F1461">
            <v>200</v>
          </cell>
          <cell r="G1461">
            <v>231.99999999999997</v>
          </cell>
          <cell r="H1461">
            <v>232</v>
          </cell>
        </row>
        <row r="1462">
          <cell r="B1462" t="str">
            <v>Tonners HP 64A (for P4015x Printer)</v>
          </cell>
          <cell r="C1462" t="str">
            <v>Supplies</v>
          </cell>
          <cell r="D1462" t="str">
            <v>GENERAL</v>
          </cell>
          <cell r="E1462" t="str">
            <v>26.6B</v>
          </cell>
          <cell r="F1462">
            <v>18000</v>
          </cell>
          <cell r="G1462">
            <v>20880</v>
          </cell>
          <cell r="H1462">
            <v>20880</v>
          </cell>
        </row>
        <row r="1463">
          <cell r="B1463" t="str">
            <v>TK 410 photocopier tonner</v>
          </cell>
          <cell r="C1463" t="str">
            <v>Supplies</v>
          </cell>
          <cell r="D1463" t="str">
            <v>GENERAL</v>
          </cell>
          <cell r="E1463" t="str">
            <v>26.6B</v>
          </cell>
          <cell r="F1463">
            <v>15000</v>
          </cell>
          <cell r="G1463">
            <v>17400</v>
          </cell>
          <cell r="H1463">
            <v>17400</v>
          </cell>
        </row>
        <row r="1464">
          <cell r="B1464" t="str">
            <v xml:space="preserve">Apc UPS batteries @ 4*6 </v>
          </cell>
          <cell r="C1464" t="str">
            <v>Supplies</v>
          </cell>
          <cell r="D1464" t="str">
            <v>GENERAL</v>
          </cell>
          <cell r="E1464" t="str">
            <v>26.6B</v>
          </cell>
          <cell r="F1464">
            <v>4500</v>
          </cell>
          <cell r="G1464">
            <v>5220</v>
          </cell>
          <cell r="H1464">
            <v>5220</v>
          </cell>
        </row>
        <row r="1465">
          <cell r="B1465" t="str">
            <v xml:space="preserve">Teleform Canon Scanner -Heavy duty (rollers &amp; scanner kits) </v>
          </cell>
          <cell r="C1465" t="str">
            <v>Supplies</v>
          </cell>
          <cell r="D1465" t="str">
            <v>GENERAL</v>
          </cell>
          <cell r="E1465" t="str">
            <v>26.6B</v>
          </cell>
          <cell r="F1465">
            <v>200000</v>
          </cell>
          <cell r="G1465">
            <v>231999.99999999997</v>
          </cell>
          <cell r="H1465">
            <v>232000</v>
          </cell>
        </row>
        <row r="1466">
          <cell r="B1466" t="str">
            <v>Bic pen black</v>
          </cell>
          <cell r="C1466" t="str">
            <v>Supplies</v>
          </cell>
          <cell r="D1466" t="str">
            <v>GENERAL</v>
          </cell>
          <cell r="E1466" t="str">
            <v>26.6B</v>
          </cell>
          <cell r="F1466">
            <v>20</v>
          </cell>
          <cell r="G1466">
            <v>23.2</v>
          </cell>
          <cell r="H1466">
            <v>24</v>
          </cell>
        </row>
        <row r="1467">
          <cell r="B1467" t="str">
            <v>Bic pen blue</v>
          </cell>
          <cell r="C1467" t="str">
            <v>Supplies</v>
          </cell>
          <cell r="D1467" t="str">
            <v>GENERAL</v>
          </cell>
          <cell r="E1467" t="str">
            <v>26.6B</v>
          </cell>
          <cell r="F1467">
            <v>20</v>
          </cell>
          <cell r="G1467">
            <v>23.2</v>
          </cell>
          <cell r="H1467">
            <v>24</v>
          </cell>
        </row>
        <row r="1468">
          <cell r="B1468" t="str">
            <v>Bic pens red</v>
          </cell>
          <cell r="C1468" t="str">
            <v>Supplies</v>
          </cell>
          <cell r="D1468" t="str">
            <v>GENERAL</v>
          </cell>
          <cell r="E1468" t="str">
            <v>26.6B</v>
          </cell>
          <cell r="F1468">
            <v>20</v>
          </cell>
          <cell r="G1468">
            <v>23.2</v>
          </cell>
          <cell r="H1468">
            <v>24</v>
          </cell>
        </row>
        <row r="1469">
          <cell r="B1469" t="str">
            <v>Highlighter</v>
          </cell>
          <cell r="C1469" t="str">
            <v>Supplies</v>
          </cell>
          <cell r="D1469" t="str">
            <v>GENERAL</v>
          </cell>
          <cell r="E1469" t="str">
            <v>26.6B</v>
          </cell>
          <cell r="F1469">
            <v>63</v>
          </cell>
          <cell r="G1469">
            <v>73.08</v>
          </cell>
          <cell r="H1469">
            <v>74</v>
          </cell>
        </row>
        <row r="1470">
          <cell r="B1470" t="str">
            <v>Marker pens staedler</v>
          </cell>
          <cell r="C1470" t="str">
            <v>Supplies</v>
          </cell>
          <cell r="D1470" t="str">
            <v>GENERAL</v>
          </cell>
          <cell r="E1470" t="str">
            <v>26.6B</v>
          </cell>
          <cell r="F1470">
            <v>111</v>
          </cell>
          <cell r="G1470">
            <v>128.76</v>
          </cell>
          <cell r="H1470">
            <v>129</v>
          </cell>
        </row>
        <row r="1471">
          <cell r="B1471" t="str">
            <v>White photocopying paper (Reams)</v>
          </cell>
          <cell r="C1471" t="str">
            <v>Supplies</v>
          </cell>
          <cell r="D1471" t="str">
            <v>GENERAL</v>
          </cell>
          <cell r="E1471" t="str">
            <v>26.6B</v>
          </cell>
          <cell r="F1471">
            <v>591</v>
          </cell>
          <cell r="G1471">
            <v>685.56</v>
          </cell>
          <cell r="H1471">
            <v>686</v>
          </cell>
        </row>
        <row r="1472">
          <cell r="B1472" t="str">
            <v>Bush, Reducing GI-2X2 1/2</v>
          </cell>
          <cell r="C1472" t="str">
            <v>Supplies</v>
          </cell>
          <cell r="D1472" t="str">
            <v>ELECTRICAL</v>
          </cell>
          <cell r="E1472" t="str">
            <v>26.8H</v>
          </cell>
          <cell r="F1472">
            <v>200</v>
          </cell>
          <cell r="G1472">
            <v>231.99999999999997</v>
          </cell>
          <cell r="H1472">
            <v>232</v>
          </cell>
        </row>
        <row r="1473">
          <cell r="B1473" t="str">
            <v>Writing pads short hand</v>
          </cell>
          <cell r="C1473" t="str">
            <v>Supplies</v>
          </cell>
          <cell r="D1473" t="str">
            <v>GENERAL</v>
          </cell>
          <cell r="E1473" t="str">
            <v>26.6B</v>
          </cell>
          <cell r="F1473">
            <v>35</v>
          </cell>
          <cell r="G1473">
            <v>40.599999999999994</v>
          </cell>
          <cell r="H1473">
            <v>41</v>
          </cell>
        </row>
        <row r="1474">
          <cell r="B1474" t="str">
            <v>Pritt glue stick</v>
          </cell>
          <cell r="C1474" t="str">
            <v>Supplies</v>
          </cell>
          <cell r="D1474" t="str">
            <v>GENERAL</v>
          </cell>
          <cell r="E1474" t="str">
            <v>26.6B</v>
          </cell>
          <cell r="F1474">
            <v>113.8</v>
          </cell>
          <cell r="G1474">
            <v>132.00799999999998</v>
          </cell>
          <cell r="H1474">
            <v>133</v>
          </cell>
        </row>
        <row r="1475">
          <cell r="B1475" t="str">
            <v>Pride liquid soap (20litres) - 1 every quarter for 3 sites</v>
          </cell>
          <cell r="C1475" t="str">
            <v>Supplies</v>
          </cell>
          <cell r="D1475" t="str">
            <v>GENERAL</v>
          </cell>
          <cell r="E1475" t="str">
            <v>26.6B</v>
          </cell>
          <cell r="F1475">
            <v>2000</v>
          </cell>
          <cell r="G1475">
            <v>2320</v>
          </cell>
          <cell r="H1475">
            <v>2320</v>
          </cell>
        </row>
        <row r="1476">
          <cell r="B1476" t="str">
            <v>Water Dispenser Field</v>
          </cell>
          <cell r="C1476" t="str">
            <v>Supplies</v>
          </cell>
          <cell r="D1476" t="str">
            <v>GENERAL</v>
          </cell>
          <cell r="E1476" t="str">
            <v>26.6B</v>
          </cell>
          <cell r="F1476">
            <v>8000</v>
          </cell>
          <cell r="G1476">
            <v>9280</v>
          </cell>
          <cell r="H1476">
            <v>9280</v>
          </cell>
        </row>
        <row r="1477">
          <cell r="B1477" t="str">
            <v>Envelopes A4, A5 (10 each)</v>
          </cell>
          <cell r="C1477" t="str">
            <v>Supplies</v>
          </cell>
          <cell r="D1477" t="str">
            <v>GENERAL</v>
          </cell>
          <cell r="E1477" t="str">
            <v>26.6B</v>
          </cell>
          <cell r="F1477">
            <v>3000</v>
          </cell>
          <cell r="G1477">
            <v>3479.9999999999995</v>
          </cell>
          <cell r="H1477">
            <v>3480</v>
          </cell>
        </row>
        <row r="1478">
          <cell r="B1478" t="str">
            <v>Disposable cups - large rolls (1 roll every week* 3 sites)</v>
          </cell>
          <cell r="C1478" t="str">
            <v>Supplies</v>
          </cell>
          <cell r="D1478" t="str">
            <v>GENERAL</v>
          </cell>
          <cell r="E1478" t="str">
            <v>26.6B</v>
          </cell>
          <cell r="F1478">
            <v>200</v>
          </cell>
          <cell r="G1478">
            <v>231.99999999999997</v>
          </cell>
          <cell r="H1478">
            <v>232</v>
          </cell>
        </row>
        <row r="1479">
          <cell r="B1479" t="str">
            <v>Plastic Chairs (6 for Wagai Office, 6 for Lwak Office)</v>
          </cell>
          <cell r="C1479" t="str">
            <v>Supplies</v>
          </cell>
          <cell r="D1479" t="str">
            <v>GENERAL</v>
          </cell>
          <cell r="E1479" t="str">
            <v>26.6B</v>
          </cell>
          <cell r="F1479">
            <v>1000</v>
          </cell>
          <cell r="G1479">
            <v>1160</v>
          </cell>
          <cell r="H1479">
            <v>1160</v>
          </cell>
        </row>
        <row r="1480">
          <cell r="B1480" t="str">
            <v>Yellow photocopying paper</v>
          </cell>
          <cell r="C1480" t="str">
            <v>Supplies</v>
          </cell>
          <cell r="D1480" t="str">
            <v>GENERAL</v>
          </cell>
          <cell r="E1480" t="str">
            <v>26.6B</v>
          </cell>
          <cell r="F1480">
            <v>750</v>
          </cell>
          <cell r="G1480">
            <v>869.99999999999989</v>
          </cell>
          <cell r="H1480">
            <v>870</v>
          </cell>
        </row>
        <row r="1481">
          <cell r="B1481" t="str">
            <v xml:space="preserve">Rubber Bands </v>
          </cell>
          <cell r="C1481" t="str">
            <v>Supplies</v>
          </cell>
          <cell r="D1481" t="str">
            <v>GENERAL</v>
          </cell>
          <cell r="E1481" t="str">
            <v>26.6B</v>
          </cell>
          <cell r="F1481">
            <v>100</v>
          </cell>
          <cell r="G1481">
            <v>115.99999999999999</v>
          </cell>
          <cell r="H1481">
            <v>116</v>
          </cell>
        </row>
        <row r="1482">
          <cell r="B1482" t="str">
            <v>Punched Pockets (1x100)</v>
          </cell>
          <cell r="C1482" t="str">
            <v>Supplies</v>
          </cell>
          <cell r="D1482" t="str">
            <v>GENERAL</v>
          </cell>
          <cell r="E1482" t="str">
            <v>26.6B</v>
          </cell>
          <cell r="F1482">
            <v>600</v>
          </cell>
          <cell r="G1482">
            <v>696</v>
          </cell>
          <cell r="H1482">
            <v>696</v>
          </cell>
        </row>
        <row r="1483">
          <cell r="B1483" t="str">
            <v>Cement - White 1KG</v>
          </cell>
          <cell r="C1483" t="str">
            <v>Supplies</v>
          </cell>
          <cell r="D1483" t="str">
            <v>ELECTRICAL</v>
          </cell>
          <cell r="E1483" t="str">
            <v>26.8H</v>
          </cell>
          <cell r="F1483">
            <v>200</v>
          </cell>
          <cell r="G1483">
            <v>231.99999999999997</v>
          </cell>
          <cell r="H1483">
            <v>232</v>
          </cell>
        </row>
        <row r="1484">
          <cell r="B1484" t="str">
            <v xml:space="preserve">UPS, 2200VA APC Smart </v>
          </cell>
          <cell r="C1484" t="str">
            <v>Supplies</v>
          </cell>
          <cell r="D1484" t="str">
            <v>GENERAL</v>
          </cell>
          <cell r="E1484" t="str">
            <v>26.6B</v>
          </cell>
          <cell r="F1484">
            <v>63000</v>
          </cell>
          <cell r="G1484">
            <v>73080</v>
          </cell>
          <cell r="H1484">
            <v>73080</v>
          </cell>
        </row>
        <row r="1485">
          <cell r="B1485" t="str">
            <v xml:space="preserve">Power Extension Cables </v>
          </cell>
          <cell r="C1485" t="str">
            <v>Supplies</v>
          </cell>
          <cell r="D1485" t="str">
            <v>GENERAL</v>
          </cell>
          <cell r="E1485" t="str">
            <v>26.6B</v>
          </cell>
          <cell r="F1485">
            <v>1900</v>
          </cell>
          <cell r="G1485">
            <v>2204</v>
          </cell>
          <cell r="H1485">
            <v>2204</v>
          </cell>
        </row>
        <row r="1486">
          <cell r="B1486" t="str">
            <v>Airtime for Communication</v>
          </cell>
          <cell r="C1486" t="str">
            <v>Supplies</v>
          </cell>
          <cell r="D1486" t="str">
            <v>GENERAL</v>
          </cell>
          <cell r="E1486" t="str">
            <v>26.6B</v>
          </cell>
          <cell r="F1486">
            <v>25000</v>
          </cell>
          <cell r="G1486">
            <v>28999.999999999996</v>
          </cell>
          <cell r="H1486">
            <v>29000</v>
          </cell>
        </row>
        <row r="1487">
          <cell r="B1487" t="str">
            <v>Net Books / Tablets(Asembo &amp; Karemo)</v>
          </cell>
          <cell r="C1487" t="str">
            <v>Supplies</v>
          </cell>
          <cell r="D1487" t="str">
            <v>GENERAL</v>
          </cell>
          <cell r="E1487" t="str">
            <v>26.6B</v>
          </cell>
          <cell r="F1487">
            <v>55000</v>
          </cell>
          <cell r="G1487">
            <v>63799.999999999993</v>
          </cell>
          <cell r="H1487">
            <v>63800</v>
          </cell>
        </row>
        <row r="1488">
          <cell r="B1488" t="str">
            <v>Hardcover Files</v>
          </cell>
          <cell r="C1488" t="str">
            <v>Supplies</v>
          </cell>
          <cell r="D1488" t="str">
            <v>GENERAL</v>
          </cell>
          <cell r="E1488" t="str">
            <v>26.6B</v>
          </cell>
          <cell r="F1488">
            <v>250</v>
          </cell>
          <cell r="G1488">
            <v>290</v>
          </cell>
          <cell r="H1488">
            <v>290</v>
          </cell>
        </row>
        <row r="1489">
          <cell r="B1489" t="str">
            <v>Spring Files</v>
          </cell>
          <cell r="C1489" t="str">
            <v>Supplies</v>
          </cell>
          <cell r="D1489" t="str">
            <v>GENERAL</v>
          </cell>
          <cell r="E1489" t="str">
            <v>26.6B</v>
          </cell>
          <cell r="F1489">
            <v>150</v>
          </cell>
          <cell r="G1489">
            <v>174</v>
          </cell>
          <cell r="H1489">
            <v>174</v>
          </cell>
        </row>
        <row r="1490">
          <cell r="B1490" t="str">
            <v>Pad locks for Offices</v>
          </cell>
          <cell r="C1490" t="str">
            <v>Supplies</v>
          </cell>
          <cell r="D1490" t="str">
            <v>GENERAL</v>
          </cell>
          <cell r="E1490" t="str">
            <v>26.6B</v>
          </cell>
          <cell r="F1490">
            <v>2000</v>
          </cell>
          <cell r="G1490">
            <v>2320</v>
          </cell>
          <cell r="H1490">
            <v>2320</v>
          </cell>
        </row>
        <row r="1491">
          <cell r="B1491" t="str">
            <v>Stepler Kangoro Medium</v>
          </cell>
          <cell r="C1491" t="str">
            <v>Supplies</v>
          </cell>
          <cell r="D1491" t="str">
            <v>GENERAL</v>
          </cell>
          <cell r="E1491" t="str">
            <v>26.6B</v>
          </cell>
          <cell r="F1491">
            <v>500</v>
          </cell>
          <cell r="G1491">
            <v>580</v>
          </cell>
          <cell r="H1491">
            <v>580</v>
          </cell>
        </row>
        <row r="1492">
          <cell r="B1492" t="str">
            <v>Stepler Kangoro pins</v>
          </cell>
          <cell r="C1492" t="str">
            <v>Supplies</v>
          </cell>
          <cell r="D1492" t="str">
            <v>GENERAL</v>
          </cell>
          <cell r="E1492" t="str">
            <v>26.6B</v>
          </cell>
          <cell r="F1492">
            <v>250</v>
          </cell>
          <cell r="G1492">
            <v>290</v>
          </cell>
          <cell r="H1492">
            <v>290</v>
          </cell>
        </row>
        <row r="1493">
          <cell r="B1493" t="str">
            <v>Cellotapes</v>
          </cell>
          <cell r="C1493" t="str">
            <v>Supplies</v>
          </cell>
          <cell r="D1493" t="str">
            <v>GENERAL</v>
          </cell>
          <cell r="E1493" t="str">
            <v>26.6B</v>
          </cell>
          <cell r="F1493">
            <v>100</v>
          </cell>
          <cell r="G1493">
            <v>115.99999999999999</v>
          </cell>
          <cell r="H1493">
            <v>116</v>
          </cell>
        </row>
        <row r="1494">
          <cell r="B1494" t="str">
            <v>Cement, Bamburi 1x25kg bag</v>
          </cell>
          <cell r="C1494" t="str">
            <v>Supplies</v>
          </cell>
          <cell r="D1494" t="str">
            <v>ELECTRICAL</v>
          </cell>
          <cell r="E1494" t="str">
            <v>26.8H</v>
          </cell>
          <cell r="F1494">
            <v>620</v>
          </cell>
          <cell r="G1494">
            <v>719.19999999999993</v>
          </cell>
          <cell r="H1494">
            <v>720</v>
          </cell>
        </row>
        <row r="1495">
          <cell r="B1495" t="str">
            <v>Masking tapes</v>
          </cell>
          <cell r="C1495" t="str">
            <v>Supplies</v>
          </cell>
          <cell r="D1495" t="str">
            <v>GENERAL</v>
          </cell>
          <cell r="E1495" t="str">
            <v>26.6B</v>
          </cell>
          <cell r="F1495">
            <v>200</v>
          </cell>
          <cell r="G1495">
            <v>231.99999999999997</v>
          </cell>
          <cell r="H1495">
            <v>232</v>
          </cell>
        </row>
        <row r="1496">
          <cell r="B1496" t="str">
            <v xml:space="preserve">Service contract - copier TK 410 </v>
          </cell>
          <cell r="C1496" t="str">
            <v>Supplies</v>
          </cell>
          <cell r="D1496" t="str">
            <v>GENERAL</v>
          </cell>
          <cell r="E1496" t="str">
            <v>26.6B</v>
          </cell>
          <cell r="F1496">
            <v>35000</v>
          </cell>
          <cell r="G1496">
            <v>40600</v>
          </cell>
          <cell r="H1496">
            <v>40600</v>
          </cell>
        </row>
        <row r="1497">
          <cell r="B1497" t="str">
            <v xml:space="preserve">Ridding Gears  (Helmet, Boots, Jacket etc) </v>
          </cell>
          <cell r="C1497" t="str">
            <v>Supplies</v>
          </cell>
          <cell r="D1497" t="str">
            <v>GENERAL</v>
          </cell>
          <cell r="E1497" t="str">
            <v>26.6B</v>
          </cell>
          <cell r="F1497">
            <v>35000</v>
          </cell>
          <cell r="G1497">
            <v>40600</v>
          </cell>
          <cell r="H1497">
            <v>40600</v>
          </cell>
        </row>
        <row r="1498">
          <cell r="B1498" t="str">
            <v>Airtime for Communication CI for SMS</v>
          </cell>
          <cell r="C1498" t="str">
            <v>Supplies</v>
          </cell>
          <cell r="D1498" t="str">
            <v>GENERAL</v>
          </cell>
          <cell r="E1498" t="str">
            <v>26.6B</v>
          </cell>
          <cell r="F1498">
            <v>500</v>
          </cell>
          <cell r="G1498">
            <v>580</v>
          </cell>
          <cell r="H1498">
            <v>580</v>
          </cell>
        </row>
        <row r="1499">
          <cell r="B1499" t="str">
            <v>Stepler Kangoro Large</v>
          </cell>
          <cell r="C1499" t="str">
            <v>Supplies</v>
          </cell>
          <cell r="D1499" t="str">
            <v>GENERAL</v>
          </cell>
          <cell r="E1499" t="str">
            <v>26.6B</v>
          </cell>
          <cell r="F1499">
            <v>10000</v>
          </cell>
          <cell r="G1499">
            <v>11600</v>
          </cell>
          <cell r="H1499">
            <v>11600</v>
          </cell>
        </row>
        <row r="1500">
          <cell r="B1500" t="str">
            <v>Stepler Kangoro Large Pins</v>
          </cell>
          <cell r="C1500" t="str">
            <v>Supplies</v>
          </cell>
          <cell r="D1500" t="str">
            <v>GENERAL</v>
          </cell>
          <cell r="E1500" t="str">
            <v>26.6B</v>
          </cell>
          <cell r="F1500">
            <v>1500</v>
          </cell>
          <cell r="G1500">
            <v>1739.9999999999998</v>
          </cell>
          <cell r="H1500">
            <v>1740</v>
          </cell>
        </row>
        <row r="1501">
          <cell r="B1501" t="str">
            <v>OfficeTable Fan - 2 each per site</v>
          </cell>
          <cell r="C1501" t="str">
            <v>Supplies</v>
          </cell>
          <cell r="D1501" t="str">
            <v>GENERAL</v>
          </cell>
          <cell r="E1501" t="str">
            <v>26.6B</v>
          </cell>
          <cell r="F1501">
            <v>4500</v>
          </cell>
          <cell r="G1501">
            <v>5220</v>
          </cell>
          <cell r="H1501">
            <v>5220</v>
          </cell>
        </row>
        <row r="1502">
          <cell r="B1502" t="str">
            <v>Drinking water (3 per week - 3 sites)</v>
          </cell>
          <cell r="C1502" t="str">
            <v>Supplies</v>
          </cell>
          <cell r="D1502" t="str">
            <v>GENERAL</v>
          </cell>
          <cell r="E1502" t="str">
            <v>26.6B</v>
          </cell>
          <cell r="F1502">
            <v>650</v>
          </cell>
          <cell r="G1502">
            <v>754</v>
          </cell>
          <cell r="H1502">
            <v>754</v>
          </cell>
        </row>
        <row r="1503">
          <cell r="B1503" t="str">
            <v xml:space="preserve">Rain Coat for the field team </v>
          </cell>
          <cell r="C1503" t="str">
            <v>Supplies</v>
          </cell>
          <cell r="D1503" t="str">
            <v>GENERAL</v>
          </cell>
          <cell r="E1503" t="str">
            <v>26.6B</v>
          </cell>
          <cell r="F1503">
            <v>2500</v>
          </cell>
          <cell r="G1503">
            <v>2900</v>
          </cell>
          <cell r="H1503">
            <v>2900</v>
          </cell>
        </row>
        <row r="1504">
          <cell r="B1504" t="str">
            <v>Toilet Tissue - field offices 3 sites</v>
          </cell>
          <cell r="C1504" t="str">
            <v>Supplies</v>
          </cell>
          <cell r="D1504" t="str">
            <v>GENERAL</v>
          </cell>
          <cell r="E1504" t="str">
            <v>26.6B</v>
          </cell>
          <cell r="F1504">
            <v>400</v>
          </cell>
          <cell r="G1504">
            <v>463.99999999999994</v>
          </cell>
          <cell r="H1504">
            <v>464</v>
          </cell>
        </row>
        <row r="1505">
          <cell r="B1505" t="str">
            <v>Cement, Water Repellant 1x1kg</v>
          </cell>
          <cell r="C1505" t="str">
            <v>Supplies</v>
          </cell>
          <cell r="D1505" t="str">
            <v>ELECTRICAL</v>
          </cell>
          <cell r="E1505" t="str">
            <v>26.8H</v>
          </cell>
          <cell r="F1505">
            <v>200</v>
          </cell>
          <cell r="G1505">
            <v>231.99999999999997</v>
          </cell>
          <cell r="H1505">
            <v>232</v>
          </cell>
        </row>
        <row r="1506">
          <cell r="B1506" t="str">
            <v>HarpicToilet wash 3 sites (1 every month for 3 site)</v>
          </cell>
          <cell r="C1506" t="str">
            <v>Supplies</v>
          </cell>
          <cell r="D1506" t="str">
            <v>GENERAL</v>
          </cell>
          <cell r="E1506" t="str">
            <v>26.6B</v>
          </cell>
          <cell r="F1506">
            <v>1000</v>
          </cell>
          <cell r="G1506">
            <v>1160</v>
          </cell>
          <cell r="H1506">
            <v>1160</v>
          </cell>
        </row>
        <row r="1507">
          <cell r="B1507" t="str">
            <v xml:space="preserve">Mopp &amp; Bucket </v>
          </cell>
          <cell r="C1507" t="str">
            <v>Supplies</v>
          </cell>
          <cell r="D1507" t="str">
            <v>GENERAL</v>
          </cell>
          <cell r="E1507" t="str">
            <v>26.6B</v>
          </cell>
          <cell r="F1507">
            <v>2500</v>
          </cell>
          <cell r="G1507">
            <v>2900</v>
          </cell>
          <cell r="H1507">
            <v>2900</v>
          </cell>
        </row>
        <row r="1508">
          <cell r="B1508" t="str">
            <v>Office cleaning wipes 3 sites</v>
          </cell>
          <cell r="C1508" t="str">
            <v>Supplies</v>
          </cell>
          <cell r="D1508" t="str">
            <v>GENERAL</v>
          </cell>
          <cell r="E1508" t="str">
            <v>26.6B</v>
          </cell>
          <cell r="F1508">
            <v>500</v>
          </cell>
          <cell r="G1508">
            <v>580</v>
          </cell>
          <cell r="H1508">
            <v>580</v>
          </cell>
        </row>
        <row r="1509">
          <cell r="B1509" t="str">
            <v>Hard Brooms - Field Office</v>
          </cell>
          <cell r="C1509" t="str">
            <v>Supplies</v>
          </cell>
          <cell r="D1509" t="str">
            <v>GENERAL</v>
          </cell>
          <cell r="E1509" t="str">
            <v>26.6B</v>
          </cell>
          <cell r="F1509">
            <v>500</v>
          </cell>
          <cell r="G1509">
            <v>580</v>
          </cell>
          <cell r="H1509">
            <v>580</v>
          </cell>
        </row>
        <row r="1510">
          <cell r="B1510" t="str">
            <v>Computer accessories i.e mouse,keyboard,connectors</v>
          </cell>
          <cell r="C1510" t="str">
            <v>Supplies</v>
          </cell>
          <cell r="D1510" t="str">
            <v>GENERAL</v>
          </cell>
          <cell r="E1510" t="str">
            <v>26.6B</v>
          </cell>
          <cell r="F1510">
            <v>3500</v>
          </cell>
          <cell r="G1510">
            <v>4059.9999999999995</v>
          </cell>
          <cell r="H1510">
            <v>4060</v>
          </cell>
        </row>
        <row r="1511">
          <cell r="B1511" t="str">
            <v>Flip chart- Rolls</v>
          </cell>
          <cell r="C1511" t="str">
            <v>Supplies</v>
          </cell>
          <cell r="D1511" t="str">
            <v>GENERAL</v>
          </cell>
          <cell r="E1511" t="str">
            <v>26.6B</v>
          </cell>
          <cell r="F1511">
            <v>1000</v>
          </cell>
          <cell r="G1511">
            <v>1160</v>
          </cell>
          <cell r="H1511">
            <v>1160</v>
          </cell>
        </row>
        <row r="1512">
          <cell r="B1512" t="str">
            <v xml:space="preserve">White board duster </v>
          </cell>
          <cell r="C1512" t="str">
            <v>Supplies</v>
          </cell>
          <cell r="D1512" t="str">
            <v>GENERAL</v>
          </cell>
          <cell r="E1512" t="str">
            <v>26.6B</v>
          </cell>
          <cell r="F1512">
            <v>500</v>
          </cell>
          <cell r="G1512">
            <v>580</v>
          </cell>
          <cell r="H1512">
            <v>580</v>
          </cell>
        </row>
        <row r="1513">
          <cell r="B1513" t="str">
            <v xml:space="preserve">White board pen </v>
          </cell>
          <cell r="C1513" t="str">
            <v>Supplies</v>
          </cell>
          <cell r="D1513" t="str">
            <v>GENERAL</v>
          </cell>
          <cell r="E1513" t="str">
            <v>26.6B</v>
          </cell>
          <cell r="F1513">
            <v>150</v>
          </cell>
          <cell r="G1513">
            <v>174</v>
          </cell>
          <cell r="H1513">
            <v>174</v>
          </cell>
        </row>
        <row r="1514">
          <cell r="B1514" t="str">
            <v>Disk flash 8GB</v>
          </cell>
          <cell r="C1514" t="str">
            <v>Supplies</v>
          </cell>
          <cell r="D1514" t="str">
            <v>GENERAL</v>
          </cell>
          <cell r="E1514" t="str">
            <v>26.6B</v>
          </cell>
          <cell r="F1514">
            <v>3000</v>
          </cell>
          <cell r="G1514">
            <v>3479.9999999999995</v>
          </cell>
          <cell r="H1514">
            <v>3480</v>
          </cell>
        </row>
        <row r="1515">
          <cell r="B1515" t="str">
            <v>Permanent Marker pens staedler</v>
          </cell>
          <cell r="C1515" t="str">
            <v>Supplies</v>
          </cell>
          <cell r="D1515" t="str">
            <v>GENERAL</v>
          </cell>
          <cell r="E1515" t="str">
            <v>26.6B</v>
          </cell>
          <cell r="F1515">
            <v>111</v>
          </cell>
          <cell r="G1515">
            <v>128.76</v>
          </cell>
          <cell r="H1515">
            <v>129</v>
          </cell>
        </row>
        <row r="1516">
          <cell r="B1516" t="str">
            <v>Cistern Toilet  High Level Ceramic  English</v>
          </cell>
          <cell r="C1516" t="str">
            <v>Supplies</v>
          </cell>
          <cell r="D1516" t="str">
            <v>ELECTRICAL</v>
          </cell>
          <cell r="E1516" t="str">
            <v>26.8H</v>
          </cell>
          <cell r="F1516">
            <v>9000</v>
          </cell>
          <cell r="G1516">
            <v>10440</v>
          </cell>
          <cell r="H1516">
            <v>10440</v>
          </cell>
        </row>
        <row r="1517">
          <cell r="B1517" t="str">
            <v>Whiteboard Marker pens staedler</v>
          </cell>
          <cell r="C1517" t="str">
            <v>Supplies</v>
          </cell>
          <cell r="D1517" t="str">
            <v>GENERAL</v>
          </cell>
          <cell r="E1517" t="str">
            <v>26.6B</v>
          </cell>
          <cell r="F1517">
            <v>111</v>
          </cell>
          <cell r="G1517">
            <v>128.76</v>
          </cell>
          <cell r="H1517">
            <v>129</v>
          </cell>
        </row>
        <row r="1518">
          <cell r="B1518" t="str">
            <v>White photocopying paper</v>
          </cell>
          <cell r="C1518" t="str">
            <v>Supplies</v>
          </cell>
          <cell r="D1518" t="str">
            <v>GENERAL</v>
          </cell>
          <cell r="E1518" t="str">
            <v>26.6B</v>
          </cell>
          <cell r="F1518">
            <v>591</v>
          </cell>
          <cell r="G1518">
            <v>685.56</v>
          </cell>
          <cell r="H1518">
            <v>686</v>
          </cell>
        </row>
        <row r="1519">
          <cell r="B1519" t="str">
            <v>Writing pads A4</v>
          </cell>
          <cell r="C1519" t="str">
            <v>Supplies</v>
          </cell>
          <cell r="D1519" t="str">
            <v>GENERAL</v>
          </cell>
          <cell r="E1519" t="str">
            <v>26.6B</v>
          </cell>
          <cell r="F1519">
            <v>32</v>
          </cell>
          <cell r="G1519">
            <v>37.119999999999997</v>
          </cell>
          <cell r="H1519">
            <v>38</v>
          </cell>
        </row>
        <row r="1520">
          <cell r="B1520" t="str">
            <v>HP LaserJet P4015x Printer</v>
          </cell>
          <cell r="C1520" t="str">
            <v>Supplies</v>
          </cell>
          <cell r="D1520" t="str">
            <v>GENERAL</v>
          </cell>
          <cell r="E1520" t="str">
            <v>26.6B</v>
          </cell>
          <cell r="F1520">
            <v>200000</v>
          </cell>
          <cell r="G1520">
            <v>231999.99999999997</v>
          </cell>
          <cell r="H1520">
            <v>232000</v>
          </cell>
        </row>
        <row r="1521">
          <cell r="B1521" t="str">
            <v>Toner CC364 A Printer</v>
          </cell>
          <cell r="C1521" t="str">
            <v>Supplies</v>
          </cell>
          <cell r="D1521" t="str">
            <v>GENERAL</v>
          </cell>
          <cell r="E1521" t="str">
            <v>26.6B</v>
          </cell>
          <cell r="F1521">
            <v>6500</v>
          </cell>
          <cell r="G1521">
            <v>7539.9999999999991</v>
          </cell>
          <cell r="H1521">
            <v>7540</v>
          </cell>
        </row>
        <row r="1522">
          <cell r="B1522" t="str">
            <v>Hard Cover Notes books</v>
          </cell>
          <cell r="C1522" t="str">
            <v>Supplies</v>
          </cell>
          <cell r="D1522" t="str">
            <v>GENERAL</v>
          </cell>
          <cell r="E1522" t="str">
            <v>26.6B</v>
          </cell>
          <cell r="F1522">
            <v>350</v>
          </cell>
          <cell r="G1522">
            <v>406</v>
          </cell>
          <cell r="H1522">
            <v>406</v>
          </cell>
        </row>
        <row r="1523">
          <cell r="B1523" t="str">
            <v>External Hard Drives 1TB</v>
          </cell>
          <cell r="C1523" t="str">
            <v>Supplies</v>
          </cell>
          <cell r="D1523" t="str">
            <v>GENERAL</v>
          </cell>
          <cell r="E1523" t="str">
            <v>26.6B</v>
          </cell>
          <cell r="F1523">
            <v>8000</v>
          </cell>
          <cell r="G1523">
            <v>9280</v>
          </cell>
          <cell r="H1523">
            <v>9280</v>
          </cell>
        </row>
        <row r="1524">
          <cell r="B1524" t="str">
            <v>Canon DR-6010C Production Scanner</v>
          </cell>
          <cell r="C1524" t="str">
            <v>Supplies</v>
          </cell>
          <cell r="D1524" t="str">
            <v>GENERAL</v>
          </cell>
          <cell r="E1524" t="str">
            <v>26.6B</v>
          </cell>
          <cell r="F1524">
            <v>150000</v>
          </cell>
          <cell r="G1524">
            <v>174000</v>
          </cell>
          <cell r="H1524">
            <v>174000</v>
          </cell>
        </row>
        <row r="1525">
          <cell r="B1525" t="str">
            <v>Laptop computer computers ( XPS 15 SSD Intel Core i9 Windows 10 32GB 1TB)</v>
          </cell>
          <cell r="C1525" t="str">
            <v>Supplies</v>
          </cell>
          <cell r="D1525" t="str">
            <v>GENERAL</v>
          </cell>
          <cell r="E1525" t="str">
            <v>26.6B</v>
          </cell>
          <cell r="F1525">
            <v>200000</v>
          </cell>
          <cell r="G1525">
            <v>231999.99999999997</v>
          </cell>
          <cell r="H1525">
            <v>232000</v>
          </cell>
        </row>
        <row r="1526">
          <cell r="B1526" t="str">
            <v>Laptop computer computers (8th Gen Intel® Core™ i7-8650U Processor (Quad Core, 8MB Cache, 1.9GHz,15W))</v>
          </cell>
          <cell r="C1526" t="str">
            <v>Supplies</v>
          </cell>
          <cell r="D1526" t="str">
            <v>GENERAL</v>
          </cell>
          <cell r="E1526" t="str">
            <v>26.6B</v>
          </cell>
          <cell r="F1526">
            <v>150000</v>
          </cell>
          <cell r="G1526">
            <v>174000</v>
          </cell>
          <cell r="H1526">
            <v>174000</v>
          </cell>
        </row>
        <row r="1527">
          <cell r="B1527" t="str">
            <v>Cistern Toilet High Level Fordham</v>
          </cell>
          <cell r="C1527" t="str">
            <v>Supplies</v>
          </cell>
          <cell r="D1527" t="str">
            <v>ELECTRICAL</v>
          </cell>
          <cell r="E1527" t="str">
            <v>26.8H</v>
          </cell>
          <cell r="F1527">
            <v>9000</v>
          </cell>
          <cell r="G1527">
            <v>10440</v>
          </cell>
          <cell r="H1527">
            <v>10440</v>
          </cell>
        </row>
        <row r="1528">
          <cell r="B1528" t="str">
            <v>Desktop computers (Dell 8th gen XPS Tower)</v>
          </cell>
          <cell r="C1528" t="str">
            <v>Supplies</v>
          </cell>
          <cell r="D1528" t="str">
            <v>GENERAL</v>
          </cell>
          <cell r="E1528" t="str">
            <v>26.6B</v>
          </cell>
          <cell r="F1528">
            <v>50000</v>
          </cell>
          <cell r="G1528">
            <v>57999.999999999993</v>
          </cell>
          <cell r="H1528">
            <v>58000</v>
          </cell>
        </row>
        <row r="1529">
          <cell r="B1529" t="str">
            <v>Tablets for data collection</v>
          </cell>
          <cell r="C1529" t="str">
            <v>Supplies</v>
          </cell>
          <cell r="D1529" t="str">
            <v>GENERAL</v>
          </cell>
          <cell r="E1529" t="str">
            <v>26.6B</v>
          </cell>
          <cell r="F1529">
            <v>45000</v>
          </cell>
          <cell r="G1529">
            <v>52200</v>
          </cell>
          <cell r="H1529">
            <v>52200</v>
          </cell>
        </row>
        <row r="1530">
          <cell r="B1530" t="str">
            <v>Cell phones</v>
          </cell>
          <cell r="C1530" t="str">
            <v>Supplies</v>
          </cell>
          <cell r="D1530" t="str">
            <v>GENERAL</v>
          </cell>
          <cell r="E1530" t="str">
            <v>26.6B</v>
          </cell>
          <cell r="F1530">
            <v>50000</v>
          </cell>
          <cell r="G1530">
            <v>57999.999999999993</v>
          </cell>
          <cell r="H1530">
            <v>58000</v>
          </cell>
        </row>
        <row r="1531">
          <cell r="B1531" t="str">
            <v>Bicycles</v>
          </cell>
          <cell r="C1531" t="str">
            <v>Supplies</v>
          </cell>
          <cell r="D1531" t="str">
            <v>GENERAL</v>
          </cell>
          <cell r="E1531" t="str">
            <v>26.6B</v>
          </cell>
          <cell r="F1531">
            <v>10000</v>
          </cell>
          <cell r="G1531">
            <v>11600</v>
          </cell>
          <cell r="H1531">
            <v>11600</v>
          </cell>
        </row>
        <row r="1532">
          <cell r="B1532" t="str">
            <v>Back Pack Bags</v>
          </cell>
          <cell r="C1532" t="str">
            <v>Supplies</v>
          </cell>
          <cell r="D1532" t="str">
            <v>GENERAL</v>
          </cell>
          <cell r="E1532" t="str">
            <v>26.6B</v>
          </cell>
          <cell r="F1532">
            <v>1500</v>
          </cell>
          <cell r="G1532">
            <v>1739.9999999999998</v>
          </cell>
          <cell r="H1532">
            <v>1740</v>
          </cell>
        </row>
        <row r="1533">
          <cell r="B1533" t="str">
            <v>A4 quire Note books (4 Quire)</v>
          </cell>
          <cell r="C1533" t="str">
            <v>Supplies</v>
          </cell>
          <cell r="D1533" t="str">
            <v>GENERAL</v>
          </cell>
          <cell r="E1533" t="str">
            <v>26.6B</v>
          </cell>
          <cell r="F1533">
            <v>300</v>
          </cell>
          <cell r="G1533">
            <v>348</v>
          </cell>
          <cell r="H1533">
            <v>348</v>
          </cell>
        </row>
        <row r="1534">
          <cell r="B1534" t="str">
            <v>Paper Protector (Polythene pack)</v>
          </cell>
          <cell r="C1534" t="str">
            <v>Supplies</v>
          </cell>
          <cell r="D1534" t="str">
            <v>GENERAL</v>
          </cell>
          <cell r="E1534" t="str">
            <v>26.6B</v>
          </cell>
          <cell r="F1534">
            <v>500</v>
          </cell>
          <cell r="G1534">
            <v>580</v>
          </cell>
          <cell r="H1534">
            <v>580</v>
          </cell>
        </row>
        <row r="1535">
          <cell r="B1535" t="str">
            <v>Cotton wool</v>
          </cell>
          <cell r="C1535" t="str">
            <v>Supplies</v>
          </cell>
          <cell r="D1535" t="str">
            <v>GENERAL</v>
          </cell>
          <cell r="E1535" t="str">
            <v>26.6B</v>
          </cell>
          <cell r="F1535">
            <v>300</v>
          </cell>
          <cell r="G1535">
            <v>348</v>
          </cell>
          <cell r="H1535">
            <v>348</v>
          </cell>
        </row>
        <row r="1536">
          <cell r="B1536" t="str">
            <v>Methylated spirit</v>
          </cell>
          <cell r="C1536" t="str">
            <v>Supplies</v>
          </cell>
          <cell r="D1536" t="str">
            <v>GENERAL</v>
          </cell>
          <cell r="E1536" t="str">
            <v>26.6B</v>
          </cell>
          <cell r="F1536">
            <v>600</v>
          </cell>
          <cell r="G1536">
            <v>696</v>
          </cell>
          <cell r="H1536">
            <v>696</v>
          </cell>
        </row>
        <row r="1537">
          <cell r="B1537" t="str">
            <v>A4 Envelopes</v>
          </cell>
          <cell r="C1537" t="str">
            <v>Supplies</v>
          </cell>
          <cell r="D1537" t="str">
            <v>GENERAL</v>
          </cell>
          <cell r="E1537" t="str">
            <v>26.6B</v>
          </cell>
          <cell r="F1537">
            <v>500</v>
          </cell>
          <cell r="G1537">
            <v>580</v>
          </cell>
          <cell r="H1537">
            <v>580</v>
          </cell>
        </row>
        <row r="1538">
          <cell r="B1538" t="str">
            <v>Cistern Toilet Low level Ceramic English</v>
          </cell>
          <cell r="C1538" t="str">
            <v>Supplies</v>
          </cell>
          <cell r="D1538" t="str">
            <v>ELECTRICAL</v>
          </cell>
          <cell r="E1538" t="str">
            <v>26.8H</v>
          </cell>
          <cell r="F1538">
            <v>9000</v>
          </cell>
          <cell r="G1538">
            <v>10440</v>
          </cell>
          <cell r="H1538">
            <v>10440</v>
          </cell>
        </row>
        <row r="1539">
          <cell r="B1539" t="str">
            <v>A3  Envelopes</v>
          </cell>
          <cell r="C1539" t="str">
            <v>Supplies</v>
          </cell>
          <cell r="D1539" t="str">
            <v>GENERAL</v>
          </cell>
          <cell r="E1539" t="str">
            <v>26.6B</v>
          </cell>
          <cell r="F1539">
            <v>500</v>
          </cell>
          <cell r="G1539">
            <v>580</v>
          </cell>
          <cell r="H1539">
            <v>580</v>
          </cell>
        </row>
        <row r="1540">
          <cell r="B1540" t="str">
            <v>First Aid Kits</v>
          </cell>
          <cell r="C1540" t="str">
            <v>Supplies</v>
          </cell>
          <cell r="D1540" t="str">
            <v>GENERAL</v>
          </cell>
          <cell r="E1540" t="str">
            <v>26.6B</v>
          </cell>
          <cell r="F1540">
            <v>2500</v>
          </cell>
          <cell r="G1540">
            <v>2900</v>
          </cell>
          <cell r="H1540">
            <v>2900</v>
          </cell>
        </row>
        <row r="1541">
          <cell r="B1541" t="str">
            <v>Rain Coats</v>
          </cell>
          <cell r="C1541" t="str">
            <v>Supplies</v>
          </cell>
          <cell r="D1541" t="str">
            <v>GENERAL</v>
          </cell>
          <cell r="E1541" t="str">
            <v>26.6B</v>
          </cell>
          <cell r="F1541">
            <v>1500</v>
          </cell>
          <cell r="G1541">
            <v>1739.9999999999998</v>
          </cell>
          <cell r="H1541">
            <v>1740</v>
          </cell>
        </row>
        <row r="1542">
          <cell r="B1542" t="str">
            <v>Gum boots</v>
          </cell>
          <cell r="C1542" t="str">
            <v>Supplies</v>
          </cell>
          <cell r="D1542" t="str">
            <v>GENERAL</v>
          </cell>
          <cell r="E1542" t="str">
            <v>26.6B</v>
          </cell>
          <cell r="F1542">
            <v>1100</v>
          </cell>
          <cell r="G1542">
            <v>1276</v>
          </cell>
          <cell r="H1542">
            <v>1276</v>
          </cell>
        </row>
        <row r="1543">
          <cell r="B1543" t="str">
            <v>A5 Envelopes</v>
          </cell>
          <cell r="C1543" t="str">
            <v>Supplies</v>
          </cell>
          <cell r="D1543" t="str">
            <v>GENERAL</v>
          </cell>
          <cell r="E1543" t="str">
            <v>26.6B</v>
          </cell>
          <cell r="F1543">
            <v>700</v>
          </cell>
          <cell r="G1543">
            <v>812</v>
          </cell>
          <cell r="H1543">
            <v>812</v>
          </cell>
        </row>
        <row r="1544">
          <cell r="B1544" t="str">
            <v>Insecticide Sprayer (Doom)</v>
          </cell>
          <cell r="C1544" t="str">
            <v>Supplies</v>
          </cell>
          <cell r="D1544" t="str">
            <v>GENERAL</v>
          </cell>
          <cell r="E1544" t="str">
            <v>26.6B</v>
          </cell>
          <cell r="F1544">
            <v>1000</v>
          </cell>
          <cell r="G1544">
            <v>1160</v>
          </cell>
          <cell r="H1544">
            <v>1160</v>
          </cell>
        </row>
        <row r="1545">
          <cell r="B1545" t="str">
            <v>Stamp pads /Ink</v>
          </cell>
          <cell r="C1545" t="str">
            <v>Supplies</v>
          </cell>
          <cell r="D1545" t="str">
            <v>GENERAL</v>
          </cell>
          <cell r="E1545" t="str">
            <v>26.6B</v>
          </cell>
          <cell r="F1545">
            <v>250</v>
          </cell>
          <cell r="G1545">
            <v>290</v>
          </cell>
          <cell r="H1545">
            <v>290</v>
          </cell>
        </row>
        <row r="1546">
          <cell r="B1546" t="str">
            <v>Brooms</v>
          </cell>
          <cell r="C1546" t="str">
            <v>Supplies</v>
          </cell>
          <cell r="D1546" t="str">
            <v>GENERAL</v>
          </cell>
          <cell r="E1546" t="str">
            <v>26.6B</v>
          </cell>
          <cell r="F1546">
            <v>200</v>
          </cell>
          <cell r="G1546">
            <v>231.99999999999997</v>
          </cell>
          <cell r="H1546">
            <v>232</v>
          </cell>
        </row>
        <row r="1547">
          <cell r="B1547" t="str">
            <v>Pride soap</v>
          </cell>
          <cell r="C1547" t="str">
            <v>Supplies</v>
          </cell>
          <cell r="D1547" t="str">
            <v>GENERAL</v>
          </cell>
          <cell r="E1547" t="str">
            <v>26.6B</v>
          </cell>
          <cell r="F1547">
            <v>1100</v>
          </cell>
          <cell r="G1547">
            <v>1276</v>
          </cell>
          <cell r="H1547">
            <v>1276</v>
          </cell>
        </row>
        <row r="1548">
          <cell r="B1548" t="str">
            <v>Dettol</v>
          </cell>
          <cell r="C1548" t="str">
            <v>Supplies</v>
          </cell>
          <cell r="D1548" t="str">
            <v>GENERAL</v>
          </cell>
          <cell r="E1548" t="str">
            <v>26.6B</v>
          </cell>
          <cell r="F1548">
            <v>250</v>
          </cell>
          <cell r="G1548">
            <v>290</v>
          </cell>
          <cell r="H1548">
            <v>290</v>
          </cell>
        </row>
        <row r="1549">
          <cell r="B1549" t="str">
            <v>Cistern Toilet Low level Fordham</v>
          </cell>
          <cell r="C1549" t="str">
            <v>Supplies</v>
          </cell>
          <cell r="D1549" t="str">
            <v>ELECTRICAL</v>
          </cell>
          <cell r="E1549" t="str">
            <v>26.8H</v>
          </cell>
          <cell r="F1549">
            <v>9000</v>
          </cell>
          <cell r="G1549">
            <v>10440</v>
          </cell>
          <cell r="H1549">
            <v>10440</v>
          </cell>
        </row>
        <row r="1550">
          <cell r="B1550" t="str">
            <v>Tissue papers ( BALE)</v>
          </cell>
          <cell r="C1550" t="str">
            <v>Supplies</v>
          </cell>
          <cell r="D1550" t="str">
            <v>GENERAL</v>
          </cell>
          <cell r="E1550" t="str">
            <v>26.6B</v>
          </cell>
          <cell r="F1550">
            <v>400</v>
          </cell>
          <cell r="G1550">
            <v>463.99999999999994</v>
          </cell>
          <cell r="H1550">
            <v>464</v>
          </cell>
        </row>
        <row r="1551">
          <cell r="B1551" t="str">
            <v>Mopping buckets</v>
          </cell>
          <cell r="C1551" t="str">
            <v>Supplies</v>
          </cell>
          <cell r="D1551" t="str">
            <v>GENERAL</v>
          </cell>
          <cell r="E1551" t="str">
            <v>26.6B</v>
          </cell>
          <cell r="F1551">
            <v>800</v>
          </cell>
          <cell r="G1551">
            <v>927.99999999999989</v>
          </cell>
          <cell r="H1551">
            <v>928</v>
          </cell>
        </row>
        <row r="1552">
          <cell r="B1552" t="str">
            <v>Moppers</v>
          </cell>
          <cell r="C1552" t="str">
            <v>Supplies</v>
          </cell>
          <cell r="D1552" t="str">
            <v>GENERAL</v>
          </cell>
          <cell r="E1552" t="str">
            <v>26.6B</v>
          </cell>
          <cell r="F1552">
            <v>800</v>
          </cell>
          <cell r="G1552">
            <v>927.99999999999989</v>
          </cell>
          <cell r="H1552">
            <v>928</v>
          </cell>
        </row>
        <row r="1553">
          <cell r="B1553" t="str">
            <v>Stickers</v>
          </cell>
          <cell r="C1553" t="str">
            <v>Supplies</v>
          </cell>
          <cell r="D1553" t="str">
            <v>GENERAL</v>
          </cell>
          <cell r="E1553" t="str">
            <v>26.6B</v>
          </cell>
          <cell r="F1553">
            <v>250</v>
          </cell>
          <cell r="G1553">
            <v>290</v>
          </cell>
          <cell r="H1553">
            <v>290</v>
          </cell>
        </row>
        <row r="1554">
          <cell r="B1554" t="str">
            <v>Plastic Pocket Files for VRs</v>
          </cell>
          <cell r="C1554" t="str">
            <v>Supplies</v>
          </cell>
          <cell r="D1554" t="str">
            <v>GENERAL</v>
          </cell>
          <cell r="E1554" t="str">
            <v>26.6B</v>
          </cell>
          <cell r="F1554">
            <v>500</v>
          </cell>
          <cell r="G1554">
            <v>580</v>
          </cell>
          <cell r="H1554">
            <v>580</v>
          </cell>
        </row>
        <row r="1555">
          <cell r="B1555" t="str">
            <v>Lenovo 4.8 Tablets</v>
          </cell>
          <cell r="C1555" t="str">
            <v>Supplies</v>
          </cell>
          <cell r="D1555" t="str">
            <v>GENERAL</v>
          </cell>
          <cell r="E1555" t="str">
            <v>26.6B</v>
          </cell>
          <cell r="F1555">
            <v>30000</v>
          </cell>
          <cell r="G1555">
            <v>34800</v>
          </cell>
          <cell r="H1555">
            <v>34800</v>
          </cell>
        </row>
        <row r="1556">
          <cell r="B1556" t="str">
            <v>Toner, Cartrige CC364A for HP4515</v>
          </cell>
          <cell r="C1556" t="str">
            <v>Supplies</v>
          </cell>
          <cell r="D1556" t="str">
            <v>COMP</v>
          </cell>
          <cell r="E1556" t="str">
            <v>26.6B</v>
          </cell>
          <cell r="F1556">
            <v>500</v>
          </cell>
          <cell r="G1556">
            <v>580</v>
          </cell>
          <cell r="H1556">
            <v>580</v>
          </cell>
        </row>
        <row r="1557">
          <cell r="B1557" t="str">
            <v>Toner, Catridge Black CC530A for HP CM 2320FXIMFP</v>
          </cell>
          <cell r="C1557" t="str">
            <v>Supplies</v>
          </cell>
          <cell r="D1557" t="str">
            <v>COMP</v>
          </cell>
          <cell r="E1557" t="str">
            <v>26.6B</v>
          </cell>
          <cell r="F1557">
            <v>30000</v>
          </cell>
          <cell r="G1557">
            <v>34800</v>
          </cell>
          <cell r="H1557">
            <v>34800</v>
          </cell>
        </row>
        <row r="1558">
          <cell r="B1558" t="str">
            <v>Toner, Catridge CE 250A Black For HP CP35250DN</v>
          </cell>
          <cell r="C1558" t="str">
            <v>Supplies</v>
          </cell>
          <cell r="D1558" t="str">
            <v>COMP</v>
          </cell>
          <cell r="E1558" t="str">
            <v>26.6B</v>
          </cell>
          <cell r="F1558">
            <v>12518</v>
          </cell>
          <cell r="G1558">
            <v>14520.88</v>
          </cell>
          <cell r="H1558">
            <v>14521</v>
          </cell>
        </row>
        <row r="1559">
          <cell r="B1559" t="str">
            <v>Toner, Catridge CE 251A Cyan For HP CP35250DN</v>
          </cell>
          <cell r="C1559" t="str">
            <v>Supplies</v>
          </cell>
          <cell r="D1559" t="str">
            <v>COMP</v>
          </cell>
          <cell r="E1559" t="str">
            <v>26.6B</v>
          </cell>
          <cell r="F1559">
            <v>22250</v>
          </cell>
          <cell r="G1559">
            <v>25810</v>
          </cell>
          <cell r="H1559">
            <v>25810</v>
          </cell>
        </row>
        <row r="1560">
          <cell r="B1560" t="str">
            <v>Cistern Toilet/Pan Complete English</v>
          </cell>
          <cell r="C1560" t="str">
            <v>Supplies</v>
          </cell>
          <cell r="D1560" t="str">
            <v>ELECTRICAL</v>
          </cell>
          <cell r="E1560" t="str">
            <v>26.8H</v>
          </cell>
          <cell r="F1560">
            <v>9000</v>
          </cell>
          <cell r="G1560">
            <v>10440</v>
          </cell>
          <cell r="H1560">
            <v>10440</v>
          </cell>
        </row>
        <row r="1561">
          <cell r="B1561" t="str">
            <v>Toner, Catridge CE 252A Yellow For HP CP35250DN</v>
          </cell>
          <cell r="C1561" t="str">
            <v>Supplies</v>
          </cell>
          <cell r="D1561" t="str">
            <v>COMP</v>
          </cell>
          <cell r="E1561" t="str">
            <v>26.6B</v>
          </cell>
          <cell r="F1561">
            <v>22250</v>
          </cell>
          <cell r="G1561">
            <v>25810</v>
          </cell>
          <cell r="H1561">
            <v>25810</v>
          </cell>
        </row>
        <row r="1562">
          <cell r="B1562" t="str">
            <v>Toner, Catridge CE 253A Magenta For HP CP35250DN</v>
          </cell>
          <cell r="C1562" t="str">
            <v>Supplies</v>
          </cell>
          <cell r="D1562" t="str">
            <v>COMP</v>
          </cell>
          <cell r="E1562" t="str">
            <v>26.6B</v>
          </cell>
          <cell r="F1562">
            <v>22250</v>
          </cell>
          <cell r="G1562">
            <v>25810</v>
          </cell>
          <cell r="H1562">
            <v>25810</v>
          </cell>
        </row>
        <row r="1563">
          <cell r="B1563" t="str">
            <v>Toner, Catridge Cyan CC531A for HP CM 2320FXIMFP</v>
          </cell>
          <cell r="C1563" t="str">
            <v>Supplies</v>
          </cell>
          <cell r="D1563" t="str">
            <v>COMP</v>
          </cell>
          <cell r="E1563" t="str">
            <v>26.6B</v>
          </cell>
          <cell r="F1563">
            <v>10289.200000000001</v>
          </cell>
          <cell r="G1563">
            <v>11935.472</v>
          </cell>
          <cell r="H1563">
            <v>11936</v>
          </cell>
        </row>
        <row r="1564">
          <cell r="B1564" t="str">
            <v>Toner, Catridge HP 15 Black  for Printer 940C</v>
          </cell>
          <cell r="C1564" t="str">
            <v>Supplies</v>
          </cell>
          <cell r="D1564" t="str">
            <v>COMP</v>
          </cell>
          <cell r="E1564" t="str">
            <v>26.6B</v>
          </cell>
          <cell r="F1564">
            <v>2700.0041700000002</v>
          </cell>
          <cell r="G1564">
            <v>3132.0048372000001</v>
          </cell>
          <cell r="H1564">
            <v>3133</v>
          </cell>
        </row>
        <row r="1565">
          <cell r="B1565" t="str">
            <v>Toner, Catridge Magenta CC533A   for HP CM 2320FXIMFP</v>
          </cell>
          <cell r="C1565" t="str">
            <v>Supplies</v>
          </cell>
          <cell r="D1565" t="str">
            <v>COMP</v>
          </cell>
          <cell r="E1565" t="str">
            <v>26.6B</v>
          </cell>
          <cell r="F1565">
            <v>10289.200000000001</v>
          </cell>
          <cell r="G1565">
            <v>11935.472</v>
          </cell>
          <cell r="H1565">
            <v>11936</v>
          </cell>
        </row>
        <row r="1566">
          <cell r="B1566" t="str">
            <v>Toner, Catridge Tricolor 78 coloured for Printer 940C</v>
          </cell>
          <cell r="C1566" t="str">
            <v>Supplies</v>
          </cell>
          <cell r="D1566" t="str">
            <v>COMP</v>
          </cell>
          <cell r="E1566" t="str">
            <v>26.6B</v>
          </cell>
          <cell r="F1566">
            <v>3099.9960000000001</v>
          </cell>
          <cell r="G1566">
            <v>3595.9953599999999</v>
          </cell>
          <cell r="H1566">
            <v>3596</v>
          </cell>
        </row>
        <row r="1567">
          <cell r="B1567" t="str">
            <v>Toner, Catridge Yellow CC532A   for HP CM 2320FXIMFP</v>
          </cell>
          <cell r="C1567" t="str">
            <v>Supplies</v>
          </cell>
          <cell r="D1567" t="str">
            <v>COMP</v>
          </cell>
          <cell r="E1567" t="str">
            <v>26.6B</v>
          </cell>
          <cell r="F1567">
            <v>10289.200000000001</v>
          </cell>
          <cell r="G1567">
            <v>11935.472</v>
          </cell>
          <cell r="H1567">
            <v>11936</v>
          </cell>
        </row>
        <row r="1568">
          <cell r="B1568" t="str">
            <v>Toner, For HP Printer (1018 laserjet); # Q2612A</v>
          </cell>
          <cell r="C1568" t="str">
            <v>Supplies</v>
          </cell>
          <cell r="D1568" t="str">
            <v>COMP</v>
          </cell>
          <cell r="E1568" t="str">
            <v>26.6B</v>
          </cell>
          <cell r="F1568">
            <v>6830</v>
          </cell>
          <cell r="G1568">
            <v>7922.7999999999993</v>
          </cell>
          <cell r="H1568">
            <v>7923</v>
          </cell>
        </row>
        <row r="1569">
          <cell r="B1569" t="str">
            <v>Toner, for Samsung Printer #scx-421603</v>
          </cell>
          <cell r="C1569" t="str">
            <v>Supplies</v>
          </cell>
          <cell r="D1569" t="str">
            <v>COMP</v>
          </cell>
          <cell r="E1569" t="str">
            <v>26.6B</v>
          </cell>
          <cell r="F1569">
            <v>7700</v>
          </cell>
          <cell r="G1569">
            <v>8932</v>
          </cell>
          <cell r="H1569">
            <v>8932</v>
          </cell>
        </row>
        <row r="1570">
          <cell r="B1570" t="str">
            <v>Toner, HP C4844AE</v>
          </cell>
          <cell r="C1570" t="str">
            <v>Supplies</v>
          </cell>
          <cell r="D1570" t="str">
            <v>COMP</v>
          </cell>
          <cell r="E1570" t="str">
            <v>26.6B</v>
          </cell>
          <cell r="F1570">
            <v>3190</v>
          </cell>
          <cell r="G1570">
            <v>3700.3999999999996</v>
          </cell>
          <cell r="H1570">
            <v>3701</v>
          </cell>
        </row>
        <row r="1571">
          <cell r="B1571" t="str">
            <v>Cistern- WC Flush Handle Metallic</v>
          </cell>
          <cell r="C1571" t="str">
            <v>Supplies</v>
          </cell>
          <cell r="D1571" t="str">
            <v>ELECTRICAL</v>
          </cell>
          <cell r="E1571" t="str">
            <v>26.8H</v>
          </cell>
          <cell r="F1571">
            <v>400</v>
          </cell>
          <cell r="G1571">
            <v>463.99999999999994</v>
          </cell>
          <cell r="H1571">
            <v>464</v>
          </cell>
        </row>
        <row r="1572">
          <cell r="B1572" t="str">
            <v>Toner, HP Q7551A</v>
          </cell>
          <cell r="C1572" t="str">
            <v>Supplies</v>
          </cell>
          <cell r="D1572" t="str">
            <v>COMP</v>
          </cell>
          <cell r="E1572" t="str">
            <v>26.6B</v>
          </cell>
          <cell r="F1572">
            <v>12700</v>
          </cell>
          <cell r="G1572">
            <v>14731.999999999998</v>
          </cell>
          <cell r="H1572">
            <v>14732</v>
          </cell>
        </row>
        <row r="1573">
          <cell r="B1573" t="str">
            <v>Toner, Kyocera TK 435 For Copier Taskalfa 180</v>
          </cell>
          <cell r="C1573" t="str">
            <v>Supplies</v>
          </cell>
          <cell r="D1573" t="str">
            <v>COMP</v>
          </cell>
          <cell r="E1573" t="str">
            <v>26.6B</v>
          </cell>
          <cell r="F1573">
            <v>14500</v>
          </cell>
          <cell r="G1573">
            <v>16820</v>
          </cell>
          <cell r="H1573">
            <v>16820</v>
          </cell>
        </row>
        <row r="1574">
          <cell r="B1574" t="str">
            <v>Toner, Kyocera TK 435 for Copier Taskalfa 181</v>
          </cell>
          <cell r="C1574" t="str">
            <v>Supplies</v>
          </cell>
          <cell r="D1574" t="str">
            <v>COMP</v>
          </cell>
          <cell r="E1574" t="str">
            <v>26.6B</v>
          </cell>
          <cell r="F1574">
            <v>14500</v>
          </cell>
          <cell r="G1574">
            <v>16820</v>
          </cell>
          <cell r="H1574">
            <v>16820</v>
          </cell>
        </row>
        <row r="1575">
          <cell r="B1575" t="str">
            <v>Toner, Printer HP C4096A</v>
          </cell>
          <cell r="C1575" t="str">
            <v>Supplies</v>
          </cell>
          <cell r="D1575" t="str">
            <v>COMP</v>
          </cell>
          <cell r="E1575" t="str">
            <v>26.6B</v>
          </cell>
          <cell r="F1575">
            <v>9280</v>
          </cell>
          <cell r="G1575">
            <v>10764.8</v>
          </cell>
          <cell r="H1575">
            <v>10765</v>
          </cell>
        </row>
        <row r="1576">
          <cell r="B1576" t="str">
            <v>Toner, Q6470A Black For HP 3600dn</v>
          </cell>
          <cell r="C1576" t="str">
            <v>Supplies</v>
          </cell>
          <cell r="D1576" t="str">
            <v>COMP</v>
          </cell>
          <cell r="E1576" t="str">
            <v>26.6B</v>
          </cell>
          <cell r="F1576">
            <v>13310</v>
          </cell>
          <cell r="G1576">
            <v>15439.599999999999</v>
          </cell>
          <cell r="H1576">
            <v>15440</v>
          </cell>
        </row>
        <row r="1577">
          <cell r="B1577" t="str">
            <v>Toner, Q6471A Cyan For HP 3600dn</v>
          </cell>
          <cell r="C1577" t="str">
            <v>Supplies</v>
          </cell>
          <cell r="D1577" t="str">
            <v>COMP</v>
          </cell>
          <cell r="E1577" t="str">
            <v>26.6B</v>
          </cell>
          <cell r="F1577">
            <v>13575</v>
          </cell>
          <cell r="G1577">
            <v>15746.999999999998</v>
          </cell>
          <cell r="H1577">
            <v>15747</v>
          </cell>
        </row>
        <row r="1578">
          <cell r="B1578" t="str">
            <v>Toner, Q6472A Yellow For HP 3600dn</v>
          </cell>
          <cell r="C1578" t="str">
            <v>Supplies</v>
          </cell>
          <cell r="D1578" t="str">
            <v>COMP</v>
          </cell>
          <cell r="E1578" t="str">
            <v>26.6B</v>
          </cell>
          <cell r="F1578">
            <v>13575</v>
          </cell>
          <cell r="G1578">
            <v>15746.999999999998</v>
          </cell>
          <cell r="H1578">
            <v>15747</v>
          </cell>
        </row>
        <row r="1579">
          <cell r="B1579" t="str">
            <v>Toner, Q6473A Magenta For Printer HP 3600dn</v>
          </cell>
          <cell r="C1579" t="str">
            <v>Supplies</v>
          </cell>
          <cell r="D1579" t="str">
            <v>COMP</v>
          </cell>
          <cell r="E1579" t="str">
            <v>26.6B</v>
          </cell>
          <cell r="F1579">
            <v>13575</v>
          </cell>
          <cell r="G1579">
            <v>15746.999999999998</v>
          </cell>
          <cell r="H1579">
            <v>15747</v>
          </cell>
        </row>
        <row r="1580">
          <cell r="B1580" t="str">
            <v>Tool,  Pistol-Grip Closed-Eye Insert Needle# 14-213</v>
          </cell>
          <cell r="C1580" t="str">
            <v>Supplies</v>
          </cell>
          <cell r="D1580" t="str">
            <v>WORKSHOP</v>
          </cell>
          <cell r="E1580" t="str">
            <v>31.9X</v>
          </cell>
          <cell r="F1580">
            <v>4213.12</v>
          </cell>
          <cell r="G1580">
            <v>4887.2191999999995</v>
          </cell>
          <cell r="H1580">
            <v>4888</v>
          </cell>
        </row>
        <row r="1581">
          <cell r="B1581" t="str">
            <v>Toolbox, General purpose 3 tray Heyco set Std mechanic</v>
          </cell>
          <cell r="C1581" t="str">
            <v>Supplies</v>
          </cell>
          <cell r="D1581" t="str">
            <v>TRANSPORT</v>
          </cell>
          <cell r="E1581" t="str">
            <v>31.9X</v>
          </cell>
          <cell r="F1581">
            <v>103500</v>
          </cell>
          <cell r="G1581">
            <v>120059.99999999999</v>
          </cell>
          <cell r="H1581">
            <v>120060</v>
          </cell>
        </row>
        <row r="1582">
          <cell r="B1582" t="str">
            <v>External DVD rom</v>
          </cell>
          <cell r="C1582" t="str">
            <v>Supplies</v>
          </cell>
          <cell r="D1582" t="str">
            <v>COMP</v>
          </cell>
          <cell r="E1582" t="str">
            <v>26.6B</v>
          </cell>
          <cell r="F1582">
            <v>15000</v>
          </cell>
          <cell r="G1582">
            <v>17400</v>
          </cell>
          <cell r="H1582">
            <v>17400</v>
          </cell>
        </row>
        <row r="1583">
          <cell r="B1583" t="str">
            <v>Cloth Emery-Size 1</v>
          </cell>
          <cell r="C1583" t="str">
            <v>Supplies</v>
          </cell>
          <cell r="D1583" t="str">
            <v>ELECTRICAL</v>
          </cell>
          <cell r="E1583" t="str">
            <v>26.8H</v>
          </cell>
          <cell r="F1583">
            <v>1800</v>
          </cell>
          <cell r="G1583">
            <v>2088</v>
          </cell>
          <cell r="H1583">
            <v>2088</v>
          </cell>
        </row>
        <row r="1584">
          <cell r="B1584" t="str">
            <v>Torch, Penlight with AA Batteries</v>
          </cell>
          <cell r="C1584" t="str">
            <v>Supplies</v>
          </cell>
          <cell r="D1584" t="str">
            <v>LAB-EQUIP</v>
          </cell>
          <cell r="E1584">
            <v>31.71</v>
          </cell>
          <cell r="F1584">
            <v>1120</v>
          </cell>
          <cell r="G1584">
            <v>1299.1999999999998</v>
          </cell>
          <cell r="H1584">
            <v>1300</v>
          </cell>
        </row>
        <row r="1585">
          <cell r="B1585" t="str">
            <v>CAT6e Ethernet cables</v>
          </cell>
          <cell r="C1585" t="str">
            <v>Supplies</v>
          </cell>
          <cell r="D1585" t="str">
            <v>COMP</v>
          </cell>
          <cell r="E1585" t="str">
            <v>26.6B</v>
          </cell>
          <cell r="F1585">
            <v>50000</v>
          </cell>
          <cell r="G1585">
            <v>57999.999999999993</v>
          </cell>
          <cell r="H1585">
            <v>58000</v>
          </cell>
        </row>
        <row r="1586">
          <cell r="B1586" t="str">
            <v>Torch, Plastic Eveready 3 battries</v>
          </cell>
          <cell r="C1586" t="str">
            <v>Supplies</v>
          </cell>
          <cell r="D1586" t="str">
            <v>GENERAL</v>
          </cell>
          <cell r="E1586" t="str">
            <v>26.8H</v>
          </cell>
          <cell r="F1586">
            <v>350</v>
          </cell>
          <cell r="G1586">
            <v>406</v>
          </cell>
          <cell r="H1586">
            <v>406</v>
          </cell>
        </row>
        <row r="1587">
          <cell r="B1587" t="str">
            <v>External Harddreives 2tb</v>
          </cell>
          <cell r="C1587" t="str">
            <v>Supplies</v>
          </cell>
          <cell r="D1587" t="str">
            <v>COMP</v>
          </cell>
          <cell r="E1587" t="str">
            <v>26.6B</v>
          </cell>
          <cell r="F1587">
            <v>21000</v>
          </cell>
          <cell r="G1587">
            <v>24360</v>
          </cell>
          <cell r="H1587">
            <v>24360</v>
          </cell>
        </row>
        <row r="1588">
          <cell r="B1588" t="str">
            <v>Torch,Pen for examination</v>
          </cell>
          <cell r="C1588" t="str">
            <v>Supplies</v>
          </cell>
          <cell r="D1588" t="str">
            <v>GENERAL</v>
          </cell>
          <cell r="E1588" t="str">
            <v>26.6W</v>
          </cell>
          <cell r="F1588">
            <v>800</v>
          </cell>
          <cell r="G1588">
            <v>927.99999999999989</v>
          </cell>
          <cell r="H1588">
            <v>928</v>
          </cell>
        </row>
        <row r="1589">
          <cell r="B1589" t="str">
            <v>Laptops dell Latitude 7490/16gb/512gb/ssd/win10 64 pro/</v>
          </cell>
          <cell r="C1589" t="str">
            <v>Supplies</v>
          </cell>
          <cell r="D1589" t="str">
            <v>COMP</v>
          </cell>
          <cell r="E1589" t="str">
            <v>26.6B</v>
          </cell>
          <cell r="F1589">
            <v>200000</v>
          </cell>
          <cell r="G1589">
            <v>231999.99999999997</v>
          </cell>
          <cell r="H1589">
            <v>232000</v>
          </cell>
        </row>
        <row r="1590">
          <cell r="B1590" t="str">
            <v xml:space="preserve">Tourniquete, Pediatric </v>
          </cell>
          <cell r="C1590" t="str">
            <v>Supplies</v>
          </cell>
          <cell r="D1590" t="str">
            <v>DRUGS</v>
          </cell>
          <cell r="E1590">
            <v>26.11</v>
          </cell>
          <cell r="F1590">
            <v>350</v>
          </cell>
          <cell r="G1590">
            <v>406</v>
          </cell>
          <cell r="H1590">
            <v>406</v>
          </cell>
        </row>
        <row r="1591">
          <cell r="B1591" t="str">
            <v>Desktop - Dell optiplex 7000 series/8gbram/2tb hdd/win10 64 bit pro++ SCREENS</v>
          </cell>
          <cell r="C1591" t="str">
            <v>Supplies</v>
          </cell>
          <cell r="D1591" t="str">
            <v>COMP</v>
          </cell>
          <cell r="E1591" t="str">
            <v>26.6B</v>
          </cell>
          <cell r="F1591">
            <v>130000</v>
          </cell>
          <cell r="G1591">
            <v>150800</v>
          </cell>
          <cell r="H1591">
            <v>150800</v>
          </cell>
        </row>
        <row r="1592">
          <cell r="B1592" t="str">
            <v>Tourniquets Adult</v>
          </cell>
          <cell r="C1592" t="str">
            <v>Supplies</v>
          </cell>
          <cell r="D1592" t="str">
            <v>LAB-CONS</v>
          </cell>
          <cell r="E1592">
            <v>26.51</v>
          </cell>
          <cell r="F1592">
            <v>850</v>
          </cell>
          <cell r="G1592">
            <v>985.99999999999989</v>
          </cell>
          <cell r="H1592">
            <v>986</v>
          </cell>
        </row>
        <row r="1593">
          <cell r="B1593" t="str">
            <v>Towel, Hand  Large Assorted Colour 80x60cm</v>
          </cell>
          <cell r="C1593" t="str">
            <v>Supplies</v>
          </cell>
          <cell r="D1593" t="str">
            <v>CLEANING</v>
          </cell>
          <cell r="E1593" t="str">
            <v>26.8J</v>
          </cell>
          <cell r="F1593">
            <v>115</v>
          </cell>
          <cell r="G1593">
            <v>133.39999999999998</v>
          </cell>
          <cell r="H1593">
            <v>134</v>
          </cell>
        </row>
        <row r="1594">
          <cell r="B1594" t="str">
            <v>Towel, Hand Paper  (Disposable)</v>
          </cell>
          <cell r="C1594" t="str">
            <v>Supplies</v>
          </cell>
          <cell r="D1594" t="str">
            <v>CLEANING</v>
          </cell>
          <cell r="E1594" t="str">
            <v>26.8J</v>
          </cell>
          <cell r="F1594">
            <v>149.99959999999999</v>
          </cell>
          <cell r="G1594">
            <v>173.99953599999998</v>
          </cell>
          <cell r="H1594">
            <v>174</v>
          </cell>
        </row>
        <row r="1595">
          <cell r="B1595" t="str">
            <v>Towel, Hand Small  Assorted Colour ( 32x32cm )</v>
          </cell>
          <cell r="C1595" t="str">
            <v>Supplies</v>
          </cell>
          <cell r="D1595" t="str">
            <v>CLEANING</v>
          </cell>
          <cell r="E1595" t="str">
            <v>26.8J</v>
          </cell>
          <cell r="F1595">
            <v>35</v>
          </cell>
          <cell r="G1595">
            <v>40.599999999999994</v>
          </cell>
          <cell r="H1595">
            <v>41</v>
          </cell>
        </row>
        <row r="1596">
          <cell r="B1596" t="str">
            <v>Towel, Hand X-Small Assorted Colour ( 28x28cm)</v>
          </cell>
          <cell r="C1596" t="str">
            <v>Supplies</v>
          </cell>
          <cell r="D1596" t="str">
            <v>CLEANING</v>
          </cell>
          <cell r="E1596" t="str">
            <v>26.8J</v>
          </cell>
          <cell r="F1596">
            <v>30</v>
          </cell>
          <cell r="G1596">
            <v>34.799999999999997</v>
          </cell>
          <cell r="H1596">
            <v>35</v>
          </cell>
        </row>
        <row r="1597">
          <cell r="B1597" t="str">
            <v>Towel, Paper white 250/sheets for Dispenser</v>
          </cell>
          <cell r="C1597" t="str">
            <v>Supplies</v>
          </cell>
          <cell r="D1597" t="str">
            <v>LAB-CONS</v>
          </cell>
          <cell r="E1597">
            <v>26.51</v>
          </cell>
          <cell r="F1597">
            <v>400</v>
          </cell>
          <cell r="G1597">
            <v>463.99999999999994</v>
          </cell>
          <cell r="H1597">
            <v>464</v>
          </cell>
        </row>
        <row r="1598">
          <cell r="B1598" t="str">
            <v>Cloth Emery-Size 2</v>
          </cell>
          <cell r="C1598" t="str">
            <v>Supplies</v>
          </cell>
          <cell r="D1598" t="str">
            <v>ELECTRICAL</v>
          </cell>
          <cell r="E1598" t="str">
            <v>26.8H</v>
          </cell>
          <cell r="F1598">
            <v>1900</v>
          </cell>
          <cell r="G1598">
            <v>2204</v>
          </cell>
          <cell r="H1598">
            <v>2204</v>
          </cell>
        </row>
        <row r="1599">
          <cell r="B1599" t="str">
            <v>Towels, Hand  Medium 45cmx68cm assorted</v>
          </cell>
          <cell r="C1599" t="str">
            <v>Supplies</v>
          </cell>
          <cell r="D1599" t="str">
            <v>CLEANING</v>
          </cell>
          <cell r="E1599" t="str">
            <v>26.8J</v>
          </cell>
          <cell r="F1599">
            <v>90</v>
          </cell>
          <cell r="G1599">
            <v>104.39999999999999</v>
          </cell>
          <cell r="H1599">
            <v>105</v>
          </cell>
        </row>
        <row r="1600">
          <cell r="B1600" t="str">
            <v>Sanitary Towels- Always</v>
          </cell>
          <cell r="C1600" t="str">
            <v>Supplies</v>
          </cell>
          <cell r="D1600" t="str">
            <v>LAB-CONS</v>
          </cell>
          <cell r="E1600">
            <v>26.51</v>
          </cell>
          <cell r="F1600">
            <v>100</v>
          </cell>
          <cell r="G1600">
            <v>115.99999999999999</v>
          </cell>
          <cell r="H1600">
            <v>116</v>
          </cell>
        </row>
        <row r="1601">
          <cell r="B1601" t="str">
            <v>Tractor joint kit 04434-60070</v>
          </cell>
          <cell r="C1601" t="str">
            <v>Supplies</v>
          </cell>
          <cell r="D1601" t="str">
            <v>TRANSPORT</v>
          </cell>
          <cell r="E1601" t="str">
            <v>25.7M</v>
          </cell>
          <cell r="F1601">
            <v>11020</v>
          </cell>
          <cell r="G1601">
            <v>12783.199999999999</v>
          </cell>
          <cell r="H1601">
            <v>12784</v>
          </cell>
        </row>
        <row r="1602">
          <cell r="B1602" t="str">
            <v>Transformer, Stepdown  240/110 1000 watts</v>
          </cell>
          <cell r="C1602" t="str">
            <v>Supplies</v>
          </cell>
          <cell r="D1602" t="str">
            <v>ELECTRICAL</v>
          </cell>
          <cell r="E1602" t="str">
            <v>31.9H</v>
          </cell>
          <cell r="F1602">
            <v>9048</v>
          </cell>
          <cell r="G1602">
            <v>10495.679999999998</v>
          </cell>
          <cell r="H1602">
            <v>10496</v>
          </cell>
        </row>
        <row r="1603">
          <cell r="B1603" t="str">
            <v>Transformer, Stepdown  240/110 500watts</v>
          </cell>
          <cell r="C1603" t="str">
            <v>Supplies</v>
          </cell>
          <cell r="D1603" t="str">
            <v>ELECTRICAL</v>
          </cell>
          <cell r="E1603" t="str">
            <v>31.9H</v>
          </cell>
          <cell r="F1603">
            <v>3480</v>
          </cell>
          <cell r="G1603">
            <v>4036.7999999999997</v>
          </cell>
          <cell r="H1603">
            <v>4037</v>
          </cell>
        </row>
        <row r="1604">
          <cell r="B1604" t="str">
            <v>Transparencies, Plain for  Binding A4 1x100</v>
          </cell>
          <cell r="C1604" t="str">
            <v>Supplies</v>
          </cell>
          <cell r="D1604" t="str">
            <v>OFFICE</v>
          </cell>
          <cell r="E1604" t="str">
            <v>26.6L</v>
          </cell>
          <cell r="F1604">
            <v>474.14</v>
          </cell>
          <cell r="G1604">
            <v>550.00239999999997</v>
          </cell>
          <cell r="H1604">
            <v>551</v>
          </cell>
        </row>
        <row r="1605">
          <cell r="B1605" t="str">
            <v>Tray, 4 Tiers Office</v>
          </cell>
          <cell r="C1605" t="str">
            <v>Supplies</v>
          </cell>
          <cell r="D1605" t="str">
            <v>OFFICE</v>
          </cell>
          <cell r="E1605" t="str">
            <v>26.6L</v>
          </cell>
          <cell r="F1605">
            <v>1160</v>
          </cell>
          <cell r="G1605">
            <v>1345.6</v>
          </cell>
          <cell r="H1605">
            <v>1346</v>
          </cell>
        </row>
        <row r="1606">
          <cell r="B1606" t="str">
            <v>Tray, 5 Tiers Office</v>
          </cell>
          <cell r="C1606" t="str">
            <v>Supplies</v>
          </cell>
          <cell r="D1606" t="str">
            <v>OFFICE</v>
          </cell>
          <cell r="E1606" t="str">
            <v>26.6L</v>
          </cell>
          <cell r="F1606">
            <v>1508</v>
          </cell>
          <cell r="G1606">
            <v>1749.28</v>
          </cell>
          <cell r="H1606">
            <v>1750</v>
          </cell>
        </row>
        <row r="1607">
          <cell r="B1607" t="str">
            <v>Tray, Dispensing (Pill counting) (Pc)</v>
          </cell>
          <cell r="C1607" t="str">
            <v>Supplies</v>
          </cell>
          <cell r="D1607" t="str">
            <v>GENERAL</v>
          </cell>
          <cell r="E1607">
            <v>26.11</v>
          </cell>
          <cell r="F1607">
            <v>119</v>
          </cell>
          <cell r="G1607">
            <v>138.04</v>
          </cell>
          <cell r="H1607">
            <v>139</v>
          </cell>
        </row>
        <row r="1608">
          <cell r="B1608" t="str">
            <v>Tray, Instrument large with lid stainless steel</v>
          </cell>
          <cell r="C1608" t="str">
            <v>Supplies</v>
          </cell>
          <cell r="D1608" t="str">
            <v>LAB-EQUIP</v>
          </cell>
          <cell r="E1608">
            <v>31.71</v>
          </cell>
          <cell r="F1608">
            <v>3200</v>
          </cell>
          <cell r="G1608">
            <v>3711.9999999999995</v>
          </cell>
          <cell r="H1608">
            <v>3712</v>
          </cell>
        </row>
        <row r="1609">
          <cell r="B1609" t="str">
            <v xml:space="preserve">Cock Stop Pegler 1 </v>
          </cell>
          <cell r="C1609" t="str">
            <v>Supplies</v>
          </cell>
          <cell r="D1609" t="str">
            <v>ELECTRICAL</v>
          </cell>
          <cell r="E1609" t="str">
            <v>26.8H</v>
          </cell>
          <cell r="F1609">
            <v>1600</v>
          </cell>
          <cell r="G1609">
            <v>1855.9999999999998</v>
          </cell>
          <cell r="H1609">
            <v>1856</v>
          </cell>
        </row>
        <row r="1610">
          <cell r="B1610" t="str">
            <v>Tray, Instrument small with lid stainless steel</v>
          </cell>
          <cell r="C1610" t="str">
            <v>Supplies</v>
          </cell>
          <cell r="D1610" t="str">
            <v>LAB-EQUIP</v>
          </cell>
          <cell r="E1610">
            <v>31.71</v>
          </cell>
          <cell r="F1610">
            <v>2200</v>
          </cell>
          <cell r="G1610">
            <v>2552</v>
          </cell>
          <cell r="H1610">
            <v>2552</v>
          </cell>
        </row>
        <row r="1611">
          <cell r="B1611" t="str">
            <v>Tray, Micro Amp for 96 tubes</v>
          </cell>
          <cell r="C1611" t="str">
            <v>Supplies</v>
          </cell>
          <cell r="D1611" t="str">
            <v>LAB-CONS</v>
          </cell>
          <cell r="E1611">
            <v>26.51</v>
          </cell>
          <cell r="F1611">
            <v>10800</v>
          </cell>
          <cell r="G1611">
            <v>12528</v>
          </cell>
          <cell r="H1611">
            <v>12528</v>
          </cell>
        </row>
        <row r="1612">
          <cell r="B1612" t="str">
            <v>Trouble Shooter-1001  500ml</v>
          </cell>
          <cell r="C1612" t="str">
            <v>Supplies</v>
          </cell>
          <cell r="D1612" t="str">
            <v>CLEANING</v>
          </cell>
          <cell r="E1612" t="str">
            <v>26.8J</v>
          </cell>
          <cell r="F1612">
            <v>490.52</v>
          </cell>
          <cell r="G1612">
            <v>569.00319999999999</v>
          </cell>
          <cell r="H1612">
            <v>570</v>
          </cell>
        </row>
        <row r="1613">
          <cell r="B1613" t="str">
            <v>Trowel, Finishing Stainless Steel 16"x5"</v>
          </cell>
          <cell r="C1613" t="str">
            <v>Supplies</v>
          </cell>
          <cell r="D1613" t="str">
            <v>WORKSHOP</v>
          </cell>
          <cell r="E1613" t="str">
            <v>31.9X</v>
          </cell>
          <cell r="F1613">
            <v>5600</v>
          </cell>
          <cell r="G1613">
            <v>6496</v>
          </cell>
          <cell r="H1613">
            <v>6496</v>
          </cell>
        </row>
        <row r="1614">
          <cell r="B1614" t="str">
            <v>Trowel, Pointing 10"x5" (LxW)</v>
          </cell>
          <cell r="C1614" t="str">
            <v>Supplies</v>
          </cell>
          <cell r="D1614" t="str">
            <v>WORKSHOP</v>
          </cell>
          <cell r="E1614" t="str">
            <v>31.9X</v>
          </cell>
          <cell r="F1614">
            <v>3200</v>
          </cell>
          <cell r="G1614">
            <v>3711.9999999999995</v>
          </cell>
          <cell r="H1614">
            <v>3712</v>
          </cell>
        </row>
        <row r="1615">
          <cell r="B1615" t="str">
            <v>Tube Microcentrifuge Sterile 1.5ml 1x500</v>
          </cell>
          <cell r="C1615" t="str">
            <v>Supplies</v>
          </cell>
          <cell r="D1615" t="str">
            <v>LAB-CONS</v>
          </cell>
          <cell r="E1615">
            <v>26.51</v>
          </cell>
          <cell r="F1615">
            <v>3000</v>
          </cell>
          <cell r="G1615">
            <v>3479.9999999999995</v>
          </cell>
          <cell r="H1615">
            <v>3480</v>
          </cell>
        </row>
        <row r="1616">
          <cell r="B1616" t="str">
            <v>Tube Patches # 3</v>
          </cell>
          <cell r="C1616" t="str">
            <v>Supplies</v>
          </cell>
          <cell r="D1616" t="str">
            <v>TRANSPORT</v>
          </cell>
          <cell r="E1616">
            <v>44.05</v>
          </cell>
          <cell r="F1616">
            <v>677.44</v>
          </cell>
          <cell r="G1616">
            <v>785.83040000000005</v>
          </cell>
          <cell r="H1616">
            <v>786</v>
          </cell>
        </row>
        <row r="1617">
          <cell r="B1617" t="str">
            <v>Tube Patches # 4</v>
          </cell>
          <cell r="C1617" t="str">
            <v>Supplies</v>
          </cell>
          <cell r="D1617" t="str">
            <v>TRANSPORT</v>
          </cell>
          <cell r="E1617">
            <v>44.05</v>
          </cell>
          <cell r="F1617">
            <v>1252.8</v>
          </cell>
          <cell r="G1617">
            <v>1453.2479999999998</v>
          </cell>
          <cell r="H1617">
            <v>1454</v>
          </cell>
        </row>
        <row r="1618">
          <cell r="B1618" t="str">
            <v>Tube Patches # 7</v>
          </cell>
          <cell r="C1618" t="str">
            <v>Supplies</v>
          </cell>
          <cell r="D1618" t="str">
            <v>TRANSPORT</v>
          </cell>
          <cell r="E1618">
            <v>44.05</v>
          </cell>
          <cell r="F1618">
            <v>677.44</v>
          </cell>
          <cell r="G1618">
            <v>785.83040000000005</v>
          </cell>
          <cell r="H1618">
            <v>786</v>
          </cell>
        </row>
        <row r="1619">
          <cell r="B1619" t="str">
            <v>Tube Patches # 7A</v>
          </cell>
          <cell r="C1619" t="str">
            <v>Supplies</v>
          </cell>
          <cell r="D1619" t="str">
            <v>TRANSPORT</v>
          </cell>
          <cell r="E1619">
            <v>44.05</v>
          </cell>
          <cell r="F1619">
            <v>1336.32</v>
          </cell>
          <cell r="G1619">
            <v>1550.1311999999998</v>
          </cell>
          <cell r="H1619">
            <v>1551</v>
          </cell>
        </row>
        <row r="1620">
          <cell r="B1620" t="str">
            <v xml:space="preserve">Cock Stop Pegler 1/2 </v>
          </cell>
          <cell r="C1620" t="str">
            <v>Supplies</v>
          </cell>
          <cell r="D1620" t="str">
            <v>ELECTRICAL</v>
          </cell>
          <cell r="E1620" t="str">
            <v>26.8H</v>
          </cell>
          <cell r="F1620">
            <v>1500</v>
          </cell>
          <cell r="G1620">
            <v>1739.9999999999998</v>
          </cell>
          <cell r="H1620">
            <v>1740</v>
          </cell>
        </row>
        <row r="1621">
          <cell r="B1621" t="str">
            <v>Tube Patches # F2</v>
          </cell>
          <cell r="C1621" t="str">
            <v>Supplies</v>
          </cell>
          <cell r="D1621" t="str">
            <v>TRANSPORT</v>
          </cell>
          <cell r="E1621">
            <v>44.05</v>
          </cell>
          <cell r="F1621">
            <v>306.24</v>
          </cell>
          <cell r="G1621">
            <v>355.23840000000001</v>
          </cell>
          <cell r="H1621">
            <v>356</v>
          </cell>
        </row>
        <row r="1622">
          <cell r="B1622" t="str">
            <v xml:space="preserve">Tube Rack,plastic with 12 slots for 1.5-2.5ml   </v>
          </cell>
          <cell r="C1622" t="str">
            <v>Supplies</v>
          </cell>
          <cell r="D1622" t="str">
            <v>LAB-CONS</v>
          </cell>
          <cell r="E1622">
            <v>26.51</v>
          </cell>
          <cell r="F1622">
            <v>112462</v>
          </cell>
          <cell r="G1622">
            <v>130455.92</v>
          </cell>
          <cell r="H1622">
            <v>130456</v>
          </cell>
        </row>
        <row r="1623">
          <cell r="B1623" t="str">
            <v>Tube,  Rnase free microfuge 1.5ml AM 12400</v>
          </cell>
          <cell r="C1623" t="str">
            <v>Supplies</v>
          </cell>
          <cell r="D1623" t="str">
            <v>LAB-CONS</v>
          </cell>
          <cell r="E1623">
            <v>26.51</v>
          </cell>
          <cell r="F1623">
            <v>4804.2</v>
          </cell>
          <cell r="G1623">
            <v>5572.8719999999994</v>
          </cell>
          <cell r="H1623">
            <v>5573</v>
          </cell>
        </row>
        <row r="1624">
          <cell r="B1624" t="str">
            <v xml:space="preserve">Tube, (for Oxygen) </v>
          </cell>
          <cell r="C1624" t="str">
            <v>Supplies</v>
          </cell>
          <cell r="D1624" t="str">
            <v>LAB-CONS</v>
          </cell>
          <cell r="E1624">
            <v>26.51</v>
          </cell>
          <cell r="F1624">
            <v>350</v>
          </cell>
          <cell r="G1624">
            <v>406</v>
          </cell>
          <cell r="H1624">
            <v>406</v>
          </cell>
        </row>
        <row r="1625">
          <cell r="B1625" t="str">
            <v>Tube, 185 x 15 -Good Year short nozzle</v>
          </cell>
          <cell r="C1625" t="str">
            <v>Supplies</v>
          </cell>
          <cell r="D1625" t="str">
            <v>TRANSPORT</v>
          </cell>
          <cell r="E1625">
            <v>44.05</v>
          </cell>
          <cell r="F1625">
            <v>700</v>
          </cell>
          <cell r="G1625">
            <v>812</v>
          </cell>
          <cell r="H1625">
            <v>812</v>
          </cell>
        </row>
        <row r="1626">
          <cell r="B1626" t="str">
            <v>Tube, 235/85-16- Good Year</v>
          </cell>
          <cell r="C1626" t="str">
            <v>Supplies</v>
          </cell>
          <cell r="D1626" t="str">
            <v>TRANSPORT</v>
          </cell>
          <cell r="E1626">
            <v>44.05</v>
          </cell>
          <cell r="F1626">
            <v>1599.99963</v>
          </cell>
          <cell r="G1626">
            <v>1855.9995707999999</v>
          </cell>
          <cell r="H1626">
            <v>1856</v>
          </cell>
        </row>
        <row r="1627">
          <cell r="B1627" t="str">
            <v>Tube, 265x70 R 16 -Yana</v>
          </cell>
          <cell r="C1627" t="str">
            <v>Supplies</v>
          </cell>
          <cell r="D1627" t="str">
            <v>TRANSPORT</v>
          </cell>
          <cell r="E1627">
            <v>44.05</v>
          </cell>
          <cell r="F1627">
            <v>1484</v>
          </cell>
          <cell r="G1627">
            <v>1721.4399999999998</v>
          </cell>
          <cell r="H1627">
            <v>1722</v>
          </cell>
        </row>
        <row r="1628">
          <cell r="B1628" t="str">
            <v>Tube, 750x16 14 ply- Yana/Nexen</v>
          </cell>
          <cell r="C1628" t="str">
            <v>Supplies</v>
          </cell>
          <cell r="D1628" t="str">
            <v>TRANSPORT</v>
          </cell>
          <cell r="E1628">
            <v>44.05</v>
          </cell>
          <cell r="F1628">
            <v>1340.0006000000001</v>
          </cell>
          <cell r="G1628">
            <v>1554.4006959999999</v>
          </cell>
          <cell r="H1628">
            <v>1555</v>
          </cell>
        </row>
        <row r="1629">
          <cell r="B1629" t="str">
            <v>Tube, 78H015 R13</v>
          </cell>
          <cell r="C1629" t="str">
            <v>Supplies</v>
          </cell>
          <cell r="D1629" t="str">
            <v>TRANSPORT</v>
          </cell>
          <cell r="E1629">
            <v>44.05</v>
          </cell>
          <cell r="F1629">
            <v>640</v>
          </cell>
          <cell r="G1629">
            <v>742.4</v>
          </cell>
          <cell r="H1629">
            <v>743</v>
          </cell>
        </row>
        <row r="1630">
          <cell r="B1630" t="str">
            <v>Tube, A -Ring for Cobas Amplication  24/Box</v>
          </cell>
          <cell r="C1630" t="str">
            <v>Supplies</v>
          </cell>
          <cell r="D1630" t="str">
            <v>LAB-CONS</v>
          </cell>
          <cell r="E1630">
            <v>26.51</v>
          </cell>
          <cell r="F1630">
            <v>4949.9984000000004</v>
          </cell>
          <cell r="G1630">
            <v>5741.9981440000001</v>
          </cell>
          <cell r="H1630">
            <v>5742</v>
          </cell>
        </row>
        <row r="1631">
          <cell r="B1631" t="str">
            <v xml:space="preserve">Cock Stop Pegler 3/4 </v>
          </cell>
          <cell r="C1631" t="str">
            <v>Supplies</v>
          </cell>
          <cell r="D1631" t="str">
            <v>ELECTRICAL</v>
          </cell>
          <cell r="E1631" t="str">
            <v>26.8H</v>
          </cell>
          <cell r="F1631">
            <v>1500</v>
          </cell>
          <cell r="G1631">
            <v>1739.9999999999998</v>
          </cell>
          <cell r="H1631">
            <v>1740</v>
          </cell>
        </row>
        <row r="1632">
          <cell r="B1632" t="str">
            <v>Tube, Autoclavable 20ml  Glass with screwcaps (Pc)</v>
          </cell>
          <cell r="C1632" t="str">
            <v>Supplies</v>
          </cell>
          <cell r="D1632" t="str">
            <v>LAB-CONS</v>
          </cell>
          <cell r="E1632">
            <v>26.51</v>
          </cell>
          <cell r="F1632">
            <v>300</v>
          </cell>
          <cell r="G1632">
            <v>348</v>
          </cell>
          <cell r="H1632">
            <v>348</v>
          </cell>
        </row>
        <row r="1633">
          <cell r="B1633" t="str">
            <v>Tube, Autoclavable 50ml Glass with screwcaps (Pc)</v>
          </cell>
          <cell r="C1633" t="str">
            <v>Supplies</v>
          </cell>
          <cell r="D1633" t="str">
            <v>LAB-CONS</v>
          </cell>
          <cell r="E1633">
            <v>26.51</v>
          </cell>
          <cell r="F1633">
            <v>450</v>
          </cell>
          <cell r="G1633">
            <v>522</v>
          </cell>
          <cell r="H1633">
            <v>522</v>
          </cell>
        </row>
        <row r="1634">
          <cell r="B1634" t="str">
            <v>Tube, AVE Buffers 108 x 2mL  # 1020953 Qiagen</v>
          </cell>
          <cell r="C1634" t="str">
            <v>Supplies</v>
          </cell>
          <cell r="D1634" t="str">
            <v>LAB-CONS</v>
          </cell>
          <cell r="E1634">
            <v>26.51</v>
          </cell>
          <cell r="F1634">
            <v>29232</v>
          </cell>
          <cell r="G1634">
            <v>33909.119999999995</v>
          </cell>
          <cell r="H1634">
            <v>33910</v>
          </cell>
        </row>
        <row r="1635">
          <cell r="B1635" t="str">
            <v>Tube, BBL MOADC + Panta enrichment</v>
          </cell>
          <cell r="C1635" t="str">
            <v>Supplies</v>
          </cell>
          <cell r="D1635" t="str">
            <v>LAB-CONS</v>
          </cell>
          <cell r="E1635">
            <v>26.51</v>
          </cell>
          <cell r="F1635">
            <v>4218</v>
          </cell>
          <cell r="G1635">
            <v>4892.88</v>
          </cell>
          <cell r="H1635">
            <v>4893</v>
          </cell>
        </row>
        <row r="1636">
          <cell r="B1636" t="str">
            <v>Tube, Capillary EDTA 100/pkt</v>
          </cell>
          <cell r="C1636" t="str">
            <v>Supplies</v>
          </cell>
          <cell r="D1636" t="str">
            <v>LAB-CONS</v>
          </cell>
          <cell r="E1636">
            <v>26.51</v>
          </cell>
          <cell r="F1636">
            <v>1200</v>
          </cell>
          <cell r="G1636">
            <v>1392</v>
          </cell>
          <cell r="H1636">
            <v>1392</v>
          </cell>
        </row>
        <row r="1637">
          <cell r="B1637" t="str">
            <v>Tube, Capillary plain</v>
          </cell>
          <cell r="C1637" t="str">
            <v>Supplies</v>
          </cell>
          <cell r="D1637" t="str">
            <v>LAB-CONS</v>
          </cell>
          <cell r="E1637">
            <v>26.51</v>
          </cell>
          <cell r="F1637">
            <v>500</v>
          </cell>
          <cell r="G1637">
            <v>580</v>
          </cell>
          <cell r="H1637">
            <v>580</v>
          </cell>
        </row>
        <row r="1638">
          <cell r="B1638" t="str">
            <v>Tube, Centrifuge with Screw Cup 50ml 500pkt</v>
          </cell>
          <cell r="C1638" t="str">
            <v>Supplies</v>
          </cell>
          <cell r="D1638" t="str">
            <v>LAB-CONS</v>
          </cell>
          <cell r="E1638">
            <v>26.51</v>
          </cell>
          <cell r="F1638">
            <v>16000</v>
          </cell>
          <cell r="G1638">
            <v>18560</v>
          </cell>
          <cell r="H1638">
            <v>18560</v>
          </cell>
        </row>
        <row r="1639">
          <cell r="B1639" t="str">
            <v>Tube, Centrifuge with Screw Cup,15ml  Disposable</v>
          </cell>
          <cell r="C1639" t="str">
            <v>Supplies</v>
          </cell>
          <cell r="D1639" t="str">
            <v>LAB-CONS</v>
          </cell>
          <cell r="E1639">
            <v>26.51</v>
          </cell>
          <cell r="F1639">
            <v>35</v>
          </cell>
          <cell r="G1639">
            <v>40.599999999999994</v>
          </cell>
          <cell r="H1639">
            <v>41</v>
          </cell>
        </row>
        <row r="1640">
          <cell r="B1640" t="str">
            <v>Tube, EDTA Green-top 2ml 100/pkt</v>
          </cell>
          <cell r="C1640" t="str">
            <v>Supplies</v>
          </cell>
          <cell r="D1640" t="str">
            <v>LAB-CONS</v>
          </cell>
          <cell r="E1640">
            <v>26.51</v>
          </cell>
          <cell r="F1640">
            <v>8000</v>
          </cell>
          <cell r="G1640">
            <v>9280</v>
          </cell>
          <cell r="H1640">
            <v>9280</v>
          </cell>
        </row>
        <row r="1641">
          <cell r="B1641" t="str">
            <v>Tube, Endotracheal Introducer</v>
          </cell>
          <cell r="C1641" t="str">
            <v>Supplies</v>
          </cell>
          <cell r="D1641" t="str">
            <v>LAB-CONS</v>
          </cell>
          <cell r="E1641">
            <v>26.51</v>
          </cell>
          <cell r="F1641">
            <v>790</v>
          </cell>
          <cell r="G1641">
            <v>916.4</v>
          </cell>
          <cell r="H1641">
            <v>917</v>
          </cell>
        </row>
        <row r="1642">
          <cell r="B1642" t="str">
            <v>Connector, Flexible 1/2 Long Italian</v>
          </cell>
          <cell r="C1642" t="str">
            <v>Supplies</v>
          </cell>
          <cell r="D1642" t="str">
            <v>ELECTRICAL</v>
          </cell>
          <cell r="E1642" t="str">
            <v>26.8H</v>
          </cell>
          <cell r="F1642">
            <v>463</v>
          </cell>
          <cell r="G1642">
            <v>537.07999999999993</v>
          </cell>
          <cell r="H1642">
            <v>538</v>
          </cell>
        </row>
        <row r="1643">
          <cell r="B1643" t="str">
            <v>Tube, Endotracheal Paediatric size 2.5</v>
          </cell>
          <cell r="C1643" t="str">
            <v>Supplies</v>
          </cell>
          <cell r="D1643" t="str">
            <v>LAB-CONS</v>
          </cell>
          <cell r="E1643">
            <v>26.51</v>
          </cell>
          <cell r="F1643">
            <v>120</v>
          </cell>
          <cell r="G1643">
            <v>139.19999999999999</v>
          </cell>
          <cell r="H1643">
            <v>140</v>
          </cell>
        </row>
        <row r="1644">
          <cell r="B1644" t="str">
            <v>Tube, Endotracheal Paediatric Size 3.5mm</v>
          </cell>
          <cell r="C1644" t="str">
            <v>Supplies</v>
          </cell>
          <cell r="D1644" t="str">
            <v>LAB-CONS</v>
          </cell>
          <cell r="E1644">
            <v>26.51</v>
          </cell>
          <cell r="F1644">
            <v>90</v>
          </cell>
          <cell r="G1644">
            <v>104.39999999999999</v>
          </cell>
          <cell r="H1644">
            <v>105</v>
          </cell>
        </row>
        <row r="1645">
          <cell r="B1645" t="str">
            <v>Tube, Endotracheal Paediatric Size 5</v>
          </cell>
          <cell r="C1645" t="str">
            <v>Supplies</v>
          </cell>
          <cell r="D1645" t="str">
            <v>LAB-CONS</v>
          </cell>
          <cell r="E1645">
            <v>26.51</v>
          </cell>
          <cell r="F1645">
            <v>100</v>
          </cell>
          <cell r="G1645">
            <v>115.99999999999999</v>
          </cell>
          <cell r="H1645">
            <v>116</v>
          </cell>
        </row>
        <row r="1646">
          <cell r="B1646" t="str">
            <v>Tube, Endotracheal Paedriatric size 4</v>
          </cell>
          <cell r="C1646" t="str">
            <v>Supplies</v>
          </cell>
          <cell r="D1646" t="str">
            <v>LAB-CONS</v>
          </cell>
          <cell r="E1646">
            <v>26.51</v>
          </cell>
          <cell r="F1646">
            <v>90</v>
          </cell>
          <cell r="G1646">
            <v>104.39999999999999</v>
          </cell>
          <cell r="H1646">
            <v>105</v>
          </cell>
        </row>
        <row r="1647">
          <cell r="B1647" t="str">
            <v>Tube, Endotracheal Paedriatric size 4.5</v>
          </cell>
          <cell r="C1647" t="str">
            <v>Supplies</v>
          </cell>
          <cell r="D1647" t="str">
            <v>LAB-CONS</v>
          </cell>
          <cell r="E1647">
            <v>26.51</v>
          </cell>
          <cell r="F1647">
            <v>90</v>
          </cell>
          <cell r="G1647">
            <v>104.39999999999999</v>
          </cell>
          <cell r="H1647">
            <v>105</v>
          </cell>
        </row>
        <row r="1648">
          <cell r="B1648" t="str">
            <v>Tube, Eppindorff 1.5ml 1000/pkt Cat#05-669-32Fisher Scientific</v>
          </cell>
          <cell r="C1648" t="str">
            <v>Supplies</v>
          </cell>
          <cell r="D1648" t="str">
            <v>LAB-CONS</v>
          </cell>
          <cell r="E1648">
            <v>26.51</v>
          </cell>
          <cell r="F1648">
            <v>2000</v>
          </cell>
          <cell r="G1648">
            <v>2320</v>
          </cell>
          <cell r="H1648">
            <v>2320</v>
          </cell>
        </row>
        <row r="1649">
          <cell r="B1649" t="str">
            <v>Tube, Feeding , Naso-Gastric  (Paed) size 4</v>
          </cell>
          <cell r="C1649" t="str">
            <v>Supplies</v>
          </cell>
          <cell r="D1649" t="str">
            <v>LAB-CONS</v>
          </cell>
          <cell r="E1649">
            <v>26.51</v>
          </cell>
          <cell r="F1649">
            <v>10</v>
          </cell>
          <cell r="G1649">
            <v>11.6</v>
          </cell>
          <cell r="H1649">
            <v>12</v>
          </cell>
        </row>
        <row r="1650">
          <cell r="B1650" t="str">
            <v>Tube, Feeding Nas-gastric Size 10</v>
          </cell>
          <cell r="C1650" t="str">
            <v>Supplies</v>
          </cell>
          <cell r="D1650" t="str">
            <v>LAB-CONS</v>
          </cell>
          <cell r="E1650">
            <v>26.51</v>
          </cell>
          <cell r="F1650">
            <v>14</v>
          </cell>
          <cell r="G1650">
            <v>16.239999999999998</v>
          </cell>
          <cell r="H1650">
            <v>17</v>
          </cell>
        </row>
        <row r="1651">
          <cell r="B1651" t="str">
            <v>Tube, Feeding Naso-Gastric (Paed) size 5</v>
          </cell>
          <cell r="C1651" t="str">
            <v>Supplies</v>
          </cell>
          <cell r="D1651" t="str">
            <v>LAB-CONS</v>
          </cell>
          <cell r="E1651">
            <v>26.51</v>
          </cell>
          <cell r="F1651">
            <v>14</v>
          </cell>
          <cell r="G1651">
            <v>16.239999999999998</v>
          </cell>
          <cell r="H1651">
            <v>17</v>
          </cell>
        </row>
        <row r="1652">
          <cell r="B1652" t="str">
            <v>Tube, Feeding Naso-Gastric (Paed) size 8</v>
          </cell>
          <cell r="C1652" t="str">
            <v>Supplies</v>
          </cell>
          <cell r="D1652" t="str">
            <v>LAB-CONS</v>
          </cell>
          <cell r="E1652">
            <v>26.51</v>
          </cell>
          <cell r="F1652">
            <v>15</v>
          </cell>
          <cell r="G1652">
            <v>17.399999999999999</v>
          </cell>
          <cell r="H1652">
            <v>18</v>
          </cell>
        </row>
        <row r="1653">
          <cell r="B1653" t="str">
            <v>Connector, Flexible 1/2 Standard Italian</v>
          </cell>
          <cell r="C1653" t="str">
            <v>Supplies</v>
          </cell>
          <cell r="D1653" t="str">
            <v>ELECTRICAL</v>
          </cell>
          <cell r="E1653" t="str">
            <v>26.8H</v>
          </cell>
          <cell r="F1653">
            <v>460</v>
          </cell>
          <cell r="G1653">
            <v>533.59999999999991</v>
          </cell>
          <cell r="H1653">
            <v>534</v>
          </cell>
        </row>
        <row r="1654">
          <cell r="B1654" t="str">
            <v>Tube, Feeding Naso-gastric Size 8</v>
          </cell>
          <cell r="C1654" t="str">
            <v>Supplies</v>
          </cell>
          <cell r="D1654" t="str">
            <v>LAB-CONS</v>
          </cell>
          <cell r="E1654">
            <v>26.51</v>
          </cell>
          <cell r="F1654">
            <v>14</v>
          </cell>
          <cell r="G1654">
            <v>16.239999999999998</v>
          </cell>
          <cell r="H1654">
            <v>17</v>
          </cell>
        </row>
        <row r="1655">
          <cell r="B1655" t="str">
            <v>Tube, Holder Vacuette Single 1x1000</v>
          </cell>
          <cell r="C1655" t="str">
            <v>Supplies</v>
          </cell>
          <cell r="D1655" t="str">
            <v>LAB-CONS</v>
          </cell>
          <cell r="E1655">
            <v>26.51</v>
          </cell>
          <cell r="F1655">
            <v>5800</v>
          </cell>
          <cell r="G1655">
            <v>6727.9999999999991</v>
          </cell>
          <cell r="H1655">
            <v>6728</v>
          </cell>
        </row>
        <row r="1656">
          <cell r="B1656" t="str">
            <v>Tube, Introducer ETT Adult</v>
          </cell>
          <cell r="C1656" t="str">
            <v>Supplies</v>
          </cell>
          <cell r="D1656" t="str">
            <v>LAB-CONS</v>
          </cell>
          <cell r="E1656">
            <v>26.51</v>
          </cell>
          <cell r="F1656">
            <v>1000</v>
          </cell>
          <cell r="G1656">
            <v>1160</v>
          </cell>
          <cell r="H1656">
            <v>1160</v>
          </cell>
        </row>
        <row r="1657">
          <cell r="B1657" t="str">
            <v>Tube, MGIT (1x4ml) 1x100</v>
          </cell>
          <cell r="C1657" t="str">
            <v>Supplies</v>
          </cell>
          <cell r="D1657" t="str">
            <v>LAB-CONS</v>
          </cell>
          <cell r="E1657">
            <v>26.51</v>
          </cell>
          <cell r="F1657">
            <v>14820</v>
          </cell>
          <cell r="G1657">
            <v>17191.199999999997</v>
          </cell>
          <cell r="H1657">
            <v>17192</v>
          </cell>
        </row>
        <row r="1658">
          <cell r="B1658" t="str">
            <v>Tube, MGIT (1x7ml) 1x100</v>
          </cell>
          <cell r="C1658" t="str">
            <v>Supplies</v>
          </cell>
          <cell r="D1658" t="str">
            <v>LAB-CONS</v>
          </cell>
          <cell r="E1658">
            <v>26.51</v>
          </cell>
          <cell r="F1658">
            <v>44455</v>
          </cell>
          <cell r="G1658">
            <v>51567.799999999996</v>
          </cell>
          <cell r="H1658">
            <v>51568</v>
          </cell>
        </row>
        <row r="1659">
          <cell r="B1659" t="str">
            <v>Tube, MGIT PZA</v>
          </cell>
          <cell r="C1659" t="str">
            <v>Supplies</v>
          </cell>
          <cell r="D1659" t="str">
            <v>LAB-CONS</v>
          </cell>
          <cell r="E1659">
            <v>26.51</v>
          </cell>
          <cell r="F1659">
            <v>8070</v>
          </cell>
          <cell r="G1659">
            <v>9361.1999999999989</v>
          </cell>
          <cell r="H1659">
            <v>9362</v>
          </cell>
        </row>
        <row r="1660">
          <cell r="B1660" t="str">
            <v>Tube, Micro 0.2ml + 8 -Fold strip caps (1x1000/pk) cat# FB68720</v>
          </cell>
          <cell r="C1660" t="str">
            <v>Supplies</v>
          </cell>
          <cell r="D1660" t="str">
            <v>LAB-CONS</v>
          </cell>
          <cell r="E1660">
            <v>26.51</v>
          </cell>
          <cell r="F1660">
            <v>18000</v>
          </cell>
          <cell r="G1660">
            <v>20880</v>
          </cell>
          <cell r="H1660">
            <v>20880</v>
          </cell>
        </row>
        <row r="1661">
          <cell r="B1661" t="str">
            <v>Tube, Micro Amp reaction  0.2ml and caps</v>
          </cell>
          <cell r="C1661" t="str">
            <v>Supplies</v>
          </cell>
          <cell r="D1661" t="str">
            <v>LAB-CONS</v>
          </cell>
          <cell r="E1661">
            <v>26.51</v>
          </cell>
          <cell r="F1661">
            <v>3500</v>
          </cell>
          <cell r="G1661">
            <v>4059.9999999999995</v>
          </cell>
          <cell r="H1661">
            <v>4060</v>
          </cell>
        </row>
        <row r="1662">
          <cell r="B1662" t="str">
            <v xml:space="preserve">Tube, Microcentrifuge  with push cap 1.5ml Frosted </v>
          </cell>
          <cell r="C1662" t="str">
            <v>Supplies</v>
          </cell>
          <cell r="D1662" t="str">
            <v>LAB-CONS</v>
          </cell>
          <cell r="E1662">
            <v>26.51</v>
          </cell>
          <cell r="F1662">
            <v>2000</v>
          </cell>
          <cell r="G1662">
            <v>2320</v>
          </cell>
          <cell r="H1662">
            <v>2320</v>
          </cell>
        </row>
        <row r="1663">
          <cell r="B1663" t="str">
            <v>Tube, Microcentrifuge 0.2ml with caps,amplitube (1x1000pcs.</v>
          </cell>
          <cell r="C1663" t="str">
            <v>Supplies</v>
          </cell>
          <cell r="D1663" t="str">
            <v>LAB-CONS</v>
          </cell>
          <cell r="E1663">
            <v>26.51</v>
          </cell>
          <cell r="F1663">
            <v>12000</v>
          </cell>
          <cell r="G1663">
            <v>13919.999999999998</v>
          </cell>
          <cell r="H1663">
            <v>13920</v>
          </cell>
        </row>
        <row r="1664">
          <cell r="B1664" t="str">
            <v>Contact Adhesive-PVC  for Pipes 4LT</v>
          </cell>
          <cell r="C1664" t="str">
            <v>Supplies</v>
          </cell>
          <cell r="D1664" t="str">
            <v>ELECTRICAL</v>
          </cell>
          <cell r="E1664" t="str">
            <v>26.8H</v>
          </cell>
          <cell r="F1664">
            <v>2290</v>
          </cell>
          <cell r="G1664">
            <v>2656.3999999999996</v>
          </cell>
          <cell r="H1664">
            <v>2657</v>
          </cell>
        </row>
        <row r="1665">
          <cell r="B1665" t="str">
            <v>Tube, Microcentrifuge 0.5ml with caps,amplitube (1x1000pcs)</v>
          </cell>
          <cell r="C1665" t="str">
            <v>Supplies</v>
          </cell>
          <cell r="D1665" t="str">
            <v>LAB-CONS</v>
          </cell>
          <cell r="E1665">
            <v>26.51</v>
          </cell>
          <cell r="F1665">
            <v>2800</v>
          </cell>
          <cell r="G1665">
            <v>3248</v>
          </cell>
          <cell r="H1665">
            <v>3248</v>
          </cell>
        </row>
        <row r="1666">
          <cell r="B1666" t="str">
            <v>Tube, microcentrifuge 1.7ml</v>
          </cell>
          <cell r="C1666" t="str">
            <v>Supplies</v>
          </cell>
          <cell r="D1666" t="str">
            <v>LAB-CONS</v>
          </cell>
          <cell r="E1666">
            <v>26.51</v>
          </cell>
          <cell r="F1666">
            <v>4000</v>
          </cell>
          <cell r="G1666">
            <v>4640</v>
          </cell>
          <cell r="H1666">
            <v>4640</v>
          </cell>
        </row>
        <row r="1667">
          <cell r="B1667" t="str">
            <v>Tube, Microcentrifuge 2ml</v>
          </cell>
          <cell r="C1667" t="str">
            <v>Supplies</v>
          </cell>
          <cell r="D1667" t="str">
            <v>LAB-CONS</v>
          </cell>
          <cell r="E1667">
            <v>26.51</v>
          </cell>
          <cell r="F1667">
            <v>1400</v>
          </cell>
          <cell r="G1667">
            <v>1624</v>
          </cell>
          <cell r="H1667">
            <v>1624</v>
          </cell>
        </row>
        <row r="1668">
          <cell r="B1668" t="str">
            <v>Tube, Microcentrifuge Sterile 2ml 1000/pkt</v>
          </cell>
          <cell r="C1668" t="str">
            <v>Supplies</v>
          </cell>
          <cell r="D1668" t="str">
            <v>LAB-CONS</v>
          </cell>
          <cell r="E1668">
            <v>26.51</v>
          </cell>
          <cell r="F1668">
            <v>18000</v>
          </cell>
          <cell r="G1668">
            <v>20880</v>
          </cell>
          <cell r="H1668">
            <v>20880</v>
          </cell>
        </row>
        <row r="1669">
          <cell r="B1669" t="str">
            <v>Tube, Microtainer Heparin 1ml Green (50/pkt)</v>
          </cell>
          <cell r="C1669" t="str">
            <v>Supplies</v>
          </cell>
          <cell r="D1669" t="str">
            <v>LAB-CONS</v>
          </cell>
          <cell r="E1669">
            <v>26.51</v>
          </cell>
          <cell r="F1669">
            <v>1400</v>
          </cell>
          <cell r="G1669">
            <v>1624</v>
          </cell>
          <cell r="H1669">
            <v>1624</v>
          </cell>
        </row>
        <row r="1670">
          <cell r="B1670" t="str">
            <v>Tube, Microtainer Heparin 1ml green 100/pkt</v>
          </cell>
          <cell r="C1670" t="str">
            <v>Supplies</v>
          </cell>
          <cell r="D1670" t="str">
            <v>LAB-CONS</v>
          </cell>
          <cell r="E1670">
            <v>26.51</v>
          </cell>
          <cell r="F1670">
            <v>1400</v>
          </cell>
          <cell r="G1670">
            <v>1624</v>
          </cell>
          <cell r="H1670">
            <v>1624</v>
          </cell>
        </row>
        <row r="1671">
          <cell r="B1671" t="str">
            <v>Tube, Microtainer Heparin 1ml Green 200/pkt</v>
          </cell>
          <cell r="C1671" t="str">
            <v>Supplies</v>
          </cell>
          <cell r="D1671" t="str">
            <v>LAB-CONS</v>
          </cell>
          <cell r="E1671">
            <v>26.51</v>
          </cell>
          <cell r="F1671">
            <v>8400</v>
          </cell>
          <cell r="G1671">
            <v>9744</v>
          </cell>
          <cell r="H1671">
            <v>9744</v>
          </cell>
        </row>
        <row r="1672">
          <cell r="B1672" t="str">
            <v>Tube, Microtainer Redtop 1ml Plain 200/pkt</v>
          </cell>
          <cell r="C1672" t="str">
            <v>Supplies</v>
          </cell>
          <cell r="D1672" t="str">
            <v>LAB-CONS</v>
          </cell>
          <cell r="E1672">
            <v>26.51</v>
          </cell>
          <cell r="F1672">
            <v>1400</v>
          </cell>
          <cell r="G1672">
            <v>1624</v>
          </cell>
          <cell r="H1672">
            <v>1624</v>
          </cell>
        </row>
        <row r="1673">
          <cell r="B1673" t="str">
            <v>Tube, Micro-tube sarstedt cat#72.693.005  100/pkt</v>
          </cell>
          <cell r="C1673" t="str">
            <v>Supplies</v>
          </cell>
          <cell r="D1673" t="str">
            <v>LAB-CONS</v>
          </cell>
          <cell r="E1673">
            <v>26.51</v>
          </cell>
          <cell r="F1673">
            <v>600</v>
          </cell>
          <cell r="G1673">
            <v>696</v>
          </cell>
          <cell r="H1673">
            <v>696</v>
          </cell>
        </row>
        <row r="1674">
          <cell r="B1674" t="str">
            <v>Tube, MX3005P strip #401428</v>
          </cell>
          <cell r="C1674" t="str">
            <v>Supplies</v>
          </cell>
          <cell r="D1674" t="str">
            <v>LAB-CONS</v>
          </cell>
          <cell r="E1674">
            <v>26.51</v>
          </cell>
          <cell r="F1674">
            <v>7598</v>
          </cell>
          <cell r="G1674">
            <v>8813.68</v>
          </cell>
          <cell r="H1674">
            <v>8814</v>
          </cell>
        </row>
        <row r="1675">
          <cell r="B1675" t="str">
            <v>Elbow GI- 1 1/2</v>
          </cell>
          <cell r="C1675" t="str">
            <v>Supplies</v>
          </cell>
          <cell r="D1675" t="str">
            <v>ELECTRICAL</v>
          </cell>
          <cell r="E1675" t="str">
            <v>26.8H</v>
          </cell>
          <cell r="F1675">
            <v>14</v>
          </cell>
          <cell r="G1675">
            <v>16.239999999999998</v>
          </cell>
          <cell r="H1675">
            <v>17</v>
          </cell>
        </row>
        <row r="1676">
          <cell r="B1676" t="str">
            <v>Tube, Nasal Prong For Oxygen Administering (Paedriatric)</v>
          </cell>
          <cell r="C1676" t="str">
            <v>Supplies</v>
          </cell>
          <cell r="D1676" t="str">
            <v>LAB-CONS</v>
          </cell>
          <cell r="E1676">
            <v>26.51</v>
          </cell>
          <cell r="F1676">
            <v>120</v>
          </cell>
          <cell r="G1676">
            <v>139.19999999999999</v>
          </cell>
          <cell r="H1676">
            <v>140</v>
          </cell>
        </row>
        <row r="1677">
          <cell r="B1677" t="str">
            <v>Tube, Optical Strip 125 strips rows of 8 Cat#410022 Stratagene</v>
          </cell>
          <cell r="C1677" t="str">
            <v>Supplies</v>
          </cell>
          <cell r="D1677" t="str">
            <v>LAB-CONS</v>
          </cell>
          <cell r="E1677">
            <v>26.51</v>
          </cell>
          <cell r="F1677">
            <v>4293</v>
          </cell>
          <cell r="G1677">
            <v>4979.88</v>
          </cell>
          <cell r="H1677">
            <v>4980</v>
          </cell>
        </row>
        <row r="1678">
          <cell r="B1678" t="str">
            <v>Tube, Patches #2</v>
          </cell>
          <cell r="C1678" t="str">
            <v>Supplies</v>
          </cell>
          <cell r="D1678" t="str">
            <v>TRANSPORT</v>
          </cell>
          <cell r="E1678">
            <v>44.05</v>
          </cell>
          <cell r="F1678">
            <v>519.67999999999995</v>
          </cell>
          <cell r="G1678">
            <v>602.82879999999989</v>
          </cell>
          <cell r="H1678">
            <v>603</v>
          </cell>
        </row>
        <row r="1679">
          <cell r="B1679" t="str">
            <v>Tube, PCR (DNA tube 0.2ml) 1x1000</v>
          </cell>
          <cell r="C1679" t="str">
            <v>Supplies</v>
          </cell>
          <cell r="D1679" t="str">
            <v>LAB-CONS</v>
          </cell>
          <cell r="E1679">
            <v>26.51</v>
          </cell>
          <cell r="F1679">
            <v>15000</v>
          </cell>
          <cell r="G1679">
            <v>17400</v>
          </cell>
          <cell r="H1679">
            <v>17400</v>
          </cell>
        </row>
        <row r="1680">
          <cell r="B1680" t="str">
            <v>Tube, PCR 0.2ml,8/strip,125/pk,corning</v>
          </cell>
          <cell r="C1680" t="str">
            <v>Supplies</v>
          </cell>
          <cell r="D1680" t="str">
            <v>LAB-CONS</v>
          </cell>
          <cell r="E1680">
            <v>26.51</v>
          </cell>
          <cell r="F1680">
            <v>2494</v>
          </cell>
          <cell r="G1680">
            <v>2893.04</v>
          </cell>
          <cell r="H1680">
            <v>2894</v>
          </cell>
        </row>
        <row r="1681">
          <cell r="B1681" t="str">
            <v>Tube, PCR Strip 0.2ml 1000/pkt</v>
          </cell>
          <cell r="C1681" t="str">
            <v>Supplies</v>
          </cell>
          <cell r="D1681" t="str">
            <v>LAB-CONS</v>
          </cell>
          <cell r="E1681">
            <v>26.51</v>
          </cell>
          <cell r="F1681">
            <v>10125</v>
          </cell>
          <cell r="G1681">
            <v>11745</v>
          </cell>
          <cell r="H1681">
            <v>11745</v>
          </cell>
        </row>
        <row r="1682">
          <cell r="B1682" t="str">
            <v>Tube, PCR Thinwall with domed cap natural 0.2ml (1x1000/pk)</v>
          </cell>
          <cell r="C1682" t="str">
            <v>Supplies</v>
          </cell>
          <cell r="D1682" t="str">
            <v>LAB-CONS</v>
          </cell>
          <cell r="E1682">
            <v>26.51</v>
          </cell>
          <cell r="F1682">
            <v>4500</v>
          </cell>
          <cell r="G1682">
            <v>5220</v>
          </cell>
          <cell r="H1682">
            <v>5220</v>
          </cell>
        </row>
        <row r="1683">
          <cell r="B1683" t="str">
            <v>Tube, Plain 5ml Falcon BD 125/pkt</v>
          </cell>
          <cell r="C1683" t="str">
            <v>Supplies</v>
          </cell>
          <cell r="D1683" t="str">
            <v>LAB-CONS</v>
          </cell>
          <cell r="E1683">
            <v>31.71</v>
          </cell>
          <cell r="F1683">
            <v>3500</v>
          </cell>
          <cell r="G1683">
            <v>4059.9999999999995</v>
          </cell>
          <cell r="H1683">
            <v>4060</v>
          </cell>
        </row>
        <row r="1684">
          <cell r="B1684" t="str">
            <v>Tube, Polypropylene Conicol  17 x 120mm 15ml Blue</v>
          </cell>
          <cell r="C1684" t="str">
            <v>Supplies</v>
          </cell>
          <cell r="D1684" t="str">
            <v>LAB-CONS</v>
          </cell>
          <cell r="E1684">
            <v>26.51</v>
          </cell>
          <cell r="F1684">
            <v>6500</v>
          </cell>
          <cell r="G1684">
            <v>7539.9999999999991</v>
          </cell>
          <cell r="H1684">
            <v>7540</v>
          </cell>
        </row>
        <row r="1685">
          <cell r="B1685" t="str">
            <v>Tube, Polypropylene Conicol  Graduated 50ml Blue</v>
          </cell>
          <cell r="C1685" t="str">
            <v>Supplies</v>
          </cell>
          <cell r="D1685" t="str">
            <v>LAB-CONS</v>
          </cell>
          <cell r="E1685">
            <v>26.51</v>
          </cell>
          <cell r="F1685">
            <v>12500</v>
          </cell>
          <cell r="G1685">
            <v>14499.999999999998</v>
          </cell>
          <cell r="H1685">
            <v>14500</v>
          </cell>
        </row>
        <row r="1686">
          <cell r="B1686" t="str">
            <v>Elbow GI- 1</v>
          </cell>
          <cell r="C1686" t="str">
            <v>Supplies</v>
          </cell>
          <cell r="D1686" t="str">
            <v>ELECTRICAL</v>
          </cell>
          <cell r="E1686" t="str">
            <v>26.8H</v>
          </cell>
          <cell r="F1686">
            <v>12</v>
          </cell>
          <cell r="G1686">
            <v>13.919999999999998</v>
          </cell>
          <cell r="H1686">
            <v>14</v>
          </cell>
        </row>
        <row r="1687">
          <cell r="B1687" t="str">
            <v>Tube, Polypropylene Conicol 5ml Blue</v>
          </cell>
          <cell r="C1687" t="str">
            <v>Supplies</v>
          </cell>
          <cell r="D1687" t="str">
            <v>LAB-CONS</v>
          </cell>
          <cell r="E1687">
            <v>26.51</v>
          </cell>
          <cell r="F1687">
            <v>16000</v>
          </cell>
          <cell r="G1687">
            <v>18560</v>
          </cell>
          <cell r="H1687">
            <v>18560</v>
          </cell>
        </row>
        <row r="1688">
          <cell r="B1688" t="str">
            <v>Tube, Polypropylene Round Bottom 12 x 75mm 5ml</v>
          </cell>
          <cell r="C1688" t="str">
            <v>Supplies</v>
          </cell>
          <cell r="D1688" t="str">
            <v>LAB-CONS</v>
          </cell>
          <cell r="E1688">
            <v>26.51</v>
          </cell>
          <cell r="F1688">
            <v>1250</v>
          </cell>
          <cell r="G1688">
            <v>1450</v>
          </cell>
          <cell r="H1688">
            <v>1450</v>
          </cell>
        </row>
        <row r="1689">
          <cell r="B1689" t="str">
            <v>Tube, Polypropylene screw cap conical 2ml sarstedt</v>
          </cell>
          <cell r="C1689" t="str">
            <v>Supplies</v>
          </cell>
          <cell r="D1689" t="str">
            <v>LAB-CONS</v>
          </cell>
          <cell r="E1689">
            <v>26.51</v>
          </cell>
          <cell r="F1689">
            <v>15000</v>
          </cell>
          <cell r="G1689">
            <v>17400</v>
          </cell>
          <cell r="H1689">
            <v>17400</v>
          </cell>
        </row>
        <row r="1690">
          <cell r="B1690" t="str">
            <v>Tube, Polystyrene Conicol 50ml Blue</v>
          </cell>
          <cell r="C1690" t="str">
            <v>Supplies</v>
          </cell>
          <cell r="D1690" t="str">
            <v>LAB-CONS</v>
          </cell>
          <cell r="E1690">
            <v>26.51</v>
          </cell>
          <cell r="F1690">
            <v>12500</v>
          </cell>
          <cell r="G1690">
            <v>14499.999999999998</v>
          </cell>
          <cell r="H1690">
            <v>14500</v>
          </cell>
        </row>
        <row r="1691">
          <cell r="B1691" t="str">
            <v>Tube, Polystyrene Roundbottom  17 x 120mm 15ml Blue</v>
          </cell>
          <cell r="C1691" t="str">
            <v>Supplies</v>
          </cell>
          <cell r="D1691" t="str">
            <v>LAB-CONS</v>
          </cell>
          <cell r="E1691">
            <v>26.51</v>
          </cell>
          <cell r="F1691">
            <v>1250</v>
          </cell>
          <cell r="G1691">
            <v>1450</v>
          </cell>
          <cell r="H1691">
            <v>1450</v>
          </cell>
        </row>
        <row r="1692">
          <cell r="B1692" t="str">
            <v>Tube, Polystyrene Roundbottom 12x75mm 5ml Blue</v>
          </cell>
          <cell r="C1692" t="str">
            <v>Supplies</v>
          </cell>
          <cell r="D1692" t="str">
            <v>LAB-CONS</v>
          </cell>
          <cell r="E1692">
            <v>26.51</v>
          </cell>
          <cell r="F1692">
            <v>3500</v>
          </cell>
          <cell r="G1692">
            <v>4059.9999999999995</v>
          </cell>
          <cell r="H1692">
            <v>4060</v>
          </cell>
        </row>
        <row r="1693">
          <cell r="B1693" t="str">
            <v>Tube, reaction 1.5ml with Screw cap</v>
          </cell>
          <cell r="C1693" t="str">
            <v>Supplies</v>
          </cell>
          <cell r="D1693" t="str">
            <v>LAB-CONS</v>
          </cell>
          <cell r="E1693">
            <v>26.51</v>
          </cell>
          <cell r="F1693">
            <v>2000</v>
          </cell>
          <cell r="G1693">
            <v>2320</v>
          </cell>
          <cell r="H1693">
            <v>2320</v>
          </cell>
        </row>
        <row r="1694">
          <cell r="B1694" t="str">
            <v>Tube, reaction 2ml</v>
          </cell>
          <cell r="C1694" t="str">
            <v>Supplies</v>
          </cell>
          <cell r="D1694" t="str">
            <v>LAB-CONS</v>
          </cell>
          <cell r="E1694">
            <v>26.51</v>
          </cell>
          <cell r="F1694">
            <v>4500</v>
          </cell>
          <cell r="G1694">
            <v>5220</v>
          </cell>
          <cell r="H1694">
            <v>5220</v>
          </cell>
        </row>
        <row r="1695">
          <cell r="B1695" t="str">
            <v>Tube, Reservoir Corrugated (Flexible)</v>
          </cell>
          <cell r="C1695" t="str">
            <v>Supplies</v>
          </cell>
          <cell r="D1695" t="str">
            <v>LAB-CONS</v>
          </cell>
          <cell r="E1695">
            <v>26.51</v>
          </cell>
          <cell r="F1695">
            <v>278</v>
          </cell>
          <cell r="G1695">
            <v>322.47999999999996</v>
          </cell>
          <cell r="H1695">
            <v>323</v>
          </cell>
        </row>
        <row r="1696">
          <cell r="B1696" t="str">
            <v>Tube, S.Tube input 12x24/Box for Cobas Taqman #3137040001(Roche)</v>
          </cell>
          <cell r="C1696" t="str">
            <v>Supplies</v>
          </cell>
          <cell r="D1696" t="str">
            <v>LAB-CONS</v>
          </cell>
          <cell r="E1696">
            <v>26.51</v>
          </cell>
          <cell r="F1696">
            <v>25000</v>
          </cell>
          <cell r="G1696">
            <v>28999.999999999996</v>
          </cell>
          <cell r="H1696">
            <v>29000</v>
          </cell>
        </row>
        <row r="1697">
          <cell r="B1697" t="str">
            <v>Elbow GI- 1/2</v>
          </cell>
          <cell r="C1697" t="str">
            <v>Supplies</v>
          </cell>
          <cell r="D1697" t="str">
            <v>ELECTRICAL</v>
          </cell>
          <cell r="E1697" t="str">
            <v>26.8H</v>
          </cell>
          <cell r="F1697">
            <v>25</v>
          </cell>
          <cell r="G1697">
            <v>28.999999999999996</v>
          </cell>
          <cell r="H1697">
            <v>29</v>
          </cell>
        </row>
        <row r="1698">
          <cell r="B1698" t="str">
            <v>Tube, Saline 5ml 100/Case</v>
          </cell>
          <cell r="C1698" t="str">
            <v>Supplies</v>
          </cell>
          <cell r="D1698" t="str">
            <v>LAB-CONS</v>
          </cell>
          <cell r="E1698">
            <v>26.51</v>
          </cell>
          <cell r="F1698">
            <v>8500</v>
          </cell>
          <cell r="G1698">
            <v>9860</v>
          </cell>
          <cell r="H1698">
            <v>9860</v>
          </cell>
        </row>
        <row r="1699">
          <cell r="B1699" t="str">
            <v>Tube, Snaptop 5ml Polystyrene Round Bottom 125/Pkt</v>
          </cell>
          <cell r="C1699" t="str">
            <v>Supplies</v>
          </cell>
          <cell r="D1699" t="str">
            <v>LAB-CONS</v>
          </cell>
          <cell r="E1699">
            <v>26.51</v>
          </cell>
          <cell r="F1699">
            <v>4250</v>
          </cell>
          <cell r="G1699">
            <v>4930</v>
          </cell>
          <cell r="H1699">
            <v>4930</v>
          </cell>
        </row>
        <row r="1700">
          <cell r="B1700" t="str">
            <v>Tube, Snaptop simport culture</v>
          </cell>
          <cell r="C1700" t="str">
            <v>Supplies</v>
          </cell>
          <cell r="D1700" t="str">
            <v>LAB-CONS</v>
          </cell>
          <cell r="E1700">
            <v>26.51</v>
          </cell>
          <cell r="F1700">
            <v>18375.34</v>
          </cell>
          <cell r="G1700">
            <v>21315.394399999997</v>
          </cell>
          <cell r="H1700">
            <v>21316</v>
          </cell>
        </row>
        <row r="1701">
          <cell r="B1701" t="str">
            <v>Tube, Test 10x125mm (100/Box)</v>
          </cell>
          <cell r="C1701" t="str">
            <v>Supplies</v>
          </cell>
          <cell r="D1701" t="str">
            <v>LAB-CONS</v>
          </cell>
          <cell r="E1701">
            <v>26.51</v>
          </cell>
          <cell r="F1701">
            <v>1380</v>
          </cell>
          <cell r="G1701">
            <v>1600.8</v>
          </cell>
          <cell r="H1701">
            <v>1601</v>
          </cell>
        </row>
        <row r="1702">
          <cell r="B1702" t="str">
            <v>Tube, Tru count  CD4</v>
          </cell>
          <cell r="C1702" t="str">
            <v>Supplies</v>
          </cell>
          <cell r="D1702" t="str">
            <v>LAB-CONS</v>
          </cell>
          <cell r="E1702">
            <v>26.51</v>
          </cell>
          <cell r="F1702">
            <v>14500</v>
          </cell>
          <cell r="G1702">
            <v>16820</v>
          </cell>
          <cell r="H1702">
            <v>16820</v>
          </cell>
        </row>
        <row r="1703">
          <cell r="B1703" t="str">
            <v>Tube, Vacuette Capillary EDTA (1x100/pk)</v>
          </cell>
          <cell r="C1703" t="str">
            <v>Supplies</v>
          </cell>
          <cell r="D1703" t="str">
            <v>LAB-CONS</v>
          </cell>
          <cell r="E1703">
            <v>26.51</v>
          </cell>
          <cell r="F1703">
            <v>600</v>
          </cell>
          <cell r="G1703">
            <v>696</v>
          </cell>
          <cell r="H1703">
            <v>696</v>
          </cell>
        </row>
        <row r="1704">
          <cell r="B1704" t="str">
            <v>Tube, Vacuette Clot Activator 4ml Red Top 100/pk</v>
          </cell>
          <cell r="C1704" t="str">
            <v>Supplies</v>
          </cell>
          <cell r="D1704" t="str">
            <v>LAB-CONS</v>
          </cell>
          <cell r="E1704">
            <v>26.51</v>
          </cell>
          <cell r="F1704">
            <v>1150</v>
          </cell>
          <cell r="G1704">
            <v>1334</v>
          </cell>
          <cell r="H1704">
            <v>1334</v>
          </cell>
        </row>
        <row r="1705">
          <cell r="B1705" t="str">
            <v>Tube, Vacuette Clot Activator 5ml Red Top 100/pk</v>
          </cell>
          <cell r="C1705" t="str">
            <v>Supplies</v>
          </cell>
          <cell r="D1705" t="str">
            <v>LAB-CONS</v>
          </cell>
          <cell r="E1705">
            <v>26.51</v>
          </cell>
          <cell r="F1705">
            <v>588.5</v>
          </cell>
          <cell r="G1705">
            <v>682.66</v>
          </cell>
          <cell r="H1705">
            <v>683</v>
          </cell>
        </row>
        <row r="1706">
          <cell r="B1706" t="str">
            <v>Tube, Vacuette EDTA K3 10ml Purple Top100/pk</v>
          </cell>
          <cell r="C1706" t="str">
            <v>Supplies</v>
          </cell>
          <cell r="D1706" t="str">
            <v>LAB-CONS</v>
          </cell>
          <cell r="E1706">
            <v>26.51</v>
          </cell>
          <cell r="F1706">
            <v>1800</v>
          </cell>
          <cell r="G1706">
            <v>2088</v>
          </cell>
          <cell r="H1706">
            <v>2088</v>
          </cell>
        </row>
        <row r="1707">
          <cell r="B1707" t="str">
            <v>Tube, Vacuette EDTA K3 2ml Purple Top 100/pk</v>
          </cell>
          <cell r="C1707" t="str">
            <v>Supplies</v>
          </cell>
          <cell r="D1707" t="str">
            <v>LAB-CONS</v>
          </cell>
          <cell r="E1707">
            <v>26.51</v>
          </cell>
          <cell r="F1707">
            <v>995</v>
          </cell>
          <cell r="G1707">
            <v>1154.1999999999998</v>
          </cell>
          <cell r="H1707">
            <v>1155</v>
          </cell>
        </row>
        <row r="1708">
          <cell r="B1708" t="str">
            <v>Elbow GI- 2</v>
          </cell>
          <cell r="C1708" t="str">
            <v>Supplies</v>
          </cell>
          <cell r="D1708" t="str">
            <v>ELECTRICAL</v>
          </cell>
          <cell r="E1708" t="str">
            <v>26.8H</v>
          </cell>
          <cell r="F1708">
            <v>28</v>
          </cell>
          <cell r="G1708">
            <v>32.479999999999997</v>
          </cell>
          <cell r="H1708">
            <v>33</v>
          </cell>
        </row>
        <row r="1709">
          <cell r="B1709" t="str">
            <v>Tube, Vacuette EDTA K3 4ml Purple Top 100/pk</v>
          </cell>
          <cell r="C1709" t="str">
            <v>Supplies</v>
          </cell>
          <cell r="D1709" t="str">
            <v>LAB-CONS</v>
          </cell>
          <cell r="E1709">
            <v>26.51</v>
          </cell>
          <cell r="F1709">
            <v>1450</v>
          </cell>
          <cell r="G1709">
            <v>1681.9999999999998</v>
          </cell>
          <cell r="H1709">
            <v>1682</v>
          </cell>
        </row>
        <row r="1710">
          <cell r="B1710" t="str">
            <v>Tube, Vacuette EDTA K3 5ml Purple Top 100/pk</v>
          </cell>
          <cell r="C1710" t="str">
            <v>Supplies</v>
          </cell>
          <cell r="D1710" t="str">
            <v>LAB-CONS</v>
          </cell>
          <cell r="E1710">
            <v>26.51</v>
          </cell>
          <cell r="F1710">
            <v>1750</v>
          </cell>
          <cell r="G1710">
            <v>2029.9999999999998</v>
          </cell>
          <cell r="H1710">
            <v>2030</v>
          </cell>
        </row>
        <row r="1711">
          <cell r="B1711" t="str">
            <v>Tube, Vacuette EDTA K3 9ml Purple Top 100/pk</v>
          </cell>
          <cell r="C1711" t="str">
            <v>Supplies</v>
          </cell>
          <cell r="D1711" t="str">
            <v>LAB-CONS</v>
          </cell>
          <cell r="E1711">
            <v>26.51</v>
          </cell>
          <cell r="F1711">
            <v>1690</v>
          </cell>
          <cell r="G1711">
            <v>1960.3999999999999</v>
          </cell>
          <cell r="H1711">
            <v>1961</v>
          </cell>
        </row>
        <row r="1712">
          <cell r="B1712" t="str">
            <v>Tube, Vacuette Plain 10ml 100/pk</v>
          </cell>
          <cell r="C1712" t="str">
            <v>Supplies</v>
          </cell>
          <cell r="D1712" t="str">
            <v>LAB-CONS</v>
          </cell>
          <cell r="E1712">
            <v>26.51</v>
          </cell>
          <cell r="F1712">
            <v>1800</v>
          </cell>
          <cell r="G1712">
            <v>2088</v>
          </cell>
          <cell r="H1712">
            <v>2088</v>
          </cell>
        </row>
        <row r="1713">
          <cell r="B1713" t="str">
            <v>Tube, Vacuette Plain 4ml 100/pk</v>
          </cell>
          <cell r="C1713" t="str">
            <v>Supplies</v>
          </cell>
          <cell r="D1713" t="str">
            <v>LAB-CONS</v>
          </cell>
          <cell r="E1713">
            <v>26.51</v>
          </cell>
          <cell r="F1713">
            <v>1150</v>
          </cell>
          <cell r="G1713">
            <v>1334</v>
          </cell>
          <cell r="H1713">
            <v>1334</v>
          </cell>
        </row>
        <row r="1714">
          <cell r="B1714" t="str">
            <v>Tube, Vacuette Plain 5ml 100/pk</v>
          </cell>
          <cell r="C1714" t="str">
            <v>Supplies</v>
          </cell>
          <cell r="D1714" t="str">
            <v>LAB-CONS</v>
          </cell>
          <cell r="E1714">
            <v>26.51</v>
          </cell>
          <cell r="F1714">
            <v>1524</v>
          </cell>
          <cell r="G1714">
            <v>1767.84</v>
          </cell>
          <cell r="H1714">
            <v>1768</v>
          </cell>
        </row>
        <row r="1715">
          <cell r="B1715" t="str">
            <v>Tube, Vacuette Plain 9ml 100/pk</v>
          </cell>
          <cell r="C1715" t="str">
            <v>Supplies</v>
          </cell>
          <cell r="D1715" t="str">
            <v>LAB-CONS</v>
          </cell>
          <cell r="E1715">
            <v>26.51</v>
          </cell>
          <cell r="F1715">
            <v>1135</v>
          </cell>
          <cell r="G1715">
            <v>1316.6</v>
          </cell>
          <cell r="H1715">
            <v>1317</v>
          </cell>
        </row>
        <row r="1716">
          <cell r="B1716" t="str">
            <v>Tube, vacutainer 10ml plain  Red top 100pkt Cat#367896</v>
          </cell>
          <cell r="C1716" t="str">
            <v>Supplies</v>
          </cell>
          <cell r="D1716" t="str">
            <v>LAB-CONS</v>
          </cell>
          <cell r="E1716">
            <v>26.51</v>
          </cell>
          <cell r="F1716">
            <v>1700</v>
          </cell>
          <cell r="G1716">
            <v>1971.9999999999998</v>
          </cell>
          <cell r="H1716">
            <v>1972</v>
          </cell>
        </row>
        <row r="1717">
          <cell r="B1717" t="str">
            <v>Tube, Vacutainer K2 EDTA 3ml  Pink top (BD) 100pkt Cat#368856</v>
          </cell>
          <cell r="C1717" t="str">
            <v>Supplies</v>
          </cell>
          <cell r="D1717" t="str">
            <v>LAB-CONS</v>
          </cell>
          <cell r="E1717">
            <v>26.51</v>
          </cell>
          <cell r="F1717">
            <v>1225</v>
          </cell>
          <cell r="G1717">
            <v>1421</v>
          </cell>
          <cell r="H1717">
            <v>1421</v>
          </cell>
        </row>
        <row r="1718">
          <cell r="B1718" t="str">
            <v>Tube, Vacutainer K2 Pink top 3ml 1x100</v>
          </cell>
          <cell r="C1718" t="str">
            <v>Supplies</v>
          </cell>
          <cell r="D1718" t="str">
            <v>LAB-CONS</v>
          </cell>
          <cell r="E1718">
            <v>26.51</v>
          </cell>
          <cell r="F1718">
            <v>980</v>
          </cell>
          <cell r="G1718">
            <v>1136.8</v>
          </cell>
          <cell r="H1718">
            <v>1137</v>
          </cell>
        </row>
        <row r="1719">
          <cell r="B1719" t="str">
            <v>Elbow GI- 3/4</v>
          </cell>
          <cell r="C1719" t="str">
            <v>Supplies</v>
          </cell>
          <cell r="D1719" t="str">
            <v>ELECTRICAL</v>
          </cell>
          <cell r="E1719" t="str">
            <v>26.8H</v>
          </cell>
          <cell r="F1719">
            <v>23</v>
          </cell>
          <cell r="G1719">
            <v>26.68</v>
          </cell>
          <cell r="H1719">
            <v>27</v>
          </cell>
        </row>
        <row r="1720">
          <cell r="B1720" t="str">
            <v>Tube, Vacutainer plastic SST11 Advance with gold 5ml 100/pkt BD</v>
          </cell>
          <cell r="C1720" t="str">
            <v>Supplies</v>
          </cell>
          <cell r="D1720" t="str">
            <v>LAB-CONS</v>
          </cell>
          <cell r="E1720">
            <v>26.51</v>
          </cell>
          <cell r="F1720">
            <v>1700</v>
          </cell>
          <cell r="G1720">
            <v>1971.9999999999998</v>
          </cell>
          <cell r="H1720">
            <v>1972</v>
          </cell>
        </row>
        <row r="1721">
          <cell r="B1721" t="str">
            <v>Tube, Vacutainer SST II advance 5ml Ref;367955</v>
          </cell>
          <cell r="C1721" t="str">
            <v>Supplies</v>
          </cell>
          <cell r="D1721" t="str">
            <v>LAB-CONS</v>
          </cell>
          <cell r="E1721">
            <v>26.51</v>
          </cell>
          <cell r="F1721">
            <v>1700</v>
          </cell>
          <cell r="G1721">
            <v>1971.9999999999998</v>
          </cell>
          <cell r="H1721">
            <v>1972</v>
          </cell>
        </row>
        <row r="1722">
          <cell r="B1722" t="str">
            <v>Tube, Vacutainer, EDTA 4ml Purple Top 100/pkt</v>
          </cell>
          <cell r="C1722" t="str">
            <v>Supplies</v>
          </cell>
          <cell r="D1722" t="str">
            <v>LAB-CONS</v>
          </cell>
          <cell r="E1722">
            <v>26.51</v>
          </cell>
          <cell r="F1722">
            <v>1750</v>
          </cell>
          <cell r="G1722">
            <v>2029.9999999999998</v>
          </cell>
          <cell r="H1722">
            <v>2030</v>
          </cell>
        </row>
        <row r="1723">
          <cell r="B1723" t="str">
            <v>Tube, vacutainers 4ml W/Sodium Fluoride  100pkt Cat no 368921(BD)</v>
          </cell>
          <cell r="C1723" t="str">
            <v>Supplies</v>
          </cell>
          <cell r="D1723" t="str">
            <v>LAB-CONS</v>
          </cell>
          <cell r="E1723">
            <v>26.51</v>
          </cell>
          <cell r="F1723">
            <v>1300</v>
          </cell>
          <cell r="G1723">
            <v>1508</v>
          </cell>
          <cell r="H1723">
            <v>1508</v>
          </cell>
        </row>
        <row r="1724">
          <cell r="B1724" t="str">
            <v>Tube, Vacutainers 5ml pink top 100/pkt</v>
          </cell>
          <cell r="C1724" t="str">
            <v>Supplies</v>
          </cell>
          <cell r="D1724" t="str">
            <v>LAB-CONS</v>
          </cell>
          <cell r="E1724">
            <v>26.51</v>
          </cell>
          <cell r="F1724">
            <v>1500</v>
          </cell>
          <cell r="G1724">
            <v>1739.9999999999998</v>
          </cell>
          <cell r="H1724">
            <v>1740</v>
          </cell>
        </row>
        <row r="1725">
          <cell r="B1725" t="str">
            <v>Tube, vacutainers 5ml plain  red top  100/pkt</v>
          </cell>
          <cell r="C1725" t="str">
            <v>Supplies</v>
          </cell>
          <cell r="D1725" t="str">
            <v>LAB-CONS</v>
          </cell>
          <cell r="E1725">
            <v>26.51</v>
          </cell>
          <cell r="F1725">
            <v>1100</v>
          </cell>
          <cell r="G1725">
            <v>1276</v>
          </cell>
          <cell r="H1725">
            <v>1276</v>
          </cell>
        </row>
        <row r="1726">
          <cell r="B1726" t="str">
            <v>Tube, Vial 1x6 BBL TM Panta</v>
          </cell>
          <cell r="C1726" t="str">
            <v>Supplies</v>
          </cell>
          <cell r="D1726" t="str">
            <v>LAB-CONS</v>
          </cell>
          <cell r="E1726">
            <v>26.51</v>
          </cell>
          <cell r="F1726">
            <v>3610</v>
          </cell>
          <cell r="G1726">
            <v>4187.5999999999995</v>
          </cell>
          <cell r="H1726">
            <v>4188</v>
          </cell>
        </row>
        <row r="1727">
          <cell r="B1727" t="str">
            <v>Tube, Yankauer Sucker with vaccum 1x25</v>
          </cell>
          <cell r="C1727" t="str">
            <v>Supplies</v>
          </cell>
          <cell r="D1727" t="str">
            <v>LAB-CONS</v>
          </cell>
          <cell r="E1727">
            <v>26.51</v>
          </cell>
          <cell r="F1727">
            <v>6000</v>
          </cell>
          <cell r="G1727">
            <v>6959.9999999999991</v>
          </cell>
          <cell r="H1727">
            <v>6960</v>
          </cell>
        </row>
        <row r="1728">
          <cell r="B1728" t="str">
            <v>Tube,, 195 x15 -Yana</v>
          </cell>
          <cell r="C1728" t="str">
            <v>Supplies</v>
          </cell>
          <cell r="D1728" t="str">
            <v>TRANSPORT</v>
          </cell>
          <cell r="E1728">
            <v>44.05</v>
          </cell>
          <cell r="F1728">
            <v>861</v>
          </cell>
          <cell r="G1728">
            <v>998.75999999999988</v>
          </cell>
          <cell r="H1728">
            <v>999</v>
          </cell>
        </row>
        <row r="1729">
          <cell r="B1729" t="str">
            <v>Tube,Skirt Sterile screw Cap 2ml 1000/case</v>
          </cell>
          <cell r="C1729" t="str">
            <v>Supplies</v>
          </cell>
          <cell r="D1729" t="str">
            <v>LAB-CONS</v>
          </cell>
          <cell r="E1729">
            <v>26.51</v>
          </cell>
          <cell r="F1729">
            <v>9000</v>
          </cell>
          <cell r="G1729">
            <v>10440</v>
          </cell>
          <cell r="H1729">
            <v>10440</v>
          </cell>
        </row>
        <row r="1730">
          <cell r="B1730" t="str">
            <v>File,  Round  8</v>
          </cell>
          <cell r="C1730" t="str">
            <v>Supplies</v>
          </cell>
          <cell r="D1730" t="str">
            <v>ELECTRICAL</v>
          </cell>
          <cell r="E1730" t="str">
            <v>26.8H</v>
          </cell>
          <cell r="F1730">
            <v>200</v>
          </cell>
          <cell r="G1730">
            <v>231.99999999999997</v>
          </cell>
          <cell r="H1730">
            <v>232</v>
          </cell>
        </row>
        <row r="1731">
          <cell r="B1731" t="str">
            <v xml:space="preserve">Tube,Vacutainer Serum Clot Activator 5ml, 13 x100mm  with Gel (50tubes/rack) cat# 456071    </v>
          </cell>
          <cell r="C1731" t="str">
            <v>Supplies</v>
          </cell>
          <cell r="D1731" t="str">
            <v>LAB-CONS</v>
          </cell>
          <cell r="E1731">
            <v>26.51</v>
          </cell>
          <cell r="F1731">
            <v>1400</v>
          </cell>
          <cell r="G1731">
            <v>1624</v>
          </cell>
          <cell r="H1731">
            <v>1624</v>
          </cell>
        </row>
        <row r="1732">
          <cell r="B1732" t="str">
            <v>Tubes, 265/80 R16 TR 13 Pirelli</v>
          </cell>
          <cell r="C1732" t="str">
            <v>Supplies</v>
          </cell>
          <cell r="D1732" t="str">
            <v>TRANSPORT</v>
          </cell>
          <cell r="E1732">
            <v>44.05</v>
          </cell>
          <cell r="F1732">
            <v>1223</v>
          </cell>
          <cell r="G1732">
            <v>1418.6799999999998</v>
          </cell>
          <cell r="H1732">
            <v>1419</v>
          </cell>
        </row>
        <row r="1733">
          <cell r="B1733" t="str">
            <v>Tubes, CD4 Stabilizer 2ml (Box)</v>
          </cell>
          <cell r="C1733" t="str">
            <v>Supplies</v>
          </cell>
          <cell r="D1733" t="str">
            <v>LAB-CONS</v>
          </cell>
          <cell r="E1733">
            <v>26.51</v>
          </cell>
          <cell r="F1733">
            <v>8500</v>
          </cell>
          <cell r="G1733">
            <v>9860</v>
          </cell>
          <cell r="H1733">
            <v>9860</v>
          </cell>
        </row>
        <row r="1734">
          <cell r="B1734" t="str">
            <v>Tubes, CD4 Stabilizer 5ml 100/pkt</v>
          </cell>
          <cell r="C1734" t="str">
            <v>Supplies</v>
          </cell>
          <cell r="D1734" t="str">
            <v>LAB-CONS</v>
          </cell>
          <cell r="E1734">
            <v>26.51</v>
          </cell>
          <cell r="F1734">
            <v>8600</v>
          </cell>
          <cell r="G1734">
            <v>9976</v>
          </cell>
          <cell r="H1734">
            <v>9976</v>
          </cell>
        </row>
        <row r="1735">
          <cell r="B1735" t="str">
            <v>Tubes, Centrifuge Plastic 15ml w/out cap</v>
          </cell>
          <cell r="C1735" t="str">
            <v>Supplies</v>
          </cell>
          <cell r="D1735" t="str">
            <v>LAB-CONS</v>
          </cell>
          <cell r="E1735">
            <v>26.51</v>
          </cell>
          <cell r="F1735">
            <v>35</v>
          </cell>
          <cell r="G1735">
            <v>40.599999999999994</v>
          </cell>
          <cell r="H1735">
            <v>41</v>
          </cell>
        </row>
        <row r="1736">
          <cell r="B1736" t="str">
            <v>Tubes, Collection (2mL) 1000 #19201 Qiagen</v>
          </cell>
          <cell r="C1736" t="str">
            <v>Supplies</v>
          </cell>
          <cell r="D1736" t="str">
            <v>LAB-CONS</v>
          </cell>
          <cell r="E1736">
            <v>26.51</v>
          </cell>
          <cell r="F1736">
            <v>14916</v>
          </cell>
          <cell r="G1736">
            <v>17302.559999999998</v>
          </cell>
          <cell r="H1736">
            <v>17303</v>
          </cell>
        </row>
        <row r="1737">
          <cell r="B1737" t="str">
            <v>Tubes, PCR Thin-walled, Cap, RNase Assorted</v>
          </cell>
          <cell r="C1737" t="str">
            <v>Supplies</v>
          </cell>
          <cell r="D1737" t="str">
            <v>LAB-CONS</v>
          </cell>
          <cell r="E1737">
            <v>26.51</v>
          </cell>
          <cell r="F1737">
            <v>11000</v>
          </cell>
          <cell r="G1737">
            <v>12760</v>
          </cell>
          <cell r="H1737">
            <v>12760</v>
          </cell>
        </row>
        <row r="1738">
          <cell r="B1738" t="str">
            <v>Tubes, PCR Thin-walled, Dome Cap, RNase-free  Assorted, 10000/CS #EF23565H</v>
          </cell>
          <cell r="C1738" t="str">
            <v>Supplies</v>
          </cell>
          <cell r="D1738" t="str">
            <v>LAB-CONS</v>
          </cell>
          <cell r="E1738">
            <v>26.51</v>
          </cell>
          <cell r="F1738">
            <v>34900.004000000001</v>
          </cell>
          <cell r="G1738">
            <v>40484.004639999999</v>
          </cell>
          <cell r="H1738">
            <v>40485</v>
          </cell>
        </row>
        <row r="1739">
          <cell r="B1739" t="str">
            <v>Tubes, PCR Thin-walled, Frosted Lid, RNase-free 1000 x 0.2 ml  #AM12225</v>
          </cell>
          <cell r="C1739" t="str">
            <v>Supplies</v>
          </cell>
          <cell r="D1739" t="str">
            <v>LAB-CONS</v>
          </cell>
          <cell r="E1739">
            <v>26.51</v>
          </cell>
          <cell r="F1739">
            <v>8899.9956000000002</v>
          </cell>
          <cell r="G1739">
            <v>10323.994896</v>
          </cell>
          <cell r="H1739">
            <v>10324</v>
          </cell>
        </row>
        <row r="1740">
          <cell r="B1740" t="str">
            <v>Tubes, RNase-free Microfuge 500 x 1.5 ml #AM12400</v>
          </cell>
          <cell r="C1740" t="str">
            <v>Supplies</v>
          </cell>
          <cell r="D1740" t="str">
            <v>LAB-CONS</v>
          </cell>
          <cell r="E1740">
            <v>26.51</v>
          </cell>
          <cell r="F1740">
            <v>4000</v>
          </cell>
          <cell r="G1740">
            <v>4640</v>
          </cell>
          <cell r="H1740">
            <v>4640</v>
          </cell>
        </row>
        <row r="1741">
          <cell r="B1741" t="str">
            <v>File,  Round 12</v>
          </cell>
          <cell r="C1741" t="str">
            <v>Supplies</v>
          </cell>
          <cell r="D1741" t="str">
            <v>ELECTRICAL</v>
          </cell>
          <cell r="E1741" t="str">
            <v>26.8H</v>
          </cell>
          <cell r="F1741">
            <v>250</v>
          </cell>
          <cell r="G1741">
            <v>290</v>
          </cell>
          <cell r="H1741">
            <v>290</v>
          </cell>
        </row>
        <row r="1742">
          <cell r="B1742" t="str">
            <v>Tubes, Sterile Centrifuge 15mL Conical Polypropylene, Centristar (Flat Top), 500/pkt</v>
          </cell>
          <cell r="C1742" t="str">
            <v>Supplies</v>
          </cell>
          <cell r="D1742" t="str">
            <v>LAB-CONS</v>
          </cell>
          <cell r="E1742">
            <v>26.51</v>
          </cell>
          <cell r="F1742">
            <v>15500.001200000001</v>
          </cell>
          <cell r="G1742">
            <v>17980.001391999998</v>
          </cell>
          <cell r="H1742">
            <v>17981</v>
          </cell>
        </row>
        <row r="1743">
          <cell r="B1743" t="str">
            <v>Tubes, Sterile Centrifuge, 50mL Conical Polypropylene, Flat top, 50mL, Cs 500 #2602A23</v>
          </cell>
          <cell r="C1743" t="str">
            <v>Supplies</v>
          </cell>
          <cell r="D1743" t="str">
            <v>LAB-CONS</v>
          </cell>
          <cell r="E1743">
            <v>26.51</v>
          </cell>
          <cell r="F1743">
            <v>11515.95</v>
          </cell>
          <cell r="G1743">
            <v>13358.502</v>
          </cell>
          <cell r="H1743">
            <v>13359</v>
          </cell>
        </row>
        <row r="1744">
          <cell r="B1744" t="str">
            <v>Tubes, TSB with 20% glycerol 1.5ml 100/pkt</v>
          </cell>
          <cell r="C1744" t="str">
            <v>Supplies</v>
          </cell>
          <cell r="D1744" t="str">
            <v>LAB-CONS</v>
          </cell>
          <cell r="E1744">
            <v>26.51</v>
          </cell>
          <cell r="F1744">
            <v>13850</v>
          </cell>
          <cell r="G1744">
            <v>16065.999999999998</v>
          </cell>
          <cell r="H1744">
            <v>16066</v>
          </cell>
        </row>
        <row r="1745">
          <cell r="B1745" t="str">
            <v>Tubes, Vacutainer  Blood Collection FX 100mg 8mg, (Grey top) 4ml 100/pk (BD)</v>
          </cell>
          <cell r="C1745" t="str">
            <v>Supplies</v>
          </cell>
          <cell r="D1745" t="str">
            <v>LAB-CONS</v>
          </cell>
          <cell r="E1745">
            <v>26.51</v>
          </cell>
          <cell r="F1745">
            <v>1800</v>
          </cell>
          <cell r="G1745">
            <v>2088</v>
          </cell>
          <cell r="H1745">
            <v>2088</v>
          </cell>
        </row>
        <row r="1746">
          <cell r="B1746" t="str">
            <v>Tubing, IV canular  G24</v>
          </cell>
          <cell r="C1746" t="str">
            <v>Supplies</v>
          </cell>
          <cell r="D1746" t="str">
            <v>DRUGS</v>
          </cell>
          <cell r="E1746">
            <v>26.11</v>
          </cell>
          <cell r="F1746">
            <v>41</v>
          </cell>
          <cell r="G1746">
            <v>47.559999999999995</v>
          </cell>
          <cell r="H1746">
            <v>48</v>
          </cell>
        </row>
        <row r="1747">
          <cell r="B1747" t="str">
            <v>Tubing, IV Canular G22</v>
          </cell>
          <cell r="C1747" t="str">
            <v>Supplies</v>
          </cell>
          <cell r="D1747" t="str">
            <v>DRUGS</v>
          </cell>
          <cell r="E1747">
            <v>26.11</v>
          </cell>
          <cell r="F1747">
            <v>40</v>
          </cell>
          <cell r="G1747">
            <v>46.4</v>
          </cell>
          <cell r="H1747">
            <v>47</v>
          </cell>
        </row>
        <row r="1748">
          <cell r="B1748" t="str">
            <v>Tubing, Teflon for BTS 330</v>
          </cell>
          <cell r="C1748" t="str">
            <v>Supplies</v>
          </cell>
          <cell r="D1748" t="str">
            <v>LAB-EQUIP</v>
          </cell>
          <cell r="E1748">
            <v>31.71</v>
          </cell>
          <cell r="F1748">
            <v>3253.8</v>
          </cell>
          <cell r="G1748">
            <v>3774.4079999999999</v>
          </cell>
          <cell r="H1748">
            <v>3775</v>
          </cell>
        </row>
        <row r="1749">
          <cell r="B1749" t="str">
            <v>Tuning, Fork Stainless Steel U shapped</v>
          </cell>
          <cell r="C1749" t="str">
            <v>Supplies</v>
          </cell>
          <cell r="D1749" t="str">
            <v>LAB-EQUIP</v>
          </cell>
          <cell r="E1749">
            <v>31.71</v>
          </cell>
          <cell r="F1749">
            <v>1500</v>
          </cell>
          <cell r="G1749">
            <v>1739.9999999999998</v>
          </cell>
          <cell r="H1749">
            <v>1740</v>
          </cell>
        </row>
        <row r="1750">
          <cell r="B1750" t="str">
            <v>Turbidity,Standard MC farland 0.5std</v>
          </cell>
          <cell r="C1750" t="str">
            <v>Supplies</v>
          </cell>
          <cell r="D1750" t="str">
            <v>LAB-CONS</v>
          </cell>
          <cell r="E1750">
            <v>26.51</v>
          </cell>
          <cell r="F1750">
            <v>2115</v>
          </cell>
          <cell r="G1750">
            <v>2453.3999999999996</v>
          </cell>
          <cell r="H1750">
            <v>2454</v>
          </cell>
        </row>
        <row r="1751">
          <cell r="B1751" t="str">
            <v>Turtle Wax, Bumper Black gel 500ml (Simoniz)</v>
          </cell>
          <cell r="C1751" t="str">
            <v>Supplies</v>
          </cell>
          <cell r="D1751" t="str">
            <v>CLEANING</v>
          </cell>
          <cell r="E1751" t="str">
            <v>26.8J</v>
          </cell>
          <cell r="F1751">
            <v>460.00040000000001</v>
          </cell>
          <cell r="G1751">
            <v>533.60046399999999</v>
          </cell>
          <cell r="H1751">
            <v>534</v>
          </cell>
        </row>
        <row r="1752">
          <cell r="B1752" t="str">
            <v>File,  Round 6</v>
          </cell>
          <cell r="C1752" t="str">
            <v>Supplies</v>
          </cell>
          <cell r="D1752" t="str">
            <v>ELECTRICAL</v>
          </cell>
          <cell r="E1752" t="str">
            <v>26.8H</v>
          </cell>
          <cell r="F1752">
            <v>180</v>
          </cell>
          <cell r="G1752">
            <v>208.79999999999998</v>
          </cell>
          <cell r="H1752">
            <v>209</v>
          </cell>
        </row>
        <row r="1753">
          <cell r="B1753" t="str">
            <v>Turtle Wax, Original 500ml</v>
          </cell>
          <cell r="C1753" t="str">
            <v>Supplies</v>
          </cell>
          <cell r="D1753" t="str">
            <v>CLEANING</v>
          </cell>
          <cell r="E1753" t="str">
            <v>26.8J</v>
          </cell>
          <cell r="F1753">
            <v>543.97</v>
          </cell>
          <cell r="G1753">
            <v>631.00519999999995</v>
          </cell>
          <cell r="H1753">
            <v>632</v>
          </cell>
        </row>
        <row r="1754">
          <cell r="B1754" t="str">
            <v>Twine, manila</v>
          </cell>
          <cell r="C1754" t="str">
            <v>Supplies</v>
          </cell>
          <cell r="D1754" t="str">
            <v>H/WARE</v>
          </cell>
          <cell r="E1754" t="str">
            <v>26.8G</v>
          </cell>
          <cell r="F1754">
            <v>60.010309999999997</v>
          </cell>
          <cell r="G1754">
            <v>69.611959599999992</v>
          </cell>
          <cell r="H1754">
            <v>70</v>
          </cell>
        </row>
        <row r="1755">
          <cell r="B1755" t="str">
            <v>Typewriter, Eraser For Electric IBM 3000</v>
          </cell>
          <cell r="C1755" t="str">
            <v>Supplies</v>
          </cell>
          <cell r="D1755" t="str">
            <v>COMP</v>
          </cell>
          <cell r="E1755" t="str">
            <v>26.6B</v>
          </cell>
          <cell r="F1755">
            <v>522</v>
          </cell>
          <cell r="G1755">
            <v>605.52</v>
          </cell>
          <cell r="H1755">
            <v>606</v>
          </cell>
        </row>
        <row r="1756">
          <cell r="B1756" t="str">
            <v>Tyre,  215/70 R16 Good Rich ATR</v>
          </cell>
          <cell r="C1756" t="str">
            <v>Supplies</v>
          </cell>
          <cell r="D1756" t="str">
            <v>TRANSPORT</v>
          </cell>
          <cell r="E1756">
            <v>44.05</v>
          </cell>
          <cell r="F1756">
            <v>25520</v>
          </cell>
          <cell r="G1756">
            <v>29603.199999999997</v>
          </cell>
          <cell r="H1756">
            <v>29604</v>
          </cell>
        </row>
        <row r="1757">
          <cell r="B1757" t="str">
            <v>Tyre, 185 R14 Good Year</v>
          </cell>
          <cell r="C1757" t="str">
            <v>Supplies</v>
          </cell>
          <cell r="D1757" t="str">
            <v>TRANSPORT</v>
          </cell>
          <cell r="E1757">
            <v>44.05</v>
          </cell>
          <cell r="F1757">
            <v>5212</v>
          </cell>
          <cell r="G1757">
            <v>6045.9199999999992</v>
          </cell>
          <cell r="H1757">
            <v>6046</v>
          </cell>
        </row>
        <row r="1758">
          <cell r="B1758" t="str">
            <v>Tyre, 185-14 CV 2000</v>
          </cell>
          <cell r="C1758" t="str">
            <v>Supplies</v>
          </cell>
          <cell r="D1758" t="str">
            <v>TRANSPORT</v>
          </cell>
          <cell r="E1758">
            <v>44.05</v>
          </cell>
          <cell r="F1758">
            <v>6034.48</v>
          </cell>
          <cell r="G1758">
            <v>6999.996799999999</v>
          </cell>
          <cell r="H1758">
            <v>7000</v>
          </cell>
        </row>
        <row r="1759">
          <cell r="B1759" t="str">
            <v>Tyre, 195/R65X15 CV 2000/P 6000 PG</v>
          </cell>
          <cell r="C1759" t="str">
            <v>Supplies</v>
          </cell>
          <cell r="D1759" t="str">
            <v>TRANSPORT</v>
          </cell>
          <cell r="E1759">
            <v>44.05</v>
          </cell>
          <cell r="F1759">
            <v>8362.07</v>
          </cell>
          <cell r="G1759">
            <v>9700.0011999999988</v>
          </cell>
          <cell r="H1759">
            <v>9701</v>
          </cell>
        </row>
        <row r="1760">
          <cell r="B1760" t="str">
            <v>Tyre, 215/70/16 Good Year</v>
          </cell>
          <cell r="C1760" t="str">
            <v>Supplies</v>
          </cell>
          <cell r="D1760" t="str">
            <v>TRANSPORT</v>
          </cell>
          <cell r="E1760">
            <v>44.05</v>
          </cell>
          <cell r="F1760">
            <v>13006.1</v>
          </cell>
          <cell r="G1760">
            <v>15087.075999999999</v>
          </cell>
          <cell r="H1760">
            <v>15088</v>
          </cell>
        </row>
        <row r="1761">
          <cell r="B1761" t="str">
            <v>Tyre, 235/85/16 Good RICH ATR</v>
          </cell>
          <cell r="C1761" t="str">
            <v>Supplies</v>
          </cell>
          <cell r="D1761" t="str">
            <v>TRANSPORT</v>
          </cell>
          <cell r="E1761">
            <v>44.05</v>
          </cell>
          <cell r="F1761">
            <v>31436</v>
          </cell>
          <cell r="G1761">
            <v>36465.759999999995</v>
          </cell>
          <cell r="H1761">
            <v>36466</v>
          </cell>
        </row>
        <row r="1762">
          <cell r="B1762" t="str">
            <v>Tyre, 235/85/R16  tubeless Scorpion Pirelli/yana</v>
          </cell>
          <cell r="C1762" t="str">
            <v>Supplies</v>
          </cell>
          <cell r="D1762" t="str">
            <v>TRANSPORT</v>
          </cell>
          <cell r="E1762">
            <v>44.05</v>
          </cell>
          <cell r="F1762">
            <v>17823.005649999999</v>
          </cell>
          <cell r="G1762">
            <v>20674.686553999996</v>
          </cell>
          <cell r="H1762">
            <v>20675</v>
          </cell>
        </row>
        <row r="1763">
          <cell r="B1763" t="str">
            <v>File,  Smooth  12</v>
          </cell>
          <cell r="C1763" t="str">
            <v>Supplies</v>
          </cell>
          <cell r="D1763" t="str">
            <v>ELECTRICAL</v>
          </cell>
          <cell r="E1763" t="str">
            <v>26.8H</v>
          </cell>
          <cell r="F1763">
            <v>250</v>
          </cell>
          <cell r="G1763">
            <v>290</v>
          </cell>
          <cell r="H1763">
            <v>290</v>
          </cell>
        </row>
        <row r="1764">
          <cell r="B1764" t="str">
            <v>TYRE, 245/70 R 17 ATR KUMHO</v>
          </cell>
          <cell r="C1764" t="str">
            <v>Supplies</v>
          </cell>
          <cell r="D1764" t="str">
            <v>TRANSPORT</v>
          </cell>
          <cell r="E1764">
            <v>44.05</v>
          </cell>
          <cell r="F1764">
            <v>25346</v>
          </cell>
          <cell r="G1764">
            <v>29401.359999999997</v>
          </cell>
          <cell r="H1764">
            <v>29402</v>
          </cell>
        </row>
        <row r="1765">
          <cell r="B1765" t="str">
            <v>Tyre, 255x70 R 15 Good Rich ATR</v>
          </cell>
          <cell r="C1765" t="str">
            <v>Supplies</v>
          </cell>
          <cell r="D1765" t="str">
            <v>TRANSPORT</v>
          </cell>
          <cell r="E1765">
            <v>44.05</v>
          </cell>
          <cell r="F1765">
            <v>30786.400000000001</v>
          </cell>
          <cell r="G1765">
            <v>35712.224000000002</v>
          </cell>
          <cell r="H1765">
            <v>35713</v>
          </cell>
        </row>
        <row r="1766">
          <cell r="B1766" t="str">
            <v>TYRE, 265/70 R17 FOR PRADO TX</v>
          </cell>
          <cell r="C1766" t="str">
            <v>Supplies</v>
          </cell>
          <cell r="D1766" t="str">
            <v>TRANSPORT</v>
          </cell>
          <cell r="E1766">
            <v>44.05</v>
          </cell>
          <cell r="F1766">
            <v>24640.001</v>
          </cell>
          <cell r="G1766">
            <v>28582.401159999998</v>
          </cell>
          <cell r="H1766">
            <v>28583</v>
          </cell>
        </row>
        <row r="1767">
          <cell r="B1767" t="str">
            <v>Tyre, 265x70R 19.5</v>
          </cell>
          <cell r="C1767" t="str">
            <v>Supplies</v>
          </cell>
          <cell r="D1767" t="str">
            <v>TRANSPORT</v>
          </cell>
          <cell r="E1767">
            <v>44.05</v>
          </cell>
          <cell r="F1767">
            <v>29881.599999999999</v>
          </cell>
          <cell r="G1767">
            <v>34662.655999999995</v>
          </cell>
          <cell r="H1767">
            <v>34663</v>
          </cell>
        </row>
        <row r="1768">
          <cell r="B1768" t="str">
            <v>Tyre, 31x10.5x15 Scorpion Pirelli</v>
          </cell>
          <cell r="C1768" t="str">
            <v>Supplies</v>
          </cell>
          <cell r="D1768" t="str">
            <v>TRANSPORT</v>
          </cell>
          <cell r="E1768">
            <v>44.05</v>
          </cell>
          <cell r="F1768">
            <v>14655.17</v>
          </cell>
          <cell r="G1768">
            <v>16999.997199999998</v>
          </cell>
          <cell r="H1768">
            <v>17000</v>
          </cell>
        </row>
        <row r="1769">
          <cell r="B1769" t="str">
            <v>Tyre, 31x10.5x15 Yana</v>
          </cell>
          <cell r="C1769" t="str">
            <v>Supplies</v>
          </cell>
          <cell r="D1769" t="str">
            <v>TRANSPORT</v>
          </cell>
          <cell r="E1769">
            <v>44.05</v>
          </cell>
          <cell r="F1769">
            <v>17088</v>
          </cell>
          <cell r="G1769">
            <v>19822.079999999998</v>
          </cell>
          <cell r="H1769">
            <v>19823</v>
          </cell>
        </row>
        <row r="1770">
          <cell r="B1770" t="str">
            <v>Tyre, 750x16 14PLY Pamoja</v>
          </cell>
          <cell r="C1770" t="str">
            <v>Supplies</v>
          </cell>
          <cell r="D1770" t="str">
            <v>TRANSPORT</v>
          </cell>
          <cell r="E1770">
            <v>44.05</v>
          </cell>
          <cell r="F1770">
            <v>17088</v>
          </cell>
          <cell r="G1770">
            <v>19822.079999999998</v>
          </cell>
          <cell r="H1770">
            <v>19823</v>
          </cell>
        </row>
        <row r="1771">
          <cell r="B1771" t="str">
            <v>Tyre, 750x16 14PLY Translug/CEAT</v>
          </cell>
          <cell r="C1771" t="str">
            <v>Supplies</v>
          </cell>
          <cell r="D1771" t="str">
            <v>TRANSPORT</v>
          </cell>
          <cell r="E1771">
            <v>44.05</v>
          </cell>
          <cell r="F1771">
            <v>13247.2</v>
          </cell>
          <cell r="G1771">
            <v>15366.752</v>
          </cell>
          <cell r="H1771">
            <v>15367</v>
          </cell>
        </row>
        <row r="1772">
          <cell r="B1772" t="str">
            <v>Tyre, 750x16 Translug Yana/CEAT/PAMOJA</v>
          </cell>
          <cell r="C1772" t="str">
            <v>Supplies</v>
          </cell>
          <cell r="D1772" t="str">
            <v>TRANSPORT</v>
          </cell>
          <cell r="E1772">
            <v>44.05</v>
          </cell>
          <cell r="F1772">
            <v>14469</v>
          </cell>
          <cell r="G1772">
            <v>16784.039999999997</v>
          </cell>
          <cell r="H1772">
            <v>16785</v>
          </cell>
        </row>
        <row r="1773">
          <cell r="B1773" t="str">
            <v>Tyre, AT/R GoodRich 245/70 R17</v>
          </cell>
          <cell r="C1773" t="str">
            <v>Supplies</v>
          </cell>
          <cell r="D1773" t="str">
            <v>TRANSPORT</v>
          </cell>
          <cell r="E1773">
            <v>44.05</v>
          </cell>
          <cell r="F1773">
            <v>17038.59231</v>
          </cell>
          <cell r="G1773">
            <v>19764.767079599998</v>
          </cell>
          <cell r="H1773">
            <v>19765</v>
          </cell>
        </row>
        <row r="1774">
          <cell r="B1774" t="str">
            <v>File,  Smooth 6</v>
          </cell>
          <cell r="C1774" t="str">
            <v>Supplies</v>
          </cell>
          <cell r="D1774" t="str">
            <v>ELECTRICAL</v>
          </cell>
          <cell r="E1774" t="str">
            <v>26.8H</v>
          </cell>
          <cell r="F1774">
            <v>180</v>
          </cell>
          <cell r="G1774">
            <v>208.79999999999998</v>
          </cell>
          <cell r="H1774">
            <v>209</v>
          </cell>
        </row>
        <row r="1775">
          <cell r="B1775" t="str">
            <v>Tyre, CV 2000 195X14 Yana</v>
          </cell>
          <cell r="C1775" t="str">
            <v>Supplies</v>
          </cell>
          <cell r="D1775" t="str">
            <v>TRANSPORT</v>
          </cell>
          <cell r="E1775">
            <v>44.05</v>
          </cell>
          <cell r="F1775">
            <v>4995.45</v>
          </cell>
          <cell r="G1775">
            <v>5794.7219999999998</v>
          </cell>
          <cell r="H1775">
            <v>5795</v>
          </cell>
        </row>
        <row r="1776">
          <cell r="B1776" t="str">
            <v>TYRE,265/70 R16 PIRELLI SCORPION ATR</v>
          </cell>
          <cell r="C1776" t="str">
            <v>Supplies</v>
          </cell>
          <cell r="D1776" t="str">
            <v>TRANSPORT</v>
          </cell>
          <cell r="E1776" t="str">
            <v>26.8M</v>
          </cell>
          <cell r="F1776">
            <v>21315</v>
          </cell>
          <cell r="G1776">
            <v>24725.399999999998</v>
          </cell>
          <cell r="H1776">
            <v>24726</v>
          </cell>
        </row>
        <row r="1777">
          <cell r="B1777" t="str">
            <v>TYRES,  235/65 R17 Yana</v>
          </cell>
          <cell r="C1777" t="str">
            <v>Supplies</v>
          </cell>
          <cell r="D1777" t="str">
            <v>TRANSPORT</v>
          </cell>
          <cell r="E1777">
            <v>44.05</v>
          </cell>
          <cell r="F1777">
            <v>18630.006669999999</v>
          </cell>
          <cell r="G1777">
            <v>21610.807737199997</v>
          </cell>
          <cell r="H1777">
            <v>21611</v>
          </cell>
        </row>
        <row r="1778">
          <cell r="B1778" t="str">
            <v>TYRES,295/80 R22.5 BUS</v>
          </cell>
          <cell r="C1778" t="str">
            <v>Supplies</v>
          </cell>
          <cell r="D1778" t="str">
            <v>TRANSPORT</v>
          </cell>
          <cell r="E1778">
            <v>44.05</v>
          </cell>
          <cell r="F1778">
            <v>38837</v>
          </cell>
          <cell r="G1778">
            <v>45050.92</v>
          </cell>
          <cell r="H1778">
            <v>45051</v>
          </cell>
        </row>
        <row r="1779">
          <cell r="B1779" t="str">
            <v>Umbrella, Large Assorted Colours</v>
          </cell>
          <cell r="C1779" t="str">
            <v>Supplies</v>
          </cell>
          <cell r="D1779" t="str">
            <v>INCENTIVES</v>
          </cell>
          <cell r="E1779" t="str">
            <v>26.6W</v>
          </cell>
          <cell r="F1779">
            <v>284.2</v>
          </cell>
          <cell r="G1779">
            <v>329.67199999999997</v>
          </cell>
          <cell r="H1779">
            <v>330</v>
          </cell>
        </row>
        <row r="1780">
          <cell r="B1780" t="str">
            <v>Umbrella, Medium Assorted Colours</v>
          </cell>
          <cell r="C1780" t="str">
            <v>Supplies</v>
          </cell>
          <cell r="D1780" t="str">
            <v>INCENTIVES</v>
          </cell>
          <cell r="E1780" t="str">
            <v>26.6W</v>
          </cell>
          <cell r="F1780">
            <v>435</v>
          </cell>
          <cell r="G1780">
            <v>504.59999999999997</v>
          </cell>
          <cell r="H1780">
            <v>505</v>
          </cell>
        </row>
        <row r="1781">
          <cell r="B1781" t="str">
            <v>Uniform, for Clinicians as per sizes</v>
          </cell>
          <cell r="C1781" t="str">
            <v>Supplies</v>
          </cell>
          <cell r="D1781" t="str">
            <v>GENERAL</v>
          </cell>
          <cell r="E1781" t="str">
            <v>26.8E</v>
          </cell>
          <cell r="F1781">
            <v>600</v>
          </cell>
          <cell r="G1781">
            <v>696</v>
          </cell>
          <cell r="H1781">
            <v>696</v>
          </cell>
        </row>
        <row r="1782">
          <cell r="B1782" t="str">
            <v>UPS, 650 VA APC Smart</v>
          </cell>
          <cell r="C1782" t="str">
            <v>Supplies</v>
          </cell>
          <cell r="D1782" t="str">
            <v>COMP</v>
          </cell>
          <cell r="E1782" t="str">
            <v>31.9A</v>
          </cell>
          <cell r="F1782">
            <v>7000</v>
          </cell>
          <cell r="G1782">
            <v>8119.9999999999991</v>
          </cell>
          <cell r="H1782">
            <v>8120</v>
          </cell>
        </row>
        <row r="1783">
          <cell r="B1783" t="str">
            <v>Vaccine, Anti-rabies 0.5ml</v>
          </cell>
          <cell r="C1783" t="str">
            <v>Supplies</v>
          </cell>
          <cell r="D1783" t="str">
            <v>DRUGS</v>
          </cell>
          <cell r="E1783">
            <v>26.11</v>
          </cell>
          <cell r="F1783">
            <v>1472</v>
          </cell>
          <cell r="G1783">
            <v>1707.52</v>
          </cell>
          <cell r="H1783">
            <v>1708</v>
          </cell>
        </row>
        <row r="1784">
          <cell r="B1784" t="str">
            <v>Vaccine, Anti-rabies, Single dose 1ml</v>
          </cell>
          <cell r="C1784" t="str">
            <v>Supplies</v>
          </cell>
          <cell r="D1784" t="str">
            <v>DRUGS</v>
          </cell>
          <cell r="E1784">
            <v>26.11</v>
          </cell>
          <cell r="F1784">
            <v>1227</v>
          </cell>
          <cell r="G1784">
            <v>1423.32</v>
          </cell>
          <cell r="H1784">
            <v>1424</v>
          </cell>
        </row>
        <row r="1785">
          <cell r="B1785" t="str">
            <v>File,  Smooth 8</v>
          </cell>
          <cell r="C1785" t="str">
            <v>Supplies</v>
          </cell>
          <cell r="D1785" t="str">
            <v>ELECTRICAL</v>
          </cell>
          <cell r="E1785" t="str">
            <v>26.8H</v>
          </cell>
          <cell r="F1785">
            <v>200</v>
          </cell>
          <cell r="G1785">
            <v>231.99999999999997</v>
          </cell>
          <cell r="H1785">
            <v>232</v>
          </cell>
        </row>
        <row r="1786">
          <cell r="B1786" t="str">
            <v>Vaccine, BCG Tuberculosis (Multidose) 10 dose vial</v>
          </cell>
          <cell r="C1786" t="str">
            <v>Supplies</v>
          </cell>
          <cell r="D1786" t="str">
            <v>DRUGS</v>
          </cell>
          <cell r="E1786">
            <v>26.11</v>
          </cell>
          <cell r="F1786">
            <v>800</v>
          </cell>
          <cell r="G1786">
            <v>927.99999999999989</v>
          </cell>
          <cell r="H1786">
            <v>928</v>
          </cell>
        </row>
        <row r="1787">
          <cell r="B1787" t="str">
            <v>Vaccine, Flu VAXIGRIP</v>
          </cell>
          <cell r="C1787" t="str">
            <v>Supplies</v>
          </cell>
          <cell r="D1787" t="str">
            <v>DRUGS</v>
          </cell>
          <cell r="E1787">
            <v>26.11</v>
          </cell>
          <cell r="F1787">
            <v>899.1</v>
          </cell>
          <cell r="G1787">
            <v>1042.9559999999999</v>
          </cell>
          <cell r="H1787">
            <v>1043</v>
          </cell>
        </row>
        <row r="1788">
          <cell r="B1788" t="str">
            <v xml:space="preserve">Vaccine, Hepatitis B Multi-dose </v>
          </cell>
          <cell r="C1788" t="str">
            <v>Supplies</v>
          </cell>
          <cell r="D1788" t="str">
            <v>DRUGS</v>
          </cell>
          <cell r="E1788">
            <v>26.11</v>
          </cell>
          <cell r="F1788">
            <v>6525</v>
          </cell>
          <cell r="G1788">
            <v>7568.9999999999991</v>
          </cell>
          <cell r="H1788">
            <v>7569</v>
          </cell>
        </row>
        <row r="1789">
          <cell r="B1789" t="str">
            <v xml:space="preserve">Vaccine, Hepatitis B Single-dose </v>
          </cell>
          <cell r="C1789" t="str">
            <v>Supplies</v>
          </cell>
          <cell r="D1789" t="str">
            <v>DRUGS</v>
          </cell>
          <cell r="E1789">
            <v>26.11</v>
          </cell>
          <cell r="F1789">
            <v>1227</v>
          </cell>
          <cell r="G1789">
            <v>1423.32</v>
          </cell>
          <cell r="H1789">
            <v>1424</v>
          </cell>
        </row>
        <row r="1790">
          <cell r="B1790" t="str">
            <v>Valve, Stop cock 3 way tap</v>
          </cell>
          <cell r="C1790" t="str">
            <v>Supplies</v>
          </cell>
          <cell r="D1790" t="str">
            <v>H/WARE</v>
          </cell>
          <cell r="E1790" t="str">
            <v>26.8G</v>
          </cell>
          <cell r="F1790">
            <v>95</v>
          </cell>
          <cell r="G1790">
            <v>110.19999999999999</v>
          </cell>
          <cell r="H1790">
            <v>111</v>
          </cell>
        </row>
        <row r="1791">
          <cell r="B1791" t="str">
            <v>Varnish, Multi-Purpose Clear Crown 1x4 lts</v>
          </cell>
          <cell r="C1791" t="str">
            <v>Supplies</v>
          </cell>
          <cell r="D1791" t="str">
            <v>H/WARE</v>
          </cell>
          <cell r="E1791" t="str">
            <v>26.8G</v>
          </cell>
          <cell r="F1791">
            <v>2200</v>
          </cell>
          <cell r="G1791">
            <v>2552</v>
          </cell>
          <cell r="H1791">
            <v>2552</v>
          </cell>
        </row>
        <row r="1792">
          <cell r="B1792" t="str">
            <v>Varnish, Woodseal High Gloss Clear Crown 1x4 lts</v>
          </cell>
          <cell r="C1792" t="str">
            <v>Supplies</v>
          </cell>
          <cell r="D1792" t="str">
            <v>H/WARE</v>
          </cell>
          <cell r="E1792" t="str">
            <v>26.8G</v>
          </cell>
          <cell r="F1792">
            <v>2200</v>
          </cell>
          <cell r="G1792">
            <v>2552</v>
          </cell>
          <cell r="H1792">
            <v>2552</v>
          </cell>
        </row>
        <row r="1793">
          <cell r="B1793" t="str">
            <v>Vaseline, Bluegel 100g</v>
          </cell>
          <cell r="C1793" t="str">
            <v>Supplies</v>
          </cell>
          <cell r="D1793" t="str">
            <v>GENERAL</v>
          </cell>
          <cell r="E1793" t="str">
            <v>26.6W</v>
          </cell>
          <cell r="F1793">
            <v>63</v>
          </cell>
          <cell r="G1793">
            <v>73.08</v>
          </cell>
          <cell r="H1793">
            <v>74</v>
          </cell>
        </row>
        <row r="1794">
          <cell r="B1794" t="str">
            <v>Vaseline, Bluegel 250g</v>
          </cell>
          <cell r="C1794" t="str">
            <v>Supplies</v>
          </cell>
          <cell r="D1794" t="str">
            <v>GENERAL</v>
          </cell>
          <cell r="E1794" t="str">
            <v>26.6W</v>
          </cell>
          <cell r="F1794">
            <v>201.84</v>
          </cell>
          <cell r="G1794">
            <v>234.1344</v>
          </cell>
          <cell r="H1794">
            <v>235</v>
          </cell>
        </row>
        <row r="1795">
          <cell r="B1795" t="str">
            <v>Vaseline, Bluegel 50g</v>
          </cell>
          <cell r="C1795" t="str">
            <v>Supplies</v>
          </cell>
          <cell r="D1795" t="str">
            <v>GENERAL</v>
          </cell>
          <cell r="E1795" t="str">
            <v>26.6W</v>
          </cell>
          <cell r="F1795">
            <v>34.00076</v>
          </cell>
          <cell r="G1795">
            <v>39.440881599999997</v>
          </cell>
          <cell r="H1795">
            <v>40</v>
          </cell>
        </row>
        <row r="1796">
          <cell r="B1796" t="str">
            <v>Glass, Louvre 20" Long</v>
          </cell>
          <cell r="C1796" t="str">
            <v>Supplies</v>
          </cell>
          <cell r="D1796" t="str">
            <v>ELECTRICAL</v>
          </cell>
          <cell r="E1796" t="str">
            <v>26.8H</v>
          </cell>
          <cell r="F1796">
            <v>181</v>
          </cell>
          <cell r="G1796">
            <v>209.95999999999998</v>
          </cell>
          <cell r="H1796">
            <v>210</v>
          </cell>
        </row>
        <row r="1797">
          <cell r="B1797" t="str">
            <v>Vest, Safety reflective</v>
          </cell>
          <cell r="C1797" t="str">
            <v>Supplies</v>
          </cell>
          <cell r="D1797" t="str">
            <v>GENERAL</v>
          </cell>
          <cell r="E1797" t="str">
            <v>26.8E</v>
          </cell>
          <cell r="F1797">
            <v>754</v>
          </cell>
          <cell r="G1797">
            <v>874.64</v>
          </cell>
          <cell r="H1797">
            <v>875</v>
          </cell>
        </row>
        <row r="1798">
          <cell r="B1798" t="str">
            <v>Vial, Cryo 1.8- 2ml (1x450)</v>
          </cell>
          <cell r="C1798" t="str">
            <v>Supplies</v>
          </cell>
          <cell r="D1798" t="str">
            <v>LAB-CONS</v>
          </cell>
          <cell r="E1798">
            <v>26.51</v>
          </cell>
          <cell r="F1798">
            <v>12600</v>
          </cell>
          <cell r="G1798">
            <v>14615.999999999998</v>
          </cell>
          <cell r="H1798">
            <v>14616</v>
          </cell>
        </row>
        <row r="1799">
          <cell r="B1799" t="str">
            <v>Vial, Cryo 1.8-2ml (1x50)</v>
          </cell>
          <cell r="C1799" t="str">
            <v>Supplies</v>
          </cell>
          <cell r="D1799" t="str">
            <v>LAB-CONS</v>
          </cell>
          <cell r="E1799">
            <v>26.51</v>
          </cell>
          <cell r="F1799">
            <v>750</v>
          </cell>
          <cell r="G1799">
            <v>869.99999999999989</v>
          </cell>
          <cell r="H1799">
            <v>870</v>
          </cell>
        </row>
        <row r="1800">
          <cell r="B1800" t="str">
            <v>Vials, Cryo Nunc 1.8ml 25/pkt</v>
          </cell>
          <cell r="C1800" t="str">
            <v>Supplies</v>
          </cell>
          <cell r="D1800" t="str">
            <v>LAB-CONS</v>
          </cell>
          <cell r="E1800">
            <v>26.51</v>
          </cell>
          <cell r="F1800">
            <v>1400</v>
          </cell>
          <cell r="G1800">
            <v>1624</v>
          </cell>
          <cell r="H1800">
            <v>1624</v>
          </cell>
        </row>
        <row r="1801">
          <cell r="B1801" t="str">
            <v>Vials, Cryo Nunc 1.8ml 500/pkt</v>
          </cell>
          <cell r="C1801" t="str">
            <v>Supplies</v>
          </cell>
          <cell r="D1801" t="str">
            <v>LAB-CONS</v>
          </cell>
          <cell r="E1801">
            <v>26.51</v>
          </cell>
          <cell r="F1801">
            <v>12500</v>
          </cell>
          <cell r="G1801">
            <v>14499.999999999998</v>
          </cell>
          <cell r="H1801">
            <v>14500</v>
          </cell>
        </row>
        <row r="1802">
          <cell r="B1802" t="str">
            <v>Vials, Cryo Nunc 4.5ml 500/pkt</v>
          </cell>
          <cell r="C1802" t="str">
            <v>Supplies</v>
          </cell>
          <cell r="D1802" t="str">
            <v>LAB-CONS</v>
          </cell>
          <cell r="E1802">
            <v>26.51</v>
          </cell>
          <cell r="F1802">
            <v>12500</v>
          </cell>
          <cell r="G1802">
            <v>14499.999999999998</v>
          </cell>
          <cell r="H1802">
            <v>14500</v>
          </cell>
        </row>
        <row r="1803">
          <cell r="B1803" t="str">
            <v>Wall Clock Pearl</v>
          </cell>
          <cell r="C1803" t="str">
            <v>Supplies</v>
          </cell>
          <cell r="D1803" t="str">
            <v>GENERAL</v>
          </cell>
          <cell r="E1803" t="str">
            <v>26.6L</v>
          </cell>
          <cell r="F1803">
            <v>685.35</v>
          </cell>
          <cell r="G1803">
            <v>795.00599999999997</v>
          </cell>
          <cell r="H1803">
            <v>796</v>
          </cell>
        </row>
        <row r="1804">
          <cell r="B1804" t="str">
            <v>Wall pass 3/4''</v>
          </cell>
          <cell r="C1804" t="str">
            <v>Supplies</v>
          </cell>
          <cell r="D1804" t="str">
            <v>H/WARE</v>
          </cell>
          <cell r="E1804" t="str">
            <v>26.8G</v>
          </cell>
          <cell r="F1804">
            <v>130</v>
          </cell>
          <cell r="G1804">
            <v>150.79999999999998</v>
          </cell>
          <cell r="H1804">
            <v>151</v>
          </cell>
        </row>
        <row r="1805">
          <cell r="B1805" t="str">
            <v>Washer, Electric Pressure  Karcher HD 6/15C, 230V 50Hz, 3.1kW’</v>
          </cell>
          <cell r="C1805" t="str">
            <v>Supplies</v>
          </cell>
          <cell r="D1805" t="str">
            <v>TRANSPORT</v>
          </cell>
          <cell r="E1805" t="str">
            <v>26.8M</v>
          </cell>
          <cell r="F1805">
            <v>142417.84</v>
          </cell>
          <cell r="G1805">
            <v>165204.69439999998</v>
          </cell>
          <cell r="H1805">
            <v>165205</v>
          </cell>
        </row>
        <row r="1806">
          <cell r="B1806" t="str">
            <v>Watch, Stop electronic</v>
          </cell>
          <cell r="C1806" t="str">
            <v>Supplies</v>
          </cell>
          <cell r="D1806" t="str">
            <v>GENERAL</v>
          </cell>
          <cell r="E1806">
            <v>26.51</v>
          </cell>
          <cell r="F1806">
            <v>1800</v>
          </cell>
          <cell r="G1806">
            <v>2088</v>
          </cell>
          <cell r="H1806">
            <v>2088</v>
          </cell>
        </row>
        <row r="1807">
          <cell r="B1807" t="str">
            <v xml:space="preserve">Glue,  Wood Professional </v>
          </cell>
          <cell r="C1807" t="str">
            <v>Supplies</v>
          </cell>
          <cell r="D1807" t="str">
            <v>ELECTRICAL</v>
          </cell>
          <cell r="E1807" t="str">
            <v>26.8H</v>
          </cell>
          <cell r="F1807">
            <v>490</v>
          </cell>
          <cell r="G1807">
            <v>568.4</v>
          </cell>
          <cell r="H1807">
            <v>569</v>
          </cell>
        </row>
        <row r="1808">
          <cell r="B1808" t="str">
            <v>Water Battery 1L</v>
          </cell>
          <cell r="C1808" t="str">
            <v>Supplies</v>
          </cell>
          <cell r="D1808" t="str">
            <v>TRANSPORT</v>
          </cell>
          <cell r="E1808" t="str">
            <v>25.7M</v>
          </cell>
          <cell r="F1808">
            <v>32.5</v>
          </cell>
          <cell r="G1808">
            <v>37.699999999999996</v>
          </cell>
          <cell r="H1808">
            <v>38</v>
          </cell>
        </row>
        <row r="1809">
          <cell r="B1809" t="str">
            <v>Water, DEPC ( nucleic acid free water) 1 Litre</v>
          </cell>
          <cell r="C1809" t="str">
            <v>Supplies</v>
          </cell>
          <cell r="D1809" t="str">
            <v>LAB-CONS</v>
          </cell>
          <cell r="E1809">
            <v>26.51</v>
          </cell>
          <cell r="F1809">
            <v>2200</v>
          </cell>
          <cell r="G1809">
            <v>2552</v>
          </cell>
          <cell r="H1809">
            <v>2552</v>
          </cell>
        </row>
        <row r="1810">
          <cell r="B1810" t="str">
            <v>Water, Distilled 1X20L</v>
          </cell>
          <cell r="C1810" t="str">
            <v>Supplies</v>
          </cell>
          <cell r="D1810" t="str">
            <v>LAB-CONS</v>
          </cell>
          <cell r="E1810">
            <v>26.51</v>
          </cell>
          <cell r="F1810">
            <v>812</v>
          </cell>
          <cell r="G1810">
            <v>941.92</v>
          </cell>
          <cell r="H1810">
            <v>942</v>
          </cell>
        </row>
        <row r="1811">
          <cell r="B1811" t="str">
            <v>Water, Distilled 1X5L</v>
          </cell>
          <cell r="C1811" t="str">
            <v>Supplies</v>
          </cell>
          <cell r="D1811" t="str">
            <v>LAB-CONS</v>
          </cell>
          <cell r="E1811">
            <v>26.51</v>
          </cell>
          <cell r="F1811">
            <v>56</v>
          </cell>
          <cell r="G1811">
            <v>64.959999999999994</v>
          </cell>
          <cell r="H1811">
            <v>65</v>
          </cell>
        </row>
        <row r="1812">
          <cell r="B1812" t="str">
            <v>Water, Drinking  18.9 lts (With container)</v>
          </cell>
          <cell r="C1812" t="str">
            <v>Supplies</v>
          </cell>
          <cell r="D1812" t="str">
            <v>GENERAL</v>
          </cell>
          <cell r="E1812" t="str">
            <v>26.8O</v>
          </cell>
          <cell r="F1812">
            <v>450</v>
          </cell>
          <cell r="G1812">
            <v>522</v>
          </cell>
          <cell r="H1812">
            <v>522</v>
          </cell>
        </row>
        <row r="1813">
          <cell r="B1813" t="str">
            <v>Water, Drinking  18.9 lts (Without container)</v>
          </cell>
          <cell r="C1813" t="str">
            <v>Supplies</v>
          </cell>
          <cell r="D1813" t="str">
            <v>GENERAL</v>
          </cell>
          <cell r="E1813" t="str">
            <v>26.6L</v>
          </cell>
          <cell r="F1813">
            <v>400</v>
          </cell>
          <cell r="G1813">
            <v>463.99999999999994</v>
          </cell>
          <cell r="H1813">
            <v>464</v>
          </cell>
        </row>
        <row r="1814">
          <cell r="B1814" t="str">
            <v>Water, Heater 1500W</v>
          </cell>
          <cell r="C1814" t="str">
            <v>Supplies</v>
          </cell>
          <cell r="D1814" t="str">
            <v>ELECTRICAL</v>
          </cell>
          <cell r="E1814" t="str">
            <v>26.8O</v>
          </cell>
          <cell r="F1814">
            <v>1950.01</v>
          </cell>
          <cell r="G1814">
            <v>2262.0115999999998</v>
          </cell>
          <cell r="H1814">
            <v>2263</v>
          </cell>
        </row>
        <row r="1815">
          <cell r="B1815" t="str">
            <v>Water, Mineral  1 L</v>
          </cell>
          <cell r="C1815" t="str">
            <v>Supplies</v>
          </cell>
          <cell r="D1815" t="str">
            <v>GENERAL</v>
          </cell>
          <cell r="E1815" t="str">
            <v>26.8O</v>
          </cell>
          <cell r="F1815">
            <v>86.21</v>
          </cell>
          <cell r="G1815">
            <v>100.00359999999999</v>
          </cell>
          <cell r="H1815">
            <v>101</v>
          </cell>
        </row>
        <row r="1816">
          <cell r="B1816" t="str">
            <v>Water, Molecular biology 1000ml</v>
          </cell>
          <cell r="C1816" t="str">
            <v>Supplies</v>
          </cell>
          <cell r="D1816" t="str">
            <v>LAB-CONS</v>
          </cell>
          <cell r="E1816">
            <v>26.51</v>
          </cell>
          <cell r="F1816">
            <v>4000</v>
          </cell>
          <cell r="G1816">
            <v>4640</v>
          </cell>
          <cell r="H1816">
            <v>4640</v>
          </cell>
        </row>
        <row r="1817">
          <cell r="B1817" t="str">
            <v>Water, Molecular biology 500ml</v>
          </cell>
          <cell r="C1817" t="str">
            <v>Supplies</v>
          </cell>
          <cell r="D1817" t="str">
            <v>LAB-CONS</v>
          </cell>
          <cell r="E1817">
            <v>26.51</v>
          </cell>
          <cell r="F1817">
            <v>4640</v>
          </cell>
          <cell r="G1817">
            <v>5382.4</v>
          </cell>
          <cell r="H1817">
            <v>5383</v>
          </cell>
        </row>
        <row r="1818">
          <cell r="B1818" t="str">
            <v>Glue, Super</v>
          </cell>
          <cell r="C1818" t="str">
            <v>Supplies</v>
          </cell>
          <cell r="D1818" t="str">
            <v>ELECTRICAL</v>
          </cell>
          <cell r="E1818" t="str">
            <v>26.8H</v>
          </cell>
          <cell r="F1818">
            <v>450</v>
          </cell>
          <cell r="G1818">
            <v>522</v>
          </cell>
          <cell r="H1818">
            <v>522</v>
          </cell>
        </row>
        <row r="1819">
          <cell r="B1819" t="str">
            <v>Water, Molecular Biology Grade 5ml</v>
          </cell>
          <cell r="C1819" t="str">
            <v>Supplies</v>
          </cell>
          <cell r="D1819" t="str">
            <v>LAB-CONS</v>
          </cell>
          <cell r="E1819">
            <v>26.51</v>
          </cell>
          <cell r="F1819">
            <v>7000</v>
          </cell>
          <cell r="G1819">
            <v>8119.9999999999991</v>
          </cell>
          <cell r="H1819">
            <v>8120</v>
          </cell>
        </row>
        <row r="1820">
          <cell r="B1820" t="str">
            <v>Water, Nuclease free water DEPC ( Not DEPC Treated) # 9939 100ltr</v>
          </cell>
          <cell r="C1820" t="str">
            <v>Supplies</v>
          </cell>
          <cell r="D1820" t="str">
            <v>LAB-CONS</v>
          </cell>
          <cell r="E1820">
            <v>26.51</v>
          </cell>
          <cell r="F1820">
            <v>35913.75</v>
          </cell>
          <cell r="G1820">
            <v>41659.949999999997</v>
          </cell>
          <cell r="H1820">
            <v>41660</v>
          </cell>
        </row>
        <row r="1821">
          <cell r="B1821" t="str">
            <v>Water, PCR (Mediatech) Cat#99-940-CM 1000mls</v>
          </cell>
          <cell r="C1821" t="str">
            <v>Supplies</v>
          </cell>
          <cell r="D1821" t="str">
            <v>LAB-CONS</v>
          </cell>
          <cell r="E1821">
            <v>26.51</v>
          </cell>
          <cell r="F1821">
            <v>7435.8</v>
          </cell>
          <cell r="G1821">
            <v>8625.5280000000002</v>
          </cell>
          <cell r="H1821">
            <v>8626</v>
          </cell>
        </row>
        <row r="1822">
          <cell r="B1822" t="str">
            <v>Water, USP 10L</v>
          </cell>
          <cell r="C1822" t="str">
            <v>Supplies</v>
          </cell>
          <cell r="D1822" t="str">
            <v>LAB-CONS</v>
          </cell>
          <cell r="E1822">
            <v>26.51</v>
          </cell>
          <cell r="F1822">
            <v>18426.5</v>
          </cell>
          <cell r="G1822">
            <v>21374.739999999998</v>
          </cell>
          <cell r="H1822">
            <v>21375</v>
          </cell>
        </row>
        <row r="1823">
          <cell r="B1823" t="str">
            <v>WD-40 Spray</v>
          </cell>
          <cell r="C1823" t="str">
            <v>Supplies</v>
          </cell>
          <cell r="D1823" t="str">
            <v>WORKSHOP</v>
          </cell>
          <cell r="E1823" t="str">
            <v>31.9X</v>
          </cell>
          <cell r="F1823">
            <v>2088</v>
          </cell>
          <cell r="G1823">
            <v>2422.08</v>
          </cell>
          <cell r="H1823">
            <v>2423</v>
          </cell>
        </row>
        <row r="1824">
          <cell r="B1824" t="str">
            <v>Weather Strips (Dust rubbers) RH #67861-60110</v>
          </cell>
          <cell r="C1824" t="str">
            <v>Supplies</v>
          </cell>
          <cell r="D1824" t="str">
            <v>TRANSPORT</v>
          </cell>
          <cell r="E1824" t="str">
            <v>25.7M</v>
          </cell>
          <cell r="F1824">
            <v>4176</v>
          </cell>
          <cell r="G1824">
            <v>4844.16</v>
          </cell>
          <cell r="H1824">
            <v>4845</v>
          </cell>
        </row>
        <row r="1825">
          <cell r="B1825" t="str">
            <v>Weather Strips(Dust rubbers) LH 67862-60110</v>
          </cell>
          <cell r="C1825" t="str">
            <v>Supplies</v>
          </cell>
          <cell r="D1825" t="str">
            <v>TRANSPORT</v>
          </cell>
          <cell r="E1825" t="str">
            <v>25.7M</v>
          </cell>
          <cell r="F1825">
            <v>4060</v>
          </cell>
          <cell r="G1825">
            <v>4709.5999999999995</v>
          </cell>
          <cell r="H1825">
            <v>4710</v>
          </cell>
        </row>
        <row r="1826">
          <cell r="B1826" t="str">
            <v>Weather Strips(Dust rubbers) Reardoor #67881-60040</v>
          </cell>
          <cell r="C1826" t="str">
            <v>Supplies</v>
          </cell>
          <cell r="D1826" t="str">
            <v>TRANSPORT</v>
          </cell>
          <cell r="E1826" t="str">
            <v>25.7M</v>
          </cell>
          <cell r="F1826">
            <v>2320</v>
          </cell>
          <cell r="G1826">
            <v>2691.2</v>
          </cell>
          <cell r="H1826">
            <v>2692</v>
          </cell>
        </row>
        <row r="1827">
          <cell r="B1827" t="str">
            <v>Weather Strips(Dust rubbers) Reardoor #67882-60041</v>
          </cell>
          <cell r="C1827" t="str">
            <v>Supplies</v>
          </cell>
          <cell r="D1827" t="str">
            <v>TRANSPORT</v>
          </cell>
          <cell r="E1827" t="str">
            <v>25.7M</v>
          </cell>
          <cell r="F1827">
            <v>3654</v>
          </cell>
          <cell r="G1827">
            <v>4238.6399999999994</v>
          </cell>
          <cell r="H1827">
            <v>4239</v>
          </cell>
        </row>
        <row r="1828">
          <cell r="B1828" t="str">
            <v>Weighing Scale Adult (Digital) - Secca  (Pc)</v>
          </cell>
          <cell r="C1828" t="str">
            <v>Supplies</v>
          </cell>
          <cell r="D1828" t="str">
            <v>LAB-EQUIP</v>
          </cell>
          <cell r="E1828">
            <v>31.71</v>
          </cell>
          <cell r="F1828">
            <v>3200</v>
          </cell>
          <cell r="G1828">
            <v>3711.9999999999995</v>
          </cell>
          <cell r="H1828">
            <v>3712</v>
          </cell>
        </row>
        <row r="1829">
          <cell r="B1829" t="str">
            <v>Glue, Conta</v>
          </cell>
          <cell r="C1829" t="str">
            <v>Supplies</v>
          </cell>
          <cell r="D1829" t="str">
            <v>ELECTRICAL</v>
          </cell>
          <cell r="E1829" t="str">
            <v>26.8H</v>
          </cell>
          <cell r="F1829">
            <v>1379</v>
          </cell>
          <cell r="G1829">
            <v>1599.6399999999999</v>
          </cell>
          <cell r="H1829">
            <v>1600</v>
          </cell>
        </row>
        <row r="1830">
          <cell r="B1830" t="str">
            <v>Wheel Balancing weights 10G</v>
          </cell>
          <cell r="C1830" t="str">
            <v>Supplies</v>
          </cell>
          <cell r="D1830" t="str">
            <v>TRANSPORT</v>
          </cell>
          <cell r="E1830" t="str">
            <v>25.7M</v>
          </cell>
          <cell r="F1830">
            <v>12.8</v>
          </cell>
          <cell r="G1830">
            <v>14.847999999999999</v>
          </cell>
          <cell r="H1830">
            <v>15</v>
          </cell>
        </row>
        <row r="1831">
          <cell r="B1831" t="str">
            <v xml:space="preserve">Wheel Balancing weights 20G </v>
          </cell>
          <cell r="C1831" t="str">
            <v>Supplies</v>
          </cell>
          <cell r="D1831" t="str">
            <v>TRANSPORT</v>
          </cell>
          <cell r="E1831" t="str">
            <v>25.7M</v>
          </cell>
          <cell r="F1831">
            <v>27.84</v>
          </cell>
          <cell r="G1831">
            <v>32.294399999999996</v>
          </cell>
          <cell r="H1831">
            <v>33</v>
          </cell>
        </row>
        <row r="1832">
          <cell r="B1832" t="str">
            <v>Wheel Balancing weights 25G</v>
          </cell>
          <cell r="C1832" t="str">
            <v>Supplies</v>
          </cell>
          <cell r="D1832" t="str">
            <v>TRANSPORT</v>
          </cell>
          <cell r="E1832" t="str">
            <v>25.7M</v>
          </cell>
          <cell r="F1832">
            <v>33.64</v>
          </cell>
          <cell r="G1832">
            <v>39.022399999999998</v>
          </cell>
          <cell r="H1832">
            <v>40</v>
          </cell>
        </row>
        <row r="1833">
          <cell r="B1833" t="str">
            <v>Wheel Balancing weights 30G</v>
          </cell>
          <cell r="C1833" t="str">
            <v>Supplies</v>
          </cell>
          <cell r="D1833" t="str">
            <v>TRANSPORT</v>
          </cell>
          <cell r="E1833" t="str">
            <v>25.7M</v>
          </cell>
          <cell r="F1833">
            <v>39.44</v>
          </cell>
          <cell r="G1833">
            <v>45.750399999999992</v>
          </cell>
          <cell r="H1833">
            <v>46</v>
          </cell>
        </row>
        <row r="1834">
          <cell r="B1834" t="str">
            <v>Wheel Balancing weights 35G</v>
          </cell>
          <cell r="C1834" t="str">
            <v>Supplies</v>
          </cell>
          <cell r="D1834" t="str">
            <v>TRANSPORT</v>
          </cell>
          <cell r="E1834" t="str">
            <v>25.7M</v>
          </cell>
          <cell r="F1834">
            <v>24.5</v>
          </cell>
          <cell r="G1834">
            <v>28.419999999999998</v>
          </cell>
          <cell r="H1834">
            <v>29</v>
          </cell>
        </row>
        <row r="1835">
          <cell r="B1835" t="str">
            <v>Wheel Balancing weights 40G</v>
          </cell>
          <cell r="C1835" t="str">
            <v>Supplies</v>
          </cell>
          <cell r="D1835" t="str">
            <v>TRANSPORT</v>
          </cell>
          <cell r="E1835" t="str">
            <v>25.7M</v>
          </cell>
          <cell r="F1835">
            <v>25.76</v>
          </cell>
          <cell r="G1835">
            <v>29.881599999999999</v>
          </cell>
          <cell r="H1835">
            <v>30</v>
          </cell>
        </row>
        <row r="1836">
          <cell r="B1836" t="str">
            <v>Wheel Balancing weights 45G</v>
          </cell>
          <cell r="C1836" t="str">
            <v>Supplies</v>
          </cell>
          <cell r="D1836" t="str">
            <v>TRANSPORT</v>
          </cell>
          <cell r="E1836" t="str">
            <v>25.7M</v>
          </cell>
          <cell r="F1836">
            <v>29.79</v>
          </cell>
          <cell r="G1836">
            <v>34.556399999999996</v>
          </cell>
          <cell r="H1836">
            <v>35</v>
          </cell>
        </row>
        <row r="1837">
          <cell r="B1837" t="str">
            <v>Wheel Balancing weights 50G</v>
          </cell>
          <cell r="C1837" t="str">
            <v>Supplies</v>
          </cell>
          <cell r="D1837" t="str">
            <v>TRANSPORT</v>
          </cell>
          <cell r="E1837" t="str">
            <v>25.7M</v>
          </cell>
          <cell r="F1837">
            <v>62.64</v>
          </cell>
          <cell r="G1837">
            <v>72.662399999999991</v>
          </cell>
          <cell r="H1837">
            <v>73</v>
          </cell>
        </row>
        <row r="1838">
          <cell r="B1838" t="str">
            <v>Wheel Balancing weights 55G</v>
          </cell>
          <cell r="C1838" t="str">
            <v>Supplies</v>
          </cell>
          <cell r="D1838" t="str">
            <v>TRANSPORT</v>
          </cell>
          <cell r="E1838" t="str">
            <v>25.7M</v>
          </cell>
          <cell r="F1838">
            <v>35.08</v>
          </cell>
          <cell r="G1838">
            <v>40.692799999999998</v>
          </cell>
          <cell r="H1838">
            <v>41</v>
          </cell>
        </row>
        <row r="1839">
          <cell r="B1839" t="str">
            <v>Wheel Balancing weights 5G</v>
          </cell>
          <cell r="C1839" t="str">
            <v>Supplies</v>
          </cell>
          <cell r="D1839" t="str">
            <v>TRANSPORT</v>
          </cell>
          <cell r="E1839" t="str">
            <v>25.7M</v>
          </cell>
          <cell r="F1839">
            <v>31.5</v>
          </cell>
          <cell r="G1839">
            <v>36.54</v>
          </cell>
          <cell r="H1839">
            <v>37</v>
          </cell>
        </row>
        <row r="1840">
          <cell r="B1840" t="str">
            <v>Glue, PVC jointing</v>
          </cell>
          <cell r="C1840" t="str">
            <v>Supplies</v>
          </cell>
          <cell r="D1840" t="str">
            <v>ELECTRICAL</v>
          </cell>
          <cell r="E1840" t="str">
            <v>26.8H</v>
          </cell>
          <cell r="F1840">
            <v>1000</v>
          </cell>
          <cell r="G1840">
            <v>1160</v>
          </cell>
          <cell r="H1840">
            <v>1160</v>
          </cell>
        </row>
        <row r="1841">
          <cell r="B1841" t="str">
            <v>Wheel Balancing weights 60G</v>
          </cell>
          <cell r="C1841" t="str">
            <v>Supplies</v>
          </cell>
          <cell r="D1841" t="str">
            <v>TRANSPORT</v>
          </cell>
          <cell r="E1841" t="str">
            <v>25.7M</v>
          </cell>
          <cell r="F1841">
            <v>41.86</v>
          </cell>
          <cell r="G1841">
            <v>48.557599999999994</v>
          </cell>
          <cell r="H1841">
            <v>49</v>
          </cell>
        </row>
        <row r="1842">
          <cell r="B1842" t="str">
            <v>Wheel Balancing weights 65G</v>
          </cell>
          <cell r="C1842" t="str">
            <v>Supplies</v>
          </cell>
          <cell r="D1842" t="str">
            <v>TRANSPORT</v>
          </cell>
          <cell r="E1842" t="str">
            <v>25.7M</v>
          </cell>
          <cell r="F1842">
            <v>41.98</v>
          </cell>
          <cell r="G1842">
            <v>48.696799999999996</v>
          </cell>
          <cell r="H1842">
            <v>49</v>
          </cell>
        </row>
        <row r="1843">
          <cell r="B1843" t="str">
            <v>Wheel Balancing weights 70G</v>
          </cell>
          <cell r="C1843" t="str">
            <v>Supplies</v>
          </cell>
          <cell r="D1843" t="str">
            <v>TRANSPORT</v>
          </cell>
          <cell r="E1843" t="str">
            <v>25.7M</v>
          </cell>
          <cell r="F1843">
            <v>42.32</v>
          </cell>
          <cell r="G1843">
            <v>49.091199999999994</v>
          </cell>
          <cell r="H1843">
            <v>50</v>
          </cell>
        </row>
        <row r="1844">
          <cell r="B1844" t="str">
            <v>Wheel Balancing weights 80G</v>
          </cell>
          <cell r="C1844" t="str">
            <v>Supplies</v>
          </cell>
          <cell r="D1844" t="str">
            <v>TRANSPORT</v>
          </cell>
          <cell r="E1844" t="str">
            <v>25.7M</v>
          </cell>
          <cell r="F1844">
            <v>50.03</v>
          </cell>
          <cell r="G1844">
            <v>58.034799999999997</v>
          </cell>
          <cell r="H1844">
            <v>59</v>
          </cell>
        </row>
        <row r="1845">
          <cell r="B1845" t="str">
            <v>Wheel Balancing weights 90G</v>
          </cell>
          <cell r="C1845" t="str">
            <v>Supplies</v>
          </cell>
          <cell r="D1845" t="str">
            <v>TRANSPORT</v>
          </cell>
          <cell r="E1845" t="str">
            <v>25.7M</v>
          </cell>
          <cell r="F1845">
            <v>113.68</v>
          </cell>
          <cell r="G1845">
            <v>131.86879999999999</v>
          </cell>
          <cell r="H1845">
            <v>132</v>
          </cell>
        </row>
        <row r="1846">
          <cell r="B1846" t="str">
            <v>Wheel Castor</v>
          </cell>
          <cell r="C1846" t="str">
            <v>Supplies</v>
          </cell>
          <cell r="D1846" t="str">
            <v>GENERAL</v>
          </cell>
          <cell r="E1846" t="str">
            <v>26.6W</v>
          </cell>
          <cell r="F1846">
            <v>986</v>
          </cell>
          <cell r="G1846">
            <v>1143.76</v>
          </cell>
          <cell r="H1846">
            <v>1144</v>
          </cell>
        </row>
        <row r="1847">
          <cell r="B1847" t="str">
            <v>Whistle Metal</v>
          </cell>
          <cell r="C1847" t="str">
            <v>Supplies</v>
          </cell>
          <cell r="D1847" t="str">
            <v>GENERAL</v>
          </cell>
          <cell r="E1847" t="str">
            <v>25.6W</v>
          </cell>
          <cell r="F1847">
            <v>15</v>
          </cell>
          <cell r="G1847">
            <v>17.399999999999999</v>
          </cell>
          <cell r="H1847">
            <v>18</v>
          </cell>
        </row>
        <row r="1848">
          <cell r="B1848" t="str">
            <v xml:space="preserve">White Out 20 mls </v>
          </cell>
          <cell r="C1848" t="str">
            <v>Supplies</v>
          </cell>
          <cell r="D1848" t="str">
            <v>OFFICE</v>
          </cell>
          <cell r="E1848" t="str">
            <v>26.6L</v>
          </cell>
          <cell r="F1848">
            <v>59.16</v>
          </cell>
          <cell r="G1848">
            <v>68.625599999999991</v>
          </cell>
          <cell r="H1848">
            <v>69</v>
          </cell>
        </row>
        <row r="1849">
          <cell r="B1849" t="str">
            <v>Wiper, Blade 16''</v>
          </cell>
          <cell r="C1849" t="str">
            <v>Supplies</v>
          </cell>
          <cell r="D1849" t="str">
            <v>TRANSPORT</v>
          </cell>
          <cell r="E1849" t="str">
            <v>25.7M</v>
          </cell>
          <cell r="F1849">
            <v>3085.6</v>
          </cell>
          <cell r="G1849">
            <v>3579.2959999999998</v>
          </cell>
          <cell r="H1849">
            <v>3580</v>
          </cell>
        </row>
        <row r="1850">
          <cell r="B1850" t="str">
            <v>Wiper, Blade 18''</v>
          </cell>
          <cell r="C1850" t="str">
            <v>Supplies</v>
          </cell>
          <cell r="D1850" t="str">
            <v>TRANSPORT</v>
          </cell>
          <cell r="E1850" t="str">
            <v>25.7M</v>
          </cell>
          <cell r="F1850">
            <v>2700.0042899999999</v>
          </cell>
          <cell r="G1850">
            <v>3132.0049763999996</v>
          </cell>
          <cell r="H1850">
            <v>3133</v>
          </cell>
        </row>
        <row r="1851">
          <cell r="B1851" t="str">
            <v>Lock, Mortice 3 Lever Union</v>
          </cell>
          <cell r="C1851" t="str">
            <v>Supplies</v>
          </cell>
          <cell r="D1851" t="str">
            <v>ELECTRICAL</v>
          </cell>
          <cell r="E1851" t="str">
            <v>26.8H</v>
          </cell>
          <cell r="F1851">
            <v>2570</v>
          </cell>
          <cell r="G1851">
            <v>2981.2</v>
          </cell>
          <cell r="H1851">
            <v>2982</v>
          </cell>
        </row>
        <row r="1852">
          <cell r="B1852" t="str">
            <v>Wiper, Blade 20''</v>
          </cell>
          <cell r="C1852" t="str">
            <v>Supplies</v>
          </cell>
          <cell r="D1852" t="str">
            <v>TRANSPORT</v>
          </cell>
          <cell r="E1852" t="str">
            <v>25.7M</v>
          </cell>
          <cell r="F1852">
            <v>3526.4</v>
          </cell>
          <cell r="G1852">
            <v>4090.6239999999998</v>
          </cell>
          <cell r="H1852">
            <v>4091</v>
          </cell>
        </row>
        <row r="1853">
          <cell r="B1853" t="str">
            <v>Wiper, Blade Subaru 86542AA020</v>
          </cell>
          <cell r="C1853" t="str">
            <v>Supplies</v>
          </cell>
          <cell r="D1853" t="str">
            <v>TRANSPORT</v>
          </cell>
          <cell r="E1853" t="str">
            <v>25.7M</v>
          </cell>
          <cell r="F1853">
            <v>1650</v>
          </cell>
          <cell r="G1853">
            <v>1913.9999999999998</v>
          </cell>
          <cell r="H1853">
            <v>1914</v>
          </cell>
        </row>
        <row r="1854">
          <cell r="B1854" t="str">
            <v>Wiper, Blade Subaru 86542AA040</v>
          </cell>
          <cell r="C1854" t="str">
            <v>Supplies</v>
          </cell>
          <cell r="D1854" t="str">
            <v>TRANSPORT</v>
          </cell>
          <cell r="E1854" t="str">
            <v>25.7M</v>
          </cell>
          <cell r="F1854">
            <v>2516.0050000000001</v>
          </cell>
          <cell r="G1854">
            <v>2918.5657999999999</v>
          </cell>
          <cell r="H1854">
            <v>2919</v>
          </cell>
        </row>
        <row r="1855">
          <cell r="B1855" t="str">
            <v>Wool, Steel 250gms</v>
          </cell>
          <cell r="C1855" t="str">
            <v>Supplies</v>
          </cell>
          <cell r="D1855" t="str">
            <v>CLEANING</v>
          </cell>
          <cell r="E1855" t="str">
            <v>26.8J</v>
          </cell>
          <cell r="F1855">
            <v>60</v>
          </cell>
          <cell r="G1855">
            <v>69.599999999999994</v>
          </cell>
          <cell r="H1855">
            <v>70</v>
          </cell>
        </row>
        <row r="1856">
          <cell r="B1856" t="str">
            <v>Padlock- Large Rolux</v>
          </cell>
          <cell r="C1856" t="str">
            <v>Supplies</v>
          </cell>
          <cell r="D1856" t="str">
            <v>ELECTRICAL</v>
          </cell>
          <cell r="E1856" t="str">
            <v>26.8H</v>
          </cell>
          <cell r="F1856">
            <v>3000</v>
          </cell>
          <cell r="G1856">
            <v>3479.9999999999995</v>
          </cell>
          <cell r="H1856">
            <v>3480</v>
          </cell>
        </row>
        <row r="1857">
          <cell r="B1857" t="str">
            <v>Padlock- Medium Rolux</v>
          </cell>
          <cell r="C1857" t="str">
            <v>Supplies</v>
          </cell>
          <cell r="D1857" t="str">
            <v>ELECTRICAL</v>
          </cell>
          <cell r="E1857" t="str">
            <v>26.8H</v>
          </cell>
          <cell r="F1857">
            <v>2500</v>
          </cell>
          <cell r="G1857">
            <v>2900</v>
          </cell>
          <cell r="H1857">
            <v>2900</v>
          </cell>
        </row>
        <row r="1858">
          <cell r="B1858" t="str">
            <v xml:space="preserve">Padlock- Tri-Circle Large </v>
          </cell>
          <cell r="C1858" t="str">
            <v>Supplies</v>
          </cell>
          <cell r="D1858" t="str">
            <v>ELECTRICAL</v>
          </cell>
          <cell r="E1858" t="str">
            <v>26.8H</v>
          </cell>
          <cell r="F1858">
            <v>800</v>
          </cell>
          <cell r="G1858">
            <v>927.99999999999989</v>
          </cell>
          <cell r="H1858">
            <v>928</v>
          </cell>
        </row>
        <row r="1859">
          <cell r="B1859" t="str">
            <v xml:space="preserve">Padlock- Tri-Circle Small </v>
          </cell>
          <cell r="C1859" t="str">
            <v>Supplies</v>
          </cell>
          <cell r="D1859" t="str">
            <v>ELECTRICAL</v>
          </cell>
          <cell r="E1859" t="str">
            <v>26.8H</v>
          </cell>
          <cell r="F1859">
            <v>300</v>
          </cell>
          <cell r="G1859">
            <v>348</v>
          </cell>
          <cell r="H1859">
            <v>348</v>
          </cell>
        </row>
        <row r="1860">
          <cell r="B1860" t="str">
            <v xml:space="preserve">Padlock- Tri-Circle X-Large </v>
          </cell>
          <cell r="C1860" t="str">
            <v>Supplies</v>
          </cell>
          <cell r="D1860" t="str">
            <v>ELECTRICAL</v>
          </cell>
          <cell r="E1860" t="str">
            <v>26.8H</v>
          </cell>
          <cell r="F1860">
            <v>900</v>
          </cell>
          <cell r="G1860">
            <v>1044</v>
          </cell>
          <cell r="H1860">
            <v>1044</v>
          </cell>
        </row>
        <row r="1861">
          <cell r="B1861" t="str">
            <v xml:space="preserve">Padlock- Viro Small </v>
          </cell>
          <cell r="C1861" t="str">
            <v>Supplies</v>
          </cell>
          <cell r="D1861" t="str">
            <v>ELECTRICAL</v>
          </cell>
          <cell r="E1861" t="str">
            <v>26.8H</v>
          </cell>
          <cell r="F1861">
            <v>500</v>
          </cell>
          <cell r="G1861">
            <v>580</v>
          </cell>
          <cell r="H1861">
            <v>580</v>
          </cell>
        </row>
        <row r="1862">
          <cell r="B1862" t="str">
            <v>Paper, Sand  P 120</v>
          </cell>
          <cell r="C1862" t="str">
            <v>Supplies</v>
          </cell>
          <cell r="D1862" t="str">
            <v>ELECTRICAL</v>
          </cell>
          <cell r="E1862" t="str">
            <v>26.8H</v>
          </cell>
          <cell r="F1862">
            <v>200</v>
          </cell>
          <cell r="G1862">
            <v>231.99999999999997</v>
          </cell>
          <cell r="H1862">
            <v>232</v>
          </cell>
        </row>
        <row r="1863">
          <cell r="B1863" t="str">
            <v>Paper, Sand  No.1</v>
          </cell>
          <cell r="C1863" t="str">
            <v>Supplies</v>
          </cell>
          <cell r="D1863" t="str">
            <v>ELECTRICAL</v>
          </cell>
          <cell r="E1863" t="str">
            <v>26.8H</v>
          </cell>
          <cell r="F1863">
            <v>200</v>
          </cell>
          <cell r="G1863">
            <v>231.99999999999997</v>
          </cell>
          <cell r="H1863">
            <v>232</v>
          </cell>
        </row>
        <row r="1864">
          <cell r="B1864" t="str">
            <v>Paper, Sand  No.3</v>
          </cell>
          <cell r="C1864" t="str">
            <v>Supplies</v>
          </cell>
          <cell r="D1864" t="str">
            <v>ELECTRICAL</v>
          </cell>
          <cell r="E1864" t="str">
            <v>26.8H</v>
          </cell>
          <cell r="F1864">
            <v>200</v>
          </cell>
          <cell r="G1864">
            <v>231.99999999999997</v>
          </cell>
          <cell r="H1864">
            <v>232</v>
          </cell>
        </row>
        <row r="1865">
          <cell r="B1865" t="str">
            <v>Paper, Sand No.2</v>
          </cell>
          <cell r="C1865" t="str">
            <v>Supplies</v>
          </cell>
          <cell r="D1865" t="str">
            <v>ELECTRICAL</v>
          </cell>
          <cell r="E1865" t="str">
            <v>26.8H</v>
          </cell>
          <cell r="F1865">
            <v>200</v>
          </cell>
          <cell r="G1865">
            <v>231.99999999999997</v>
          </cell>
          <cell r="H1865">
            <v>232</v>
          </cell>
        </row>
        <row r="1866">
          <cell r="B1866" t="str">
            <v>Paper, Sand P-80</v>
          </cell>
          <cell r="C1866" t="str">
            <v>Supplies</v>
          </cell>
          <cell r="D1866" t="str">
            <v>ELECTRICAL</v>
          </cell>
          <cell r="E1866" t="str">
            <v>26.8H</v>
          </cell>
          <cell r="F1866">
            <v>200</v>
          </cell>
          <cell r="G1866">
            <v>231.99999999999997</v>
          </cell>
          <cell r="H1866">
            <v>232</v>
          </cell>
        </row>
        <row r="1867">
          <cell r="B1867" t="str">
            <v>Paper, Sand P120</v>
          </cell>
          <cell r="C1867" t="str">
            <v>Supplies</v>
          </cell>
          <cell r="D1867" t="str">
            <v>ELECTRICAL</v>
          </cell>
          <cell r="E1867" t="str">
            <v>26.8H</v>
          </cell>
          <cell r="F1867">
            <v>200</v>
          </cell>
          <cell r="G1867">
            <v>231.99999999999997</v>
          </cell>
          <cell r="H1867">
            <v>232</v>
          </cell>
        </row>
        <row r="1868">
          <cell r="B1868" t="str">
            <v xml:space="preserve">Patress-Twin Deep </v>
          </cell>
          <cell r="C1868" t="str">
            <v>Supplies</v>
          </cell>
          <cell r="D1868" t="str">
            <v>ELECTRICAL</v>
          </cell>
          <cell r="E1868" t="str">
            <v>26.8H</v>
          </cell>
          <cell r="F1868">
            <v>200</v>
          </cell>
          <cell r="G1868">
            <v>231.99999999999997</v>
          </cell>
          <cell r="H1868">
            <v>232</v>
          </cell>
        </row>
        <row r="1869">
          <cell r="B1869" t="str">
            <v>Rod, Welding Fontac  Fontac 2.0mm(1x5kg)</v>
          </cell>
          <cell r="C1869" t="str">
            <v>Supplies</v>
          </cell>
          <cell r="D1869" t="str">
            <v>ELECTRICAL</v>
          </cell>
          <cell r="E1869" t="str">
            <v>26.8H</v>
          </cell>
          <cell r="F1869">
            <v>600</v>
          </cell>
          <cell r="G1869">
            <v>696</v>
          </cell>
          <cell r="H1869">
            <v>696</v>
          </cell>
        </row>
        <row r="1870">
          <cell r="B1870" t="str">
            <v>Rod, Welding Fontac  Fontac 2.5mm(1x5kg)</v>
          </cell>
          <cell r="C1870" t="str">
            <v>Supplies</v>
          </cell>
          <cell r="D1870" t="str">
            <v>ELECTRICAL</v>
          </cell>
          <cell r="E1870" t="str">
            <v>26.8H</v>
          </cell>
          <cell r="F1870">
            <v>600</v>
          </cell>
          <cell r="G1870">
            <v>696</v>
          </cell>
          <cell r="H1870">
            <v>696</v>
          </cell>
        </row>
        <row r="1871">
          <cell r="B1871" t="str">
            <v>Rod, Welding Fontac  Fontac 3.0mm</v>
          </cell>
          <cell r="C1871" t="str">
            <v>Supplies</v>
          </cell>
          <cell r="D1871" t="str">
            <v>ELECTRICAL</v>
          </cell>
          <cell r="E1871" t="str">
            <v>26.8H</v>
          </cell>
          <cell r="F1871">
            <v>700</v>
          </cell>
          <cell r="G1871">
            <v>812</v>
          </cell>
          <cell r="H1871">
            <v>812</v>
          </cell>
        </row>
        <row r="1872">
          <cell r="B1872" t="str">
            <v>Rod, Welding Fontac  Fontac 3.0mm(1x5)</v>
          </cell>
          <cell r="C1872" t="str">
            <v>Supplies</v>
          </cell>
          <cell r="D1872" t="str">
            <v>ELECTRICAL</v>
          </cell>
          <cell r="E1872" t="str">
            <v>26.8H</v>
          </cell>
          <cell r="F1872">
            <v>700</v>
          </cell>
          <cell r="G1872">
            <v>812</v>
          </cell>
          <cell r="H1872">
            <v>812</v>
          </cell>
        </row>
        <row r="1873">
          <cell r="B1873" t="str">
            <v xml:space="preserve">Screw, Self Tapping 1 1/2x3.5MM </v>
          </cell>
          <cell r="C1873" t="str">
            <v>Supplies</v>
          </cell>
          <cell r="D1873" t="str">
            <v>ELECTRICAL</v>
          </cell>
          <cell r="E1873" t="str">
            <v>26.8H</v>
          </cell>
          <cell r="F1873">
            <v>600</v>
          </cell>
          <cell r="G1873">
            <v>696</v>
          </cell>
          <cell r="H1873">
            <v>696</v>
          </cell>
        </row>
        <row r="1874">
          <cell r="B1874" t="str">
            <v xml:space="preserve">Screw, Self Tapping 1 1/2x4.0MM </v>
          </cell>
          <cell r="C1874" t="str">
            <v>Supplies</v>
          </cell>
          <cell r="D1874" t="str">
            <v>ELECTRICAL</v>
          </cell>
          <cell r="E1874" t="str">
            <v>26.8H</v>
          </cell>
          <cell r="F1874">
            <v>300</v>
          </cell>
          <cell r="G1874">
            <v>348</v>
          </cell>
          <cell r="H1874">
            <v>348</v>
          </cell>
        </row>
        <row r="1875">
          <cell r="B1875" t="str">
            <v xml:space="preserve">Screw Self Tapping 1 1/4x3.5MM </v>
          </cell>
          <cell r="C1875" t="str">
            <v>Supplies</v>
          </cell>
          <cell r="D1875" t="str">
            <v>ELECTRICAL</v>
          </cell>
          <cell r="E1875" t="str">
            <v>26.8H</v>
          </cell>
          <cell r="F1875">
            <v>400</v>
          </cell>
          <cell r="G1875">
            <v>463.99999999999994</v>
          </cell>
          <cell r="H1875">
            <v>464</v>
          </cell>
        </row>
        <row r="1876">
          <cell r="B1876" t="str">
            <v xml:space="preserve">Screw, Self Tapping 1x 4.0MM </v>
          </cell>
          <cell r="C1876" t="str">
            <v>Supplies</v>
          </cell>
          <cell r="D1876" t="str">
            <v>ELECTRICAL</v>
          </cell>
          <cell r="E1876" t="str">
            <v>26.8H</v>
          </cell>
          <cell r="F1876">
            <v>400</v>
          </cell>
          <cell r="G1876">
            <v>463.99999999999994</v>
          </cell>
          <cell r="H1876">
            <v>464</v>
          </cell>
        </row>
        <row r="1877">
          <cell r="B1877" t="str">
            <v xml:space="preserve">Screw, Self Tapping 1x3.5MM </v>
          </cell>
          <cell r="C1877" t="str">
            <v>Supplies</v>
          </cell>
          <cell r="D1877" t="str">
            <v>ELECTRICAL</v>
          </cell>
          <cell r="E1877" t="str">
            <v>26.8H</v>
          </cell>
          <cell r="F1877">
            <v>400</v>
          </cell>
          <cell r="G1877">
            <v>463.99999999999994</v>
          </cell>
          <cell r="H1877">
            <v>464</v>
          </cell>
        </row>
        <row r="1878">
          <cell r="B1878" t="str">
            <v xml:space="preserve">Screw, Self Tapping 1/4x3.0MM </v>
          </cell>
          <cell r="C1878" t="str">
            <v>Supplies</v>
          </cell>
          <cell r="D1878" t="str">
            <v>ELECTRICAL</v>
          </cell>
          <cell r="E1878" t="str">
            <v>26.8H</v>
          </cell>
          <cell r="F1878">
            <v>450</v>
          </cell>
          <cell r="G1878">
            <v>522</v>
          </cell>
          <cell r="H1878">
            <v>522</v>
          </cell>
        </row>
        <row r="1879">
          <cell r="B1879" t="str">
            <v xml:space="preserve">Screw, Self Tapping 2 1/2x4.0MM </v>
          </cell>
          <cell r="C1879" t="str">
            <v>Supplies</v>
          </cell>
          <cell r="D1879" t="str">
            <v>ELECTRICAL</v>
          </cell>
          <cell r="E1879" t="str">
            <v>26.8H</v>
          </cell>
          <cell r="F1879">
            <v>450</v>
          </cell>
          <cell r="G1879">
            <v>522</v>
          </cell>
          <cell r="H1879">
            <v>522</v>
          </cell>
        </row>
        <row r="1880">
          <cell r="B1880" t="str">
            <v xml:space="preserve">Screw, Self Tapping 2x4.0MM </v>
          </cell>
          <cell r="C1880" t="str">
            <v>Supplies</v>
          </cell>
          <cell r="D1880" t="str">
            <v>ELECTRICAL</v>
          </cell>
          <cell r="E1880" t="str">
            <v>26.8H</v>
          </cell>
          <cell r="F1880">
            <v>450</v>
          </cell>
          <cell r="G1880">
            <v>522</v>
          </cell>
          <cell r="H1880">
            <v>522</v>
          </cell>
        </row>
        <row r="1881">
          <cell r="B1881" t="str">
            <v>Tap, Bib 1 Pegler</v>
          </cell>
          <cell r="C1881" t="str">
            <v>Supplies</v>
          </cell>
          <cell r="D1881" t="str">
            <v>ELECTRICAL</v>
          </cell>
          <cell r="E1881" t="str">
            <v>26.8H</v>
          </cell>
          <cell r="F1881">
            <v>3000</v>
          </cell>
          <cell r="G1881">
            <v>3479.9999999999995</v>
          </cell>
          <cell r="H1881">
            <v>3480</v>
          </cell>
        </row>
        <row r="1882">
          <cell r="B1882" t="str">
            <v xml:space="preserve">Tap, Bib 1/2 Pegler </v>
          </cell>
          <cell r="C1882" t="str">
            <v>Supplies</v>
          </cell>
          <cell r="D1882" t="str">
            <v>ELECTRICAL</v>
          </cell>
          <cell r="E1882" t="str">
            <v>26.8H</v>
          </cell>
          <cell r="F1882">
            <v>2500</v>
          </cell>
          <cell r="G1882">
            <v>2900</v>
          </cell>
          <cell r="H1882">
            <v>2900</v>
          </cell>
        </row>
        <row r="1883">
          <cell r="B1883" t="str">
            <v xml:space="preserve">Tap, Bib 3/4 Pegler </v>
          </cell>
          <cell r="C1883" t="str">
            <v>Supplies</v>
          </cell>
          <cell r="D1883" t="str">
            <v>ELECTRICAL</v>
          </cell>
          <cell r="E1883" t="str">
            <v>26.8H</v>
          </cell>
          <cell r="F1883">
            <v>2600</v>
          </cell>
          <cell r="G1883">
            <v>3016</v>
          </cell>
          <cell r="H1883">
            <v>3016</v>
          </cell>
        </row>
        <row r="1884">
          <cell r="B1884" t="str">
            <v>Tap, Pillar Pegler 1/2"</v>
          </cell>
          <cell r="C1884" t="str">
            <v>Supplies</v>
          </cell>
          <cell r="D1884" t="str">
            <v>ELECTRICAL</v>
          </cell>
          <cell r="E1884" t="str">
            <v>26.8H</v>
          </cell>
          <cell r="F1884">
            <v>3000</v>
          </cell>
          <cell r="G1884">
            <v>3479.9999999999995</v>
          </cell>
          <cell r="H1884">
            <v>3480</v>
          </cell>
        </row>
        <row r="1885">
          <cell r="B1885" t="str">
            <v>Tap, Pillar Pegler 3/4</v>
          </cell>
          <cell r="C1885" t="str">
            <v>Supplies</v>
          </cell>
          <cell r="D1885" t="str">
            <v>ELECTRICAL</v>
          </cell>
          <cell r="E1885" t="str">
            <v>26.8H</v>
          </cell>
          <cell r="F1885">
            <v>5500</v>
          </cell>
          <cell r="G1885">
            <v>6380</v>
          </cell>
          <cell r="H1885">
            <v>6380</v>
          </cell>
        </row>
        <row r="1886">
          <cell r="B1886" t="str">
            <v>Tap, Water 3/4 Pegler</v>
          </cell>
          <cell r="C1886" t="str">
            <v>Supplies</v>
          </cell>
          <cell r="D1886" t="str">
            <v>ELECTRICAL</v>
          </cell>
          <cell r="E1886" t="str">
            <v>26.8H</v>
          </cell>
          <cell r="F1886">
            <v>2500</v>
          </cell>
          <cell r="G1886">
            <v>2900</v>
          </cell>
          <cell r="H1886">
            <v>2900</v>
          </cell>
        </row>
        <row r="1887">
          <cell r="B1887" t="str">
            <v>Tap, connector Basin flexible</v>
          </cell>
          <cell r="C1887" t="str">
            <v>Supplies</v>
          </cell>
          <cell r="D1887" t="str">
            <v>ELECTRICAL</v>
          </cell>
          <cell r="E1887" t="str">
            <v>26.8H</v>
          </cell>
          <cell r="F1887">
            <v>600</v>
          </cell>
          <cell r="G1887">
            <v>696</v>
          </cell>
          <cell r="H1887">
            <v>696</v>
          </cell>
        </row>
        <row r="1888">
          <cell r="B1888" t="str">
            <v>Tape, thread seal (PTFE) 10/pk</v>
          </cell>
          <cell r="C1888" t="str">
            <v>Supplies</v>
          </cell>
          <cell r="D1888" t="str">
            <v>ELECTRICAL</v>
          </cell>
          <cell r="E1888" t="str">
            <v>26.8H</v>
          </cell>
          <cell r="F1888">
            <v>500</v>
          </cell>
          <cell r="G1888">
            <v>580</v>
          </cell>
          <cell r="H1888">
            <v>580</v>
          </cell>
        </row>
        <row r="1889">
          <cell r="B1889" t="str">
            <v>Tape, Thread  PTFE Teflon</v>
          </cell>
          <cell r="C1889" t="str">
            <v>Supplies</v>
          </cell>
          <cell r="D1889" t="str">
            <v>ELECTRICAL</v>
          </cell>
          <cell r="E1889" t="str">
            <v>26.8H</v>
          </cell>
          <cell r="F1889">
            <v>500</v>
          </cell>
          <cell r="G1889">
            <v>580</v>
          </cell>
          <cell r="H1889">
            <v>580</v>
          </cell>
        </row>
        <row r="1890">
          <cell r="B1890" t="str">
            <v>Valve, Gate 25mm Pegler</v>
          </cell>
          <cell r="C1890" t="str">
            <v>Supplies</v>
          </cell>
          <cell r="D1890" t="str">
            <v>ELECTRICAL</v>
          </cell>
          <cell r="E1890" t="str">
            <v>26.8H</v>
          </cell>
          <cell r="F1890">
            <v>700</v>
          </cell>
          <cell r="G1890">
            <v>812</v>
          </cell>
          <cell r="H1890">
            <v>812</v>
          </cell>
        </row>
        <row r="1891">
          <cell r="B1891" t="str">
            <v>Valve, Angle 1/2"x1/2"</v>
          </cell>
          <cell r="C1891" t="str">
            <v>Supplies</v>
          </cell>
          <cell r="D1891" t="str">
            <v>ELECTRICAL</v>
          </cell>
          <cell r="E1891" t="str">
            <v>26.8H</v>
          </cell>
          <cell r="F1891">
            <v>400</v>
          </cell>
          <cell r="G1891">
            <v>463.99999999999994</v>
          </cell>
          <cell r="H1891">
            <v>464</v>
          </cell>
        </row>
        <row r="1892">
          <cell r="B1892" t="str">
            <v>Valve, Brass-Non Non-Return   1 1/2</v>
          </cell>
          <cell r="C1892" t="str">
            <v>Supplies</v>
          </cell>
          <cell r="D1892" t="str">
            <v>ELECTRICAL</v>
          </cell>
          <cell r="E1892" t="str">
            <v>26.8H</v>
          </cell>
          <cell r="F1892">
            <v>3000</v>
          </cell>
          <cell r="G1892">
            <v>3479.9999999999995</v>
          </cell>
          <cell r="H1892">
            <v>3480</v>
          </cell>
        </row>
        <row r="1893">
          <cell r="B1893" t="str">
            <v>Valve, Brass-Non Non-Return   2 1/2</v>
          </cell>
          <cell r="C1893" t="str">
            <v>Supplies</v>
          </cell>
          <cell r="D1893" t="str">
            <v>ELECTRICAL</v>
          </cell>
          <cell r="E1893" t="str">
            <v>26.8H</v>
          </cell>
          <cell r="F1893">
            <v>3000</v>
          </cell>
          <cell r="G1893">
            <v>3479.9999999999995</v>
          </cell>
          <cell r="H1893">
            <v>3480</v>
          </cell>
        </row>
        <row r="1894">
          <cell r="B1894" t="str">
            <v>Valve, Brass-Non Non-Return   2</v>
          </cell>
          <cell r="C1894" t="str">
            <v>Supplies</v>
          </cell>
          <cell r="D1894" t="str">
            <v>ELECTRICAL</v>
          </cell>
          <cell r="E1894" t="str">
            <v>26.8H</v>
          </cell>
          <cell r="F1894">
            <v>2500</v>
          </cell>
          <cell r="G1894">
            <v>2900</v>
          </cell>
          <cell r="H1894">
            <v>2900</v>
          </cell>
        </row>
        <row r="1895">
          <cell r="B1895" t="str">
            <v>Valve, Brass-Non Non-Return  1/2</v>
          </cell>
          <cell r="C1895" t="str">
            <v>Supplies</v>
          </cell>
          <cell r="D1895" t="str">
            <v>ELECTRICAL</v>
          </cell>
          <cell r="E1895" t="str">
            <v>26.8H</v>
          </cell>
          <cell r="F1895">
            <v>500</v>
          </cell>
          <cell r="G1895">
            <v>580</v>
          </cell>
          <cell r="H1895">
            <v>580</v>
          </cell>
        </row>
        <row r="1896">
          <cell r="B1896" t="str">
            <v>Valve, Brass-Non Non-Return  3/4</v>
          </cell>
          <cell r="C1896" t="str">
            <v>Supplies</v>
          </cell>
          <cell r="D1896" t="str">
            <v>ELECTRICAL</v>
          </cell>
          <cell r="E1896" t="str">
            <v>26.8H</v>
          </cell>
          <cell r="F1896">
            <v>700</v>
          </cell>
          <cell r="G1896">
            <v>812</v>
          </cell>
          <cell r="H1896">
            <v>812</v>
          </cell>
        </row>
        <row r="1897">
          <cell r="B1897" t="str">
            <v>Valve, Brass-Non-Return  1</v>
          </cell>
          <cell r="C1897" t="str">
            <v>Supplies</v>
          </cell>
          <cell r="D1897" t="str">
            <v>ELECTRICAL</v>
          </cell>
          <cell r="E1897" t="str">
            <v>26.8H</v>
          </cell>
          <cell r="F1897">
            <v>1000</v>
          </cell>
          <cell r="G1897">
            <v>1160</v>
          </cell>
          <cell r="H1897">
            <v>1160</v>
          </cell>
        </row>
        <row r="1898">
          <cell r="B1898" t="str">
            <v>Valve, Float-1 Pegler</v>
          </cell>
          <cell r="C1898" t="str">
            <v>Supplies</v>
          </cell>
          <cell r="D1898" t="str">
            <v>ELECTRICAL</v>
          </cell>
          <cell r="E1898" t="str">
            <v>26.8H</v>
          </cell>
          <cell r="F1898">
            <v>1500</v>
          </cell>
          <cell r="G1898">
            <v>1739.9999999999998</v>
          </cell>
          <cell r="H1898">
            <v>1740</v>
          </cell>
        </row>
        <row r="1899">
          <cell r="B1899" t="str">
            <v>Valve, Float-1/2 Pegler</v>
          </cell>
          <cell r="C1899" t="str">
            <v>Supplies</v>
          </cell>
          <cell r="D1899" t="str">
            <v>ELECTRICAL</v>
          </cell>
          <cell r="E1899" t="str">
            <v>26.8H</v>
          </cell>
          <cell r="F1899">
            <v>1500</v>
          </cell>
          <cell r="G1899">
            <v>1739.9999999999998</v>
          </cell>
          <cell r="H1899">
            <v>1740</v>
          </cell>
        </row>
        <row r="1900">
          <cell r="B1900" t="str">
            <v>Valve, Float-3/4 Pegler</v>
          </cell>
          <cell r="C1900" t="str">
            <v>Supplies</v>
          </cell>
          <cell r="D1900" t="str">
            <v>ELECTRICAL</v>
          </cell>
          <cell r="E1900" t="str">
            <v>26.8H</v>
          </cell>
          <cell r="F1900">
            <v>1000</v>
          </cell>
          <cell r="G1900">
            <v>1160</v>
          </cell>
          <cell r="H1900">
            <v>1160</v>
          </cell>
        </row>
        <row r="1901">
          <cell r="B1901" t="str">
            <v>Valve, Gate 1/2 Pegler</v>
          </cell>
          <cell r="C1901" t="str">
            <v>Supplies</v>
          </cell>
          <cell r="D1901" t="str">
            <v>ELECTRICAL</v>
          </cell>
          <cell r="E1901" t="str">
            <v>26.8H</v>
          </cell>
          <cell r="F1901">
            <v>400</v>
          </cell>
          <cell r="G1901">
            <v>463.99999999999994</v>
          </cell>
          <cell r="H1901">
            <v>464</v>
          </cell>
        </row>
        <row r="1902">
          <cell r="B1902" t="str">
            <v>Valve, Gate 3/4 Pegler</v>
          </cell>
          <cell r="C1902" t="str">
            <v>Supplies</v>
          </cell>
          <cell r="D1902" t="str">
            <v>ELECTRICAL</v>
          </cell>
          <cell r="E1902" t="str">
            <v>26.8H</v>
          </cell>
          <cell r="F1902">
            <v>1200</v>
          </cell>
          <cell r="G1902">
            <v>1392</v>
          </cell>
          <cell r="H1902">
            <v>1392</v>
          </cell>
        </row>
        <row r="1903">
          <cell r="B1903" t="str">
            <v>Valve, Gate-1 English</v>
          </cell>
          <cell r="C1903" t="str">
            <v>Supplies</v>
          </cell>
          <cell r="D1903" t="str">
            <v>ELECTRICAL</v>
          </cell>
          <cell r="E1903" t="str">
            <v>26.8H</v>
          </cell>
          <cell r="F1903">
            <v>1500</v>
          </cell>
          <cell r="G1903">
            <v>1739.9999999999998</v>
          </cell>
          <cell r="H1903">
            <v>1740</v>
          </cell>
        </row>
        <row r="1904">
          <cell r="B1904" t="str">
            <v>Wheel,  Barrow- Heavy Duty</v>
          </cell>
          <cell r="C1904" t="str">
            <v>Supplies</v>
          </cell>
          <cell r="D1904" t="str">
            <v>ELECTRICAL</v>
          </cell>
          <cell r="E1904" t="str">
            <v>26.8H</v>
          </cell>
          <cell r="F1904">
            <v>5000</v>
          </cell>
          <cell r="G1904">
            <v>5800</v>
          </cell>
          <cell r="H1904">
            <v>5800</v>
          </cell>
        </row>
        <row r="1905">
          <cell r="B1905" t="str">
            <v>Grinding Disk 4"</v>
          </cell>
          <cell r="C1905" t="str">
            <v>Supplies</v>
          </cell>
          <cell r="D1905" t="str">
            <v>ELECTRICAL</v>
          </cell>
          <cell r="E1905" t="str">
            <v>26.8H</v>
          </cell>
          <cell r="F1905">
            <v>400</v>
          </cell>
          <cell r="G1905">
            <v>463.99999999999994</v>
          </cell>
          <cell r="H1905">
            <v>464</v>
          </cell>
        </row>
        <row r="1906">
          <cell r="B1906" t="str">
            <v>Spark Plug size CR6HSA</v>
          </cell>
          <cell r="C1906" t="str">
            <v>Supplies</v>
          </cell>
          <cell r="D1906" t="str">
            <v>ELECTRICAL</v>
          </cell>
          <cell r="E1906" t="str">
            <v>26.8H</v>
          </cell>
          <cell r="F1906">
            <v>660</v>
          </cell>
          <cell r="G1906">
            <v>765.59999999999991</v>
          </cell>
          <cell r="H1906">
            <v>766</v>
          </cell>
        </row>
        <row r="1907">
          <cell r="B1907" t="str">
            <v>Water tanks Roto 10,000 lit</v>
          </cell>
          <cell r="C1907" t="str">
            <v>Supplies</v>
          </cell>
          <cell r="D1907" t="str">
            <v>ELECTRICAL</v>
          </cell>
          <cell r="E1907" t="str">
            <v>26.8H</v>
          </cell>
          <cell r="F1907">
            <v>80000</v>
          </cell>
          <cell r="G1907">
            <v>92800</v>
          </cell>
          <cell r="H1907">
            <v>92800</v>
          </cell>
        </row>
        <row r="1908">
          <cell r="B1908" t="str">
            <v>Sand River</v>
          </cell>
          <cell r="C1908" t="str">
            <v>Supplies</v>
          </cell>
          <cell r="D1908" t="str">
            <v>ELECTRICAL</v>
          </cell>
          <cell r="E1908" t="str">
            <v>26.8H</v>
          </cell>
          <cell r="F1908">
            <v>1000</v>
          </cell>
          <cell r="G1908">
            <v>1160</v>
          </cell>
          <cell r="H1908">
            <v>1160</v>
          </cell>
        </row>
        <row r="1909">
          <cell r="B1909" t="str">
            <v>ballast</v>
          </cell>
          <cell r="C1909" t="str">
            <v>Supplies</v>
          </cell>
          <cell r="D1909" t="str">
            <v>ELECTRICAL</v>
          </cell>
          <cell r="E1909" t="str">
            <v>26.8H</v>
          </cell>
          <cell r="F1909">
            <v>1500</v>
          </cell>
          <cell r="G1909">
            <v>1739.9999999999998</v>
          </cell>
          <cell r="H1909">
            <v>1740</v>
          </cell>
        </row>
        <row r="1910">
          <cell r="B1910" t="str">
            <v>Block concrete</v>
          </cell>
          <cell r="C1910" t="str">
            <v>Supplies</v>
          </cell>
          <cell r="D1910" t="str">
            <v>ELECTRICAL</v>
          </cell>
          <cell r="E1910" t="str">
            <v>26.8H</v>
          </cell>
          <cell r="F1910">
            <v>75</v>
          </cell>
          <cell r="G1910">
            <v>87</v>
          </cell>
          <cell r="H1910">
            <v>87</v>
          </cell>
        </row>
        <row r="1911">
          <cell r="B1911" t="str">
            <v>Plumbing fittings PPR</v>
          </cell>
          <cell r="C1911" t="str">
            <v>Supplies</v>
          </cell>
          <cell r="D1911" t="str">
            <v>ELECTRICAL</v>
          </cell>
          <cell r="E1911" t="str">
            <v>26.8H</v>
          </cell>
          <cell r="F1911">
            <v>90</v>
          </cell>
          <cell r="G1911">
            <v>104.39999999999999</v>
          </cell>
          <cell r="H1911">
            <v>105</v>
          </cell>
        </row>
        <row r="1912">
          <cell r="B1912" t="str">
            <v>A/C unit replenishment</v>
          </cell>
          <cell r="C1912" t="str">
            <v>Supplies</v>
          </cell>
          <cell r="D1912" t="str">
            <v>ELECTRICAL</v>
          </cell>
          <cell r="E1912" t="str">
            <v>26.8H</v>
          </cell>
          <cell r="F1912">
            <v>300000</v>
          </cell>
          <cell r="G1912">
            <v>348000</v>
          </cell>
          <cell r="H1912">
            <v>348000</v>
          </cell>
        </row>
        <row r="1913">
          <cell r="B1913" t="str">
            <v>Fluorescent Fitting 2ft twin 20W,240V English</v>
          </cell>
          <cell r="C1913" t="str">
            <v>Supplies</v>
          </cell>
          <cell r="D1913" t="str">
            <v>ELECTRICAL</v>
          </cell>
          <cell r="E1913" t="str">
            <v>26.8H</v>
          </cell>
          <cell r="F1913">
            <v>76.003200000000007</v>
          </cell>
          <cell r="G1913">
            <v>88.163712000000004</v>
          </cell>
          <cell r="H1913">
            <v>89</v>
          </cell>
        </row>
        <row r="1914">
          <cell r="B1914" t="str">
            <v>Fluorescent Fitting 4ft, single 40w, 240v English</v>
          </cell>
          <cell r="C1914" t="str">
            <v>Supplies</v>
          </cell>
          <cell r="D1914" t="str">
            <v>ELECTRICAL</v>
          </cell>
          <cell r="E1914" t="str">
            <v>26.8H</v>
          </cell>
          <cell r="F1914">
            <v>829.4</v>
          </cell>
          <cell r="G1914">
            <v>962.10399999999993</v>
          </cell>
          <cell r="H1914">
            <v>963</v>
          </cell>
        </row>
        <row r="1915">
          <cell r="B1915" t="str">
            <v>Fluorescent Fitting 4ft,twin 40W, 240V English</v>
          </cell>
          <cell r="C1915" t="str">
            <v>Supplies</v>
          </cell>
          <cell r="D1915" t="str">
            <v>ELECTRICAL</v>
          </cell>
          <cell r="E1915" t="str">
            <v>26.8H</v>
          </cell>
          <cell r="F1915">
            <v>82.000399999999999</v>
          </cell>
          <cell r="G1915">
            <v>95.120463999999998</v>
          </cell>
          <cell r="H1915">
            <v>96</v>
          </cell>
        </row>
        <row r="1916">
          <cell r="B1916" t="str">
            <v>Fluorescent Tube 2ft 18W Philips</v>
          </cell>
          <cell r="C1916" t="str">
            <v>Supplies</v>
          </cell>
          <cell r="D1916" t="str">
            <v>ELECTRICAL</v>
          </cell>
          <cell r="E1916" t="str">
            <v>26.8H</v>
          </cell>
          <cell r="F1916">
            <v>85</v>
          </cell>
          <cell r="G1916">
            <v>98.6</v>
          </cell>
          <cell r="H1916">
            <v>99</v>
          </cell>
        </row>
        <row r="1917">
          <cell r="B1917" t="str">
            <v>Fluorescent Tube 2ft 20w 240v English 1x25</v>
          </cell>
          <cell r="C1917" t="str">
            <v>Supplies</v>
          </cell>
          <cell r="D1917" t="str">
            <v>ELECTRICAL</v>
          </cell>
          <cell r="E1917" t="str">
            <v>26.8H</v>
          </cell>
          <cell r="F1917">
            <v>140</v>
          </cell>
          <cell r="G1917">
            <v>162.39999999999998</v>
          </cell>
          <cell r="H1917">
            <v>163</v>
          </cell>
        </row>
        <row r="1918">
          <cell r="B1918" t="str">
            <v>Fluorescent Tube 3ft Philips 30W</v>
          </cell>
          <cell r="C1918" t="str">
            <v>Supplies</v>
          </cell>
          <cell r="D1918" t="str">
            <v>ELECTRICAL</v>
          </cell>
          <cell r="E1918" t="str">
            <v>26.8H</v>
          </cell>
          <cell r="F1918">
            <v>377</v>
          </cell>
          <cell r="G1918">
            <v>437.32</v>
          </cell>
          <cell r="H1918">
            <v>438</v>
          </cell>
        </row>
        <row r="1919">
          <cell r="B1919" t="str">
            <v>Fluorescent Tube 4ft 40w 240v English 1x25</v>
          </cell>
          <cell r="C1919" t="str">
            <v>Supplies</v>
          </cell>
          <cell r="D1919" t="str">
            <v>ELECTRICAL</v>
          </cell>
          <cell r="E1919" t="str">
            <v>26.8H</v>
          </cell>
          <cell r="F1919">
            <v>90</v>
          </cell>
          <cell r="G1919">
            <v>104.39999999999999</v>
          </cell>
          <cell r="H1919">
            <v>105</v>
          </cell>
        </row>
        <row r="1920">
          <cell r="B1920" t="str">
            <v>Flyers (Handbills)</v>
          </cell>
          <cell r="C1920" t="str">
            <v>Supplies</v>
          </cell>
          <cell r="D1920" t="str">
            <v>GENERAL</v>
          </cell>
          <cell r="E1920" t="str">
            <v>25.6W</v>
          </cell>
          <cell r="F1920">
            <v>4.8499600000000003</v>
          </cell>
          <cell r="G1920">
            <v>5.6259535999999999</v>
          </cell>
          <cell r="H1920">
            <v>6</v>
          </cell>
        </row>
        <row r="1921">
          <cell r="B1921" t="str">
            <v>Foetul, Scope plastic</v>
          </cell>
          <cell r="C1921" t="str">
            <v>Supplies</v>
          </cell>
          <cell r="D1921" t="str">
            <v>GENERAL</v>
          </cell>
          <cell r="E1921" t="str">
            <v>26.8J</v>
          </cell>
          <cell r="F1921">
            <v>180</v>
          </cell>
          <cell r="G1921">
            <v>208.79999999999998</v>
          </cell>
          <cell r="H1921">
            <v>209</v>
          </cell>
        </row>
        <row r="1922">
          <cell r="B1922" t="str">
            <v>Foil, Alluminium 5m (Fay) (Roll)</v>
          </cell>
          <cell r="C1922" t="str">
            <v>Supplies</v>
          </cell>
          <cell r="D1922" t="str">
            <v>LAB-CONS</v>
          </cell>
          <cell r="E1922">
            <v>26.51</v>
          </cell>
          <cell r="F1922">
            <v>100.00360000000001</v>
          </cell>
          <cell r="G1922">
            <v>116.004176</v>
          </cell>
          <cell r="H1922">
            <v>117</v>
          </cell>
        </row>
        <row r="1923">
          <cell r="B1923" t="str">
            <v>Folder, Slide</v>
          </cell>
          <cell r="C1923" t="str">
            <v>Supplies</v>
          </cell>
          <cell r="D1923" t="str">
            <v>LAB-CONS</v>
          </cell>
          <cell r="E1923">
            <v>26.51</v>
          </cell>
          <cell r="F1923">
            <v>2900</v>
          </cell>
          <cell r="G1923">
            <v>3363.9999999999995</v>
          </cell>
          <cell r="H1923">
            <v>3364</v>
          </cell>
        </row>
        <row r="1924">
          <cell r="B1924" t="str">
            <v>Forcep</v>
          </cell>
          <cell r="C1924" t="str">
            <v>Supplies</v>
          </cell>
          <cell r="D1924" t="str">
            <v>LAB-EQUIP</v>
          </cell>
          <cell r="E1924">
            <v>31.71</v>
          </cell>
          <cell r="F1924">
            <v>700</v>
          </cell>
          <cell r="G1924">
            <v>812</v>
          </cell>
          <cell r="H1924">
            <v>812</v>
          </cell>
        </row>
        <row r="1925">
          <cell r="B1925" t="str">
            <v>Forcep, Tissue Economy Straight 5 " Broad Handle serrations No Guide Pin stainless steel #EF7226F</v>
          </cell>
          <cell r="C1925" t="str">
            <v>Supplies</v>
          </cell>
          <cell r="D1925" t="str">
            <v>LAB-CONS</v>
          </cell>
          <cell r="E1925">
            <v>26.51</v>
          </cell>
          <cell r="F1925">
            <v>290</v>
          </cell>
          <cell r="G1925">
            <v>336.4</v>
          </cell>
          <cell r="H1925">
            <v>337</v>
          </cell>
        </row>
        <row r="1926">
          <cell r="B1926" t="str">
            <v>Forceps,Tweezers Stainless, Flat Ended - Pc</v>
          </cell>
          <cell r="C1926" t="str">
            <v>Supplies</v>
          </cell>
          <cell r="D1926" t="str">
            <v>LAB-CONS</v>
          </cell>
          <cell r="E1926">
            <v>26.51</v>
          </cell>
          <cell r="F1926">
            <v>1000</v>
          </cell>
          <cell r="G1926">
            <v>1160</v>
          </cell>
          <cell r="H1926">
            <v>1160</v>
          </cell>
        </row>
        <row r="1927">
          <cell r="B1927" t="str">
            <v>Forcepts, Blunt serrated</v>
          </cell>
          <cell r="C1927" t="str">
            <v>Supplies</v>
          </cell>
          <cell r="D1927" t="str">
            <v>LAB-CONS</v>
          </cell>
          <cell r="E1927">
            <v>26.51</v>
          </cell>
          <cell r="F1927">
            <v>450</v>
          </cell>
          <cell r="G1927">
            <v>522</v>
          </cell>
          <cell r="H1927">
            <v>522</v>
          </cell>
        </row>
        <row r="1928">
          <cell r="B1928" t="str">
            <v>Forcepts, Kelly straight 5'' (Pc)</v>
          </cell>
          <cell r="C1928" t="str">
            <v>Supplies</v>
          </cell>
          <cell r="D1928" t="str">
            <v>LAB-CONS</v>
          </cell>
          <cell r="E1928">
            <v>26.51</v>
          </cell>
          <cell r="F1928">
            <v>1000</v>
          </cell>
          <cell r="G1928">
            <v>1160</v>
          </cell>
          <cell r="H1928">
            <v>1160</v>
          </cell>
        </row>
        <row r="1929">
          <cell r="B1929" t="str">
            <v xml:space="preserve">Forcepts, Metal Flat </v>
          </cell>
          <cell r="C1929" t="str">
            <v>Supplies</v>
          </cell>
          <cell r="D1929" t="str">
            <v>LAB-CONS</v>
          </cell>
          <cell r="E1929">
            <v>26.51</v>
          </cell>
          <cell r="F1929">
            <v>1600</v>
          </cell>
          <cell r="G1929">
            <v>1855.9999999999998</v>
          </cell>
          <cell r="H1929">
            <v>1856</v>
          </cell>
        </row>
        <row r="1930">
          <cell r="B1930" t="str">
            <v>Forcepts,Tweezers  Plastic curved pointed</v>
          </cell>
          <cell r="C1930" t="str">
            <v>Supplies</v>
          </cell>
          <cell r="D1930" t="str">
            <v>LAB-CONS</v>
          </cell>
          <cell r="E1930">
            <v>26.51</v>
          </cell>
          <cell r="F1930">
            <v>152.25</v>
          </cell>
          <cell r="G1930">
            <v>176.60999999999999</v>
          </cell>
          <cell r="H1930">
            <v>177</v>
          </cell>
        </row>
        <row r="1931">
          <cell r="B1931" t="str">
            <v>Freezing Box</v>
          </cell>
          <cell r="C1931" t="str">
            <v>Supplies</v>
          </cell>
          <cell r="D1931" t="str">
            <v>LAB-CONS</v>
          </cell>
          <cell r="E1931">
            <v>26.51</v>
          </cell>
          <cell r="F1931">
            <v>1300</v>
          </cell>
          <cell r="G1931">
            <v>1508</v>
          </cell>
          <cell r="H1931">
            <v>1508</v>
          </cell>
        </row>
        <row r="1932">
          <cell r="B1932" t="str">
            <v>Hand Sanitizer 5 litres</v>
          </cell>
          <cell r="C1932" t="str">
            <v>Supplies</v>
          </cell>
          <cell r="D1932" t="str">
            <v>CLEANING</v>
          </cell>
          <cell r="E1932" t="str">
            <v>26.8J</v>
          </cell>
          <cell r="F1932">
            <v>1800</v>
          </cell>
          <cell r="G1932">
            <v>2088</v>
          </cell>
          <cell r="H1932">
            <v>2088</v>
          </cell>
        </row>
        <row r="1933">
          <cell r="B1933" t="str">
            <v>Fog spraying pump(Disinfecting surfaces)</v>
          </cell>
          <cell r="C1933" t="str">
            <v>Supplies</v>
          </cell>
          <cell r="D1933" t="str">
            <v>CLEANING</v>
          </cell>
          <cell r="E1933" t="str">
            <v>26.8J</v>
          </cell>
          <cell r="F1933">
            <v>15000</v>
          </cell>
          <cell r="G1933">
            <v>17400</v>
          </cell>
          <cell r="H1933">
            <v>17400</v>
          </cell>
        </row>
        <row r="1934">
          <cell r="B1934" t="str">
            <v>Fuel Warning switch 84461-28040</v>
          </cell>
          <cell r="C1934" t="str">
            <v>Supplies</v>
          </cell>
          <cell r="D1934" t="str">
            <v>TRANSPORT</v>
          </cell>
          <cell r="E1934" t="str">
            <v>25.7M</v>
          </cell>
          <cell r="F1934">
            <v>5355.7537499999999</v>
          </cell>
          <cell r="G1934">
            <v>6212.6743499999993</v>
          </cell>
          <cell r="H1934">
            <v>6213</v>
          </cell>
        </row>
        <row r="1935">
          <cell r="B1935" t="str">
            <v>DVDS</v>
          </cell>
          <cell r="C1935" t="str">
            <v>Supplies</v>
          </cell>
          <cell r="D1935" t="str">
            <v>COMP</v>
          </cell>
          <cell r="E1935" t="str">
            <v>26.6B</v>
          </cell>
          <cell r="F1935">
            <v>100</v>
          </cell>
          <cell r="G1935">
            <v>115.99999999999999</v>
          </cell>
          <cell r="H1935">
            <v>116</v>
          </cell>
        </row>
        <row r="1936">
          <cell r="B1936" t="str">
            <v>Fuel, Diesel (Litre)</v>
          </cell>
          <cell r="C1936" t="str">
            <v>Supplies</v>
          </cell>
          <cell r="D1936" t="str">
            <v>TRANSPORT</v>
          </cell>
          <cell r="E1936" t="str">
            <v>25.7M</v>
          </cell>
          <cell r="F1936">
            <v>91.51</v>
          </cell>
          <cell r="G1936">
            <v>106.1516</v>
          </cell>
          <cell r="H1936">
            <v>107</v>
          </cell>
        </row>
        <row r="1937">
          <cell r="B1937" t="str">
            <v>Fuel, Kerosene (Litre)</v>
          </cell>
          <cell r="C1937" t="str">
            <v>Supplies</v>
          </cell>
          <cell r="D1937" t="str">
            <v>TRANSPORT</v>
          </cell>
          <cell r="E1937" t="str">
            <v>25.6W</v>
          </cell>
          <cell r="F1937">
            <v>76</v>
          </cell>
          <cell r="G1937">
            <v>88.16</v>
          </cell>
          <cell r="H1937">
            <v>89</v>
          </cell>
        </row>
        <row r="1938">
          <cell r="B1938" t="str">
            <v>Fuel, Super (Litre)</v>
          </cell>
          <cell r="C1938" t="str">
            <v>Supplies</v>
          </cell>
          <cell r="D1938" t="str">
            <v>TRANSPORT</v>
          </cell>
          <cell r="E1938" t="str">
            <v>25.7M</v>
          </cell>
          <cell r="F1938">
            <v>95.34</v>
          </cell>
          <cell r="G1938">
            <v>110.59439999999999</v>
          </cell>
          <cell r="H1938">
            <v>111</v>
          </cell>
        </row>
        <row r="1939">
          <cell r="B1939" t="str">
            <v>Funnel 10cm diameter Pyrex Glass (Pc)</v>
          </cell>
          <cell r="C1939" t="str">
            <v>Supplies</v>
          </cell>
          <cell r="D1939" t="str">
            <v>LAB-CONS</v>
          </cell>
          <cell r="E1939">
            <v>26.51</v>
          </cell>
          <cell r="F1939">
            <v>470</v>
          </cell>
          <cell r="G1939">
            <v>545.19999999999993</v>
          </cell>
          <cell r="H1939">
            <v>546</v>
          </cell>
        </row>
        <row r="1940">
          <cell r="B1940" t="str">
            <v xml:space="preserve">Fuse Subaru Legacy 82210FC010 </v>
          </cell>
          <cell r="C1940" t="str">
            <v>Supplies</v>
          </cell>
          <cell r="D1940" t="str">
            <v>TRANSPORT</v>
          </cell>
          <cell r="E1940" t="str">
            <v>25.7M</v>
          </cell>
          <cell r="F1940">
            <v>60</v>
          </cell>
          <cell r="G1940">
            <v>69.599999999999994</v>
          </cell>
          <cell r="H1940">
            <v>70</v>
          </cell>
        </row>
        <row r="1941">
          <cell r="B1941" t="str">
            <v>Fuse Subaru Legacy 82210FC015</v>
          </cell>
          <cell r="C1941" t="str">
            <v>Supplies</v>
          </cell>
          <cell r="D1941" t="str">
            <v>TRANSPORT</v>
          </cell>
          <cell r="E1941" t="str">
            <v>25.7M</v>
          </cell>
          <cell r="F1941">
            <v>60</v>
          </cell>
          <cell r="G1941">
            <v>69.599999999999994</v>
          </cell>
          <cell r="H1941">
            <v>70</v>
          </cell>
        </row>
        <row r="1942">
          <cell r="B1942" t="str">
            <v>Fuse Subaru Legacy 82210FC020</v>
          </cell>
          <cell r="C1942" t="str">
            <v>Supplies</v>
          </cell>
          <cell r="D1942" t="str">
            <v>TRANSPORT</v>
          </cell>
          <cell r="E1942" t="str">
            <v>25.7M</v>
          </cell>
          <cell r="F1942">
            <v>60</v>
          </cell>
          <cell r="G1942">
            <v>69.599999999999994</v>
          </cell>
          <cell r="H1942">
            <v>70</v>
          </cell>
        </row>
        <row r="1943">
          <cell r="B1943" t="str">
            <v>Fuse Subaru Legacy 82210FC025</v>
          </cell>
          <cell r="C1943" t="str">
            <v>Supplies</v>
          </cell>
          <cell r="D1943" t="str">
            <v>TRANSPORT</v>
          </cell>
          <cell r="E1943" t="str">
            <v>25.7M</v>
          </cell>
          <cell r="F1943">
            <v>60</v>
          </cell>
          <cell r="G1943">
            <v>69.599999999999994</v>
          </cell>
          <cell r="H1943">
            <v>70</v>
          </cell>
        </row>
        <row r="1944">
          <cell r="B1944" t="str">
            <v>Fuse, 13A</v>
          </cell>
          <cell r="C1944" t="str">
            <v>Supplies</v>
          </cell>
          <cell r="D1944" t="str">
            <v>ELECTRICAL</v>
          </cell>
          <cell r="E1944" t="str">
            <v>26.8H</v>
          </cell>
          <cell r="F1944">
            <v>11.6</v>
          </cell>
          <cell r="G1944">
            <v>13.456</v>
          </cell>
          <cell r="H1944">
            <v>14</v>
          </cell>
        </row>
        <row r="1945">
          <cell r="B1945" t="str">
            <v xml:space="preserve">Fuser, Kit HP Colour LaserJet 4550 (C4198A) </v>
          </cell>
          <cell r="C1945" t="str">
            <v>Supplies</v>
          </cell>
          <cell r="D1945" t="str">
            <v>COMP</v>
          </cell>
          <cell r="E1945" t="str">
            <v>26.6B</v>
          </cell>
          <cell r="F1945">
            <v>46168</v>
          </cell>
          <cell r="G1945">
            <v>53554.879999999997</v>
          </cell>
          <cell r="H1945">
            <v>53555</v>
          </cell>
        </row>
        <row r="1946">
          <cell r="B1946" t="str">
            <v>Fuser, Kit HP Colour LaserJet P3005DN</v>
          </cell>
          <cell r="C1946" t="str">
            <v>Supplies</v>
          </cell>
          <cell r="D1946" t="str">
            <v>COMP</v>
          </cell>
          <cell r="E1946" t="str">
            <v>26.6B</v>
          </cell>
          <cell r="F1946">
            <v>35380</v>
          </cell>
          <cell r="G1946">
            <v>41040.799999999996</v>
          </cell>
          <cell r="H1946">
            <v>41041</v>
          </cell>
        </row>
        <row r="1947">
          <cell r="B1947" t="str">
            <v>Gadget, FL002 Fleetlog control unit GPS offline</v>
          </cell>
          <cell r="C1947" t="str">
            <v>Supplies</v>
          </cell>
          <cell r="D1947" t="str">
            <v>TRANSPORT</v>
          </cell>
          <cell r="E1947" t="str">
            <v>25.7M</v>
          </cell>
          <cell r="F1947">
            <v>73080</v>
          </cell>
          <cell r="G1947">
            <v>84772.799999999988</v>
          </cell>
          <cell r="H1947">
            <v>84773</v>
          </cell>
        </row>
        <row r="1948">
          <cell r="B1948" t="str">
            <v>Gas Stove Burner</v>
          </cell>
          <cell r="C1948" t="str">
            <v>Supplies</v>
          </cell>
          <cell r="D1948" t="str">
            <v>LAB-CONS</v>
          </cell>
          <cell r="E1948">
            <v>26.51</v>
          </cell>
          <cell r="F1948">
            <v>500</v>
          </cell>
          <cell r="G1948">
            <v>580</v>
          </cell>
          <cell r="H1948">
            <v>580</v>
          </cell>
        </row>
        <row r="1949">
          <cell r="B1949" t="str">
            <v>Gas Stove Cartrige/Canister</v>
          </cell>
          <cell r="C1949" t="str">
            <v>Supplies</v>
          </cell>
          <cell r="D1949" t="str">
            <v>LAB-CONS</v>
          </cell>
          <cell r="E1949">
            <v>26.51</v>
          </cell>
          <cell r="F1949">
            <v>200</v>
          </cell>
          <cell r="G1949">
            <v>231.99999999999997</v>
          </cell>
          <cell r="H1949">
            <v>232</v>
          </cell>
        </row>
        <row r="1950">
          <cell r="B1950" t="str">
            <v>Gas, cylinder refill 22.5 kg Carbon dioxide.</v>
          </cell>
          <cell r="C1950" t="str">
            <v>Supplies</v>
          </cell>
          <cell r="D1950" t="str">
            <v>GENERAL</v>
          </cell>
          <cell r="E1950">
            <v>26.51</v>
          </cell>
          <cell r="F1950">
            <v>6525</v>
          </cell>
          <cell r="G1950">
            <v>7568.9999999999991</v>
          </cell>
          <cell r="H1950">
            <v>7569</v>
          </cell>
        </row>
        <row r="1951">
          <cell r="B1951" t="str">
            <v>Gas, Cylinder rental and refill</v>
          </cell>
          <cell r="C1951" t="str">
            <v>Supplies</v>
          </cell>
          <cell r="D1951" t="str">
            <v>GENERAL</v>
          </cell>
          <cell r="E1951">
            <v>26.51</v>
          </cell>
          <cell r="F1951">
            <v>17440</v>
          </cell>
          <cell r="G1951">
            <v>20230.399999999998</v>
          </cell>
          <cell r="H1951">
            <v>20231</v>
          </cell>
        </row>
        <row r="1952">
          <cell r="B1952" t="str">
            <v>Gas, Cylinder, CO2  Size 3.4M3</v>
          </cell>
          <cell r="C1952" t="str">
            <v>Supplies</v>
          </cell>
          <cell r="D1952" t="str">
            <v>GENERAL</v>
          </cell>
          <cell r="E1952" t="str">
            <v>26.8O</v>
          </cell>
          <cell r="F1952">
            <v>13115.006670000001</v>
          </cell>
          <cell r="G1952">
            <v>15213.407737199999</v>
          </cell>
          <cell r="H1952">
            <v>15214</v>
          </cell>
        </row>
        <row r="1953">
          <cell r="B1953" t="str">
            <v>Gas, Refill  5% CO2</v>
          </cell>
          <cell r="C1953" t="str">
            <v>Supplies</v>
          </cell>
          <cell r="D1953" t="str">
            <v>GENERAL</v>
          </cell>
          <cell r="E1953">
            <v>26.51</v>
          </cell>
          <cell r="F1953">
            <v>17500.05</v>
          </cell>
          <cell r="G1953">
            <v>20300.057999999997</v>
          </cell>
          <cell r="H1953">
            <v>20301</v>
          </cell>
        </row>
        <row r="1954">
          <cell r="B1954" t="str">
            <v>Gas, Refrigirant   R22 13.6KG</v>
          </cell>
          <cell r="C1954" t="str">
            <v>Supplies</v>
          </cell>
          <cell r="D1954" t="str">
            <v>ELECTRICAL</v>
          </cell>
          <cell r="E1954" t="str">
            <v>26.8H</v>
          </cell>
          <cell r="F1954">
            <v>8584</v>
          </cell>
          <cell r="G1954">
            <v>9957.4399999999987</v>
          </cell>
          <cell r="H1954">
            <v>9958</v>
          </cell>
        </row>
        <row r="1955">
          <cell r="B1955" t="str">
            <v>Gas,for Autosuppression FM 200,18Kg</v>
          </cell>
          <cell r="C1955" t="str">
            <v>Supplies</v>
          </cell>
          <cell r="D1955" t="str">
            <v>GENERAL</v>
          </cell>
          <cell r="E1955">
            <v>26.51</v>
          </cell>
          <cell r="F1955">
            <v>310000</v>
          </cell>
          <cell r="G1955">
            <v>359600</v>
          </cell>
          <cell r="H1955">
            <v>359600</v>
          </cell>
        </row>
        <row r="1956">
          <cell r="B1956" t="str">
            <v>Gasket Kit  04445-60070</v>
          </cell>
          <cell r="C1956" t="str">
            <v>Supplies</v>
          </cell>
          <cell r="D1956" t="str">
            <v>TRANSPORT</v>
          </cell>
          <cell r="E1956" t="str">
            <v>25.7M</v>
          </cell>
          <cell r="F1956">
            <v>4320</v>
          </cell>
          <cell r="G1956">
            <v>5011.2</v>
          </cell>
          <cell r="H1956">
            <v>5012</v>
          </cell>
        </row>
        <row r="1957">
          <cell r="B1957" t="str">
            <v>Gauze Roll 3x4'' NSterile</v>
          </cell>
          <cell r="C1957" t="str">
            <v>Supplies</v>
          </cell>
          <cell r="D1957" t="str">
            <v>LAB-CONS</v>
          </cell>
          <cell r="E1957">
            <v>26.51</v>
          </cell>
          <cell r="F1957">
            <v>170</v>
          </cell>
          <cell r="G1957">
            <v>197.2</v>
          </cell>
          <cell r="H1957">
            <v>198</v>
          </cell>
        </row>
        <row r="1958">
          <cell r="B1958" t="str">
            <v>Gauze Roll 400g NSterile</v>
          </cell>
          <cell r="C1958" t="str">
            <v>Supplies</v>
          </cell>
          <cell r="D1958" t="str">
            <v>LAB-CONS</v>
          </cell>
          <cell r="E1958">
            <v>26.51</v>
          </cell>
          <cell r="F1958">
            <v>650</v>
          </cell>
          <cell r="G1958">
            <v>754</v>
          </cell>
          <cell r="H1958">
            <v>754</v>
          </cell>
        </row>
        <row r="1959">
          <cell r="B1959" t="str">
            <v>Gauze Roll 6 850G NSterile</v>
          </cell>
          <cell r="C1959" t="str">
            <v>Supplies</v>
          </cell>
          <cell r="D1959" t="str">
            <v>LAB-CONS</v>
          </cell>
          <cell r="E1959">
            <v>26.51</v>
          </cell>
          <cell r="F1959">
            <v>550</v>
          </cell>
          <cell r="G1959">
            <v>638</v>
          </cell>
          <cell r="H1959">
            <v>638</v>
          </cell>
        </row>
        <row r="1960">
          <cell r="B1960" t="str">
            <v>Gauze Roll 750g</v>
          </cell>
          <cell r="C1960" t="str">
            <v>Supplies</v>
          </cell>
          <cell r="D1960" t="str">
            <v>LAB-CONS</v>
          </cell>
          <cell r="E1960">
            <v>26.51</v>
          </cell>
          <cell r="F1960">
            <v>480</v>
          </cell>
          <cell r="G1960">
            <v>556.79999999999995</v>
          </cell>
          <cell r="H1960">
            <v>557</v>
          </cell>
        </row>
        <row r="1961">
          <cell r="B1961" t="str">
            <v>Gauze Roll 870g NSterile</v>
          </cell>
          <cell r="C1961" t="str">
            <v>Supplies</v>
          </cell>
          <cell r="D1961" t="str">
            <v>LAB-CONS</v>
          </cell>
          <cell r="E1961">
            <v>26.51</v>
          </cell>
          <cell r="F1961">
            <v>805</v>
          </cell>
          <cell r="G1961">
            <v>933.8</v>
          </cell>
          <cell r="H1961">
            <v>934</v>
          </cell>
        </row>
        <row r="1962">
          <cell r="B1962" t="str">
            <v>Gauze Roll 90cm x 50cm</v>
          </cell>
          <cell r="C1962" t="str">
            <v>Supplies</v>
          </cell>
          <cell r="D1962" t="str">
            <v>LAB-CONS</v>
          </cell>
          <cell r="E1962">
            <v>26.51</v>
          </cell>
          <cell r="F1962">
            <v>416</v>
          </cell>
          <cell r="G1962">
            <v>482.55999999999995</v>
          </cell>
          <cell r="H1962">
            <v>483</v>
          </cell>
        </row>
        <row r="1963">
          <cell r="B1963" t="str">
            <v>Gauze Roll 90cm x 90cm NS</v>
          </cell>
          <cell r="C1963" t="str">
            <v>Supplies</v>
          </cell>
          <cell r="D1963" t="str">
            <v>LAB-CONS</v>
          </cell>
          <cell r="E1963">
            <v>26.51</v>
          </cell>
          <cell r="F1963">
            <v>1650</v>
          </cell>
          <cell r="G1963">
            <v>1913.9999999999998</v>
          </cell>
          <cell r="H1963">
            <v>1914</v>
          </cell>
        </row>
        <row r="1964">
          <cell r="B1964" t="str">
            <v>Gauze, Sterile  Swabs 100/pk</v>
          </cell>
          <cell r="C1964" t="str">
            <v>Supplies</v>
          </cell>
          <cell r="D1964" t="str">
            <v>LAB-CONS</v>
          </cell>
          <cell r="E1964">
            <v>26.51</v>
          </cell>
          <cell r="F1964">
            <v>550</v>
          </cell>
          <cell r="G1964">
            <v>638</v>
          </cell>
          <cell r="H1964">
            <v>638</v>
          </cell>
        </row>
        <row r="1965">
          <cell r="B1965" t="str">
            <v>Gauze, Wound dressing #13</v>
          </cell>
          <cell r="C1965" t="str">
            <v>Supplies</v>
          </cell>
          <cell r="D1965" t="str">
            <v>LAB-CONS</v>
          </cell>
          <cell r="E1965">
            <v>26.51</v>
          </cell>
          <cell r="F1965">
            <v>200</v>
          </cell>
          <cell r="G1965">
            <v>231.99999999999997</v>
          </cell>
          <cell r="H1965">
            <v>232</v>
          </cell>
        </row>
        <row r="1966">
          <cell r="B1966" t="str">
            <v>Gauze, Wound dressing #8 sterile</v>
          </cell>
          <cell r="C1966" t="str">
            <v>Supplies</v>
          </cell>
          <cell r="D1966" t="str">
            <v>LAB-CONS</v>
          </cell>
          <cell r="E1966">
            <v>26.51</v>
          </cell>
          <cell r="F1966">
            <v>70</v>
          </cell>
          <cell r="G1966">
            <v>81.199999999999989</v>
          </cell>
          <cell r="H1966">
            <v>82</v>
          </cell>
        </row>
        <row r="1967">
          <cell r="B1967" t="str">
            <v>Gauze, Wound dressing #9</v>
          </cell>
          <cell r="C1967" t="str">
            <v>Supplies</v>
          </cell>
          <cell r="D1967" t="str">
            <v>LAB-CONS</v>
          </cell>
          <cell r="E1967">
            <v>26.51</v>
          </cell>
          <cell r="F1967">
            <v>70</v>
          </cell>
          <cell r="G1967">
            <v>81.199999999999989</v>
          </cell>
          <cell r="H1967">
            <v>82</v>
          </cell>
        </row>
        <row r="1968">
          <cell r="B1968" t="str">
            <v xml:space="preserve">Gear, Riding </v>
          </cell>
          <cell r="C1968" t="str">
            <v>Supplies</v>
          </cell>
          <cell r="D1968" t="str">
            <v>GENERAL</v>
          </cell>
          <cell r="E1968">
            <v>26.77</v>
          </cell>
          <cell r="F1968">
            <v>2842</v>
          </cell>
          <cell r="G1968">
            <v>3296.72</v>
          </cell>
          <cell r="H1968">
            <v>3297</v>
          </cell>
        </row>
        <row r="1969">
          <cell r="B1969" t="str">
            <v>Gel Hand Sanitizers 12fl oz pump bottles Regular CS/12 #EF5400C</v>
          </cell>
          <cell r="C1969" t="str">
            <v>Supplies</v>
          </cell>
          <cell r="D1969" t="str">
            <v>CLEANING</v>
          </cell>
          <cell r="E1969" t="str">
            <v>26.8J</v>
          </cell>
          <cell r="F1969">
            <v>600</v>
          </cell>
          <cell r="G1969">
            <v>696</v>
          </cell>
          <cell r="H1969">
            <v>696</v>
          </cell>
        </row>
        <row r="1970">
          <cell r="B1970" t="str">
            <v xml:space="preserve">Gel, Daktarin Oral 40g </v>
          </cell>
          <cell r="C1970" t="str">
            <v>Supplies</v>
          </cell>
          <cell r="D1970" t="str">
            <v>DRUGS</v>
          </cell>
          <cell r="E1970">
            <v>26.11</v>
          </cell>
          <cell r="F1970">
            <v>549</v>
          </cell>
          <cell r="G1970">
            <v>636.83999999999992</v>
          </cell>
          <cell r="H1970">
            <v>637</v>
          </cell>
        </row>
        <row r="1971">
          <cell r="B1971" t="str">
            <v>Gel, Diclofenac Na Topical 1% 15g</v>
          </cell>
          <cell r="C1971" t="str">
            <v>Supplies</v>
          </cell>
          <cell r="D1971" t="str">
            <v>DRUGS</v>
          </cell>
          <cell r="E1971">
            <v>26.11</v>
          </cell>
          <cell r="F1971">
            <v>24</v>
          </cell>
          <cell r="G1971">
            <v>27.839999999999996</v>
          </cell>
          <cell r="H1971">
            <v>28</v>
          </cell>
        </row>
        <row r="1972">
          <cell r="B1972" t="str">
            <v>Gel, Hand Anti Bacterial 500ml</v>
          </cell>
          <cell r="C1972" t="str">
            <v>Supplies</v>
          </cell>
          <cell r="D1972" t="str">
            <v>CLEANING</v>
          </cell>
          <cell r="E1972" t="str">
            <v>26.8J</v>
          </cell>
          <cell r="F1972">
            <v>2204</v>
          </cell>
          <cell r="G1972">
            <v>2556.64</v>
          </cell>
          <cell r="H1972">
            <v>2557</v>
          </cell>
        </row>
        <row r="1973">
          <cell r="B1973" t="str">
            <v>Gel, Hand Anti Bacterial 720ml</v>
          </cell>
          <cell r="C1973" t="str">
            <v>Supplies</v>
          </cell>
          <cell r="D1973" t="str">
            <v>CLEANING</v>
          </cell>
          <cell r="E1973" t="str">
            <v>26.8J</v>
          </cell>
          <cell r="F1973">
            <v>777.2</v>
          </cell>
          <cell r="G1973">
            <v>901.55200000000002</v>
          </cell>
          <cell r="H1973">
            <v>902</v>
          </cell>
        </row>
        <row r="1974">
          <cell r="B1974" t="str">
            <v>Gel, Hand moisturizing Antibacterial - 100ml</v>
          </cell>
          <cell r="C1974" t="str">
            <v>Supplies</v>
          </cell>
          <cell r="D1974" t="str">
            <v>CLEANING</v>
          </cell>
          <cell r="E1974" t="str">
            <v>26.8J</v>
          </cell>
          <cell r="F1974">
            <v>300</v>
          </cell>
          <cell r="G1974">
            <v>348</v>
          </cell>
          <cell r="H1974">
            <v>348</v>
          </cell>
        </row>
        <row r="1975">
          <cell r="B1975" t="str">
            <v>Gel, Hand Quick Klean (720ml)</v>
          </cell>
          <cell r="C1975" t="str">
            <v>Supplies</v>
          </cell>
          <cell r="D1975" t="str">
            <v>CLEANING</v>
          </cell>
          <cell r="E1975" t="str">
            <v>26.8J</v>
          </cell>
          <cell r="F1975">
            <v>754</v>
          </cell>
          <cell r="G1975">
            <v>874.64</v>
          </cell>
          <cell r="H1975">
            <v>875</v>
          </cell>
        </row>
        <row r="1976">
          <cell r="B1976" t="str">
            <v>Gel, Hand Sanitizer Antibacterial - 75ml</v>
          </cell>
          <cell r="C1976" t="str">
            <v>Supplies</v>
          </cell>
          <cell r="D1976" t="str">
            <v>CLEANING</v>
          </cell>
          <cell r="E1976" t="str">
            <v>26.8J</v>
          </cell>
          <cell r="F1976">
            <v>180</v>
          </cell>
          <cell r="G1976">
            <v>208.79999999999998</v>
          </cell>
          <cell r="H1976">
            <v>209</v>
          </cell>
        </row>
        <row r="1977">
          <cell r="B1977" t="str">
            <v>Gel, Loading Solution 5ml</v>
          </cell>
          <cell r="C1977" t="str">
            <v>Supplies</v>
          </cell>
          <cell r="D1977" t="str">
            <v>LAB-CONS</v>
          </cell>
          <cell r="E1977">
            <v>26.51</v>
          </cell>
          <cell r="F1977">
            <v>3042.1</v>
          </cell>
          <cell r="G1977">
            <v>3528.8359999999998</v>
          </cell>
          <cell r="H1977">
            <v>3529</v>
          </cell>
        </row>
        <row r="1978">
          <cell r="B1978" t="str">
            <v>Gel, Ulrasound 5ltrs</v>
          </cell>
          <cell r="C1978" t="str">
            <v>Supplies</v>
          </cell>
          <cell r="D1978" t="str">
            <v>LAB-CONS</v>
          </cell>
          <cell r="E1978">
            <v>26.51</v>
          </cell>
          <cell r="F1978">
            <v>1500</v>
          </cell>
          <cell r="G1978">
            <v>1739.9999999999998</v>
          </cell>
          <cell r="H1978">
            <v>1740</v>
          </cell>
        </row>
        <row r="1979">
          <cell r="B1979" t="str">
            <v>Gell  Hand Sanitizers 12fl oz pump bottles Aloe CS/12 #EF5400D</v>
          </cell>
          <cell r="C1979" t="str">
            <v>Supplies</v>
          </cell>
          <cell r="D1979" t="str">
            <v>CLEANING</v>
          </cell>
          <cell r="E1979" t="str">
            <v>26.8J</v>
          </cell>
          <cell r="F1979">
            <v>600</v>
          </cell>
          <cell r="G1979">
            <v>696</v>
          </cell>
          <cell r="H1979">
            <v>696</v>
          </cell>
        </row>
        <row r="1980">
          <cell r="B1980" t="str">
            <v>Giemsa Stain(500mls)</v>
          </cell>
          <cell r="C1980" t="str">
            <v>Supplies</v>
          </cell>
          <cell r="D1980" t="str">
            <v>LAB-CONS</v>
          </cell>
          <cell r="E1980">
            <v>26.51</v>
          </cell>
          <cell r="F1980">
            <v>8178</v>
          </cell>
          <cell r="G1980">
            <v>9486.48</v>
          </cell>
          <cell r="H1980">
            <v>9487</v>
          </cell>
        </row>
        <row r="1981">
          <cell r="B1981" t="str">
            <v xml:space="preserve">Giemsa,Stain (Sigma,RDH) 1x1L   </v>
          </cell>
          <cell r="C1981" t="str">
            <v>Supplies</v>
          </cell>
          <cell r="D1981" t="str">
            <v>LAB-CONS</v>
          </cell>
          <cell r="E1981">
            <v>26.51</v>
          </cell>
          <cell r="F1981">
            <v>4500</v>
          </cell>
          <cell r="G1981">
            <v>5220</v>
          </cell>
          <cell r="H1981">
            <v>5220</v>
          </cell>
        </row>
        <row r="1982">
          <cell r="B1982" t="str">
            <v>Gift Vouchers</v>
          </cell>
          <cell r="C1982" t="str">
            <v>Supplies</v>
          </cell>
          <cell r="D1982" t="str">
            <v>GENERAL</v>
          </cell>
          <cell r="E1982" t="str">
            <v>26.8K</v>
          </cell>
          <cell r="F1982">
            <v>500</v>
          </cell>
          <cell r="G1982">
            <v>580</v>
          </cell>
          <cell r="H1982">
            <v>580</v>
          </cell>
        </row>
        <row r="1983">
          <cell r="B1983" t="str">
            <v xml:space="preserve">Giving sets, I.V. G21X38mm </v>
          </cell>
          <cell r="C1983" t="str">
            <v>Supplies</v>
          </cell>
          <cell r="D1983" t="str">
            <v>DRUGS</v>
          </cell>
          <cell r="E1983">
            <v>26.11</v>
          </cell>
          <cell r="F1983">
            <v>12</v>
          </cell>
          <cell r="G1983">
            <v>13.919999999999998</v>
          </cell>
          <cell r="H1983">
            <v>14</v>
          </cell>
        </row>
        <row r="1984">
          <cell r="B1984" t="str">
            <v>Gloves ,Non Powdered Dermagrip Large 50/box</v>
          </cell>
          <cell r="C1984" t="str">
            <v>Supplies</v>
          </cell>
          <cell r="D1984" t="str">
            <v>LAB-CONS</v>
          </cell>
          <cell r="E1984">
            <v>26.51</v>
          </cell>
          <cell r="F1984">
            <v>520</v>
          </cell>
          <cell r="G1984">
            <v>603.19999999999993</v>
          </cell>
          <cell r="H1984">
            <v>604</v>
          </cell>
        </row>
        <row r="1985">
          <cell r="B1985" t="str">
            <v>Gloves ,Non powdered Dermagrip small 50/box</v>
          </cell>
          <cell r="C1985" t="str">
            <v>Supplies</v>
          </cell>
          <cell r="D1985" t="str">
            <v>LAB-CONS</v>
          </cell>
          <cell r="E1985">
            <v>26.51</v>
          </cell>
          <cell r="F1985">
            <v>520</v>
          </cell>
          <cell r="G1985">
            <v>603.19999999999993</v>
          </cell>
          <cell r="H1985">
            <v>604</v>
          </cell>
        </row>
        <row r="1986">
          <cell r="B1986" t="str">
            <v>Gloves, Cryo waterproof Large #5760E40</v>
          </cell>
          <cell r="C1986" t="str">
            <v>Supplies</v>
          </cell>
          <cell r="D1986" t="str">
            <v>LAB-CONS</v>
          </cell>
          <cell r="E1986">
            <v>26.51</v>
          </cell>
          <cell r="F1986">
            <v>29000</v>
          </cell>
          <cell r="G1986">
            <v>33640</v>
          </cell>
          <cell r="H1986">
            <v>33640</v>
          </cell>
        </row>
        <row r="1987">
          <cell r="B1987" t="str">
            <v>Gloves, Cryo waterproof Medium  #5760E30</v>
          </cell>
          <cell r="C1987" t="str">
            <v>Supplies</v>
          </cell>
          <cell r="D1987" t="str">
            <v>LAB-CONS</v>
          </cell>
          <cell r="E1987">
            <v>26.51</v>
          </cell>
          <cell r="F1987">
            <v>29000</v>
          </cell>
          <cell r="G1987">
            <v>33640</v>
          </cell>
          <cell r="H1987">
            <v>33640</v>
          </cell>
        </row>
        <row r="1988">
          <cell r="B1988" t="str">
            <v>Gloves, Cryo waterproof small  #5760E20</v>
          </cell>
          <cell r="C1988" t="str">
            <v>Supplies</v>
          </cell>
          <cell r="D1988" t="str">
            <v>LAB-CONS</v>
          </cell>
          <cell r="E1988">
            <v>26.51</v>
          </cell>
          <cell r="F1988">
            <v>29000</v>
          </cell>
          <cell r="G1988">
            <v>33640</v>
          </cell>
          <cell r="H1988">
            <v>33640</v>
          </cell>
        </row>
        <row r="1989">
          <cell r="B1989" t="str">
            <v>Gloves, Disposable Plastic 1x100</v>
          </cell>
          <cell r="C1989" t="str">
            <v>Supplies</v>
          </cell>
          <cell r="D1989" t="str">
            <v>LAB-CONS</v>
          </cell>
          <cell r="E1989">
            <v>26.51</v>
          </cell>
          <cell r="F1989">
            <v>27</v>
          </cell>
          <cell r="G1989">
            <v>31.319999999999997</v>
          </cell>
          <cell r="H1989">
            <v>32</v>
          </cell>
        </row>
        <row r="1990">
          <cell r="B1990" t="str">
            <v>Gloves, Fine Touch  Powdered Medium  JP (100/Pkt)</v>
          </cell>
          <cell r="C1990" t="str">
            <v>Supplies</v>
          </cell>
          <cell r="D1990" t="str">
            <v>LAB-CONS</v>
          </cell>
          <cell r="E1990">
            <v>26.51</v>
          </cell>
          <cell r="F1990">
            <v>260</v>
          </cell>
          <cell r="G1990">
            <v>301.59999999999997</v>
          </cell>
          <cell r="H1990">
            <v>302</v>
          </cell>
        </row>
        <row r="1991">
          <cell r="B1991" t="str">
            <v>Gloves, Industrial Leather Large</v>
          </cell>
          <cell r="C1991" t="str">
            <v>Supplies</v>
          </cell>
          <cell r="D1991" t="str">
            <v>CLEANING</v>
          </cell>
          <cell r="E1991">
            <v>26.77</v>
          </cell>
          <cell r="F1991">
            <v>180</v>
          </cell>
          <cell r="G1991">
            <v>208.79999999999998</v>
          </cell>
          <cell r="H1991">
            <v>209</v>
          </cell>
        </row>
        <row r="1992">
          <cell r="B1992" t="str">
            <v>Gloves, Industrial Leather Medium</v>
          </cell>
          <cell r="C1992" t="str">
            <v>Supplies</v>
          </cell>
          <cell r="D1992" t="str">
            <v>CLEANING</v>
          </cell>
          <cell r="E1992">
            <v>26.77</v>
          </cell>
          <cell r="F1992">
            <v>362.07</v>
          </cell>
          <cell r="G1992">
            <v>420.00119999999998</v>
          </cell>
          <cell r="H1992">
            <v>421</v>
          </cell>
        </row>
        <row r="1993">
          <cell r="B1993" t="str">
            <v>Gloves, Industrial Rubber Large</v>
          </cell>
          <cell r="C1993" t="str">
            <v>Supplies</v>
          </cell>
          <cell r="D1993" t="str">
            <v>CLEANING</v>
          </cell>
          <cell r="E1993">
            <v>26.77</v>
          </cell>
          <cell r="F1993">
            <v>240</v>
          </cell>
          <cell r="G1993">
            <v>278.39999999999998</v>
          </cell>
          <cell r="H1993">
            <v>279</v>
          </cell>
        </row>
        <row r="1994">
          <cell r="B1994" t="str">
            <v xml:space="preserve">Gloves, Industrial Rubber Medium </v>
          </cell>
          <cell r="C1994" t="str">
            <v>Supplies</v>
          </cell>
          <cell r="D1994" t="str">
            <v>CLEANING</v>
          </cell>
          <cell r="E1994">
            <v>26.77</v>
          </cell>
          <cell r="F1994">
            <v>160</v>
          </cell>
          <cell r="G1994">
            <v>185.6</v>
          </cell>
          <cell r="H1994">
            <v>186</v>
          </cell>
        </row>
        <row r="1995">
          <cell r="B1995" t="str">
            <v>Gloves, Industrial Yellow</v>
          </cell>
          <cell r="C1995" t="str">
            <v>Supplies</v>
          </cell>
          <cell r="D1995" t="str">
            <v>CLEANING</v>
          </cell>
          <cell r="E1995">
            <v>26.77</v>
          </cell>
          <cell r="F1995">
            <v>300</v>
          </cell>
          <cell r="G1995">
            <v>348</v>
          </cell>
          <cell r="H1995">
            <v>348</v>
          </cell>
        </row>
        <row r="1996">
          <cell r="B1996" t="str">
            <v>Gloves, Latex Large powder free Sterile 100/pk</v>
          </cell>
          <cell r="C1996" t="str">
            <v>Supplies</v>
          </cell>
          <cell r="D1996" t="str">
            <v>LAB-CONS</v>
          </cell>
          <cell r="E1996">
            <v>26.51</v>
          </cell>
          <cell r="F1996">
            <v>480</v>
          </cell>
          <cell r="G1996">
            <v>556.79999999999995</v>
          </cell>
          <cell r="H1996">
            <v>557</v>
          </cell>
        </row>
        <row r="1997">
          <cell r="B1997" t="str">
            <v>Gloves, Latex Large powderfree Sterile  100/pk</v>
          </cell>
          <cell r="C1997" t="str">
            <v>Supplies</v>
          </cell>
          <cell r="D1997" t="str">
            <v>LAB-CONS</v>
          </cell>
          <cell r="E1997">
            <v>26.51</v>
          </cell>
          <cell r="F1997">
            <v>400</v>
          </cell>
          <cell r="G1997">
            <v>463.99999999999994</v>
          </cell>
          <cell r="H1997">
            <v>464</v>
          </cell>
        </row>
        <row r="1998">
          <cell r="B1998" t="str">
            <v>Gloves, Latex Medium powderfree Sterile 100/pk</v>
          </cell>
          <cell r="C1998" t="str">
            <v>Supplies</v>
          </cell>
          <cell r="D1998" t="str">
            <v>LAB-CONS</v>
          </cell>
          <cell r="E1998">
            <v>26.51</v>
          </cell>
          <cell r="F1998">
            <v>450</v>
          </cell>
          <cell r="G1998">
            <v>522</v>
          </cell>
          <cell r="H1998">
            <v>522</v>
          </cell>
        </row>
        <row r="1999">
          <cell r="B1999" t="str">
            <v>Gloves, Latex Small powderfree NS 100/pk</v>
          </cell>
          <cell r="C1999" t="str">
            <v>Supplies</v>
          </cell>
          <cell r="D1999" t="str">
            <v>LAB-CONS</v>
          </cell>
          <cell r="E1999">
            <v>26.51</v>
          </cell>
          <cell r="F1999">
            <v>450</v>
          </cell>
          <cell r="G1999">
            <v>522</v>
          </cell>
          <cell r="H1999">
            <v>522</v>
          </cell>
        </row>
        <row r="2000">
          <cell r="B2000" t="str">
            <v>Gloves, N-DEX Nitrile Long Cuff 11" long Large  50/pkt #30164L</v>
          </cell>
          <cell r="C2000" t="str">
            <v>Supplies</v>
          </cell>
          <cell r="D2000" t="str">
            <v>LAB-CONS</v>
          </cell>
          <cell r="E2000">
            <v>26.51</v>
          </cell>
          <cell r="F2000">
            <v>1120</v>
          </cell>
          <cell r="G2000">
            <v>1299.1999999999998</v>
          </cell>
          <cell r="H2000">
            <v>1300</v>
          </cell>
        </row>
        <row r="2001">
          <cell r="B2001" t="str">
            <v>Gloves, N-DEX Nitrile Long Cuff 11" long medium 50/pkt #30164M</v>
          </cell>
          <cell r="C2001" t="str">
            <v>Supplies</v>
          </cell>
          <cell r="D2001" t="str">
            <v>LAB-CONS</v>
          </cell>
          <cell r="E2001">
            <v>26.51</v>
          </cell>
          <cell r="F2001">
            <v>1120</v>
          </cell>
          <cell r="G2001">
            <v>1299.1999999999998</v>
          </cell>
          <cell r="H2001">
            <v>1300</v>
          </cell>
        </row>
        <row r="2002">
          <cell r="B2002" t="str">
            <v>Gloves, N-DEX Nitrile Long Cuff 11" long small  50/pkt #30164S</v>
          </cell>
          <cell r="C2002" t="str">
            <v>Supplies</v>
          </cell>
          <cell r="D2002" t="str">
            <v>LAB-CONS</v>
          </cell>
          <cell r="E2002">
            <v>26.51</v>
          </cell>
          <cell r="F2002">
            <v>1120</v>
          </cell>
          <cell r="G2002">
            <v>1299.1999999999998</v>
          </cell>
          <cell r="H2002">
            <v>1300</v>
          </cell>
        </row>
        <row r="2003">
          <cell r="B2003" t="str">
            <v>Gloves, N-DEX Nitrile Long Cuff 11" long XLarge 50/pkt #30164XL</v>
          </cell>
          <cell r="C2003" t="str">
            <v>Supplies</v>
          </cell>
          <cell r="D2003" t="str">
            <v>LAB-CONS</v>
          </cell>
          <cell r="E2003">
            <v>26.51</v>
          </cell>
          <cell r="F2003">
            <v>1120</v>
          </cell>
          <cell r="G2003">
            <v>1299.1999999999998</v>
          </cell>
          <cell r="H2003">
            <v>1300</v>
          </cell>
        </row>
        <row r="2004">
          <cell r="B2004" t="str">
            <v>Gloves, Non powdered Dermagrip Medium 50/box</v>
          </cell>
          <cell r="C2004" t="str">
            <v>Supplies</v>
          </cell>
          <cell r="D2004" t="str">
            <v>LAB-CONS</v>
          </cell>
          <cell r="E2004">
            <v>26.51</v>
          </cell>
          <cell r="F2004">
            <v>520</v>
          </cell>
          <cell r="G2004">
            <v>603.19999999999993</v>
          </cell>
          <cell r="H2004">
            <v>604</v>
          </cell>
        </row>
        <row r="2005">
          <cell r="B2005" t="str">
            <v>Gloves, Nonsterile Powdered Large NS  100/pk</v>
          </cell>
          <cell r="C2005" t="str">
            <v>Supplies</v>
          </cell>
          <cell r="D2005" t="str">
            <v>LAB-CONS</v>
          </cell>
          <cell r="E2005">
            <v>26.51</v>
          </cell>
          <cell r="F2005">
            <v>240</v>
          </cell>
          <cell r="G2005">
            <v>278.39999999999998</v>
          </cell>
          <cell r="H2005">
            <v>279</v>
          </cell>
        </row>
        <row r="2006">
          <cell r="B2006" t="str">
            <v>Gloves, Nonsterile Powdered Medium 100/pk</v>
          </cell>
          <cell r="C2006" t="str">
            <v>Supplies</v>
          </cell>
          <cell r="D2006" t="str">
            <v>LAB-CONS</v>
          </cell>
          <cell r="E2006">
            <v>26.51</v>
          </cell>
          <cell r="F2006">
            <v>380</v>
          </cell>
          <cell r="G2006">
            <v>440.79999999999995</v>
          </cell>
          <cell r="H2006">
            <v>441</v>
          </cell>
        </row>
        <row r="2007">
          <cell r="B2007" t="str">
            <v>Gloves, Nonsterile Powdered Small 100/pkt</v>
          </cell>
          <cell r="C2007" t="str">
            <v>Supplies</v>
          </cell>
          <cell r="D2007" t="str">
            <v>LAB-CONS</v>
          </cell>
          <cell r="E2007">
            <v>26.51</v>
          </cell>
          <cell r="F2007">
            <v>230</v>
          </cell>
          <cell r="G2007">
            <v>266.79999999999995</v>
          </cell>
          <cell r="H2007">
            <v>267</v>
          </cell>
        </row>
        <row r="2008">
          <cell r="B2008" t="str">
            <v>Gloves, Polythene 100/pk</v>
          </cell>
          <cell r="C2008" t="str">
            <v>Supplies</v>
          </cell>
          <cell r="D2008" t="str">
            <v>LAB-CONS</v>
          </cell>
          <cell r="E2008">
            <v>26.51</v>
          </cell>
          <cell r="F2008">
            <v>120</v>
          </cell>
          <cell r="G2008">
            <v>139.19999999999999</v>
          </cell>
          <cell r="H2008">
            <v>140</v>
          </cell>
        </row>
        <row r="2009">
          <cell r="B2009" t="str">
            <v>Gloves, Powderfree Medium NS 100/pkt</v>
          </cell>
          <cell r="C2009" t="str">
            <v>Supplies</v>
          </cell>
          <cell r="D2009" t="str">
            <v>LAB-CONS</v>
          </cell>
          <cell r="E2009">
            <v>26.51</v>
          </cell>
          <cell r="F2009">
            <v>400</v>
          </cell>
          <cell r="G2009">
            <v>463.99999999999994</v>
          </cell>
          <cell r="H2009">
            <v>464</v>
          </cell>
        </row>
        <row r="2010">
          <cell r="B2010" t="str">
            <v>Gloves, Riding</v>
          </cell>
          <cell r="C2010" t="str">
            <v>Supplies</v>
          </cell>
          <cell r="D2010" t="str">
            <v>GENERAL</v>
          </cell>
          <cell r="E2010">
            <v>26.77</v>
          </cell>
          <cell r="F2010">
            <v>2964.9989999999998</v>
          </cell>
          <cell r="G2010">
            <v>3439.3988399999994</v>
          </cell>
          <cell r="H2010">
            <v>3440</v>
          </cell>
        </row>
        <row r="2011">
          <cell r="B2011" t="str">
            <v>Gloves, Sterile Powdered Medium 100/pk</v>
          </cell>
          <cell r="C2011" t="str">
            <v>Supplies</v>
          </cell>
          <cell r="D2011" t="str">
            <v>LAB-CONS</v>
          </cell>
          <cell r="E2011">
            <v>26.51</v>
          </cell>
          <cell r="F2011">
            <v>220</v>
          </cell>
          <cell r="G2011">
            <v>255.2</v>
          </cell>
          <cell r="H2011">
            <v>256</v>
          </cell>
        </row>
        <row r="2012">
          <cell r="B2012" t="str">
            <v>Gloves, Surgical (Pair) size 7</v>
          </cell>
          <cell r="C2012" t="str">
            <v>Supplies</v>
          </cell>
          <cell r="D2012" t="str">
            <v>LAB-CONS</v>
          </cell>
          <cell r="E2012">
            <v>26.51</v>
          </cell>
          <cell r="F2012">
            <v>17</v>
          </cell>
          <cell r="G2012">
            <v>19.72</v>
          </cell>
          <cell r="H2012">
            <v>20</v>
          </cell>
        </row>
        <row r="2013">
          <cell r="B2013" t="str">
            <v>Gloves, Surgical 50/pk</v>
          </cell>
          <cell r="C2013" t="str">
            <v>Supplies</v>
          </cell>
          <cell r="D2013" t="str">
            <v>LAB-CONS</v>
          </cell>
          <cell r="E2013">
            <v>26.51</v>
          </cell>
          <cell r="F2013">
            <v>850</v>
          </cell>
          <cell r="G2013">
            <v>985.99999999999989</v>
          </cell>
          <cell r="H2013">
            <v>986</v>
          </cell>
        </row>
        <row r="2014">
          <cell r="B2014" t="str">
            <v>Gloves, Surgical Powdered 7/8 1x100</v>
          </cell>
          <cell r="C2014" t="str">
            <v>Supplies</v>
          </cell>
          <cell r="D2014" t="str">
            <v>LAB-CONS</v>
          </cell>
          <cell r="E2014">
            <v>26.51</v>
          </cell>
          <cell r="F2014">
            <v>2000</v>
          </cell>
          <cell r="G2014">
            <v>2320</v>
          </cell>
          <cell r="H2014">
            <v>2320</v>
          </cell>
        </row>
        <row r="2015">
          <cell r="B2015" t="str">
            <v>Gloves, X-Ray Lead Protection</v>
          </cell>
          <cell r="C2015" t="str">
            <v>Supplies</v>
          </cell>
          <cell r="D2015" t="str">
            <v>LAB-CONS</v>
          </cell>
          <cell r="E2015">
            <v>26.51</v>
          </cell>
          <cell r="F2015">
            <v>12500</v>
          </cell>
          <cell r="G2015">
            <v>14499.999999999998</v>
          </cell>
          <cell r="H2015">
            <v>14500</v>
          </cell>
        </row>
        <row r="2016">
          <cell r="B2016" t="str">
            <v>Gloves,Powdered Vinyl Exam Large 100/pkt #19-141-189D</v>
          </cell>
          <cell r="C2016" t="str">
            <v>Supplies</v>
          </cell>
          <cell r="D2016" t="str">
            <v>LAB-CONS</v>
          </cell>
          <cell r="E2016">
            <v>26.51</v>
          </cell>
          <cell r="F2016">
            <v>240</v>
          </cell>
          <cell r="G2016">
            <v>278.39999999999998</v>
          </cell>
          <cell r="H2016">
            <v>279</v>
          </cell>
        </row>
        <row r="2017">
          <cell r="B2017" t="str">
            <v>Gloves,Powdered Vinyl Exam Medium  100/pkt #19-141-189D</v>
          </cell>
          <cell r="C2017" t="str">
            <v>Supplies</v>
          </cell>
          <cell r="D2017" t="str">
            <v>LAB-CONS</v>
          </cell>
          <cell r="E2017">
            <v>26.51</v>
          </cell>
          <cell r="F2017">
            <v>220</v>
          </cell>
          <cell r="G2017">
            <v>255.2</v>
          </cell>
          <cell r="H2017">
            <v>256</v>
          </cell>
        </row>
        <row r="2018">
          <cell r="B2018" t="str">
            <v>Gloves,Powdered Vinyl Exam small  100/pkt #19-141-189D</v>
          </cell>
          <cell r="C2018" t="str">
            <v>Supplies</v>
          </cell>
          <cell r="D2018" t="str">
            <v>LAB-CONS</v>
          </cell>
          <cell r="E2018">
            <v>26.51</v>
          </cell>
          <cell r="F2018">
            <v>240</v>
          </cell>
          <cell r="G2018">
            <v>278.39999999999998</v>
          </cell>
          <cell r="H2018">
            <v>279</v>
          </cell>
        </row>
        <row r="2019">
          <cell r="B2019" t="str">
            <v>Glucometer, Contour TS Bayer</v>
          </cell>
          <cell r="C2019" t="str">
            <v>Supplies</v>
          </cell>
          <cell r="D2019" t="str">
            <v>LAB-EQUIP</v>
          </cell>
          <cell r="E2019">
            <v>31.71</v>
          </cell>
          <cell r="F2019">
            <v>3500</v>
          </cell>
          <cell r="G2019">
            <v>4059.9999999999995</v>
          </cell>
          <cell r="H2019">
            <v>4060</v>
          </cell>
        </row>
        <row r="2020">
          <cell r="B2020" t="str">
            <v>Glucometer, Roche Accucheck</v>
          </cell>
          <cell r="C2020" t="str">
            <v>Supplies</v>
          </cell>
          <cell r="D2020" t="str">
            <v>LAB-EQUIP</v>
          </cell>
          <cell r="E2020">
            <v>31.71</v>
          </cell>
          <cell r="F2020">
            <v>4000</v>
          </cell>
          <cell r="G2020">
            <v>4640</v>
          </cell>
          <cell r="H2020">
            <v>4640</v>
          </cell>
        </row>
        <row r="2021">
          <cell r="B2021" t="str">
            <v>Glucometers with strip</v>
          </cell>
          <cell r="C2021" t="str">
            <v>Supplies</v>
          </cell>
          <cell r="D2021" t="str">
            <v>LAB-EQUIP</v>
          </cell>
          <cell r="E2021">
            <v>31.71</v>
          </cell>
          <cell r="F2021">
            <v>5500</v>
          </cell>
          <cell r="G2021">
            <v>6380</v>
          </cell>
          <cell r="H2021">
            <v>6380</v>
          </cell>
        </row>
        <row r="2022">
          <cell r="B2022" t="str">
            <v>Glucose, Cobas integra 20763020322</v>
          </cell>
          <cell r="C2022" t="str">
            <v>Supplies</v>
          </cell>
          <cell r="D2022" t="str">
            <v>LAB-CONS</v>
          </cell>
          <cell r="E2022">
            <v>26.51</v>
          </cell>
          <cell r="F2022">
            <v>8215</v>
          </cell>
          <cell r="G2022">
            <v>9529.4</v>
          </cell>
          <cell r="H2022">
            <v>9530</v>
          </cell>
        </row>
        <row r="2023">
          <cell r="B2023" t="str">
            <v>Glucose, Liquicolor</v>
          </cell>
          <cell r="C2023" t="str">
            <v>Supplies</v>
          </cell>
          <cell r="D2023" t="str">
            <v>LAB-CONS</v>
          </cell>
          <cell r="E2023">
            <v>26.51</v>
          </cell>
          <cell r="F2023">
            <v>3231</v>
          </cell>
          <cell r="G2023">
            <v>3747.9599999999996</v>
          </cell>
          <cell r="H2023">
            <v>3748</v>
          </cell>
        </row>
        <row r="2024">
          <cell r="B2024" t="str">
            <v>Glucose, Standard</v>
          </cell>
          <cell r="C2024" t="str">
            <v>Supplies</v>
          </cell>
          <cell r="D2024" t="str">
            <v>LAB-CONS</v>
          </cell>
          <cell r="E2024">
            <v>26.51</v>
          </cell>
          <cell r="F2024">
            <v>3356</v>
          </cell>
          <cell r="G2024">
            <v>3892.9599999999996</v>
          </cell>
          <cell r="H2024">
            <v>3893</v>
          </cell>
        </row>
        <row r="2025">
          <cell r="B2025" t="str">
            <v>Glue, Office Pritt 110g</v>
          </cell>
          <cell r="C2025" t="str">
            <v>Supplies</v>
          </cell>
          <cell r="D2025" t="str">
            <v>OFFICE</v>
          </cell>
          <cell r="E2025" t="str">
            <v>26.6L</v>
          </cell>
          <cell r="F2025">
            <v>86</v>
          </cell>
          <cell r="G2025">
            <v>99.759999999999991</v>
          </cell>
          <cell r="H2025">
            <v>100</v>
          </cell>
        </row>
        <row r="2026">
          <cell r="B2026" t="str">
            <v xml:space="preserve">Glue, Office Pritt 60ml </v>
          </cell>
          <cell r="C2026" t="str">
            <v>Supplies</v>
          </cell>
          <cell r="D2026" t="str">
            <v>OFFICE</v>
          </cell>
          <cell r="E2026" t="str">
            <v>26.6L</v>
          </cell>
          <cell r="F2026">
            <v>23</v>
          </cell>
          <cell r="G2026">
            <v>26.68</v>
          </cell>
          <cell r="H2026">
            <v>27</v>
          </cell>
        </row>
        <row r="2027">
          <cell r="B2027" t="str">
            <v xml:space="preserve">Glue, Pritt Stick Large 40gm </v>
          </cell>
          <cell r="C2027" t="str">
            <v>Supplies</v>
          </cell>
          <cell r="D2027" t="str">
            <v>OFFICE</v>
          </cell>
          <cell r="E2027" t="str">
            <v>26.6L</v>
          </cell>
          <cell r="F2027">
            <v>146.16</v>
          </cell>
          <cell r="G2027">
            <v>169.54559999999998</v>
          </cell>
          <cell r="H2027">
            <v>170</v>
          </cell>
        </row>
        <row r="2028">
          <cell r="B2028" t="str">
            <v>Gown , Lab, with cuffs with back opening, x Large (pc)</v>
          </cell>
          <cell r="C2028" t="str">
            <v>Supplies</v>
          </cell>
          <cell r="D2028" t="str">
            <v>LAB-CONS</v>
          </cell>
          <cell r="E2028">
            <v>26.51</v>
          </cell>
          <cell r="F2028">
            <v>980</v>
          </cell>
          <cell r="G2028">
            <v>1136.8</v>
          </cell>
          <cell r="H2028">
            <v>1137</v>
          </cell>
        </row>
        <row r="2029">
          <cell r="B2029" t="str">
            <v>Gown,  Disposable (sterile)</v>
          </cell>
          <cell r="C2029" t="str">
            <v>Supplies</v>
          </cell>
          <cell r="D2029" t="str">
            <v>LAB-CONS</v>
          </cell>
          <cell r="E2029">
            <v>26.51</v>
          </cell>
          <cell r="F2029">
            <v>2400</v>
          </cell>
          <cell r="G2029">
            <v>2784</v>
          </cell>
          <cell r="H2029">
            <v>2784</v>
          </cell>
        </row>
        <row r="2030">
          <cell r="B2030" t="str">
            <v>Gown, green (Medium)</v>
          </cell>
          <cell r="C2030" t="str">
            <v>Supplies</v>
          </cell>
          <cell r="D2030" t="str">
            <v>LAB-CONS</v>
          </cell>
          <cell r="E2030">
            <v>26.51</v>
          </cell>
          <cell r="F2030">
            <v>1400</v>
          </cell>
          <cell r="G2030">
            <v>1624</v>
          </cell>
          <cell r="H2030">
            <v>1624</v>
          </cell>
        </row>
        <row r="2031">
          <cell r="B2031" t="str">
            <v>Gown, Lab, with cuffs with back opening (Large)</v>
          </cell>
          <cell r="C2031" t="str">
            <v>Supplies</v>
          </cell>
          <cell r="D2031" t="str">
            <v>LAB-CONS</v>
          </cell>
          <cell r="E2031">
            <v>26.51</v>
          </cell>
          <cell r="F2031">
            <v>980</v>
          </cell>
          <cell r="G2031">
            <v>1136.8</v>
          </cell>
          <cell r="H2031">
            <v>1137</v>
          </cell>
        </row>
        <row r="2032">
          <cell r="B2032" t="str">
            <v>Gown, Lab,with cuffs with back opening , xx Large (pc)</v>
          </cell>
          <cell r="C2032" t="str">
            <v>Supplies</v>
          </cell>
          <cell r="D2032" t="str">
            <v>LAB-CONS</v>
          </cell>
          <cell r="E2032">
            <v>26.51</v>
          </cell>
          <cell r="F2032">
            <v>1080</v>
          </cell>
          <cell r="G2032">
            <v>1252.8</v>
          </cell>
          <cell r="H2032">
            <v>1253</v>
          </cell>
        </row>
        <row r="2033">
          <cell r="B2033" t="str">
            <v>Gown, patient paediatric as per sample</v>
          </cell>
          <cell r="C2033" t="str">
            <v>Supplies</v>
          </cell>
          <cell r="D2033" t="str">
            <v>LAB-CONS</v>
          </cell>
          <cell r="E2033">
            <v>26.51</v>
          </cell>
          <cell r="F2033">
            <v>1218</v>
          </cell>
          <cell r="G2033">
            <v>1412.8799999999999</v>
          </cell>
          <cell r="H2033">
            <v>1413</v>
          </cell>
        </row>
        <row r="2034">
          <cell r="B2034" t="str">
            <v>Gown, X-Ray small blue</v>
          </cell>
          <cell r="C2034" t="str">
            <v>Supplies</v>
          </cell>
          <cell r="D2034" t="str">
            <v>LAB-CONS</v>
          </cell>
          <cell r="E2034">
            <v>26.51</v>
          </cell>
          <cell r="F2034">
            <v>975.00319999999999</v>
          </cell>
          <cell r="G2034">
            <v>1131.003712</v>
          </cell>
          <cell r="H2034">
            <v>1132</v>
          </cell>
        </row>
        <row r="2035">
          <cell r="B2035" t="str">
            <v>Grease, Multis EP3  500G</v>
          </cell>
          <cell r="C2035" t="str">
            <v>Supplies</v>
          </cell>
          <cell r="D2035" t="str">
            <v>TRANSPORT</v>
          </cell>
          <cell r="E2035" t="str">
            <v>25.7M</v>
          </cell>
          <cell r="F2035">
            <v>870</v>
          </cell>
          <cell r="G2035">
            <v>1009.1999999999999</v>
          </cell>
          <cell r="H2035">
            <v>1010</v>
          </cell>
        </row>
        <row r="2036">
          <cell r="B2036" t="str">
            <v>Grease, Multis EP3 15kg</v>
          </cell>
          <cell r="C2036" t="str">
            <v>Supplies</v>
          </cell>
          <cell r="D2036" t="str">
            <v>TRANSPORT</v>
          </cell>
          <cell r="E2036" t="str">
            <v>25.7M</v>
          </cell>
          <cell r="F2036">
            <v>5346.95</v>
          </cell>
          <cell r="G2036">
            <v>6202.4619999999995</v>
          </cell>
          <cell r="H2036">
            <v>6203</v>
          </cell>
        </row>
        <row r="2037">
          <cell r="B2037" t="str">
            <v>Hammer, Claw wooden handle</v>
          </cell>
          <cell r="C2037" t="str">
            <v>Supplies</v>
          </cell>
          <cell r="D2037" t="str">
            <v>WORKSHOP</v>
          </cell>
          <cell r="E2037" t="str">
            <v>31.9X</v>
          </cell>
          <cell r="F2037">
            <v>209.99916999999999</v>
          </cell>
          <cell r="G2037">
            <v>243.59903719999997</v>
          </cell>
          <cell r="H2037">
            <v>244</v>
          </cell>
        </row>
        <row r="2038">
          <cell r="B2038" t="str">
            <v>Hammer, Masons 1000g C/W Wooden Shaft</v>
          </cell>
          <cell r="C2038" t="str">
            <v>Supplies</v>
          </cell>
          <cell r="D2038" t="str">
            <v>WORKSHOP</v>
          </cell>
          <cell r="E2038" t="str">
            <v>31.9X</v>
          </cell>
          <cell r="F2038">
            <v>1650</v>
          </cell>
          <cell r="G2038">
            <v>1913.9999999999998</v>
          </cell>
          <cell r="H2038">
            <v>1914</v>
          </cell>
        </row>
        <row r="2039">
          <cell r="B2039" t="str">
            <v xml:space="preserve">Hammer, Pattela </v>
          </cell>
          <cell r="C2039" t="str">
            <v>Supplies</v>
          </cell>
          <cell r="D2039" t="str">
            <v>DRUGS</v>
          </cell>
          <cell r="E2039">
            <v>26.11</v>
          </cell>
          <cell r="F2039">
            <v>576</v>
          </cell>
          <cell r="G2039">
            <v>668.16</v>
          </cell>
          <cell r="H2039">
            <v>669</v>
          </cell>
        </row>
        <row r="2040">
          <cell r="B2040" t="str">
            <v>Hammer, Reflex</v>
          </cell>
          <cell r="C2040" t="str">
            <v>Supplies</v>
          </cell>
          <cell r="D2040" t="str">
            <v>DRUGS</v>
          </cell>
          <cell r="E2040">
            <v>26.11</v>
          </cell>
          <cell r="F2040">
            <v>1800</v>
          </cell>
          <cell r="G2040">
            <v>2088</v>
          </cell>
          <cell r="H2040">
            <v>2088</v>
          </cell>
        </row>
        <row r="2041">
          <cell r="B2041" t="str">
            <v>Hand Wash Dettol 250ml (Bottle)</v>
          </cell>
          <cell r="C2041" t="str">
            <v>Supplies</v>
          </cell>
          <cell r="D2041" t="str">
            <v>CLEANING</v>
          </cell>
          <cell r="E2041" t="str">
            <v>26.8J</v>
          </cell>
          <cell r="F2041">
            <v>280</v>
          </cell>
          <cell r="G2041">
            <v>324.79999999999995</v>
          </cell>
          <cell r="H2041">
            <v>325</v>
          </cell>
        </row>
        <row r="2042">
          <cell r="B2042" t="str">
            <v>Handle, Broom Wooden</v>
          </cell>
          <cell r="C2042" t="str">
            <v>Supplies</v>
          </cell>
          <cell r="D2042" t="str">
            <v>CLEANING</v>
          </cell>
          <cell r="E2042" t="str">
            <v>26.8J</v>
          </cell>
          <cell r="F2042">
            <v>68.97</v>
          </cell>
          <cell r="G2042">
            <v>80.005199999999988</v>
          </cell>
          <cell r="H2042">
            <v>81</v>
          </cell>
        </row>
        <row r="2043">
          <cell r="B2043" t="str">
            <v>Handle, Door assy chrome L/H 69240-60071</v>
          </cell>
          <cell r="C2043" t="str">
            <v>Supplies</v>
          </cell>
          <cell r="D2043" t="str">
            <v>TRANSPORT</v>
          </cell>
          <cell r="E2043" t="str">
            <v>25.7M</v>
          </cell>
          <cell r="F2043">
            <v>6264</v>
          </cell>
          <cell r="G2043">
            <v>7266.24</v>
          </cell>
          <cell r="H2043">
            <v>7267</v>
          </cell>
        </row>
        <row r="2044">
          <cell r="B2044" t="str">
            <v>Handle, Door assy chrome Outer 69215-60020</v>
          </cell>
          <cell r="C2044" t="str">
            <v>Supplies</v>
          </cell>
          <cell r="D2044" t="str">
            <v>TRANSPORT</v>
          </cell>
          <cell r="E2044" t="str">
            <v>25.7M</v>
          </cell>
          <cell r="F2044">
            <v>259.88</v>
          </cell>
          <cell r="G2044">
            <v>301.46079999999995</v>
          </cell>
          <cell r="H2044">
            <v>302</v>
          </cell>
        </row>
        <row r="2045">
          <cell r="B2045" t="str">
            <v>Handle, Mop Pastic</v>
          </cell>
          <cell r="C2045" t="str">
            <v>Supplies</v>
          </cell>
          <cell r="D2045" t="str">
            <v>CLEANING</v>
          </cell>
          <cell r="E2045" t="str">
            <v>26.8J</v>
          </cell>
          <cell r="F2045">
            <v>522</v>
          </cell>
          <cell r="G2045">
            <v>605.52</v>
          </cell>
          <cell r="H2045">
            <v>606</v>
          </cell>
        </row>
        <row r="2046">
          <cell r="B2046" t="str">
            <v>Hard Disk 1600GB USB IOMEGA  E-PRO External hard disk</v>
          </cell>
          <cell r="C2046" t="str">
            <v>Supplies</v>
          </cell>
          <cell r="D2046" t="str">
            <v>COMP</v>
          </cell>
          <cell r="E2046" t="str">
            <v>26.6B</v>
          </cell>
          <cell r="F2046">
            <v>6500</v>
          </cell>
          <cell r="G2046">
            <v>7539.9999999999991</v>
          </cell>
          <cell r="H2046">
            <v>7540</v>
          </cell>
        </row>
        <row r="2047">
          <cell r="B2047" t="str">
            <v>Hard Disk 300GB IOMEGA External</v>
          </cell>
          <cell r="C2047" t="str">
            <v>Supplies</v>
          </cell>
          <cell r="D2047" t="str">
            <v>COMP</v>
          </cell>
          <cell r="E2047" t="str">
            <v>26.6B</v>
          </cell>
          <cell r="F2047">
            <v>9800</v>
          </cell>
          <cell r="G2047">
            <v>11368</v>
          </cell>
          <cell r="H2047">
            <v>11368</v>
          </cell>
        </row>
        <row r="2048">
          <cell r="B2048" t="str">
            <v>Hard Disk Drive 250GB USB  IOMEGA powered External</v>
          </cell>
          <cell r="C2048" t="str">
            <v>Supplies</v>
          </cell>
          <cell r="D2048" t="str">
            <v>COMP</v>
          </cell>
          <cell r="E2048" t="str">
            <v>26.6B</v>
          </cell>
          <cell r="F2048">
            <v>7500</v>
          </cell>
          <cell r="G2048">
            <v>8700</v>
          </cell>
          <cell r="H2048">
            <v>8700</v>
          </cell>
        </row>
        <row r="2049">
          <cell r="B2049" t="str">
            <v>Hard Disk SATA 140GB</v>
          </cell>
          <cell r="C2049" t="str">
            <v>Supplies</v>
          </cell>
          <cell r="D2049" t="str">
            <v>COMP</v>
          </cell>
          <cell r="E2049" t="str">
            <v>26.6B</v>
          </cell>
          <cell r="F2049">
            <v>4000</v>
          </cell>
          <cell r="G2049">
            <v>4640</v>
          </cell>
          <cell r="H2049">
            <v>4640</v>
          </cell>
        </row>
        <row r="2050">
          <cell r="B2050" t="str">
            <v>Hard Disk, 1 Terabyte</v>
          </cell>
          <cell r="C2050" t="str">
            <v>Supplies</v>
          </cell>
          <cell r="D2050" t="str">
            <v>COMP</v>
          </cell>
          <cell r="E2050" t="str">
            <v>26.6L</v>
          </cell>
          <cell r="F2050">
            <v>20000</v>
          </cell>
          <cell r="G2050">
            <v>23200</v>
          </cell>
          <cell r="H2050">
            <v>23200</v>
          </cell>
        </row>
        <row r="2051">
          <cell r="B2051" t="str">
            <v>Hard Disk, 500GB IOMEGA External</v>
          </cell>
          <cell r="C2051" t="str">
            <v>Supplies</v>
          </cell>
          <cell r="D2051" t="str">
            <v>COMP</v>
          </cell>
          <cell r="E2051" t="str">
            <v>26.6B</v>
          </cell>
          <cell r="F2051">
            <v>10200</v>
          </cell>
          <cell r="G2051">
            <v>11832</v>
          </cell>
          <cell r="H2051">
            <v>11832</v>
          </cell>
        </row>
        <row r="2052">
          <cell r="B2052" t="str">
            <v>Hard Disk, 500GB Transcent External</v>
          </cell>
          <cell r="C2052" t="str">
            <v>Supplies</v>
          </cell>
          <cell r="D2052" t="str">
            <v>COMP</v>
          </cell>
          <cell r="E2052" t="str">
            <v>26.6B</v>
          </cell>
          <cell r="F2052">
            <v>12200</v>
          </cell>
          <cell r="G2052">
            <v>14151.999999999998</v>
          </cell>
          <cell r="H2052">
            <v>14152</v>
          </cell>
        </row>
        <row r="2053">
          <cell r="B2053" t="str">
            <v>Hard Drive External western Digital 350GB</v>
          </cell>
          <cell r="C2053" t="str">
            <v>Supplies</v>
          </cell>
          <cell r="D2053" t="str">
            <v>COMP</v>
          </cell>
          <cell r="E2053" t="str">
            <v>26.6B</v>
          </cell>
          <cell r="F2053">
            <v>7200</v>
          </cell>
          <cell r="G2053">
            <v>8352</v>
          </cell>
          <cell r="H2053">
            <v>8352</v>
          </cell>
        </row>
        <row r="2054">
          <cell r="B2054" t="str">
            <v>Hard drive,  External  Western Digital My Book Essential 1TB USB2 500GB</v>
          </cell>
          <cell r="C2054" t="str">
            <v>Supplies</v>
          </cell>
          <cell r="D2054" t="str">
            <v>COMP</v>
          </cell>
          <cell r="E2054" t="str">
            <v>26.6B</v>
          </cell>
          <cell r="F2054">
            <v>18900</v>
          </cell>
          <cell r="G2054">
            <v>21924</v>
          </cell>
          <cell r="H2054">
            <v>21924</v>
          </cell>
        </row>
        <row r="2055">
          <cell r="B2055" t="str">
            <v>Hard drive, Disk 250GB</v>
          </cell>
          <cell r="C2055" t="str">
            <v>Supplies</v>
          </cell>
          <cell r="D2055" t="str">
            <v>COMP</v>
          </cell>
          <cell r="E2055" t="str">
            <v>26.6B</v>
          </cell>
          <cell r="F2055">
            <v>8000</v>
          </cell>
          <cell r="G2055">
            <v>9280</v>
          </cell>
          <cell r="H2055">
            <v>9280</v>
          </cell>
        </row>
        <row r="2056">
          <cell r="B2056" t="str">
            <v>Hard Drive, Ext. for  Notebook Rewriteable CD and 8X DVD +/- RW Dual Layer Read/write DVD USB2.0</v>
          </cell>
          <cell r="C2056" t="str">
            <v>Supplies</v>
          </cell>
          <cell r="D2056" t="str">
            <v>COMP</v>
          </cell>
          <cell r="E2056" t="str">
            <v>26.6B</v>
          </cell>
          <cell r="F2056">
            <v>9500</v>
          </cell>
          <cell r="G2056">
            <v>11020</v>
          </cell>
          <cell r="H2056">
            <v>11020</v>
          </cell>
        </row>
        <row r="2057">
          <cell r="B2057" t="str">
            <v>Hard Drive, External Toshiba HDDR 500 EO4X 500GB</v>
          </cell>
          <cell r="C2057" t="str">
            <v>Supplies</v>
          </cell>
          <cell r="D2057" t="str">
            <v>COMP</v>
          </cell>
          <cell r="E2057" t="str">
            <v>26.6B</v>
          </cell>
          <cell r="F2057">
            <v>10000</v>
          </cell>
          <cell r="G2057">
            <v>11600</v>
          </cell>
          <cell r="H2057">
            <v>11600</v>
          </cell>
        </row>
        <row r="2058">
          <cell r="B2058" t="str">
            <v>Hard drive, Internal 160GB for Dell Laptop  6000,9300,XPS Gen 2, XPS M170</v>
          </cell>
          <cell r="C2058" t="str">
            <v>Supplies</v>
          </cell>
          <cell r="D2058" t="str">
            <v>COMP</v>
          </cell>
          <cell r="E2058" t="str">
            <v>26.6B</v>
          </cell>
          <cell r="F2058">
            <v>7500</v>
          </cell>
          <cell r="G2058">
            <v>8700</v>
          </cell>
          <cell r="H2058">
            <v>8700</v>
          </cell>
        </row>
        <row r="2059">
          <cell r="B2059" t="str">
            <v>Hard drive, Iomega eGo Portable 500 GB Ext 800Mbps firewire/480Mbps(Hi-Sp.USB)</v>
          </cell>
          <cell r="C2059" t="str">
            <v>Supplies</v>
          </cell>
          <cell r="D2059" t="str">
            <v>COMP</v>
          </cell>
          <cell r="E2059" t="str">
            <v>26.6B</v>
          </cell>
          <cell r="F2059">
            <v>11000</v>
          </cell>
          <cell r="G2059">
            <v>12760</v>
          </cell>
          <cell r="H2059">
            <v>12760</v>
          </cell>
        </row>
        <row r="2060">
          <cell r="B2060" t="str">
            <v>Hard drive, Transcend External 500GB</v>
          </cell>
          <cell r="C2060" t="str">
            <v>Supplies</v>
          </cell>
          <cell r="D2060" t="str">
            <v>COMP</v>
          </cell>
          <cell r="E2060" t="str">
            <v>26.6B</v>
          </cell>
          <cell r="F2060">
            <v>10200</v>
          </cell>
          <cell r="G2060">
            <v>11832</v>
          </cell>
          <cell r="H2060">
            <v>11832</v>
          </cell>
        </row>
        <row r="2061">
          <cell r="B2061" t="str">
            <v>Hard,  Drive Western Digital 500GB External</v>
          </cell>
          <cell r="C2061" t="str">
            <v>Supplies</v>
          </cell>
          <cell r="D2061" t="str">
            <v>COMP</v>
          </cell>
          <cell r="E2061" t="str">
            <v>26.6B</v>
          </cell>
          <cell r="F2061">
            <v>8500</v>
          </cell>
          <cell r="G2061">
            <v>9860</v>
          </cell>
          <cell r="H2061">
            <v>9860</v>
          </cell>
        </row>
        <row r="2062">
          <cell r="B2062" t="str">
            <v>Hard, Disk IDE 80GB Internal</v>
          </cell>
          <cell r="C2062" t="str">
            <v>Supplies</v>
          </cell>
          <cell r="D2062" t="str">
            <v>COMP</v>
          </cell>
          <cell r="E2062" t="str">
            <v>31.9A</v>
          </cell>
          <cell r="F2062">
            <v>5250</v>
          </cell>
          <cell r="G2062">
            <v>6090</v>
          </cell>
          <cell r="H2062">
            <v>6090</v>
          </cell>
        </row>
        <row r="2063">
          <cell r="B2063" t="str">
            <v>Hard, Disk SATA 80GB Internal</v>
          </cell>
          <cell r="C2063" t="str">
            <v>Supplies</v>
          </cell>
          <cell r="D2063" t="str">
            <v>COMP</v>
          </cell>
          <cell r="E2063" t="str">
            <v>31.9A</v>
          </cell>
          <cell r="F2063">
            <v>4000</v>
          </cell>
          <cell r="G2063">
            <v>4640</v>
          </cell>
          <cell r="H2063">
            <v>4640</v>
          </cell>
        </row>
        <row r="2064">
          <cell r="B2064" t="str">
            <v>Hard, Drive for server #395501-001 500GB 7.2K ATA for HP Proliant ML350</v>
          </cell>
          <cell r="C2064" t="str">
            <v>Supplies</v>
          </cell>
          <cell r="D2064" t="str">
            <v>COMP</v>
          </cell>
          <cell r="E2064" t="str">
            <v>26.6B</v>
          </cell>
          <cell r="F2064">
            <v>18200</v>
          </cell>
          <cell r="G2064">
            <v>21112</v>
          </cell>
          <cell r="H2064">
            <v>21112</v>
          </cell>
        </row>
        <row r="2065">
          <cell r="B2065" t="str">
            <v>Hard, Drive for server #432320-001 146GB 10k Serial scsi for HP Proliant DL380 G5</v>
          </cell>
          <cell r="C2065" t="str">
            <v>Supplies</v>
          </cell>
          <cell r="D2065" t="str">
            <v>COMP</v>
          </cell>
          <cell r="E2065" t="str">
            <v>26.6B</v>
          </cell>
          <cell r="F2065">
            <v>25000</v>
          </cell>
          <cell r="G2065">
            <v>28999.999999999996</v>
          </cell>
          <cell r="H2065">
            <v>29000</v>
          </cell>
        </row>
        <row r="2066">
          <cell r="B2066" t="str">
            <v>Hard, Drive for server 14GB and 10 speed for HP- Proliant DL580 G4 Server</v>
          </cell>
          <cell r="C2066" t="str">
            <v>Supplies</v>
          </cell>
          <cell r="D2066" t="str">
            <v>COMP</v>
          </cell>
          <cell r="E2066" t="str">
            <v>26.6B</v>
          </cell>
          <cell r="F2066">
            <v>25000</v>
          </cell>
          <cell r="G2066">
            <v>28999.999999999996</v>
          </cell>
          <cell r="H2066">
            <v>29000</v>
          </cell>
        </row>
        <row r="2067">
          <cell r="B2067" t="str">
            <v>Hard, Drive I-omega desk top-1 Terabyte</v>
          </cell>
          <cell r="C2067" t="str">
            <v>Supplies</v>
          </cell>
          <cell r="D2067" t="str">
            <v>COMP</v>
          </cell>
          <cell r="E2067" t="str">
            <v>26.6B</v>
          </cell>
          <cell r="F2067">
            <v>16000</v>
          </cell>
          <cell r="G2067">
            <v>18560</v>
          </cell>
          <cell r="H2067">
            <v>18560</v>
          </cell>
        </row>
        <row r="2068">
          <cell r="B2068" t="str">
            <v>HB Drabkins Stock 20ml</v>
          </cell>
          <cell r="C2068" t="str">
            <v>Supplies</v>
          </cell>
          <cell r="D2068" t="str">
            <v>LAB-CONS</v>
          </cell>
          <cell r="E2068">
            <v>26.51</v>
          </cell>
          <cell r="F2068">
            <v>2090</v>
          </cell>
          <cell r="G2068">
            <v>2424.3999999999996</v>
          </cell>
          <cell r="H2068">
            <v>2425</v>
          </cell>
        </row>
        <row r="2069">
          <cell r="B2069" t="str">
            <v>Headlight Assy HZJ 105 81050-60120</v>
          </cell>
          <cell r="C2069" t="str">
            <v>Supplies</v>
          </cell>
          <cell r="D2069" t="str">
            <v>TRANSPORT</v>
          </cell>
          <cell r="E2069" t="str">
            <v>25.7M</v>
          </cell>
          <cell r="F2069">
            <v>22040</v>
          </cell>
          <cell r="G2069">
            <v>25566.399999999998</v>
          </cell>
          <cell r="H2069">
            <v>25567</v>
          </cell>
        </row>
        <row r="2070">
          <cell r="B2070" t="str">
            <v>Headlight, Assy HZJ10S 81010-60121 Right</v>
          </cell>
          <cell r="C2070" t="str">
            <v>Supplies</v>
          </cell>
          <cell r="D2070" t="str">
            <v>TRANSPORT</v>
          </cell>
          <cell r="E2070" t="str">
            <v>25.7M</v>
          </cell>
          <cell r="F2070">
            <v>23142</v>
          </cell>
          <cell r="G2070">
            <v>26844.719999999998</v>
          </cell>
          <cell r="H2070">
            <v>26845</v>
          </cell>
        </row>
        <row r="2071">
          <cell r="B2071" t="str">
            <v>Headlight, Assy HZJ78 81010-60121 Left</v>
          </cell>
          <cell r="C2071" t="str">
            <v>Supplies</v>
          </cell>
          <cell r="D2071" t="str">
            <v>TRANSPORT</v>
          </cell>
          <cell r="E2071" t="str">
            <v>25.7M</v>
          </cell>
          <cell r="F2071">
            <v>14500</v>
          </cell>
          <cell r="G2071">
            <v>16820</v>
          </cell>
          <cell r="H2071">
            <v>16820</v>
          </cell>
        </row>
        <row r="2072">
          <cell r="B2072" t="str">
            <v>Headphone, Dynamic Stereo with volume control</v>
          </cell>
          <cell r="C2072" t="str">
            <v>Supplies</v>
          </cell>
          <cell r="D2072" t="str">
            <v>COMP</v>
          </cell>
          <cell r="E2072" t="str">
            <v>26.6B</v>
          </cell>
          <cell r="F2072">
            <v>2900</v>
          </cell>
          <cell r="G2072">
            <v>3363.9999999999995</v>
          </cell>
          <cell r="H2072">
            <v>3364</v>
          </cell>
        </row>
        <row r="2073">
          <cell r="B2073" t="str">
            <v>Heamastrip 1/2  (1x200)</v>
          </cell>
          <cell r="C2073" t="str">
            <v>Supplies</v>
          </cell>
          <cell r="D2073" t="str">
            <v>LAB-CONS</v>
          </cell>
          <cell r="E2073">
            <v>26.51</v>
          </cell>
          <cell r="F2073">
            <v>1250</v>
          </cell>
          <cell r="G2073">
            <v>1450</v>
          </cell>
          <cell r="H2073">
            <v>1450</v>
          </cell>
        </row>
        <row r="2074">
          <cell r="B2074" t="str">
            <v>Height Board and Tape for Adults</v>
          </cell>
          <cell r="C2074" t="str">
            <v>Supplies</v>
          </cell>
          <cell r="D2074" t="str">
            <v>LAB-EQUIP</v>
          </cell>
          <cell r="E2074">
            <v>31.71</v>
          </cell>
          <cell r="F2074">
            <v>3500</v>
          </cell>
          <cell r="G2074">
            <v>4059.9999999999995</v>
          </cell>
          <cell r="H2074">
            <v>4060</v>
          </cell>
        </row>
        <row r="2075">
          <cell r="B2075" t="str">
            <v>Height Board and Tape for Paediatrics</v>
          </cell>
          <cell r="C2075" t="str">
            <v>Supplies</v>
          </cell>
          <cell r="D2075" t="str">
            <v>LAB-EQUIP</v>
          </cell>
          <cell r="E2075">
            <v>31.71</v>
          </cell>
          <cell r="F2075">
            <v>7000</v>
          </cell>
          <cell r="G2075">
            <v>8119.9999999999991</v>
          </cell>
          <cell r="H2075">
            <v>8120</v>
          </cell>
        </row>
        <row r="2076">
          <cell r="B2076" t="str">
            <v>Helmet, Large Yamaha</v>
          </cell>
          <cell r="C2076" t="str">
            <v>Supplies</v>
          </cell>
          <cell r="D2076" t="str">
            <v>GENERAL</v>
          </cell>
          <cell r="E2076">
            <v>26.77</v>
          </cell>
          <cell r="F2076">
            <v>4350</v>
          </cell>
          <cell r="G2076">
            <v>5046</v>
          </cell>
          <cell r="H2076">
            <v>5046</v>
          </cell>
        </row>
        <row r="2077">
          <cell r="B2077" t="str">
            <v>Helmet, Safety</v>
          </cell>
          <cell r="C2077" t="str">
            <v>Supplies</v>
          </cell>
          <cell r="D2077" t="str">
            <v>GENERAL</v>
          </cell>
          <cell r="E2077">
            <v>26.77</v>
          </cell>
          <cell r="F2077">
            <v>164.99852000000001</v>
          </cell>
          <cell r="G2077">
            <v>191.39828320000001</v>
          </cell>
          <cell r="H2077">
            <v>192</v>
          </cell>
        </row>
        <row r="2078">
          <cell r="B2078" t="str">
            <v>Hemocuvettes  HB 1x50 Tin</v>
          </cell>
          <cell r="C2078" t="str">
            <v>Supplies</v>
          </cell>
          <cell r="D2078" t="str">
            <v>LAB-CONS</v>
          </cell>
          <cell r="E2078">
            <v>26.51</v>
          </cell>
          <cell r="F2078">
            <v>2750</v>
          </cell>
          <cell r="G2078">
            <v>3190</v>
          </cell>
          <cell r="H2078">
            <v>3190</v>
          </cell>
        </row>
        <row r="2079">
          <cell r="B2079" t="str">
            <v>Hemocuvettes  HB 200/pk</v>
          </cell>
          <cell r="C2079" t="str">
            <v>Supplies</v>
          </cell>
          <cell r="D2079" t="str">
            <v>LAB-CONS</v>
          </cell>
          <cell r="E2079">
            <v>26.51</v>
          </cell>
          <cell r="F2079">
            <v>13100</v>
          </cell>
          <cell r="G2079">
            <v>15195.999999999998</v>
          </cell>
          <cell r="H2079">
            <v>15196</v>
          </cell>
        </row>
        <row r="2080">
          <cell r="B2080" t="str">
            <v>Hemocuvettes HB201 200/pk</v>
          </cell>
          <cell r="C2080" t="str">
            <v>Supplies</v>
          </cell>
          <cell r="D2080" t="str">
            <v>LAB-CONS</v>
          </cell>
          <cell r="E2080">
            <v>26.51</v>
          </cell>
          <cell r="F2080">
            <v>13500</v>
          </cell>
          <cell r="G2080">
            <v>15659.999999999998</v>
          </cell>
          <cell r="H2080">
            <v>15660</v>
          </cell>
        </row>
        <row r="2081">
          <cell r="B2081" t="str">
            <v>Hemocuvettes HB201 50/pk</v>
          </cell>
          <cell r="C2081" t="str">
            <v>Supplies</v>
          </cell>
          <cell r="D2081" t="str">
            <v>LAB-CONS</v>
          </cell>
          <cell r="E2081">
            <v>26.51</v>
          </cell>
          <cell r="F2081">
            <v>3375</v>
          </cell>
          <cell r="G2081">
            <v>3914.9999999999995</v>
          </cell>
          <cell r="H2081">
            <v>3915</v>
          </cell>
        </row>
        <row r="2082">
          <cell r="B2082" t="str">
            <v>Hemotrol High</v>
          </cell>
          <cell r="C2082" t="str">
            <v>Supplies</v>
          </cell>
          <cell r="D2082" t="str">
            <v>LAB-CONS</v>
          </cell>
          <cell r="E2082">
            <v>26.51</v>
          </cell>
          <cell r="F2082">
            <v>1635</v>
          </cell>
          <cell r="G2082">
            <v>1896.6</v>
          </cell>
          <cell r="H2082">
            <v>1897</v>
          </cell>
        </row>
        <row r="2083">
          <cell r="B2083" t="str">
            <v>Hemotrol Low</v>
          </cell>
          <cell r="C2083" t="str">
            <v>Supplies</v>
          </cell>
          <cell r="D2083" t="str">
            <v>LAB-CONS</v>
          </cell>
          <cell r="E2083">
            <v>26.51</v>
          </cell>
          <cell r="F2083">
            <v>1635</v>
          </cell>
          <cell r="G2083">
            <v>1896.6</v>
          </cell>
          <cell r="H2083">
            <v>1897</v>
          </cell>
        </row>
        <row r="2084">
          <cell r="B2084" t="str">
            <v>Hemotrol Normal</v>
          </cell>
          <cell r="C2084" t="str">
            <v>Supplies</v>
          </cell>
          <cell r="D2084" t="str">
            <v>LAB-CONS</v>
          </cell>
          <cell r="E2084">
            <v>26.51</v>
          </cell>
          <cell r="F2084">
            <v>1635</v>
          </cell>
          <cell r="G2084">
            <v>1896.6</v>
          </cell>
          <cell r="H2084">
            <v>1897</v>
          </cell>
        </row>
        <row r="2085">
          <cell r="B2085" t="str">
            <v>Highlighter Pelican Assorted Colours</v>
          </cell>
          <cell r="C2085" t="str">
            <v>Supplies</v>
          </cell>
          <cell r="D2085" t="str">
            <v>OFFICE</v>
          </cell>
          <cell r="E2085" t="str">
            <v>26.6L</v>
          </cell>
          <cell r="F2085">
            <v>55.003709999999998</v>
          </cell>
          <cell r="G2085">
            <v>63.80430359999999</v>
          </cell>
          <cell r="H2085">
            <v>64</v>
          </cell>
        </row>
        <row r="2086">
          <cell r="B2086" t="str">
            <v>Highlighter Staedler Assorted Colours</v>
          </cell>
          <cell r="C2086" t="str">
            <v>Supplies</v>
          </cell>
          <cell r="D2086" t="str">
            <v>OFFICE</v>
          </cell>
          <cell r="E2086" t="str">
            <v>26.6L</v>
          </cell>
          <cell r="F2086">
            <v>59.999830000000003</v>
          </cell>
          <cell r="G2086">
            <v>69.599802799999992</v>
          </cell>
          <cell r="H2086">
            <v>70</v>
          </cell>
        </row>
        <row r="2087">
          <cell r="B2087" t="str">
            <v>Holder, Biobag 8 1/2x11 by Hx1004HX</v>
          </cell>
          <cell r="C2087" t="str">
            <v>Supplies</v>
          </cell>
          <cell r="D2087" t="str">
            <v>LAB-EQUIP</v>
          </cell>
          <cell r="E2087">
            <v>31.71</v>
          </cell>
          <cell r="F2087">
            <v>2377.33</v>
          </cell>
          <cell r="G2087">
            <v>2757.7027999999996</v>
          </cell>
          <cell r="H2087">
            <v>2758</v>
          </cell>
        </row>
        <row r="2088">
          <cell r="B2088" t="str">
            <v xml:space="preserve">Holder, Pen </v>
          </cell>
          <cell r="C2088" t="str">
            <v>Supplies</v>
          </cell>
          <cell r="D2088" t="str">
            <v>OFFICE</v>
          </cell>
          <cell r="E2088" t="str">
            <v>26.6L</v>
          </cell>
          <cell r="F2088">
            <v>162.4</v>
          </cell>
          <cell r="G2088">
            <v>188.38399999999999</v>
          </cell>
          <cell r="H2088">
            <v>189</v>
          </cell>
        </row>
        <row r="2089">
          <cell r="B2089" t="str">
            <v>Holder, Surgical Blade Stainless</v>
          </cell>
          <cell r="C2089" t="str">
            <v>Supplies</v>
          </cell>
          <cell r="D2089" t="str">
            <v>LAB-CONS</v>
          </cell>
          <cell r="E2089">
            <v>26.51</v>
          </cell>
          <cell r="F2089">
            <v>450</v>
          </cell>
          <cell r="G2089">
            <v>522</v>
          </cell>
          <cell r="H2089">
            <v>522</v>
          </cell>
        </row>
        <row r="2090">
          <cell r="B2090" t="str">
            <v>Holder, Vacuette, Multi-use holder 100/pk</v>
          </cell>
          <cell r="C2090" t="str">
            <v>Supplies</v>
          </cell>
          <cell r="D2090" t="str">
            <v>LAB-CONS</v>
          </cell>
          <cell r="E2090">
            <v>26.51</v>
          </cell>
          <cell r="F2090">
            <v>950</v>
          </cell>
          <cell r="G2090">
            <v>1102</v>
          </cell>
          <cell r="H2090">
            <v>1102</v>
          </cell>
        </row>
        <row r="2091">
          <cell r="B2091" t="str">
            <v>Horn  86510-42030</v>
          </cell>
          <cell r="C2091" t="str">
            <v>Supplies</v>
          </cell>
          <cell r="D2091" t="str">
            <v>TRANSPORT</v>
          </cell>
          <cell r="E2091" t="str">
            <v>25.7M</v>
          </cell>
          <cell r="F2091">
            <v>3600</v>
          </cell>
          <cell r="G2091">
            <v>4176</v>
          </cell>
          <cell r="H2091">
            <v>4176</v>
          </cell>
        </row>
        <row r="2092">
          <cell r="B2092" t="str">
            <v>Horn  86510-60220</v>
          </cell>
          <cell r="C2092" t="str">
            <v>Supplies</v>
          </cell>
          <cell r="D2092" t="str">
            <v>TRANSPORT</v>
          </cell>
          <cell r="E2092" t="str">
            <v>25.7M</v>
          </cell>
          <cell r="F2092">
            <v>3636.6</v>
          </cell>
          <cell r="G2092">
            <v>4218.4559999999992</v>
          </cell>
          <cell r="H2092">
            <v>4219</v>
          </cell>
        </row>
        <row r="2093">
          <cell r="B2093" t="str">
            <v>Hub, Bolt Subaru legacy 28055AA002</v>
          </cell>
          <cell r="C2093" t="str">
            <v>Supplies</v>
          </cell>
          <cell r="D2093" t="str">
            <v>TRANSPORT</v>
          </cell>
          <cell r="E2093" t="str">
            <v>25.7M</v>
          </cell>
          <cell r="F2093">
            <v>350</v>
          </cell>
          <cell r="G2093">
            <v>406</v>
          </cell>
          <cell r="H2093">
            <v>406</v>
          </cell>
        </row>
        <row r="2094">
          <cell r="B2094" t="str">
            <v>Humidfier Kit (Pc)</v>
          </cell>
          <cell r="C2094" t="str">
            <v>Supplies</v>
          </cell>
          <cell r="D2094" t="str">
            <v>LAB-EQUIP</v>
          </cell>
          <cell r="E2094">
            <v>31.71</v>
          </cell>
          <cell r="F2094">
            <v>6900</v>
          </cell>
          <cell r="G2094">
            <v>8003.9999999999991</v>
          </cell>
          <cell r="H2094">
            <v>8004</v>
          </cell>
        </row>
        <row r="2095">
          <cell r="B2095" t="str">
            <v>Humonitor- Humidity indicator card 2291DG02 100/pkt</v>
          </cell>
          <cell r="C2095" t="str">
            <v>Supplies</v>
          </cell>
          <cell r="D2095" t="str">
            <v>LAB-CONS</v>
          </cell>
          <cell r="E2095">
            <v>26.51</v>
          </cell>
          <cell r="F2095">
            <v>2400</v>
          </cell>
          <cell r="G2095">
            <v>2784</v>
          </cell>
          <cell r="H2095">
            <v>2784</v>
          </cell>
        </row>
        <row r="2096">
          <cell r="B2096" t="str">
            <v>Humonitor-Humidity Indicator Card 200/pkt</v>
          </cell>
          <cell r="C2096" t="str">
            <v>Supplies</v>
          </cell>
          <cell r="D2096" t="str">
            <v>LAB-CONS</v>
          </cell>
          <cell r="E2096">
            <v>26.51</v>
          </cell>
          <cell r="F2096">
            <v>2500</v>
          </cell>
          <cell r="G2096">
            <v>2900</v>
          </cell>
          <cell r="H2096">
            <v>2900</v>
          </cell>
        </row>
        <row r="2097">
          <cell r="B2097" t="str">
            <v>Hydrometer,(range 1.000 – 0.700,    BEAUME 10 to 70degrees centigrade) mercury</v>
          </cell>
          <cell r="C2097" t="str">
            <v>Supplies</v>
          </cell>
          <cell r="D2097" t="str">
            <v>LAB-EQUIP</v>
          </cell>
          <cell r="E2097">
            <v>31.71</v>
          </cell>
          <cell r="F2097">
            <v>6750.0050000000001</v>
          </cell>
          <cell r="G2097">
            <v>7830.0057999999999</v>
          </cell>
          <cell r="H2097">
            <v>7831</v>
          </cell>
        </row>
        <row r="2098">
          <cell r="B2098" t="str">
            <v>Hygrometer, Wall mount digital</v>
          </cell>
          <cell r="C2098" t="str">
            <v>Supplies</v>
          </cell>
          <cell r="D2098" t="str">
            <v>LAB-EQUIP</v>
          </cell>
          <cell r="E2098">
            <v>31.71</v>
          </cell>
          <cell r="F2098">
            <v>8000</v>
          </cell>
          <cell r="G2098">
            <v>9280</v>
          </cell>
          <cell r="H2098">
            <v>9280</v>
          </cell>
        </row>
        <row r="2099">
          <cell r="B2099" t="str">
            <v>Icepack Large (Pc)</v>
          </cell>
          <cell r="C2099" t="str">
            <v>Supplies</v>
          </cell>
          <cell r="D2099" t="str">
            <v>GENERAL</v>
          </cell>
          <cell r="E2099">
            <v>26.51</v>
          </cell>
          <cell r="F2099">
            <v>144</v>
          </cell>
          <cell r="G2099">
            <v>167.04</v>
          </cell>
          <cell r="H2099">
            <v>168</v>
          </cell>
        </row>
        <row r="2100">
          <cell r="B2100" t="str">
            <v>Icepack Medium (Pc)</v>
          </cell>
          <cell r="C2100" t="str">
            <v>Supplies</v>
          </cell>
          <cell r="D2100" t="str">
            <v>GENERAL</v>
          </cell>
          <cell r="E2100">
            <v>26.51</v>
          </cell>
          <cell r="F2100">
            <v>100</v>
          </cell>
          <cell r="G2100">
            <v>115.99999999999999</v>
          </cell>
          <cell r="H2100">
            <v>116</v>
          </cell>
        </row>
        <row r="2101">
          <cell r="B2101" t="str">
            <v>Indicator, Assy Left hand 81560-60480</v>
          </cell>
          <cell r="C2101" t="str">
            <v>Supplies</v>
          </cell>
          <cell r="D2101" t="str">
            <v>TRANSPORT</v>
          </cell>
          <cell r="E2101" t="str">
            <v>25.7M</v>
          </cell>
          <cell r="F2101">
            <v>6200</v>
          </cell>
          <cell r="G2101">
            <v>7191.9999999999991</v>
          </cell>
          <cell r="H2101">
            <v>7192</v>
          </cell>
        </row>
        <row r="2102">
          <cell r="B2102" t="str">
            <v>Indicator, Assy Right Hand 81550-60560</v>
          </cell>
          <cell r="C2102" t="str">
            <v>Supplies</v>
          </cell>
          <cell r="D2102" t="str">
            <v>TRANSPORT</v>
          </cell>
          <cell r="E2102" t="str">
            <v>25.7M</v>
          </cell>
          <cell r="F2102">
            <v>6300</v>
          </cell>
          <cell r="G2102">
            <v>7307.9999999999991</v>
          </cell>
          <cell r="H2102">
            <v>7308</v>
          </cell>
        </row>
        <row r="2103">
          <cell r="B2103" t="str">
            <v>Indicator, PH Strips Range 3.6-6.1</v>
          </cell>
          <cell r="C2103" t="str">
            <v>Supplies</v>
          </cell>
          <cell r="D2103" t="str">
            <v>LAB-CONS</v>
          </cell>
          <cell r="E2103">
            <v>26.51</v>
          </cell>
          <cell r="F2103">
            <v>2552</v>
          </cell>
          <cell r="G2103">
            <v>2960.3199999999997</v>
          </cell>
          <cell r="H2103">
            <v>2961</v>
          </cell>
        </row>
        <row r="2104">
          <cell r="B2104" t="str">
            <v>Inflator, Tyre</v>
          </cell>
          <cell r="C2104" t="str">
            <v>Supplies</v>
          </cell>
          <cell r="D2104" t="str">
            <v>TRANSPORT</v>
          </cell>
          <cell r="E2104" t="str">
            <v>25.7M</v>
          </cell>
          <cell r="F2104">
            <v>5000</v>
          </cell>
          <cell r="G2104">
            <v>5800</v>
          </cell>
          <cell r="H2104">
            <v>5800</v>
          </cell>
        </row>
        <row r="2105">
          <cell r="B2105" t="str">
            <v>Infusion, Darrows 500ml</v>
          </cell>
          <cell r="C2105" t="str">
            <v>Supplies</v>
          </cell>
          <cell r="D2105" t="str">
            <v>DRUGS</v>
          </cell>
          <cell r="E2105">
            <v>26.11</v>
          </cell>
          <cell r="F2105">
            <v>46</v>
          </cell>
          <cell r="G2105">
            <v>53.36</v>
          </cell>
          <cell r="H2105">
            <v>54</v>
          </cell>
        </row>
        <row r="2106">
          <cell r="B2106" t="str">
            <v>Infusion, Dextrose Anhydrous 5% 500ml</v>
          </cell>
          <cell r="C2106" t="str">
            <v>Supplies</v>
          </cell>
          <cell r="D2106" t="str">
            <v>DRUGS</v>
          </cell>
          <cell r="E2106">
            <v>26.11</v>
          </cell>
          <cell r="F2106">
            <v>35</v>
          </cell>
          <cell r="G2106">
            <v>40.599999999999994</v>
          </cell>
          <cell r="H2106">
            <v>41</v>
          </cell>
        </row>
        <row r="2107">
          <cell r="B2107" t="str">
            <v>Inhaler, Salbutamol  100mcg 200 doses</v>
          </cell>
          <cell r="C2107" t="str">
            <v>Supplies</v>
          </cell>
          <cell r="D2107" t="str">
            <v>DRUGS</v>
          </cell>
          <cell r="E2107">
            <v>26.11</v>
          </cell>
          <cell r="F2107">
            <v>143</v>
          </cell>
          <cell r="G2107">
            <v>165.88</v>
          </cell>
          <cell r="H2107">
            <v>166</v>
          </cell>
        </row>
        <row r="2108">
          <cell r="B2108" t="str">
            <v>Injection, Acyclovir</v>
          </cell>
          <cell r="C2108" t="str">
            <v>Supplies</v>
          </cell>
          <cell r="D2108" t="str">
            <v>DRUGS</v>
          </cell>
          <cell r="E2108">
            <v>26.11</v>
          </cell>
          <cell r="F2108">
            <v>11700</v>
          </cell>
          <cell r="G2108">
            <v>13571.999999999998</v>
          </cell>
          <cell r="H2108">
            <v>13572</v>
          </cell>
        </row>
        <row r="2109">
          <cell r="B2109" t="str">
            <v>Injection, Adrenalin 1mg/ml</v>
          </cell>
          <cell r="C2109" t="str">
            <v>Supplies</v>
          </cell>
          <cell r="D2109" t="str">
            <v>DRUGS</v>
          </cell>
          <cell r="E2109">
            <v>26.11</v>
          </cell>
          <cell r="F2109">
            <v>16</v>
          </cell>
          <cell r="G2109">
            <v>18.559999999999999</v>
          </cell>
          <cell r="H2109">
            <v>19</v>
          </cell>
        </row>
        <row r="2110">
          <cell r="B2110" t="str">
            <v>Injection, Aminophylline 250mg 10ml</v>
          </cell>
          <cell r="C2110" t="str">
            <v>Supplies</v>
          </cell>
          <cell r="D2110" t="str">
            <v>DRUGS</v>
          </cell>
          <cell r="E2110">
            <v>26.11</v>
          </cell>
          <cell r="F2110">
            <v>9</v>
          </cell>
          <cell r="G2110">
            <v>10.44</v>
          </cell>
          <cell r="H2110">
            <v>11</v>
          </cell>
        </row>
        <row r="2111">
          <cell r="B2111" t="str">
            <v>Injection, Amiodarone 150mg/3ml (CORDARONE)</v>
          </cell>
          <cell r="C2111" t="str">
            <v>Supplies</v>
          </cell>
          <cell r="D2111" t="str">
            <v>DRUGS</v>
          </cell>
          <cell r="E2111">
            <v>26.11</v>
          </cell>
          <cell r="F2111">
            <v>100</v>
          </cell>
          <cell r="G2111">
            <v>115.99999999999999</v>
          </cell>
          <cell r="H2111">
            <v>116</v>
          </cell>
        </row>
        <row r="2112">
          <cell r="B2112" t="str">
            <v>Injection, Amphotericin B micrograms 50mg 50ml</v>
          </cell>
          <cell r="C2112" t="str">
            <v>Supplies</v>
          </cell>
          <cell r="D2112" t="str">
            <v>DRUGS</v>
          </cell>
          <cell r="E2112">
            <v>26.11</v>
          </cell>
          <cell r="F2112">
            <v>300</v>
          </cell>
          <cell r="G2112">
            <v>348</v>
          </cell>
          <cell r="H2112">
            <v>348</v>
          </cell>
        </row>
        <row r="2113">
          <cell r="B2113" t="str">
            <v>Injection, Ampicillin 500mg</v>
          </cell>
          <cell r="C2113" t="str">
            <v>Supplies</v>
          </cell>
          <cell r="D2113" t="str">
            <v>DRUGS</v>
          </cell>
          <cell r="E2113">
            <v>26.11</v>
          </cell>
          <cell r="F2113">
            <v>15</v>
          </cell>
          <cell r="G2113">
            <v>17.399999999999999</v>
          </cell>
          <cell r="H2113">
            <v>18</v>
          </cell>
        </row>
        <row r="2114">
          <cell r="B2114" t="str">
            <v>Injection, Ampicillin(250mg)</v>
          </cell>
          <cell r="C2114" t="str">
            <v>Supplies</v>
          </cell>
          <cell r="D2114" t="str">
            <v>DRUGS</v>
          </cell>
          <cell r="E2114">
            <v>26.11</v>
          </cell>
          <cell r="F2114">
            <v>8</v>
          </cell>
          <cell r="G2114">
            <v>9.2799999999999994</v>
          </cell>
          <cell r="H2114">
            <v>10</v>
          </cell>
        </row>
        <row r="2115">
          <cell r="B2115" t="str">
            <v>Injection, Atropine 1mg/ml</v>
          </cell>
          <cell r="C2115" t="str">
            <v>Supplies</v>
          </cell>
          <cell r="D2115" t="str">
            <v>DRUGS</v>
          </cell>
          <cell r="E2115">
            <v>26.11</v>
          </cell>
          <cell r="F2115">
            <v>6</v>
          </cell>
          <cell r="G2115">
            <v>6.9599999999999991</v>
          </cell>
          <cell r="H2115">
            <v>7</v>
          </cell>
        </row>
        <row r="2116">
          <cell r="B2116" t="str">
            <v>Injection, Calcium Gluconate  10% 10ml</v>
          </cell>
          <cell r="C2116" t="str">
            <v>Supplies</v>
          </cell>
          <cell r="D2116" t="str">
            <v>DRUGS</v>
          </cell>
          <cell r="E2116">
            <v>26.11</v>
          </cell>
          <cell r="F2116">
            <v>70</v>
          </cell>
          <cell r="G2116">
            <v>81.199999999999989</v>
          </cell>
          <cell r="H2116">
            <v>82</v>
          </cell>
        </row>
        <row r="2117">
          <cell r="B2117" t="str">
            <v>Injection, Ceftriaxone  (Generic) W/out Diluent IV/IM 250mg</v>
          </cell>
          <cell r="C2117" t="str">
            <v>Supplies</v>
          </cell>
          <cell r="D2117" t="str">
            <v>DRUGS</v>
          </cell>
          <cell r="E2117">
            <v>26.11</v>
          </cell>
          <cell r="F2117">
            <v>38</v>
          </cell>
          <cell r="G2117">
            <v>44.08</v>
          </cell>
          <cell r="H2117">
            <v>45</v>
          </cell>
        </row>
        <row r="2118">
          <cell r="B2118" t="str">
            <v xml:space="preserve">Injection, Ceftriaxone  1g  </v>
          </cell>
          <cell r="C2118" t="str">
            <v>Supplies</v>
          </cell>
          <cell r="D2118" t="str">
            <v>DRUGS</v>
          </cell>
          <cell r="E2118">
            <v>26.11</v>
          </cell>
          <cell r="F2118">
            <v>48</v>
          </cell>
          <cell r="G2118">
            <v>55.679999999999993</v>
          </cell>
          <cell r="H2118">
            <v>56</v>
          </cell>
        </row>
        <row r="2119">
          <cell r="B2119" t="str">
            <v xml:space="preserve">Injection, Ceftriaxone  250ml </v>
          </cell>
          <cell r="C2119" t="str">
            <v>Supplies</v>
          </cell>
          <cell r="D2119" t="str">
            <v>DRUGS</v>
          </cell>
          <cell r="E2119">
            <v>26.11</v>
          </cell>
          <cell r="F2119">
            <v>36</v>
          </cell>
          <cell r="G2119">
            <v>41.76</v>
          </cell>
          <cell r="H2119">
            <v>42</v>
          </cell>
        </row>
        <row r="2120">
          <cell r="B2120" t="str">
            <v>Injection, Ceftriaxone 1g(Vial)</v>
          </cell>
          <cell r="C2120" t="str">
            <v>Supplies</v>
          </cell>
          <cell r="D2120" t="str">
            <v>DRUGS</v>
          </cell>
          <cell r="E2120">
            <v>26.11</v>
          </cell>
          <cell r="F2120">
            <v>50</v>
          </cell>
          <cell r="G2120">
            <v>57.999999999999993</v>
          </cell>
          <cell r="H2120">
            <v>58</v>
          </cell>
        </row>
        <row r="2121">
          <cell r="B2121" t="str">
            <v>Injection, Ceftriaxone 500mg IV Vials</v>
          </cell>
          <cell r="C2121" t="str">
            <v>Supplies</v>
          </cell>
          <cell r="D2121" t="str">
            <v>DRUGS</v>
          </cell>
          <cell r="E2121">
            <v>26.11</v>
          </cell>
          <cell r="F2121">
            <v>169</v>
          </cell>
          <cell r="G2121">
            <v>196.04</v>
          </cell>
          <cell r="H2121">
            <v>197</v>
          </cell>
        </row>
        <row r="2122">
          <cell r="B2122" t="str">
            <v>Injection, Chloramphenico 1gm (Vial)</v>
          </cell>
          <cell r="C2122" t="str">
            <v>Supplies</v>
          </cell>
          <cell r="D2122" t="str">
            <v>DRUGS</v>
          </cell>
          <cell r="E2122">
            <v>26.11</v>
          </cell>
          <cell r="F2122">
            <v>24</v>
          </cell>
          <cell r="G2122">
            <v>27.839999999999996</v>
          </cell>
          <cell r="H2122">
            <v>28</v>
          </cell>
        </row>
        <row r="2123">
          <cell r="B2123" t="str">
            <v>Injection, Chlorphenaramine 10mg 2ml</v>
          </cell>
          <cell r="C2123" t="str">
            <v>Supplies</v>
          </cell>
          <cell r="D2123" t="str">
            <v>DRUGS</v>
          </cell>
          <cell r="E2123">
            <v>26.11</v>
          </cell>
          <cell r="F2123">
            <v>4</v>
          </cell>
          <cell r="G2123">
            <v>4.6399999999999997</v>
          </cell>
          <cell r="H2123">
            <v>5</v>
          </cell>
        </row>
        <row r="2124">
          <cell r="B2124" t="str">
            <v>Injection, Cotrimoxazole</v>
          </cell>
          <cell r="C2124" t="str">
            <v>Supplies</v>
          </cell>
          <cell r="D2124" t="str">
            <v>DRUGS</v>
          </cell>
          <cell r="E2124">
            <v>26.11</v>
          </cell>
          <cell r="F2124">
            <v>5440</v>
          </cell>
          <cell r="G2124">
            <v>6310.4</v>
          </cell>
          <cell r="H2124">
            <v>6311</v>
          </cell>
        </row>
        <row r="2125">
          <cell r="B2125" t="str">
            <v>Injection, Dexamethasone 4ml/1ml</v>
          </cell>
          <cell r="C2125" t="str">
            <v>Supplies</v>
          </cell>
          <cell r="D2125" t="str">
            <v>DRUGS</v>
          </cell>
          <cell r="E2125">
            <v>26.11</v>
          </cell>
          <cell r="F2125">
            <v>12</v>
          </cell>
          <cell r="G2125">
            <v>13.919999999999998</v>
          </cell>
          <cell r="H2125">
            <v>14</v>
          </cell>
        </row>
        <row r="2126">
          <cell r="B2126" t="str">
            <v>Injection, Dextrose 50% 50ml</v>
          </cell>
          <cell r="C2126" t="str">
            <v>Supplies</v>
          </cell>
          <cell r="D2126" t="str">
            <v>DRUGS</v>
          </cell>
          <cell r="E2126">
            <v>26.11</v>
          </cell>
          <cell r="F2126">
            <v>65</v>
          </cell>
          <cell r="G2126">
            <v>75.399999999999991</v>
          </cell>
          <cell r="H2126">
            <v>76</v>
          </cell>
        </row>
        <row r="2127">
          <cell r="B2127" t="str">
            <v>Injection, Diazepam  10mg</v>
          </cell>
          <cell r="C2127" t="str">
            <v>Supplies</v>
          </cell>
          <cell r="D2127" t="str">
            <v>DRUGS</v>
          </cell>
          <cell r="E2127">
            <v>26.11</v>
          </cell>
          <cell r="F2127">
            <v>33</v>
          </cell>
          <cell r="G2127">
            <v>38.279999999999994</v>
          </cell>
          <cell r="H2127">
            <v>39</v>
          </cell>
        </row>
        <row r="2128">
          <cell r="B2128" t="str">
            <v>Injection, Diclofenac 25mg</v>
          </cell>
          <cell r="C2128" t="str">
            <v>Supplies</v>
          </cell>
          <cell r="D2128" t="str">
            <v>DRUGS</v>
          </cell>
          <cell r="E2128">
            <v>26.11</v>
          </cell>
          <cell r="F2128">
            <v>4</v>
          </cell>
          <cell r="G2128">
            <v>4.6399999999999997</v>
          </cell>
          <cell r="H2128">
            <v>5</v>
          </cell>
        </row>
        <row r="2129">
          <cell r="B2129" t="str">
            <v>Injection, Diclofenac 25mg/ml 3ml Amp</v>
          </cell>
          <cell r="C2129" t="str">
            <v>Supplies</v>
          </cell>
          <cell r="D2129" t="str">
            <v>DRUGS</v>
          </cell>
          <cell r="E2129">
            <v>26.11</v>
          </cell>
          <cell r="F2129">
            <v>4</v>
          </cell>
          <cell r="G2129">
            <v>4.6399999999999997</v>
          </cell>
          <cell r="H2129">
            <v>5</v>
          </cell>
        </row>
        <row r="2130">
          <cell r="B2130" t="str">
            <v>Injection, Dopamine 40mg/5ml</v>
          </cell>
          <cell r="C2130" t="str">
            <v>Supplies</v>
          </cell>
          <cell r="D2130" t="str">
            <v>DRUGS</v>
          </cell>
          <cell r="E2130">
            <v>26.11</v>
          </cell>
          <cell r="F2130">
            <v>350</v>
          </cell>
          <cell r="G2130">
            <v>406</v>
          </cell>
          <cell r="H2130">
            <v>406</v>
          </cell>
        </row>
        <row r="2131">
          <cell r="B2131" t="str">
            <v xml:space="preserve">Injection, Doxorubicin (Adromycin) 50mg </v>
          </cell>
          <cell r="C2131" t="str">
            <v>Supplies</v>
          </cell>
          <cell r="D2131" t="str">
            <v>DRUGS</v>
          </cell>
          <cell r="E2131">
            <v>26.11</v>
          </cell>
          <cell r="F2131">
            <v>1750</v>
          </cell>
          <cell r="G2131">
            <v>2029.9999999999998</v>
          </cell>
          <cell r="H2131">
            <v>2030</v>
          </cell>
        </row>
        <row r="2132">
          <cell r="B2132" t="str">
            <v>Injection, Flucloxacillin 250mg.</v>
          </cell>
          <cell r="C2132" t="str">
            <v>Supplies</v>
          </cell>
          <cell r="D2132" t="str">
            <v>DRUGS</v>
          </cell>
          <cell r="E2132">
            <v>26.11</v>
          </cell>
          <cell r="F2132">
            <v>55</v>
          </cell>
          <cell r="G2132">
            <v>63.8</v>
          </cell>
          <cell r="H2132">
            <v>64</v>
          </cell>
        </row>
        <row r="2133">
          <cell r="B2133" t="str">
            <v>Injection, Fluconazole  I.V 200mg 100ml</v>
          </cell>
          <cell r="C2133" t="str">
            <v>Supplies</v>
          </cell>
          <cell r="D2133" t="str">
            <v>DRUGS</v>
          </cell>
          <cell r="E2133">
            <v>26.11</v>
          </cell>
          <cell r="F2133">
            <v>360</v>
          </cell>
          <cell r="G2133">
            <v>417.59999999999997</v>
          </cell>
          <cell r="H2133">
            <v>418</v>
          </cell>
        </row>
        <row r="2134">
          <cell r="B2134" t="str">
            <v>Injection, Fluconazole 200mg 100ml</v>
          </cell>
          <cell r="C2134" t="str">
            <v>Supplies</v>
          </cell>
          <cell r="D2134" t="str">
            <v>DRUGS</v>
          </cell>
          <cell r="E2134">
            <v>26.11</v>
          </cell>
          <cell r="F2134">
            <v>360</v>
          </cell>
          <cell r="G2134">
            <v>417.59999999999997</v>
          </cell>
          <cell r="H2134">
            <v>418</v>
          </cell>
        </row>
        <row r="2135">
          <cell r="B2135" t="str">
            <v>Injection, Flumazenil (Anexate) 100mcg/1ml</v>
          </cell>
          <cell r="C2135" t="str">
            <v>Supplies</v>
          </cell>
          <cell r="D2135" t="str">
            <v>DRUGS</v>
          </cell>
          <cell r="E2135">
            <v>26.11</v>
          </cell>
          <cell r="F2135">
            <v>3145</v>
          </cell>
          <cell r="G2135">
            <v>3648.2</v>
          </cell>
          <cell r="H2135">
            <v>3649</v>
          </cell>
        </row>
        <row r="2136">
          <cell r="B2136" t="str">
            <v>Injection, Frusemide 20mg/2ml</v>
          </cell>
          <cell r="C2136" t="str">
            <v>Supplies</v>
          </cell>
          <cell r="D2136" t="str">
            <v>DRUGS</v>
          </cell>
          <cell r="E2136">
            <v>26.11</v>
          </cell>
          <cell r="F2136">
            <v>6</v>
          </cell>
          <cell r="G2136">
            <v>6.9599999999999991</v>
          </cell>
          <cell r="H2136">
            <v>7</v>
          </cell>
        </row>
        <row r="2137">
          <cell r="B2137" t="str">
            <v>Injection, Gentamycin  (paediatric) 10mg 10ml</v>
          </cell>
          <cell r="C2137" t="str">
            <v>Supplies</v>
          </cell>
          <cell r="D2137" t="str">
            <v>DRUGS</v>
          </cell>
          <cell r="E2137">
            <v>26.11</v>
          </cell>
          <cell r="F2137">
            <v>4</v>
          </cell>
          <cell r="G2137">
            <v>4.6399999999999997</v>
          </cell>
          <cell r="H2137">
            <v>5</v>
          </cell>
        </row>
        <row r="2138">
          <cell r="B2138" t="str">
            <v>Injection, Gentamycin  80mg 2ml</v>
          </cell>
          <cell r="C2138" t="str">
            <v>Supplies</v>
          </cell>
          <cell r="D2138" t="str">
            <v>DRUGS</v>
          </cell>
          <cell r="E2138">
            <v>26.11</v>
          </cell>
          <cell r="F2138">
            <v>11</v>
          </cell>
          <cell r="G2138">
            <v>12.76</v>
          </cell>
          <cell r="H2138">
            <v>13</v>
          </cell>
        </row>
        <row r="2139">
          <cell r="B2139" t="str">
            <v>Injection, Hydrocortisone  100mg</v>
          </cell>
          <cell r="C2139" t="str">
            <v>Supplies</v>
          </cell>
          <cell r="D2139" t="str">
            <v>DRUGS</v>
          </cell>
          <cell r="E2139">
            <v>26.11</v>
          </cell>
          <cell r="F2139">
            <v>57</v>
          </cell>
          <cell r="G2139">
            <v>66.11999999999999</v>
          </cell>
          <cell r="H2139">
            <v>67</v>
          </cell>
        </row>
        <row r="2140">
          <cell r="B2140" t="str">
            <v>Injection, Hyoscine Butylibromide  20mg/ml</v>
          </cell>
          <cell r="C2140" t="str">
            <v>Supplies</v>
          </cell>
          <cell r="D2140" t="str">
            <v>DRUGS</v>
          </cell>
          <cell r="E2140">
            <v>26.11</v>
          </cell>
          <cell r="F2140">
            <v>9</v>
          </cell>
          <cell r="G2140">
            <v>10.44</v>
          </cell>
          <cell r="H2140">
            <v>11</v>
          </cell>
        </row>
        <row r="2141">
          <cell r="B2141" t="str">
            <v>Injection, IV Dextrose  50% 50ml</v>
          </cell>
          <cell r="C2141" t="str">
            <v>Supplies</v>
          </cell>
          <cell r="D2141" t="str">
            <v>DRUGS</v>
          </cell>
          <cell r="E2141">
            <v>26.11</v>
          </cell>
          <cell r="F2141">
            <v>65</v>
          </cell>
          <cell r="G2141">
            <v>75.399999999999991</v>
          </cell>
          <cell r="H2141">
            <v>76</v>
          </cell>
        </row>
        <row r="2142">
          <cell r="B2142" t="str">
            <v>Injection, Lignocaine 2%</v>
          </cell>
          <cell r="C2142" t="str">
            <v>Supplies</v>
          </cell>
          <cell r="D2142" t="str">
            <v>DRUGS</v>
          </cell>
          <cell r="E2142">
            <v>26.11</v>
          </cell>
          <cell r="F2142">
            <v>29</v>
          </cell>
          <cell r="G2142">
            <v>33.64</v>
          </cell>
          <cell r="H2142">
            <v>34</v>
          </cell>
        </row>
        <row r="2143">
          <cell r="B2143" t="str">
            <v xml:space="preserve">Injection, Magnesium Sulphate  50% </v>
          </cell>
          <cell r="C2143" t="str">
            <v>Supplies</v>
          </cell>
          <cell r="D2143" t="str">
            <v>DRUGS</v>
          </cell>
          <cell r="E2143">
            <v>26.11</v>
          </cell>
          <cell r="F2143">
            <v>227</v>
          </cell>
          <cell r="G2143">
            <v>263.32</v>
          </cell>
          <cell r="H2143">
            <v>264</v>
          </cell>
        </row>
        <row r="2144">
          <cell r="B2144" t="str">
            <v>Injection, Metoclopramide 10mg/2ml</v>
          </cell>
          <cell r="C2144" t="str">
            <v>Supplies</v>
          </cell>
          <cell r="D2144" t="str">
            <v>DRUGS</v>
          </cell>
          <cell r="E2144">
            <v>26.11</v>
          </cell>
          <cell r="F2144">
            <v>8</v>
          </cell>
          <cell r="G2144">
            <v>9.2799999999999994</v>
          </cell>
          <cell r="H2144">
            <v>10</v>
          </cell>
        </row>
        <row r="2145">
          <cell r="B2145" t="str">
            <v>Injection, Metronidazole 500mg 100ml</v>
          </cell>
          <cell r="C2145" t="str">
            <v>Supplies</v>
          </cell>
          <cell r="D2145" t="str">
            <v>DRUGS</v>
          </cell>
          <cell r="E2145">
            <v>26.11</v>
          </cell>
          <cell r="F2145">
            <v>21</v>
          </cell>
          <cell r="G2145">
            <v>24.36</v>
          </cell>
          <cell r="H2145">
            <v>25</v>
          </cell>
        </row>
        <row r="2146">
          <cell r="B2146" t="str">
            <v>Injection, Paracetamol 150mg/2ml Vial</v>
          </cell>
          <cell r="C2146" t="str">
            <v>Supplies</v>
          </cell>
          <cell r="D2146" t="str">
            <v>DRUGS</v>
          </cell>
          <cell r="E2146">
            <v>26.11</v>
          </cell>
          <cell r="F2146">
            <v>20</v>
          </cell>
          <cell r="G2146">
            <v>23.2</v>
          </cell>
          <cell r="H2146">
            <v>24</v>
          </cell>
        </row>
        <row r="2147">
          <cell r="B2147" t="str">
            <v>Injection, Paracetamol 150mg/ml  10ml</v>
          </cell>
          <cell r="C2147" t="str">
            <v>Supplies</v>
          </cell>
          <cell r="D2147" t="str">
            <v>DRUGS</v>
          </cell>
          <cell r="E2147">
            <v>26.11</v>
          </cell>
          <cell r="F2147">
            <v>20</v>
          </cell>
          <cell r="G2147">
            <v>23.2</v>
          </cell>
          <cell r="H2147">
            <v>24</v>
          </cell>
        </row>
        <row r="2148">
          <cell r="B2148" t="str">
            <v>Injection, Penicillin Benzathine 2.4 MU</v>
          </cell>
          <cell r="C2148" t="str">
            <v>Supplies</v>
          </cell>
          <cell r="D2148" t="str">
            <v>DRUGS</v>
          </cell>
          <cell r="E2148">
            <v>26.11</v>
          </cell>
          <cell r="F2148">
            <v>24</v>
          </cell>
          <cell r="G2148">
            <v>27.839999999999996</v>
          </cell>
          <cell r="H2148">
            <v>28</v>
          </cell>
        </row>
        <row r="2149">
          <cell r="B2149" t="str">
            <v>Injection, Penicillin Benzyl  1 MU</v>
          </cell>
          <cell r="C2149" t="str">
            <v>Supplies</v>
          </cell>
          <cell r="D2149" t="str">
            <v>DRUGS</v>
          </cell>
          <cell r="E2149">
            <v>26.11</v>
          </cell>
          <cell r="F2149">
            <v>6</v>
          </cell>
          <cell r="G2149">
            <v>6.9599999999999991</v>
          </cell>
          <cell r="H2149">
            <v>7</v>
          </cell>
        </row>
        <row r="2150">
          <cell r="B2150" t="str">
            <v>Injection, Phenytoin 250mg/5ml</v>
          </cell>
          <cell r="C2150" t="str">
            <v>Supplies</v>
          </cell>
          <cell r="D2150" t="str">
            <v>DRUGS</v>
          </cell>
          <cell r="E2150">
            <v>26.11</v>
          </cell>
          <cell r="F2150">
            <v>206</v>
          </cell>
          <cell r="G2150">
            <v>238.95999999999998</v>
          </cell>
          <cell r="H2150">
            <v>239</v>
          </cell>
        </row>
        <row r="2151">
          <cell r="B2151" t="str">
            <v>Injection, Potassium Chloride 15% 10ml</v>
          </cell>
          <cell r="C2151" t="str">
            <v>Supplies</v>
          </cell>
          <cell r="D2151" t="str">
            <v>DRUGS</v>
          </cell>
          <cell r="E2151">
            <v>26.11</v>
          </cell>
          <cell r="F2151">
            <v>105</v>
          </cell>
          <cell r="G2151">
            <v>121.8</v>
          </cell>
          <cell r="H2151">
            <v>122</v>
          </cell>
        </row>
        <row r="2152">
          <cell r="B2152" t="str">
            <v>Injection, PPD RT23 SSI Tuberculin</v>
          </cell>
          <cell r="C2152" t="str">
            <v>Supplies</v>
          </cell>
          <cell r="D2152" t="str">
            <v>DRUGS</v>
          </cell>
          <cell r="E2152">
            <v>26.11</v>
          </cell>
          <cell r="F2152">
            <v>1600</v>
          </cell>
          <cell r="G2152">
            <v>1855.9999999999998</v>
          </cell>
          <cell r="H2152">
            <v>1856</v>
          </cell>
        </row>
        <row r="2153">
          <cell r="B2153" t="str">
            <v>Injection, Pralidoxime 200mg/20ml</v>
          </cell>
          <cell r="C2153" t="str">
            <v>Supplies</v>
          </cell>
          <cell r="D2153" t="str">
            <v>DRUGS</v>
          </cell>
          <cell r="E2153">
            <v>26.11</v>
          </cell>
          <cell r="F2153">
            <v>7000</v>
          </cell>
          <cell r="G2153">
            <v>8119.9999999999991</v>
          </cell>
          <cell r="H2153">
            <v>8120</v>
          </cell>
        </row>
        <row r="2154">
          <cell r="B2154" t="str">
            <v>Injection, Promethazine  50mg 2ml</v>
          </cell>
          <cell r="C2154" t="str">
            <v>Supplies</v>
          </cell>
          <cell r="D2154" t="str">
            <v>DRUGS</v>
          </cell>
          <cell r="E2154">
            <v>26.11</v>
          </cell>
          <cell r="F2154">
            <v>6</v>
          </cell>
          <cell r="G2154">
            <v>6.9599999999999991</v>
          </cell>
          <cell r="H2154">
            <v>7</v>
          </cell>
        </row>
        <row r="2155">
          <cell r="B2155" t="str">
            <v>Injection, Quinine 600mg/2ml</v>
          </cell>
          <cell r="C2155" t="str">
            <v>Supplies</v>
          </cell>
          <cell r="D2155" t="str">
            <v>DRUGS</v>
          </cell>
          <cell r="E2155">
            <v>26.11</v>
          </cell>
          <cell r="F2155">
            <v>17</v>
          </cell>
          <cell r="G2155">
            <v>19.72</v>
          </cell>
          <cell r="H2155">
            <v>20</v>
          </cell>
        </row>
        <row r="2156">
          <cell r="B2156" t="str">
            <v>Injection, Quinine 600mg/2ml Ampule</v>
          </cell>
          <cell r="C2156" t="str">
            <v>Supplies</v>
          </cell>
          <cell r="D2156" t="str">
            <v>DRUGS</v>
          </cell>
          <cell r="E2156">
            <v>26.11</v>
          </cell>
          <cell r="F2156">
            <v>18</v>
          </cell>
          <cell r="G2156">
            <v>20.88</v>
          </cell>
          <cell r="H2156">
            <v>21</v>
          </cell>
        </row>
        <row r="2157">
          <cell r="B2157" t="str">
            <v>Injection, Rabies Immunoglobin (Human)Vaccine</v>
          </cell>
          <cell r="C2157" t="str">
            <v>Supplies</v>
          </cell>
          <cell r="D2157" t="str">
            <v>DRUGS</v>
          </cell>
          <cell r="E2157">
            <v>26.11</v>
          </cell>
          <cell r="F2157">
            <v>6275</v>
          </cell>
          <cell r="G2157">
            <v>7278.9999999999991</v>
          </cell>
          <cell r="H2157">
            <v>7279</v>
          </cell>
        </row>
        <row r="2158">
          <cell r="B2158" t="str">
            <v>Injection, Rabies Vaccine</v>
          </cell>
          <cell r="C2158" t="str">
            <v>Supplies</v>
          </cell>
          <cell r="D2158" t="str">
            <v>DRUGS</v>
          </cell>
          <cell r="E2158">
            <v>26.11</v>
          </cell>
          <cell r="F2158">
            <v>738</v>
          </cell>
          <cell r="G2158">
            <v>856.07999999999993</v>
          </cell>
          <cell r="H2158">
            <v>857</v>
          </cell>
        </row>
        <row r="2159">
          <cell r="B2159" t="str">
            <v>Injection, Rocephine  250mg</v>
          </cell>
          <cell r="C2159" t="str">
            <v>Supplies</v>
          </cell>
          <cell r="D2159" t="str">
            <v>DRUGS</v>
          </cell>
          <cell r="E2159">
            <v>26.11</v>
          </cell>
          <cell r="F2159">
            <v>252</v>
          </cell>
          <cell r="G2159">
            <v>292.32</v>
          </cell>
          <cell r="H2159">
            <v>293</v>
          </cell>
        </row>
        <row r="2160">
          <cell r="B2160" t="str">
            <v>Injection, Rocephine 1gm</v>
          </cell>
          <cell r="C2160" t="str">
            <v>Supplies</v>
          </cell>
          <cell r="D2160" t="str">
            <v>DRUGS</v>
          </cell>
          <cell r="E2160">
            <v>26.11</v>
          </cell>
          <cell r="F2160">
            <v>695</v>
          </cell>
          <cell r="G2160">
            <v>806.19999999999993</v>
          </cell>
          <cell r="H2160">
            <v>807</v>
          </cell>
        </row>
        <row r="2161">
          <cell r="B2161" t="str">
            <v xml:space="preserve">Injection, Rocephine 500mg </v>
          </cell>
          <cell r="C2161" t="str">
            <v>Supplies</v>
          </cell>
          <cell r="D2161" t="str">
            <v>DRUGS</v>
          </cell>
          <cell r="E2161">
            <v>26.11</v>
          </cell>
          <cell r="F2161">
            <v>490</v>
          </cell>
          <cell r="G2161">
            <v>568.4</v>
          </cell>
          <cell r="H2161">
            <v>569</v>
          </cell>
        </row>
        <row r="2162">
          <cell r="B2162" t="str">
            <v xml:space="preserve">Injection, Sodium Bicarbonate </v>
          </cell>
          <cell r="C2162" t="str">
            <v>Supplies</v>
          </cell>
          <cell r="D2162" t="str">
            <v>DRUGS</v>
          </cell>
          <cell r="E2162">
            <v>26.11</v>
          </cell>
          <cell r="F2162">
            <v>45</v>
          </cell>
          <cell r="G2162">
            <v>52.199999999999996</v>
          </cell>
          <cell r="H2162">
            <v>53</v>
          </cell>
        </row>
        <row r="2163">
          <cell r="B2163" t="str">
            <v>Injection, Spectinomycin  2g 1s</v>
          </cell>
          <cell r="C2163" t="str">
            <v>Supplies</v>
          </cell>
          <cell r="D2163" t="str">
            <v>DRUGS</v>
          </cell>
          <cell r="E2163">
            <v>26.11</v>
          </cell>
          <cell r="F2163">
            <v>150</v>
          </cell>
          <cell r="G2163">
            <v>174</v>
          </cell>
          <cell r="H2163">
            <v>174</v>
          </cell>
        </row>
        <row r="2164">
          <cell r="B2164" t="str">
            <v>Injection, Valium ampules original 10mg</v>
          </cell>
          <cell r="C2164" t="str">
            <v>Supplies</v>
          </cell>
          <cell r="D2164" t="str">
            <v>DRUGS</v>
          </cell>
          <cell r="E2164">
            <v>26.11</v>
          </cell>
          <cell r="F2164">
            <v>203</v>
          </cell>
          <cell r="G2164">
            <v>235.48</v>
          </cell>
          <cell r="H2164">
            <v>236</v>
          </cell>
        </row>
        <row r="2165">
          <cell r="B2165" t="str">
            <v>Injection, Vincristine Sulphate 1mg vails</v>
          </cell>
          <cell r="C2165" t="str">
            <v>Supplies</v>
          </cell>
          <cell r="D2165" t="str">
            <v>DRUGS</v>
          </cell>
          <cell r="E2165">
            <v>26.11</v>
          </cell>
          <cell r="F2165">
            <v>130</v>
          </cell>
          <cell r="G2165">
            <v>150.79999999999998</v>
          </cell>
          <cell r="H2165">
            <v>151</v>
          </cell>
        </row>
        <row r="2166">
          <cell r="B2166" t="str">
            <v>Injection, Vitamin K 100mg/ml</v>
          </cell>
          <cell r="C2166" t="str">
            <v>Supplies</v>
          </cell>
          <cell r="D2166" t="str">
            <v>DRUGS</v>
          </cell>
          <cell r="E2166">
            <v>26.11</v>
          </cell>
          <cell r="F2166">
            <v>12</v>
          </cell>
          <cell r="G2166">
            <v>13.919999999999998</v>
          </cell>
          <cell r="H2166">
            <v>14</v>
          </cell>
        </row>
        <row r="2167">
          <cell r="B2167" t="str">
            <v>Injection, Water 10ml</v>
          </cell>
          <cell r="C2167" t="str">
            <v>Supplies</v>
          </cell>
          <cell r="D2167" t="str">
            <v>DRUGS</v>
          </cell>
          <cell r="E2167">
            <v>26.11</v>
          </cell>
          <cell r="F2167">
            <v>3</v>
          </cell>
          <cell r="G2167">
            <v>3.4799999999999995</v>
          </cell>
          <cell r="H2167">
            <v>4</v>
          </cell>
        </row>
        <row r="2168">
          <cell r="B2168" t="str">
            <v xml:space="preserve">Ink, Stamp Pad- Blue </v>
          </cell>
          <cell r="C2168" t="str">
            <v>Supplies</v>
          </cell>
          <cell r="D2168" t="str">
            <v>OFFICE</v>
          </cell>
          <cell r="E2168" t="str">
            <v>26.6L</v>
          </cell>
          <cell r="F2168">
            <v>110</v>
          </cell>
          <cell r="G2168">
            <v>127.6</v>
          </cell>
          <cell r="H2168">
            <v>128</v>
          </cell>
        </row>
        <row r="2169">
          <cell r="B2169" t="str">
            <v>Ink, Stamp Pad- Purple/Violet</v>
          </cell>
          <cell r="C2169" t="str">
            <v>Supplies</v>
          </cell>
          <cell r="D2169" t="str">
            <v>OFFICE</v>
          </cell>
          <cell r="E2169" t="str">
            <v>26.6L</v>
          </cell>
          <cell r="F2169">
            <v>99</v>
          </cell>
          <cell r="G2169">
            <v>114.83999999999999</v>
          </cell>
          <cell r="H2169">
            <v>115</v>
          </cell>
        </row>
        <row r="2170">
          <cell r="B2170" t="str">
            <v>Insecticide, Icon Powder</v>
          </cell>
          <cell r="C2170" t="str">
            <v>Supplies</v>
          </cell>
          <cell r="D2170" t="str">
            <v>CLEANING</v>
          </cell>
          <cell r="E2170" t="str">
            <v>26.8J</v>
          </cell>
          <cell r="F2170">
            <v>900</v>
          </cell>
          <cell r="G2170">
            <v>1044</v>
          </cell>
          <cell r="H2170">
            <v>1044</v>
          </cell>
        </row>
        <row r="2171">
          <cell r="B2171" t="str">
            <v>Instant Cold pack</v>
          </cell>
          <cell r="C2171" t="str">
            <v>Supplies</v>
          </cell>
          <cell r="D2171" t="str">
            <v>DRUGS</v>
          </cell>
          <cell r="E2171">
            <v>26.11</v>
          </cell>
          <cell r="F2171">
            <v>426.72</v>
          </cell>
          <cell r="G2171">
            <v>494.99520000000001</v>
          </cell>
          <cell r="H2171">
            <v>495</v>
          </cell>
        </row>
        <row r="2172">
          <cell r="B2172" t="str">
            <v>Insulator,Engine mounting 12361-17011</v>
          </cell>
          <cell r="C2172" t="str">
            <v>Supplies</v>
          </cell>
          <cell r="D2172" t="str">
            <v>TRANSPORT</v>
          </cell>
          <cell r="E2172" t="str">
            <v>25.7M</v>
          </cell>
          <cell r="F2172">
            <v>4200.79</v>
          </cell>
          <cell r="G2172">
            <v>4872.9164000000001</v>
          </cell>
          <cell r="H2172">
            <v>4873</v>
          </cell>
        </row>
        <row r="2173">
          <cell r="B2173" t="str">
            <v>Insulator,Engine mounting 12361-17020</v>
          </cell>
          <cell r="C2173" t="str">
            <v>Supplies</v>
          </cell>
          <cell r="D2173" t="str">
            <v>TRANSPORT</v>
          </cell>
          <cell r="E2173" t="str">
            <v>25.7M</v>
          </cell>
          <cell r="F2173">
            <v>4851.2</v>
          </cell>
          <cell r="G2173">
            <v>5627.3919999999998</v>
          </cell>
          <cell r="H2173">
            <v>5628</v>
          </cell>
        </row>
        <row r="2174">
          <cell r="B2174" t="str">
            <v>Insulator,Engine mounting 12371-17080</v>
          </cell>
          <cell r="C2174" t="str">
            <v>Supplies</v>
          </cell>
          <cell r="D2174" t="str">
            <v>TRANSPORT</v>
          </cell>
          <cell r="E2174" t="str">
            <v>25.7M</v>
          </cell>
          <cell r="F2174">
            <v>4942.3999999999996</v>
          </cell>
          <cell r="G2174">
            <v>5733.1839999999993</v>
          </cell>
          <cell r="H2174">
            <v>5734</v>
          </cell>
        </row>
        <row r="2175">
          <cell r="B2175" t="str">
            <v>Insulator,Engine mounting 12371-61050</v>
          </cell>
          <cell r="C2175" t="str">
            <v>Supplies</v>
          </cell>
          <cell r="D2175" t="str">
            <v>TRANSPORT</v>
          </cell>
          <cell r="E2175" t="str">
            <v>25.7M</v>
          </cell>
          <cell r="F2175">
            <v>5128</v>
          </cell>
          <cell r="G2175">
            <v>5948.48</v>
          </cell>
          <cell r="H2175">
            <v>5949</v>
          </cell>
        </row>
        <row r="2176">
          <cell r="B2176" t="str">
            <v>Insulator,Engine mounting 12371-66060</v>
          </cell>
          <cell r="C2176" t="str">
            <v>Supplies</v>
          </cell>
          <cell r="D2176" t="str">
            <v>TRANSPORT</v>
          </cell>
          <cell r="E2176" t="str">
            <v>25.7M</v>
          </cell>
          <cell r="F2176">
            <v>4139.2</v>
          </cell>
          <cell r="G2176">
            <v>4801.4719999999998</v>
          </cell>
          <cell r="H2176">
            <v>4802</v>
          </cell>
        </row>
        <row r="2177">
          <cell r="B2177" t="str">
            <v>Integra, Urea 500 test/Cassette</v>
          </cell>
          <cell r="C2177" t="str">
            <v>Supplies</v>
          </cell>
          <cell r="D2177" t="str">
            <v>LAB-CONS</v>
          </cell>
          <cell r="E2177">
            <v>26.51</v>
          </cell>
          <cell r="F2177">
            <v>8150</v>
          </cell>
          <cell r="G2177">
            <v>9454</v>
          </cell>
          <cell r="H2177">
            <v>9454</v>
          </cell>
        </row>
        <row r="2178">
          <cell r="B2178" t="str">
            <v>Invitrogen, 10X Loading Blue juice 3 x 1 ml cat//10816-015</v>
          </cell>
          <cell r="C2178" t="str">
            <v>Supplies</v>
          </cell>
          <cell r="D2178" t="str">
            <v>LAB-CONS</v>
          </cell>
          <cell r="E2178">
            <v>26.51</v>
          </cell>
          <cell r="F2178">
            <v>8500</v>
          </cell>
          <cell r="G2178">
            <v>9860</v>
          </cell>
          <cell r="H2178">
            <v>9860</v>
          </cell>
        </row>
        <row r="2179">
          <cell r="B2179" t="str">
            <v>Invitrogen, High Fidelity 100rxns cat 12574-035</v>
          </cell>
          <cell r="C2179" t="str">
            <v>Supplies</v>
          </cell>
          <cell r="D2179" t="str">
            <v>LAB-CONS</v>
          </cell>
          <cell r="E2179">
            <v>26.51</v>
          </cell>
          <cell r="F2179">
            <v>85000</v>
          </cell>
          <cell r="G2179">
            <v>98600</v>
          </cell>
          <cell r="H2179">
            <v>98600</v>
          </cell>
        </row>
        <row r="2180">
          <cell r="B2180" t="str">
            <v>Invitrogen, Ladder Mass Low DNA 200ul Cat# 10068-013</v>
          </cell>
          <cell r="C2180" t="str">
            <v>Supplies</v>
          </cell>
          <cell r="D2180" t="str">
            <v>LAB-CONS</v>
          </cell>
          <cell r="E2180">
            <v>26.51</v>
          </cell>
          <cell r="F2180">
            <v>30000</v>
          </cell>
          <cell r="G2180">
            <v>34800</v>
          </cell>
          <cell r="H2180">
            <v>34800</v>
          </cell>
        </row>
        <row r="2181">
          <cell r="B2181" t="str">
            <v>Invitrogen, RPMI 1640 medium liquid ,with L-Glutamine in unit pack of  500ml</v>
          </cell>
          <cell r="C2181" t="str">
            <v>Supplies</v>
          </cell>
          <cell r="D2181" t="str">
            <v>LAB-CONS</v>
          </cell>
          <cell r="E2181">
            <v>26.51</v>
          </cell>
          <cell r="F2181">
            <v>4100</v>
          </cell>
          <cell r="G2181">
            <v>4756</v>
          </cell>
          <cell r="H2181">
            <v>4756</v>
          </cell>
        </row>
        <row r="2182">
          <cell r="B2182" t="str">
            <v>Invitrogen, Superscript III one step RT PCR Platinum Tag</v>
          </cell>
          <cell r="C2182" t="str">
            <v>Supplies</v>
          </cell>
          <cell r="D2182" t="str">
            <v>LAB-CONS</v>
          </cell>
          <cell r="E2182">
            <v>26.51</v>
          </cell>
          <cell r="F2182">
            <v>90000</v>
          </cell>
          <cell r="G2182">
            <v>104400</v>
          </cell>
          <cell r="H2182">
            <v>104400</v>
          </cell>
        </row>
        <row r="2183">
          <cell r="B2183" t="str">
            <v>Iodine Tincture 120ml</v>
          </cell>
          <cell r="C2183" t="str">
            <v>Supplies</v>
          </cell>
          <cell r="D2183" t="str">
            <v>DRUGS</v>
          </cell>
          <cell r="E2183">
            <v>26.11</v>
          </cell>
          <cell r="F2183">
            <v>120</v>
          </cell>
          <cell r="G2183">
            <v>139.19999999999999</v>
          </cell>
          <cell r="H2183">
            <v>140</v>
          </cell>
        </row>
        <row r="2184">
          <cell r="B2184" t="str">
            <v>Jack, 4FT Tanganyika</v>
          </cell>
          <cell r="C2184" t="str">
            <v>Supplies</v>
          </cell>
          <cell r="D2184" t="str">
            <v>TRANSPORT</v>
          </cell>
          <cell r="E2184" t="str">
            <v>25.7M</v>
          </cell>
          <cell r="F2184">
            <v>5500</v>
          </cell>
          <cell r="G2184">
            <v>6380</v>
          </cell>
          <cell r="H2184">
            <v>6380</v>
          </cell>
        </row>
        <row r="2185">
          <cell r="B2185" t="str">
            <v>Jelly, KY-Sterile 42gm</v>
          </cell>
          <cell r="C2185" t="str">
            <v>Supplies</v>
          </cell>
          <cell r="D2185" t="str">
            <v>DRUGS</v>
          </cell>
          <cell r="E2185">
            <v>26.11</v>
          </cell>
          <cell r="F2185">
            <v>131</v>
          </cell>
          <cell r="G2185">
            <v>151.95999999999998</v>
          </cell>
          <cell r="H2185">
            <v>152</v>
          </cell>
        </row>
        <row r="2186">
          <cell r="B2186" t="str">
            <v>Joint, Universal Spider kit Propeller Front 04371-60041</v>
          </cell>
          <cell r="C2186" t="str">
            <v>Supplies</v>
          </cell>
          <cell r="D2186" t="str">
            <v>TRANSPORT</v>
          </cell>
          <cell r="E2186" t="str">
            <v>25.7M</v>
          </cell>
          <cell r="F2186">
            <v>2220.2399999999998</v>
          </cell>
          <cell r="G2186">
            <v>2575.4783999999995</v>
          </cell>
          <cell r="H2186">
            <v>2576</v>
          </cell>
        </row>
        <row r="2187">
          <cell r="B2187" t="str">
            <v>Joint, Universal Spider kit Propeller rear 04371-60060</v>
          </cell>
          <cell r="C2187" t="str">
            <v>Supplies</v>
          </cell>
          <cell r="D2187" t="str">
            <v>TRANSPORT</v>
          </cell>
          <cell r="E2187" t="str">
            <v>25.7M</v>
          </cell>
          <cell r="F2187">
            <v>4292</v>
          </cell>
          <cell r="G2187">
            <v>4978.7199999999993</v>
          </cell>
          <cell r="H2187">
            <v>4979</v>
          </cell>
        </row>
        <row r="2188">
          <cell r="B2188" t="str">
            <v>Key Spindle (Oxygen flowmeter)</v>
          </cell>
          <cell r="C2188" t="str">
            <v>Supplies</v>
          </cell>
          <cell r="D2188" t="str">
            <v>LAB-EQUIP</v>
          </cell>
          <cell r="E2188">
            <v>26.51</v>
          </cell>
          <cell r="F2188">
            <v>431.01</v>
          </cell>
          <cell r="G2188">
            <v>499.97159999999997</v>
          </cell>
          <cell r="H2188">
            <v>500</v>
          </cell>
        </row>
        <row r="2189">
          <cell r="B2189" t="str">
            <v>Key, set Allan  2mm-20mm  1 set</v>
          </cell>
          <cell r="C2189" t="str">
            <v>Supplies</v>
          </cell>
          <cell r="D2189" t="str">
            <v>H/WARE</v>
          </cell>
          <cell r="E2189" t="str">
            <v>26.8G</v>
          </cell>
          <cell r="F2189">
            <v>240</v>
          </cell>
          <cell r="G2189">
            <v>278.39999999999998</v>
          </cell>
          <cell r="H2189">
            <v>279</v>
          </cell>
        </row>
        <row r="2190">
          <cell r="B2190" t="str">
            <v>Key, TouchKey Immobiliser 24 Volt</v>
          </cell>
          <cell r="C2190" t="str">
            <v>Supplies</v>
          </cell>
          <cell r="D2190" t="str">
            <v>TRANSPORT</v>
          </cell>
          <cell r="E2190" t="str">
            <v>26.8M</v>
          </cell>
          <cell r="F2190">
            <v>3329.2</v>
          </cell>
          <cell r="G2190">
            <v>3861.8719999999994</v>
          </cell>
          <cell r="H2190">
            <v>3862</v>
          </cell>
        </row>
        <row r="2191">
          <cell r="B2191" t="str">
            <v>Kimwipe Precision wipe 150 Sheets (Case of 18)</v>
          </cell>
          <cell r="C2191" t="str">
            <v>Supplies</v>
          </cell>
          <cell r="D2191" t="str">
            <v>LAB-CONS</v>
          </cell>
          <cell r="E2191">
            <v>26.51</v>
          </cell>
          <cell r="F2191">
            <v>1160</v>
          </cell>
          <cell r="G2191">
            <v>1345.6</v>
          </cell>
          <cell r="H2191">
            <v>1346</v>
          </cell>
        </row>
        <row r="2192">
          <cell r="B2192" t="str">
            <v>Kimwipe Spec 12x12</v>
          </cell>
          <cell r="C2192" t="str">
            <v>Supplies</v>
          </cell>
          <cell r="D2192" t="str">
            <v>LAB-CONS</v>
          </cell>
          <cell r="E2192">
            <v>26.51</v>
          </cell>
          <cell r="F2192">
            <v>1160</v>
          </cell>
          <cell r="G2192">
            <v>1345.6</v>
          </cell>
          <cell r="H2192">
            <v>1346</v>
          </cell>
        </row>
        <row r="2193">
          <cell r="B2193" t="str">
            <v>Kimwipes, Kimtech Science  Disposable Wipers , 280 wipers/ box</v>
          </cell>
          <cell r="C2193" t="str">
            <v>Supplies</v>
          </cell>
          <cell r="D2193" t="str">
            <v>LAB-CONS</v>
          </cell>
          <cell r="E2193">
            <v>26.51</v>
          </cell>
          <cell r="F2193">
            <v>1300</v>
          </cell>
          <cell r="G2193">
            <v>1508</v>
          </cell>
          <cell r="H2193">
            <v>1508</v>
          </cell>
        </row>
        <row r="2194">
          <cell r="B2194" t="str">
            <v>Kit GGT 20x3ml #GT2750 (Randox)</v>
          </cell>
          <cell r="C2194" t="str">
            <v>Supplies</v>
          </cell>
          <cell r="D2194" t="str">
            <v>LAB-CONS</v>
          </cell>
          <cell r="E2194">
            <v>26.51</v>
          </cell>
          <cell r="F2194">
            <v>4400</v>
          </cell>
          <cell r="G2194">
            <v>5104</v>
          </cell>
          <cell r="H2194">
            <v>5104</v>
          </cell>
        </row>
        <row r="2195">
          <cell r="B2195" t="str">
            <v>Kit,  Bio-Rad Genetic System HIV-1 Western Blot</v>
          </cell>
          <cell r="C2195" t="str">
            <v>Supplies</v>
          </cell>
          <cell r="D2195" t="str">
            <v>LAB-CONS</v>
          </cell>
          <cell r="E2195">
            <v>26.51</v>
          </cell>
          <cell r="F2195">
            <v>134810</v>
          </cell>
          <cell r="G2195">
            <v>156379.59999999998</v>
          </cell>
          <cell r="H2195">
            <v>156380</v>
          </cell>
        </row>
        <row r="2196">
          <cell r="B2196" t="str">
            <v>Kit,  Cobas Ampliprep/Cobas TaqMan HIV – 1 test vs. 2.0, 48 tests Mat no. Ref P/N 05212294</v>
          </cell>
          <cell r="C2196" t="str">
            <v>Supplies</v>
          </cell>
          <cell r="D2196" t="str">
            <v>LAB-CONS</v>
          </cell>
          <cell r="E2196">
            <v>26.51</v>
          </cell>
          <cell r="F2196">
            <v>78420</v>
          </cell>
          <cell r="G2196">
            <v>90967.2</v>
          </cell>
          <cell r="H2196">
            <v>90968</v>
          </cell>
        </row>
        <row r="2197">
          <cell r="B2197" t="str">
            <v>Kit, Agpath ID one step TR PCR #4387381 1000/pkt</v>
          </cell>
          <cell r="C2197" t="str">
            <v>Supplies</v>
          </cell>
          <cell r="D2197" t="str">
            <v>LAB-CONS</v>
          </cell>
          <cell r="E2197">
            <v>26.51</v>
          </cell>
          <cell r="F2197">
            <v>78468.600000000006</v>
          </cell>
          <cell r="G2197">
            <v>91023.576000000001</v>
          </cell>
          <cell r="H2197">
            <v>91024</v>
          </cell>
        </row>
        <row r="2198">
          <cell r="B2198" t="str">
            <v>Kit, Alanine aminotranfrase</v>
          </cell>
          <cell r="C2198" t="str">
            <v>Supplies</v>
          </cell>
          <cell r="D2198" t="str">
            <v>LAB-CONS</v>
          </cell>
          <cell r="E2198">
            <v>26.51</v>
          </cell>
          <cell r="F2198">
            <v>4000</v>
          </cell>
          <cell r="G2198">
            <v>4640</v>
          </cell>
          <cell r="H2198">
            <v>4640</v>
          </cell>
        </row>
        <row r="2199">
          <cell r="B2199" t="str">
            <v>Kit, Alkaline Phosphate kit</v>
          </cell>
          <cell r="C2199" t="str">
            <v>Supplies</v>
          </cell>
          <cell r="D2199" t="str">
            <v>LAB-CONS</v>
          </cell>
          <cell r="E2199">
            <v>26.51</v>
          </cell>
          <cell r="F2199">
            <v>3200</v>
          </cell>
          <cell r="G2199">
            <v>3711.9999999999995</v>
          </cell>
          <cell r="H2199">
            <v>3712</v>
          </cell>
        </row>
        <row r="2200">
          <cell r="B2200" t="str">
            <v>Kit, ALT, 200 ml</v>
          </cell>
          <cell r="C2200" t="str">
            <v>Supplies</v>
          </cell>
          <cell r="D2200" t="str">
            <v>LAB-CONS</v>
          </cell>
          <cell r="E2200">
            <v>26.51</v>
          </cell>
          <cell r="F2200">
            <v>3600</v>
          </cell>
          <cell r="G2200">
            <v>4176</v>
          </cell>
          <cell r="H2200">
            <v>4176</v>
          </cell>
        </row>
        <row r="2201">
          <cell r="B2201" t="str">
            <v>Kit, ALTL (Cobas integra 500 Tests)</v>
          </cell>
          <cell r="C2201" t="str">
            <v>Supplies</v>
          </cell>
          <cell r="D2201" t="str">
            <v>LAB-CONS</v>
          </cell>
          <cell r="E2201">
            <v>26.51</v>
          </cell>
          <cell r="F2201">
            <v>3375</v>
          </cell>
          <cell r="G2201">
            <v>3914.9999999999995</v>
          </cell>
          <cell r="H2201">
            <v>3915</v>
          </cell>
        </row>
        <row r="2202">
          <cell r="B2202" t="str">
            <v>Kit, Amplicor DNA PCR 96 Test Kits -Pcs</v>
          </cell>
          <cell r="C2202" t="str">
            <v>Supplies</v>
          </cell>
          <cell r="D2202" t="str">
            <v>LAB-CONS</v>
          </cell>
          <cell r="E2202">
            <v>26.51</v>
          </cell>
          <cell r="F2202">
            <v>83450</v>
          </cell>
          <cell r="G2202">
            <v>96802</v>
          </cell>
          <cell r="H2202">
            <v>96802</v>
          </cell>
        </row>
        <row r="2203">
          <cell r="B2203" t="str">
            <v xml:space="preserve">Kit, Amplicor HIV-1 </v>
          </cell>
          <cell r="C2203" t="str">
            <v>Supplies</v>
          </cell>
          <cell r="D2203" t="str">
            <v>LAB-CONS</v>
          </cell>
          <cell r="E2203">
            <v>26.51</v>
          </cell>
          <cell r="F2203">
            <v>115000</v>
          </cell>
          <cell r="G2203">
            <v>133400</v>
          </cell>
          <cell r="H2203">
            <v>133400</v>
          </cell>
        </row>
        <row r="2204">
          <cell r="B2204" t="str">
            <v>Kit, Amplicor HIV-1 DNA test, version 1.5 cat # 03290140 018</v>
          </cell>
          <cell r="C2204" t="str">
            <v>Supplies</v>
          </cell>
          <cell r="D2204" t="str">
            <v>LAB-CONS</v>
          </cell>
          <cell r="E2204">
            <v>26.51</v>
          </cell>
          <cell r="F2204">
            <v>78086.399999999994</v>
          </cell>
          <cell r="G2204">
            <v>90580.223999999987</v>
          </cell>
          <cell r="H2204">
            <v>90581</v>
          </cell>
        </row>
        <row r="2205">
          <cell r="B2205" t="str">
            <v>Kit, Analytical Profile Index (API NH) 10 Strips +Media</v>
          </cell>
          <cell r="C2205" t="str">
            <v>Supplies</v>
          </cell>
          <cell r="D2205" t="str">
            <v>LAB-CONS</v>
          </cell>
          <cell r="E2205">
            <v>26.51</v>
          </cell>
          <cell r="F2205">
            <v>22000</v>
          </cell>
          <cell r="G2205">
            <v>25520</v>
          </cell>
          <cell r="H2205">
            <v>25520</v>
          </cell>
        </row>
        <row r="2206">
          <cell r="B2206" t="str">
            <v>Kit, Analytical Profile Index (API20NE) 25pkt</v>
          </cell>
          <cell r="C2206" t="str">
            <v>Supplies</v>
          </cell>
          <cell r="D2206" t="str">
            <v>LAB-CONS</v>
          </cell>
          <cell r="E2206">
            <v>26.51</v>
          </cell>
          <cell r="F2206">
            <v>10970</v>
          </cell>
          <cell r="G2206">
            <v>12725.199999999999</v>
          </cell>
          <cell r="H2206">
            <v>12726</v>
          </cell>
        </row>
        <row r="2207">
          <cell r="B2207" t="str">
            <v>Kit, Analytical Profile Index 20E (API20E) 25/pkt</v>
          </cell>
          <cell r="C2207" t="str">
            <v>Supplies</v>
          </cell>
          <cell r="D2207" t="str">
            <v>LAB-CONS</v>
          </cell>
          <cell r="E2207">
            <v>26.51</v>
          </cell>
          <cell r="F2207">
            <v>10970</v>
          </cell>
          <cell r="G2207">
            <v>12725.199999999999</v>
          </cell>
          <cell r="H2207">
            <v>12726</v>
          </cell>
        </row>
        <row r="2208">
          <cell r="B2208" t="str">
            <v>Kit, Analytical Profile Index Staph</v>
          </cell>
          <cell r="C2208" t="str">
            <v>Supplies</v>
          </cell>
          <cell r="D2208" t="str">
            <v>LAB-CONS</v>
          </cell>
          <cell r="E2208">
            <v>26.51</v>
          </cell>
          <cell r="F2208">
            <v>15000</v>
          </cell>
          <cell r="G2208">
            <v>17400</v>
          </cell>
          <cell r="H2208">
            <v>17400</v>
          </cell>
        </row>
        <row r="2209">
          <cell r="B2209" t="str">
            <v>Kit, AST - SGOT- 10x10ml</v>
          </cell>
          <cell r="C2209" t="str">
            <v>Supplies</v>
          </cell>
          <cell r="D2209" t="str">
            <v>LAB-CONS</v>
          </cell>
          <cell r="E2209">
            <v>26.51</v>
          </cell>
          <cell r="F2209">
            <v>3600</v>
          </cell>
          <cell r="G2209">
            <v>4176</v>
          </cell>
          <cell r="H2209">
            <v>4176</v>
          </cell>
        </row>
        <row r="2210">
          <cell r="B2210" t="str">
            <v>Kit, ASTL (Cobas integra 500 Tests)</v>
          </cell>
          <cell r="C2210" t="str">
            <v>Supplies</v>
          </cell>
          <cell r="D2210" t="str">
            <v>LAB-CONS</v>
          </cell>
          <cell r="E2210">
            <v>26.51</v>
          </cell>
          <cell r="F2210">
            <v>3200</v>
          </cell>
          <cell r="G2210">
            <v>3711.9999999999995</v>
          </cell>
          <cell r="H2210">
            <v>3712</v>
          </cell>
        </row>
        <row r="2211">
          <cell r="B2211" t="str">
            <v>Kit, Auto Creatinine Liquicolor 250ml</v>
          </cell>
          <cell r="C2211" t="str">
            <v>Supplies</v>
          </cell>
          <cell r="D2211" t="str">
            <v>LAB-CONS</v>
          </cell>
          <cell r="E2211">
            <v>26.51</v>
          </cell>
          <cell r="F2211">
            <v>3525</v>
          </cell>
          <cell r="G2211">
            <v>4088.9999999999995</v>
          </cell>
          <cell r="H2211">
            <v>4089</v>
          </cell>
        </row>
        <row r="2212">
          <cell r="B2212" t="str">
            <v>Kit, Bacterial Antigen Rapid latex agglutination 30T</v>
          </cell>
          <cell r="C2212" t="str">
            <v>Supplies</v>
          </cell>
          <cell r="D2212" t="str">
            <v>LAB-CONS</v>
          </cell>
          <cell r="E2212">
            <v>26.51</v>
          </cell>
          <cell r="F2212">
            <v>37015</v>
          </cell>
          <cell r="G2212">
            <v>42937.399999999994</v>
          </cell>
          <cell r="H2212">
            <v>42938</v>
          </cell>
        </row>
        <row r="2213">
          <cell r="B2213" t="str">
            <v>Kit, Bilirubin Total &amp; Direct</v>
          </cell>
          <cell r="C2213" t="str">
            <v>Supplies</v>
          </cell>
          <cell r="D2213" t="str">
            <v>LAB-CONS</v>
          </cell>
          <cell r="E2213">
            <v>26.51</v>
          </cell>
          <cell r="F2213">
            <v>2500</v>
          </cell>
          <cell r="G2213">
            <v>2900</v>
          </cell>
          <cell r="H2213">
            <v>2900</v>
          </cell>
        </row>
        <row r="2214">
          <cell r="B2214" t="str">
            <v>Kit, Bilirubin Total &amp; Direct (2+2x50ml)</v>
          </cell>
          <cell r="C2214" t="str">
            <v>Supplies</v>
          </cell>
          <cell r="D2214" t="str">
            <v>LAB-CONS</v>
          </cell>
          <cell r="E2214">
            <v>26.51</v>
          </cell>
          <cell r="F2214">
            <v>3040</v>
          </cell>
          <cell r="G2214">
            <v>3526.3999999999996</v>
          </cell>
          <cell r="H2214">
            <v>3527</v>
          </cell>
        </row>
        <row r="2215">
          <cell r="B2215" t="str">
            <v>Kit, Bilirubin Total 5x30/2x10ml</v>
          </cell>
          <cell r="C2215" t="str">
            <v>Supplies</v>
          </cell>
          <cell r="D2215" t="str">
            <v>LAB-CONS</v>
          </cell>
          <cell r="E2215">
            <v>26.51</v>
          </cell>
          <cell r="F2215">
            <v>3106</v>
          </cell>
          <cell r="G2215">
            <v>3602.9599999999996</v>
          </cell>
          <cell r="H2215">
            <v>3603</v>
          </cell>
        </row>
        <row r="2216">
          <cell r="B2216" t="str">
            <v>Kit, BinaxNOW® S. pneumoniae 22tests/kit</v>
          </cell>
          <cell r="C2216" t="str">
            <v>Supplies</v>
          </cell>
          <cell r="D2216" t="str">
            <v>LAB-CONS</v>
          </cell>
          <cell r="E2216">
            <v>26.51</v>
          </cell>
          <cell r="F2216">
            <v>8645</v>
          </cell>
          <cell r="G2216">
            <v>10028.199999999999</v>
          </cell>
          <cell r="H2216">
            <v>10029</v>
          </cell>
        </row>
        <row r="2217">
          <cell r="B2217" t="str">
            <v>Kit, Bio – Rad Genetic Systems HIV 1/HIV 2 PLUS O EIA (FDA Approved)</v>
          </cell>
          <cell r="C2217" t="str">
            <v>Supplies</v>
          </cell>
          <cell r="D2217" t="str">
            <v>LAB-CONS</v>
          </cell>
          <cell r="E2217">
            <v>26.51</v>
          </cell>
          <cell r="F2217">
            <v>563540</v>
          </cell>
          <cell r="G2217">
            <v>653706.39999999991</v>
          </cell>
          <cell r="H2217">
            <v>653707</v>
          </cell>
        </row>
        <row r="2218">
          <cell r="B2218" t="str">
            <v>kit, Biorad HIV ELISA 480tests</v>
          </cell>
          <cell r="C2218" t="str">
            <v>Supplies</v>
          </cell>
          <cell r="D2218" t="str">
            <v>LAB-CONS</v>
          </cell>
          <cell r="E2218">
            <v>26.51</v>
          </cell>
          <cell r="F2218">
            <v>120000</v>
          </cell>
          <cell r="G2218">
            <v>139200</v>
          </cell>
          <cell r="H2218">
            <v>139200</v>
          </cell>
        </row>
        <row r="2219">
          <cell r="B2219" t="str">
            <v>Kit, Buffer wash cobas amplicor 2x250ml</v>
          </cell>
          <cell r="C2219" t="str">
            <v>Supplies</v>
          </cell>
          <cell r="D2219" t="str">
            <v>LAB-CONS</v>
          </cell>
          <cell r="E2219">
            <v>26.51</v>
          </cell>
          <cell r="F2219">
            <v>9450</v>
          </cell>
          <cell r="G2219">
            <v>10962</v>
          </cell>
          <cell r="H2219">
            <v>10962</v>
          </cell>
        </row>
        <row r="2220">
          <cell r="B2220" t="str">
            <v>Kit, Calypte HIV-1 BED incidence EIA 96tests Ref:98003</v>
          </cell>
          <cell r="C2220" t="str">
            <v>Supplies</v>
          </cell>
          <cell r="D2220" t="str">
            <v>LAB-CONS</v>
          </cell>
          <cell r="E2220">
            <v>26.51</v>
          </cell>
          <cell r="F2220">
            <v>61740</v>
          </cell>
          <cell r="G2220">
            <v>71618.399999999994</v>
          </cell>
          <cell r="H2220">
            <v>71619</v>
          </cell>
        </row>
        <row r="2221">
          <cell r="B2221" t="str">
            <v>Kit, CHOL2 Cholestral Gen2 03039773</v>
          </cell>
          <cell r="C2221" t="str">
            <v>Supplies</v>
          </cell>
          <cell r="D2221" t="str">
            <v>LAB-CONS</v>
          </cell>
          <cell r="E2221">
            <v>26.51</v>
          </cell>
          <cell r="F2221">
            <v>4145</v>
          </cell>
          <cell r="G2221">
            <v>4808.2</v>
          </cell>
          <cell r="H2221">
            <v>4809</v>
          </cell>
        </row>
        <row r="2222">
          <cell r="B2222" t="str">
            <v>Kit, Cobas Amplicor Vs 1.5kit #83369/ART: 1118390</v>
          </cell>
          <cell r="C2222" t="str">
            <v>Supplies</v>
          </cell>
          <cell r="D2222" t="str">
            <v>LAB-CONS</v>
          </cell>
          <cell r="E2222">
            <v>26.51</v>
          </cell>
          <cell r="F2222">
            <v>95000</v>
          </cell>
          <cell r="G2222">
            <v>110199.99999999999</v>
          </cell>
          <cell r="H2222">
            <v>110200</v>
          </cell>
        </row>
        <row r="2223">
          <cell r="B2223" t="str">
            <v>Kit, Cobas Ampliscreen HIV -1 test V1.5 96 TESTS ( CODE //03577066190)</v>
          </cell>
          <cell r="C2223" t="str">
            <v>Supplies</v>
          </cell>
          <cell r="D2223" t="str">
            <v>LAB-CONS</v>
          </cell>
          <cell r="E2223">
            <v>26.51</v>
          </cell>
          <cell r="F2223">
            <v>76500</v>
          </cell>
          <cell r="G2223">
            <v>88740</v>
          </cell>
          <cell r="H2223">
            <v>88740</v>
          </cell>
        </row>
        <row r="2224">
          <cell r="B2224" t="str">
            <v>Kit, Cobas Ampliscreen Multiprep kit 96 tests ( code //03272885123)</v>
          </cell>
          <cell r="C2224" t="str">
            <v>Supplies</v>
          </cell>
          <cell r="D2224" t="str">
            <v>LAB-CONS</v>
          </cell>
          <cell r="E2224">
            <v>26.51</v>
          </cell>
          <cell r="F2224">
            <v>42355</v>
          </cell>
          <cell r="G2224">
            <v>49131.799999999996</v>
          </cell>
          <cell r="H2224">
            <v>49132</v>
          </cell>
        </row>
        <row r="2225">
          <cell r="B2225" t="str">
            <v>Kit, Coxiella Burneti (Q-Fever) IFA IgG Antibody 120 Test Kit (F) 1 QG-120</v>
          </cell>
          <cell r="C2225" t="str">
            <v>Supplies</v>
          </cell>
          <cell r="D2225" t="str">
            <v>LAB-CONS</v>
          </cell>
          <cell r="E2225">
            <v>26.51</v>
          </cell>
          <cell r="F2225">
            <v>17662.5</v>
          </cell>
          <cell r="G2225">
            <v>20488.5</v>
          </cell>
          <cell r="H2225">
            <v>20489</v>
          </cell>
        </row>
        <row r="2226">
          <cell r="B2226" t="str">
            <v>Kit, Coxiella Burneti (Q-Fever) IFA IgM Antibody 120 Test Kit (F) 1 QM-12Kit,</v>
          </cell>
          <cell r="C2226" t="str">
            <v>Supplies</v>
          </cell>
          <cell r="D2226" t="str">
            <v>LAB-CONS</v>
          </cell>
          <cell r="E2226">
            <v>26.51</v>
          </cell>
          <cell r="F2226">
            <v>21195</v>
          </cell>
          <cell r="G2226">
            <v>24586.199999999997</v>
          </cell>
          <cell r="H2226">
            <v>24587</v>
          </cell>
        </row>
        <row r="2227">
          <cell r="B2227" t="str">
            <v>Kit, CREAJ (Cobas integra) 20764345</v>
          </cell>
          <cell r="C2227" t="str">
            <v>Supplies</v>
          </cell>
          <cell r="D2227" t="str">
            <v>LAB-CONS</v>
          </cell>
          <cell r="E2227">
            <v>26.51</v>
          </cell>
          <cell r="F2227">
            <v>2945</v>
          </cell>
          <cell r="G2227">
            <v>3416.2</v>
          </cell>
          <cell r="H2227">
            <v>3417</v>
          </cell>
        </row>
        <row r="2228">
          <cell r="B2228" t="str">
            <v>Kit, CRP-Reactive Quantitative</v>
          </cell>
          <cell r="C2228" t="str">
            <v>Supplies</v>
          </cell>
          <cell r="D2228" t="str">
            <v>LAB-CONS</v>
          </cell>
          <cell r="E2228">
            <v>26.51</v>
          </cell>
          <cell r="F2228">
            <v>4200</v>
          </cell>
          <cell r="G2228">
            <v>4872</v>
          </cell>
          <cell r="H2228">
            <v>4872</v>
          </cell>
        </row>
        <row r="2229">
          <cell r="B2229" t="str">
            <v xml:space="preserve">Kit, CT Detection </v>
          </cell>
          <cell r="C2229" t="str">
            <v>Supplies</v>
          </cell>
          <cell r="D2229" t="str">
            <v>LAB-CONS</v>
          </cell>
          <cell r="E2229">
            <v>26.51</v>
          </cell>
          <cell r="F2229">
            <v>34195</v>
          </cell>
          <cell r="G2229">
            <v>39666.199999999997</v>
          </cell>
          <cell r="H2229">
            <v>39667</v>
          </cell>
        </row>
        <row r="2230">
          <cell r="B2230" t="str">
            <v>Kit, CT/NG Amplification 96 tests</v>
          </cell>
          <cell r="C2230" t="str">
            <v>Supplies</v>
          </cell>
          <cell r="D2230" t="str">
            <v>LAB-CONS</v>
          </cell>
          <cell r="E2230">
            <v>26.51</v>
          </cell>
          <cell r="F2230">
            <v>45700</v>
          </cell>
          <cell r="G2230">
            <v>53011.999999999993</v>
          </cell>
          <cell r="H2230">
            <v>53012</v>
          </cell>
        </row>
        <row r="2231">
          <cell r="B2231" t="str">
            <v>Kit, CT/NG Spec Prep 100 test</v>
          </cell>
          <cell r="C2231" t="str">
            <v>Supplies</v>
          </cell>
          <cell r="D2231" t="str">
            <v>LAB-CONS</v>
          </cell>
          <cell r="E2231">
            <v>26.51</v>
          </cell>
          <cell r="F2231">
            <v>7950</v>
          </cell>
          <cell r="G2231">
            <v>9222</v>
          </cell>
          <cell r="H2231">
            <v>9222</v>
          </cell>
        </row>
        <row r="2232">
          <cell r="B2232" t="str">
            <v>Kit, Dryspot Pneumo BD 50/pkt</v>
          </cell>
          <cell r="C2232" t="str">
            <v>Supplies</v>
          </cell>
          <cell r="D2232" t="str">
            <v>LAB-CONS</v>
          </cell>
          <cell r="E2232">
            <v>26.51</v>
          </cell>
          <cell r="F2232">
            <v>2400</v>
          </cell>
          <cell r="G2232">
            <v>2784</v>
          </cell>
          <cell r="H2232">
            <v>2784</v>
          </cell>
        </row>
        <row r="2233">
          <cell r="B2233" t="str">
            <v>Kit, Dryspot Staphytec 100Test BD</v>
          </cell>
          <cell r="C2233" t="str">
            <v>Supplies</v>
          </cell>
          <cell r="D2233" t="str">
            <v>LAB-CONS</v>
          </cell>
          <cell r="E2233">
            <v>26.51</v>
          </cell>
          <cell r="F2233">
            <v>12500</v>
          </cell>
          <cell r="G2233">
            <v>14499.999999999998</v>
          </cell>
          <cell r="H2233">
            <v>14500</v>
          </cell>
        </row>
        <row r="2234">
          <cell r="B2234" t="str">
            <v>Kit, Electrode Chloride Ref:03003523001</v>
          </cell>
          <cell r="C2234" t="str">
            <v>Supplies</v>
          </cell>
          <cell r="D2234" t="str">
            <v>LAB-CONS</v>
          </cell>
          <cell r="E2234">
            <v>26.51</v>
          </cell>
          <cell r="F2234">
            <v>57478</v>
          </cell>
          <cell r="G2234">
            <v>66674.48</v>
          </cell>
          <cell r="H2234">
            <v>66675</v>
          </cell>
        </row>
        <row r="2235">
          <cell r="B2235" t="str">
            <v>Kit, Electrode ISE Chloride</v>
          </cell>
          <cell r="C2235" t="str">
            <v>Supplies</v>
          </cell>
          <cell r="D2235" t="str">
            <v>LAB-CONS</v>
          </cell>
          <cell r="E2235">
            <v>26.51</v>
          </cell>
          <cell r="F2235">
            <v>49300</v>
          </cell>
          <cell r="G2235">
            <v>57187.999999999993</v>
          </cell>
          <cell r="H2235">
            <v>57188</v>
          </cell>
        </row>
        <row r="2236">
          <cell r="B2236" t="str">
            <v>Kit, Electrode ISE Potassium</v>
          </cell>
          <cell r="C2236" t="str">
            <v>Supplies</v>
          </cell>
          <cell r="D2236" t="str">
            <v>LAB-CONS</v>
          </cell>
          <cell r="E2236">
            <v>26.51</v>
          </cell>
          <cell r="F2236">
            <v>24070</v>
          </cell>
          <cell r="G2236">
            <v>27921.199999999997</v>
          </cell>
          <cell r="H2236">
            <v>27922</v>
          </cell>
        </row>
        <row r="2237">
          <cell r="B2237" t="str">
            <v>Kit, Electrode ISE Reference</v>
          </cell>
          <cell r="C2237" t="str">
            <v>Supplies</v>
          </cell>
          <cell r="D2237" t="str">
            <v>LAB-CONS</v>
          </cell>
          <cell r="E2237">
            <v>26.51</v>
          </cell>
          <cell r="F2237">
            <v>26680</v>
          </cell>
          <cell r="G2237">
            <v>30948.799999999999</v>
          </cell>
          <cell r="H2237">
            <v>30949</v>
          </cell>
        </row>
        <row r="2238">
          <cell r="B2238" t="str">
            <v>Kit, Electrode ISE Sodium</v>
          </cell>
          <cell r="C2238" t="str">
            <v>Supplies</v>
          </cell>
          <cell r="D2238" t="str">
            <v>LAB-CONS</v>
          </cell>
          <cell r="E2238">
            <v>26.51</v>
          </cell>
          <cell r="F2238">
            <v>26680</v>
          </cell>
          <cell r="G2238">
            <v>30948.799999999999</v>
          </cell>
          <cell r="H2238">
            <v>30949</v>
          </cell>
        </row>
        <row r="2239">
          <cell r="B2239" t="str">
            <v>Kit, Enzygnost HIV 1 &amp; 2</v>
          </cell>
          <cell r="C2239" t="str">
            <v>Supplies</v>
          </cell>
          <cell r="D2239" t="str">
            <v>LAB-CONS</v>
          </cell>
          <cell r="E2239">
            <v>26.51</v>
          </cell>
          <cell r="F2239">
            <v>48000</v>
          </cell>
          <cell r="G2239">
            <v>55679.999999999993</v>
          </cell>
          <cell r="H2239">
            <v>55680</v>
          </cell>
        </row>
        <row r="2240">
          <cell r="B2240" t="str">
            <v xml:space="preserve">kit, Enzygnost HIV Supplementary </v>
          </cell>
          <cell r="C2240" t="str">
            <v>Supplies</v>
          </cell>
          <cell r="D2240" t="str">
            <v>LAB-CONS</v>
          </cell>
          <cell r="E2240">
            <v>26.51</v>
          </cell>
          <cell r="F2240">
            <v>18000</v>
          </cell>
          <cell r="G2240">
            <v>20880</v>
          </cell>
          <cell r="H2240">
            <v>20880</v>
          </cell>
        </row>
        <row r="2241">
          <cell r="B2241" t="str">
            <v>Kit, Exavir Load (30/Test)</v>
          </cell>
          <cell r="C2241" t="str">
            <v>Supplies</v>
          </cell>
          <cell r="D2241" t="str">
            <v>LAB-CONS</v>
          </cell>
          <cell r="E2241">
            <v>26.51</v>
          </cell>
          <cell r="F2241">
            <v>58000</v>
          </cell>
          <cell r="G2241">
            <v>67280</v>
          </cell>
          <cell r="H2241">
            <v>67280</v>
          </cell>
        </row>
        <row r="2242">
          <cell r="B2242" t="str">
            <v>Kit, Genotype MTBC  cat# 30196</v>
          </cell>
          <cell r="C2242" t="str">
            <v>Supplies</v>
          </cell>
          <cell r="D2242" t="str">
            <v>LAB-CONS</v>
          </cell>
          <cell r="E2242">
            <v>26.51</v>
          </cell>
          <cell r="F2242">
            <v>76125</v>
          </cell>
          <cell r="G2242">
            <v>88305</v>
          </cell>
          <cell r="H2242">
            <v>88305</v>
          </cell>
        </row>
        <row r="2243">
          <cell r="B2243" t="str">
            <v xml:space="preserve">Kit, Glucose 800 Test </v>
          </cell>
          <cell r="C2243" t="str">
            <v>Supplies</v>
          </cell>
          <cell r="D2243" t="str">
            <v>LAB-CONS</v>
          </cell>
          <cell r="E2243">
            <v>26.51</v>
          </cell>
          <cell r="F2243">
            <v>40500</v>
          </cell>
          <cell r="G2243">
            <v>46980</v>
          </cell>
          <cell r="H2243">
            <v>46980</v>
          </cell>
        </row>
        <row r="2244">
          <cell r="B2244" t="str">
            <v>Kit, GPT - ALT (10x10ml)</v>
          </cell>
          <cell r="C2244" t="str">
            <v>Supplies</v>
          </cell>
          <cell r="D2244" t="str">
            <v>LAB-CONS</v>
          </cell>
          <cell r="E2244">
            <v>26.51</v>
          </cell>
          <cell r="F2244">
            <v>3240</v>
          </cell>
          <cell r="G2244">
            <v>3758.3999999999996</v>
          </cell>
          <cell r="H2244">
            <v>3759</v>
          </cell>
        </row>
        <row r="2245">
          <cell r="B2245" t="str">
            <v>Kit, hain-genolyse  1x96 tests</v>
          </cell>
          <cell r="C2245" t="str">
            <v>Supplies</v>
          </cell>
          <cell r="D2245" t="str">
            <v>LAB-CONS</v>
          </cell>
          <cell r="E2245">
            <v>26.51</v>
          </cell>
          <cell r="F2245">
            <v>3552.5</v>
          </cell>
          <cell r="G2245">
            <v>4120.8999999999996</v>
          </cell>
          <cell r="H2245">
            <v>4121</v>
          </cell>
        </row>
        <row r="2246">
          <cell r="B2246" t="str">
            <v>Kit, HBcAB Elisa screening Kit</v>
          </cell>
          <cell r="C2246" t="str">
            <v>Supplies</v>
          </cell>
          <cell r="D2246" t="str">
            <v>LAB-CONS</v>
          </cell>
          <cell r="E2246">
            <v>26.51</v>
          </cell>
          <cell r="F2246">
            <v>64800</v>
          </cell>
          <cell r="G2246">
            <v>75168</v>
          </cell>
          <cell r="H2246">
            <v>75168</v>
          </cell>
        </row>
        <row r="2247">
          <cell r="B2247" t="str">
            <v>Kit, HDL Cholesretol (4x80ml)</v>
          </cell>
          <cell r="C2247" t="str">
            <v>Supplies</v>
          </cell>
          <cell r="D2247" t="str">
            <v>LAB-CONS</v>
          </cell>
          <cell r="E2247">
            <v>26.51</v>
          </cell>
          <cell r="F2247">
            <v>4605</v>
          </cell>
          <cell r="G2247">
            <v>5341.7999999999993</v>
          </cell>
          <cell r="H2247">
            <v>5342</v>
          </cell>
        </row>
        <row r="2248">
          <cell r="B2248" t="str">
            <v>Kit, HDL-C, (cobas integra) 400 Test</v>
          </cell>
          <cell r="C2248" t="str">
            <v>Supplies</v>
          </cell>
          <cell r="D2248" t="str">
            <v>LAB-CONS</v>
          </cell>
          <cell r="E2248">
            <v>26.51</v>
          </cell>
          <cell r="F2248">
            <v>16875</v>
          </cell>
          <cell r="G2248">
            <v>19575</v>
          </cell>
          <cell r="H2248">
            <v>19575</v>
          </cell>
        </row>
        <row r="2249">
          <cell r="B2249" t="str">
            <v>Kit, Hepatitis B Rapid Test  plus Chase Buffer</v>
          </cell>
          <cell r="C2249" t="str">
            <v>Supplies</v>
          </cell>
          <cell r="D2249" t="str">
            <v>LAB-CONS</v>
          </cell>
          <cell r="E2249">
            <v>26.51</v>
          </cell>
          <cell r="F2249">
            <v>3800</v>
          </cell>
          <cell r="G2249">
            <v>4408</v>
          </cell>
          <cell r="H2249">
            <v>4408</v>
          </cell>
        </row>
        <row r="2250">
          <cell r="B2250" t="str">
            <v>Kit, Hepatitis C Virus Antibody test</v>
          </cell>
          <cell r="C2250" t="str">
            <v>Supplies</v>
          </cell>
          <cell r="D2250" t="str">
            <v>LAB-CONS</v>
          </cell>
          <cell r="E2250">
            <v>26.51</v>
          </cell>
          <cell r="F2250">
            <v>8500</v>
          </cell>
          <cell r="G2250">
            <v>9860</v>
          </cell>
          <cell r="H2250">
            <v>9860</v>
          </cell>
        </row>
        <row r="2251">
          <cell r="B2251" t="str">
            <v>Kit, Hepatitis C Virus Bioline</v>
          </cell>
          <cell r="C2251" t="str">
            <v>Supplies</v>
          </cell>
          <cell r="D2251" t="str">
            <v>LAB-CONS</v>
          </cell>
          <cell r="E2251">
            <v>26.51</v>
          </cell>
          <cell r="F2251">
            <v>2900</v>
          </cell>
          <cell r="G2251">
            <v>3363.9999999999995</v>
          </cell>
          <cell r="H2251">
            <v>3364</v>
          </cell>
        </row>
        <row r="2252">
          <cell r="B2252" t="str">
            <v>Kit, HIV,DNA V 1.5 Roche</v>
          </cell>
          <cell r="C2252" t="str">
            <v>Supplies</v>
          </cell>
          <cell r="D2252" t="str">
            <v>LAB-CONS</v>
          </cell>
          <cell r="E2252">
            <v>26.51</v>
          </cell>
          <cell r="F2252">
            <v>83450</v>
          </cell>
          <cell r="G2252">
            <v>96802</v>
          </cell>
          <cell r="H2252">
            <v>96802</v>
          </cell>
        </row>
        <row r="2253">
          <cell r="B2253" t="str">
            <v>Kit, Human RVF IgM Elisa (1000 Tests)  #03-SPU-02</v>
          </cell>
          <cell r="C2253" t="str">
            <v>Supplies</v>
          </cell>
          <cell r="D2253" t="str">
            <v>LAB-CONS</v>
          </cell>
          <cell r="E2253">
            <v>26.51</v>
          </cell>
          <cell r="F2253">
            <v>253750</v>
          </cell>
          <cell r="G2253">
            <v>294350</v>
          </cell>
          <cell r="H2253">
            <v>294350</v>
          </cell>
        </row>
        <row r="2254">
          <cell r="B2254" t="str">
            <v>Kit, Internal Control Detect 96 test</v>
          </cell>
          <cell r="C2254" t="str">
            <v>Supplies</v>
          </cell>
          <cell r="D2254" t="str">
            <v>LAB-CONS</v>
          </cell>
          <cell r="E2254">
            <v>26.51</v>
          </cell>
          <cell r="F2254">
            <v>13750</v>
          </cell>
          <cell r="G2254">
            <v>15949.999999999998</v>
          </cell>
          <cell r="H2254">
            <v>15950</v>
          </cell>
        </row>
        <row r="2255">
          <cell r="B2255" t="str">
            <v>Kit, ISE Calibrator Direct 250ml</v>
          </cell>
          <cell r="C2255" t="str">
            <v>Supplies</v>
          </cell>
          <cell r="D2255" t="str">
            <v>LAB-CONS</v>
          </cell>
          <cell r="E2255">
            <v>26.51</v>
          </cell>
          <cell r="F2255">
            <v>680</v>
          </cell>
          <cell r="G2255">
            <v>788.8</v>
          </cell>
          <cell r="H2255">
            <v>789</v>
          </cell>
        </row>
        <row r="2256">
          <cell r="B2256" t="str">
            <v>Kit, ISE Calibrator Indirect 250ml</v>
          </cell>
          <cell r="C2256" t="str">
            <v>Supplies</v>
          </cell>
          <cell r="D2256" t="str">
            <v>LAB-CONS</v>
          </cell>
          <cell r="E2256">
            <v>26.51</v>
          </cell>
          <cell r="F2256">
            <v>680</v>
          </cell>
          <cell r="G2256">
            <v>788.8</v>
          </cell>
          <cell r="H2256">
            <v>789</v>
          </cell>
        </row>
        <row r="2257">
          <cell r="B2257" t="str">
            <v xml:space="preserve">Kit, ISE Deproteinizer (cobas integra) (20763071122) - 6 x 21 ml </v>
          </cell>
          <cell r="C2257" t="str">
            <v>Supplies</v>
          </cell>
          <cell r="D2257" t="str">
            <v>LAB-CONS</v>
          </cell>
          <cell r="E2257">
            <v>26.51</v>
          </cell>
          <cell r="F2257">
            <v>2170</v>
          </cell>
          <cell r="G2257">
            <v>2517.1999999999998</v>
          </cell>
          <cell r="H2257">
            <v>2518</v>
          </cell>
        </row>
        <row r="2258">
          <cell r="B2258" t="str">
            <v>Kit, ISE Etcher 6x11ml</v>
          </cell>
          <cell r="C2258" t="str">
            <v>Supplies</v>
          </cell>
          <cell r="D2258" t="str">
            <v>LAB-CONS</v>
          </cell>
          <cell r="E2258">
            <v>26.51</v>
          </cell>
          <cell r="F2258">
            <v>1950.6</v>
          </cell>
          <cell r="G2258">
            <v>2262.6959999999999</v>
          </cell>
          <cell r="H2258">
            <v>2263</v>
          </cell>
        </row>
        <row r="2259">
          <cell r="B2259" t="str">
            <v>Kit, ISE Solution 1 (6x17ml)</v>
          </cell>
          <cell r="C2259" t="str">
            <v>Supplies</v>
          </cell>
          <cell r="D2259" t="str">
            <v>LAB-CONS</v>
          </cell>
          <cell r="E2259">
            <v>26.51</v>
          </cell>
          <cell r="F2259">
            <v>3500</v>
          </cell>
          <cell r="G2259">
            <v>4059.9999999999995</v>
          </cell>
          <cell r="H2259">
            <v>4060</v>
          </cell>
        </row>
        <row r="2260">
          <cell r="B2260" t="str">
            <v>Kit, ISE Solution 2 (6x9ml)</v>
          </cell>
          <cell r="C2260" t="str">
            <v>Supplies</v>
          </cell>
          <cell r="D2260" t="str">
            <v>LAB-CONS</v>
          </cell>
          <cell r="E2260">
            <v>26.51</v>
          </cell>
          <cell r="F2260">
            <v>4050</v>
          </cell>
          <cell r="G2260">
            <v>4698</v>
          </cell>
          <cell r="H2260">
            <v>4698</v>
          </cell>
        </row>
        <row r="2261">
          <cell r="B2261" t="str">
            <v>Kit, ISE Solution 3 (6x9ml)</v>
          </cell>
          <cell r="C2261" t="str">
            <v>Supplies</v>
          </cell>
          <cell r="D2261" t="str">
            <v>LAB-CONS</v>
          </cell>
          <cell r="E2261">
            <v>26.51</v>
          </cell>
          <cell r="F2261">
            <v>4050</v>
          </cell>
          <cell r="G2261">
            <v>4698</v>
          </cell>
          <cell r="H2261">
            <v>4698</v>
          </cell>
        </row>
        <row r="2262">
          <cell r="B2262" t="str">
            <v>Kit, Kalon HSV-2 Elisa Test (96T)</v>
          </cell>
          <cell r="C2262" t="str">
            <v>Supplies</v>
          </cell>
          <cell r="D2262" t="str">
            <v>LAB-CONS</v>
          </cell>
          <cell r="E2262">
            <v>26.51</v>
          </cell>
          <cell r="F2262">
            <v>36000</v>
          </cell>
          <cell r="G2262">
            <v>41760</v>
          </cell>
          <cell r="H2262">
            <v>41760</v>
          </cell>
        </row>
        <row r="2263">
          <cell r="B2263" t="str">
            <v>Kit, Latex agglutination A,B,C &amp; D (50 Tests)</v>
          </cell>
          <cell r="C2263" t="str">
            <v>Supplies</v>
          </cell>
          <cell r="D2263" t="str">
            <v>LAB-CONS</v>
          </cell>
          <cell r="E2263">
            <v>26.51</v>
          </cell>
          <cell r="F2263">
            <v>28000</v>
          </cell>
          <cell r="G2263">
            <v>32479.999999999996</v>
          </cell>
          <cell r="H2263">
            <v>32480</v>
          </cell>
        </row>
        <row r="2264">
          <cell r="B2264" t="str">
            <v>Kit, Latex Agglutination Test for Cryptococcal Antigen (50T)</v>
          </cell>
          <cell r="C2264" t="str">
            <v>Supplies</v>
          </cell>
          <cell r="D2264" t="str">
            <v>LAB-CONS</v>
          </cell>
          <cell r="E2264">
            <v>26.51</v>
          </cell>
          <cell r="F2264">
            <v>17000</v>
          </cell>
          <cell r="G2264">
            <v>19720</v>
          </cell>
          <cell r="H2264">
            <v>19720</v>
          </cell>
        </row>
        <row r="2265">
          <cell r="B2265" t="str">
            <v>Kit, Latex Cryptococcus Antigen Detection test 50Tests</v>
          </cell>
          <cell r="C2265" t="str">
            <v>Supplies</v>
          </cell>
          <cell r="D2265" t="str">
            <v>LAB-CONS</v>
          </cell>
          <cell r="E2265">
            <v>26.51</v>
          </cell>
          <cell r="F2265">
            <v>20000</v>
          </cell>
          <cell r="G2265">
            <v>23200</v>
          </cell>
          <cell r="H2265">
            <v>23200</v>
          </cell>
        </row>
        <row r="2266">
          <cell r="B2266" t="str">
            <v>Kit, LDL Cholesterol 80ml</v>
          </cell>
          <cell r="C2266" t="str">
            <v>Supplies</v>
          </cell>
          <cell r="D2266" t="str">
            <v>LAB-CONS</v>
          </cell>
          <cell r="E2266">
            <v>26.51</v>
          </cell>
          <cell r="F2266">
            <v>12665</v>
          </cell>
          <cell r="G2266">
            <v>14691.4</v>
          </cell>
          <cell r="H2266">
            <v>14692</v>
          </cell>
        </row>
        <row r="2267">
          <cell r="B2267" t="str">
            <v>Kit, Macfarland standard 0.5</v>
          </cell>
          <cell r="C2267" t="str">
            <v>Supplies</v>
          </cell>
          <cell r="D2267" t="str">
            <v>LAB-CONS</v>
          </cell>
          <cell r="E2267">
            <v>26.51</v>
          </cell>
          <cell r="F2267">
            <v>2500</v>
          </cell>
          <cell r="G2267">
            <v>2900</v>
          </cell>
          <cell r="H2267">
            <v>2900</v>
          </cell>
        </row>
        <row r="2268">
          <cell r="B2268" t="str">
            <v>Kit, Macfarland standard 1.0</v>
          </cell>
          <cell r="C2268" t="str">
            <v>Supplies</v>
          </cell>
          <cell r="D2268" t="str">
            <v>LAB-CONS</v>
          </cell>
          <cell r="E2268">
            <v>26.51</v>
          </cell>
          <cell r="F2268">
            <v>3000</v>
          </cell>
          <cell r="G2268">
            <v>3479.9999999999995</v>
          </cell>
          <cell r="H2268">
            <v>3480</v>
          </cell>
        </row>
        <row r="2269">
          <cell r="B2269" t="str">
            <v>Kit, Multicheck control</v>
          </cell>
          <cell r="C2269" t="str">
            <v>Supplies</v>
          </cell>
          <cell r="D2269" t="str">
            <v>LAB-CONS</v>
          </cell>
          <cell r="E2269">
            <v>26.51</v>
          </cell>
          <cell r="F2269">
            <v>22226.2</v>
          </cell>
          <cell r="G2269">
            <v>25782.392</v>
          </cell>
          <cell r="H2269">
            <v>25783</v>
          </cell>
        </row>
        <row r="2270">
          <cell r="B2270" t="str">
            <v>Kit, Multitest BD IMK</v>
          </cell>
          <cell r="C2270" t="str">
            <v>Supplies</v>
          </cell>
          <cell r="D2270" t="str">
            <v>LAB-CONS</v>
          </cell>
          <cell r="E2270">
            <v>26.51</v>
          </cell>
          <cell r="F2270">
            <v>125000</v>
          </cell>
          <cell r="G2270">
            <v>145000</v>
          </cell>
          <cell r="H2270">
            <v>145000</v>
          </cell>
        </row>
        <row r="2271">
          <cell r="B2271" t="str">
            <v>Kit, Murex HIV 1.20 480tests/Kit</v>
          </cell>
          <cell r="C2271" t="str">
            <v>Supplies</v>
          </cell>
          <cell r="D2271" t="str">
            <v>LAB-CONS</v>
          </cell>
          <cell r="E2271">
            <v>26.51</v>
          </cell>
          <cell r="F2271">
            <v>44262</v>
          </cell>
          <cell r="G2271">
            <v>51343.92</v>
          </cell>
          <cell r="H2271">
            <v>51344</v>
          </cell>
        </row>
        <row r="2272">
          <cell r="B2272" t="str">
            <v>Kit, Murex HIV 1/2 antibody</v>
          </cell>
          <cell r="C2272" t="str">
            <v>Supplies</v>
          </cell>
          <cell r="D2272" t="str">
            <v>LAB-CONS</v>
          </cell>
          <cell r="E2272">
            <v>26.51</v>
          </cell>
          <cell r="F2272">
            <v>48000</v>
          </cell>
          <cell r="G2272">
            <v>55679.999999999993</v>
          </cell>
          <cell r="H2272">
            <v>55680</v>
          </cell>
        </row>
        <row r="2273">
          <cell r="B2273" t="str">
            <v>Kit, Mycobacteria  cat no. 29896</v>
          </cell>
          <cell r="C2273" t="str">
            <v>Supplies</v>
          </cell>
          <cell r="D2273" t="str">
            <v>LAB-CONS</v>
          </cell>
          <cell r="E2273">
            <v>26.51</v>
          </cell>
          <cell r="F2273">
            <v>76125</v>
          </cell>
          <cell r="G2273">
            <v>88305</v>
          </cell>
          <cell r="H2273">
            <v>88305</v>
          </cell>
        </row>
        <row r="2274">
          <cell r="B2274" t="str">
            <v>Kit, Mycobacterium (CM) cat#29996</v>
          </cell>
          <cell r="C2274" t="str">
            <v>Supplies</v>
          </cell>
          <cell r="D2274" t="str">
            <v>LAB-CONS</v>
          </cell>
          <cell r="E2274">
            <v>26.51</v>
          </cell>
          <cell r="F2274">
            <v>82612</v>
          </cell>
          <cell r="G2274">
            <v>95829.92</v>
          </cell>
          <cell r="H2274">
            <v>95830</v>
          </cell>
        </row>
        <row r="2275">
          <cell r="B2275" t="str">
            <v>Kit, mycobacterium (vial) cat# 29996</v>
          </cell>
          <cell r="C2275" t="str">
            <v>Supplies</v>
          </cell>
          <cell r="D2275" t="str">
            <v>LAB-CONS</v>
          </cell>
          <cell r="E2275">
            <v>26.51</v>
          </cell>
          <cell r="F2275">
            <v>76125</v>
          </cell>
          <cell r="G2275">
            <v>88305</v>
          </cell>
          <cell r="H2275">
            <v>88305</v>
          </cell>
        </row>
        <row r="2276">
          <cell r="B2276" t="str">
            <v>Kit, N.Gonorrhea Detect Kit 96 test/kit</v>
          </cell>
          <cell r="C2276" t="str">
            <v>Supplies</v>
          </cell>
          <cell r="D2276" t="str">
            <v>LAB-CONS</v>
          </cell>
          <cell r="E2276">
            <v>26.51</v>
          </cell>
          <cell r="F2276">
            <v>34195</v>
          </cell>
          <cell r="G2276">
            <v>39666.199999999997</v>
          </cell>
          <cell r="H2276">
            <v>39667</v>
          </cell>
        </row>
        <row r="2277">
          <cell r="B2277" t="str">
            <v>Kit, One-Slide Pap-smear</v>
          </cell>
          <cell r="C2277" t="str">
            <v>Supplies</v>
          </cell>
          <cell r="D2277" t="str">
            <v>LAB-CONS</v>
          </cell>
          <cell r="E2277">
            <v>26.51</v>
          </cell>
          <cell r="F2277">
            <v>2400</v>
          </cell>
          <cell r="G2277">
            <v>2784</v>
          </cell>
          <cell r="H2277">
            <v>2784</v>
          </cell>
        </row>
        <row r="2278">
          <cell r="B2278" t="str">
            <v>Kit, Opti styli handheld</v>
          </cell>
          <cell r="C2278" t="str">
            <v>Supplies</v>
          </cell>
          <cell r="D2278" t="str">
            <v>COMP</v>
          </cell>
          <cell r="E2278" t="str">
            <v>26.6B</v>
          </cell>
          <cell r="F2278">
            <v>2310</v>
          </cell>
          <cell r="G2278">
            <v>2679.6</v>
          </cell>
          <cell r="H2278">
            <v>2680</v>
          </cell>
        </row>
        <row r="2279">
          <cell r="B2279" t="str">
            <v>Kit, Parachecks (25 Tests)</v>
          </cell>
          <cell r="C2279" t="str">
            <v>Supplies</v>
          </cell>
          <cell r="D2279" t="str">
            <v>LAB-CONS</v>
          </cell>
          <cell r="E2279">
            <v>26.51</v>
          </cell>
          <cell r="F2279">
            <v>1750</v>
          </cell>
          <cell r="G2279">
            <v>2029.9999999999998</v>
          </cell>
          <cell r="H2279">
            <v>2030</v>
          </cell>
        </row>
        <row r="2280">
          <cell r="B2280" t="str">
            <v>kit, Plasma Coagulase with EDTA 10x5ml</v>
          </cell>
          <cell r="C2280" t="str">
            <v>Supplies</v>
          </cell>
          <cell r="D2280" t="str">
            <v>LAB-CONS</v>
          </cell>
          <cell r="E2280">
            <v>26.51</v>
          </cell>
          <cell r="F2280">
            <v>8396</v>
          </cell>
          <cell r="G2280">
            <v>9739.3599999999988</v>
          </cell>
          <cell r="H2280">
            <v>9740</v>
          </cell>
        </row>
        <row r="2281">
          <cell r="B2281" t="str">
            <v>Kit, PPU Precipath U 10171760122</v>
          </cell>
          <cell r="C2281" t="str">
            <v>Supplies</v>
          </cell>
          <cell r="D2281" t="str">
            <v>LAB-CONS</v>
          </cell>
          <cell r="E2281">
            <v>26.51</v>
          </cell>
          <cell r="F2281">
            <v>4015</v>
          </cell>
          <cell r="G2281">
            <v>4657.3999999999996</v>
          </cell>
          <cell r="H2281">
            <v>4658</v>
          </cell>
        </row>
        <row r="2282">
          <cell r="B2282" t="str">
            <v>Kit, Precinorm U- Control</v>
          </cell>
          <cell r="C2282" t="str">
            <v>Supplies</v>
          </cell>
          <cell r="D2282" t="str">
            <v>LAB-CONS</v>
          </cell>
          <cell r="E2282">
            <v>26.51</v>
          </cell>
          <cell r="F2282">
            <v>3760</v>
          </cell>
          <cell r="G2282">
            <v>4361.5999999999995</v>
          </cell>
          <cell r="H2282">
            <v>4362</v>
          </cell>
        </row>
        <row r="2283">
          <cell r="B2283" t="str">
            <v>Kit, QIA ampR DNA Mini  (250) # 51306  ( Qiagen)</v>
          </cell>
          <cell r="C2283" t="str">
            <v>Supplies</v>
          </cell>
          <cell r="D2283" t="str">
            <v>LAB-CONS</v>
          </cell>
          <cell r="E2283">
            <v>26.51</v>
          </cell>
          <cell r="F2283">
            <v>93694</v>
          </cell>
          <cell r="G2283">
            <v>108685.04</v>
          </cell>
          <cell r="H2283">
            <v>108686</v>
          </cell>
        </row>
        <row r="2284">
          <cell r="B2284" t="str">
            <v>Kit, Qia Quick PCR purification 250tests cat# 28106</v>
          </cell>
          <cell r="C2284" t="str">
            <v>Supplies</v>
          </cell>
          <cell r="D2284" t="str">
            <v>LAB-CONS</v>
          </cell>
          <cell r="E2284">
            <v>26.51</v>
          </cell>
          <cell r="F2284">
            <v>52030</v>
          </cell>
          <cell r="G2284">
            <v>60354.799999999996</v>
          </cell>
          <cell r="H2284">
            <v>60355</v>
          </cell>
        </row>
        <row r="2285">
          <cell r="B2285" t="str">
            <v>Kit, QIAamp Viral RNA Mini 250 tests cat# 52906</v>
          </cell>
          <cell r="C2285" t="str">
            <v>Supplies</v>
          </cell>
          <cell r="D2285" t="str">
            <v>LAB-CONS</v>
          </cell>
          <cell r="E2285">
            <v>26.51</v>
          </cell>
          <cell r="F2285">
            <v>98792</v>
          </cell>
          <cell r="G2285">
            <v>114598.71999999999</v>
          </cell>
          <cell r="H2285">
            <v>114599</v>
          </cell>
        </row>
        <row r="2286">
          <cell r="B2286" t="str">
            <v>Kit, Qiagen RTPCR one step (100 reactions) cat# 210121</v>
          </cell>
          <cell r="C2286" t="str">
            <v>Supplies</v>
          </cell>
          <cell r="D2286" t="str">
            <v>LAB-CONS</v>
          </cell>
          <cell r="E2286">
            <v>26.51</v>
          </cell>
          <cell r="F2286">
            <v>57435</v>
          </cell>
          <cell r="G2286">
            <v>66624.599999999991</v>
          </cell>
          <cell r="H2286">
            <v>66625</v>
          </cell>
        </row>
        <row r="2287">
          <cell r="B2287" t="str">
            <v>Kit, QuantiTect Probe RT PCR 400T #204443</v>
          </cell>
          <cell r="C2287" t="str">
            <v>Supplies</v>
          </cell>
          <cell r="D2287" t="str">
            <v>LAB-CONS</v>
          </cell>
          <cell r="E2287">
            <v>26.51</v>
          </cell>
          <cell r="F2287">
            <v>98983.994999999995</v>
          </cell>
          <cell r="G2287">
            <v>114821.43419999999</v>
          </cell>
          <cell r="H2287">
            <v>114822</v>
          </cell>
        </row>
        <row r="2288">
          <cell r="B2288" t="str">
            <v>Kit, Recombigen HIV UNI-GOLD 20 tests (20S) FDA Approved</v>
          </cell>
          <cell r="C2288" t="str">
            <v>Supplies</v>
          </cell>
          <cell r="D2288" t="str">
            <v>LAB-CONS</v>
          </cell>
          <cell r="E2288">
            <v>26.51</v>
          </cell>
          <cell r="F2288">
            <v>27226.861669999998</v>
          </cell>
          <cell r="G2288">
            <v>31583.159537199997</v>
          </cell>
          <cell r="H2288">
            <v>31584</v>
          </cell>
        </row>
        <row r="2289">
          <cell r="B2289" t="str">
            <v>Kit, Rickettsia rickettsii (SFG) IFA IgG Antibody 120 test kit (F) RRG-120</v>
          </cell>
          <cell r="C2289" t="str">
            <v>Supplies</v>
          </cell>
          <cell r="D2289" t="str">
            <v>LAB-CONS</v>
          </cell>
          <cell r="E2289">
            <v>26.51</v>
          </cell>
          <cell r="F2289">
            <v>15463.5</v>
          </cell>
          <cell r="G2289">
            <v>17937.66</v>
          </cell>
          <cell r="H2289">
            <v>17938</v>
          </cell>
        </row>
        <row r="2290">
          <cell r="B2290" t="str">
            <v>Kit, Rickettsia typhi (TG) IFA IgG Antibody 120 test kit (F) RTG-120</v>
          </cell>
          <cell r="C2290" t="str">
            <v>Supplies</v>
          </cell>
          <cell r="D2290" t="str">
            <v>LAB-CONS</v>
          </cell>
          <cell r="E2290">
            <v>26.51</v>
          </cell>
          <cell r="F2290">
            <v>15463.5</v>
          </cell>
          <cell r="G2290">
            <v>17937.66</v>
          </cell>
          <cell r="H2290">
            <v>17938</v>
          </cell>
        </row>
        <row r="2291">
          <cell r="B2291" t="str">
            <v>Kit, RPR</v>
          </cell>
          <cell r="C2291" t="str">
            <v>Supplies</v>
          </cell>
          <cell r="D2291" t="str">
            <v>LAB-CONS</v>
          </cell>
          <cell r="E2291">
            <v>26.51</v>
          </cell>
          <cell r="F2291">
            <v>1950</v>
          </cell>
          <cell r="G2291">
            <v>2262</v>
          </cell>
          <cell r="H2291">
            <v>2262</v>
          </cell>
        </row>
        <row r="2292">
          <cell r="B2292" t="str">
            <v>Kit, RPR Maco-Vue card 300/Test</v>
          </cell>
          <cell r="C2292" t="str">
            <v>Supplies</v>
          </cell>
          <cell r="D2292" t="str">
            <v>LAB-CONS</v>
          </cell>
          <cell r="E2292">
            <v>26.51</v>
          </cell>
          <cell r="F2292">
            <v>14000</v>
          </cell>
          <cell r="G2292">
            <v>16239.999999999998</v>
          </cell>
          <cell r="H2292">
            <v>16240</v>
          </cell>
        </row>
        <row r="2293">
          <cell r="B2293" t="str">
            <v>Kit, Rtaclone EIA (Rota Virus)Premier 48 Tests</v>
          </cell>
          <cell r="C2293" t="str">
            <v>Supplies</v>
          </cell>
          <cell r="D2293" t="str">
            <v>LAB-CONS</v>
          </cell>
          <cell r="E2293">
            <v>26.51</v>
          </cell>
          <cell r="F2293">
            <v>43550</v>
          </cell>
          <cell r="G2293">
            <v>50518</v>
          </cell>
          <cell r="H2293">
            <v>50518</v>
          </cell>
        </row>
        <row r="2294">
          <cell r="B2294" t="str">
            <v>Kit, RVF IgG Elisa  sera 1000Tests #03-SPU-03B</v>
          </cell>
          <cell r="C2294" t="str">
            <v>Supplies</v>
          </cell>
          <cell r="D2294" t="str">
            <v>LAB-CONS</v>
          </cell>
          <cell r="E2294">
            <v>26.51</v>
          </cell>
          <cell r="F2294">
            <v>253750</v>
          </cell>
          <cell r="G2294">
            <v>294350</v>
          </cell>
          <cell r="H2294">
            <v>294350</v>
          </cell>
        </row>
        <row r="2295">
          <cell r="B2295" t="str">
            <v>Kit, RVF IgM Capture Elisa- 1000T #03-SPU-04</v>
          </cell>
          <cell r="C2295" t="str">
            <v>Supplies</v>
          </cell>
          <cell r="D2295" t="str">
            <v>LAB-CONS</v>
          </cell>
          <cell r="E2295">
            <v>26.51</v>
          </cell>
          <cell r="F2295">
            <v>253750</v>
          </cell>
          <cell r="G2295">
            <v>294350</v>
          </cell>
          <cell r="H2295">
            <v>294350</v>
          </cell>
        </row>
        <row r="2296">
          <cell r="B2296" t="str">
            <v>Kit, Sequencing, BigDye Terminator cycle (100 rxns)</v>
          </cell>
          <cell r="C2296" t="str">
            <v>Supplies</v>
          </cell>
          <cell r="D2296" t="str">
            <v>LAB-CONS</v>
          </cell>
          <cell r="E2296">
            <v>26.51</v>
          </cell>
          <cell r="F2296">
            <v>52265.2</v>
          </cell>
          <cell r="G2296">
            <v>60627.631999999991</v>
          </cell>
          <cell r="H2296">
            <v>60628</v>
          </cell>
        </row>
        <row r="2297">
          <cell r="B2297" t="str">
            <v>Kit, SERODIA-TPPA with Non Reactive control 100T  # 1626</v>
          </cell>
          <cell r="C2297" t="str">
            <v>Supplies</v>
          </cell>
          <cell r="D2297" t="str">
            <v>LAB-CONS</v>
          </cell>
          <cell r="E2297">
            <v>26.51</v>
          </cell>
          <cell r="F2297">
            <v>21767.16</v>
          </cell>
          <cell r="G2297">
            <v>25249.905599999998</v>
          </cell>
          <cell r="H2297">
            <v>25250</v>
          </cell>
        </row>
        <row r="2298">
          <cell r="B2298" t="str">
            <v>Kit, Solution ISE Electrolyte Reference  250ml</v>
          </cell>
          <cell r="C2298" t="str">
            <v>Supplies</v>
          </cell>
          <cell r="D2298" t="str">
            <v>LAB-CONS</v>
          </cell>
          <cell r="E2298">
            <v>26.51</v>
          </cell>
          <cell r="F2298">
            <v>1100</v>
          </cell>
          <cell r="G2298">
            <v>1276</v>
          </cell>
          <cell r="H2298">
            <v>1276</v>
          </cell>
        </row>
        <row r="2299">
          <cell r="B2299" t="str">
            <v>Kit, spider front 04371-60040 or 043371</v>
          </cell>
          <cell r="C2299" t="str">
            <v>Supplies</v>
          </cell>
          <cell r="D2299" t="str">
            <v>TRANSPORT</v>
          </cell>
          <cell r="E2299" t="str">
            <v>25.7M</v>
          </cell>
          <cell r="F2299">
            <v>3654</v>
          </cell>
          <cell r="G2299">
            <v>4238.6399999999994</v>
          </cell>
          <cell r="H2299">
            <v>4239</v>
          </cell>
        </row>
        <row r="2300">
          <cell r="B2300" t="str">
            <v>Kit, Spill Leader (Wall Mounted) Cat# 350576</v>
          </cell>
          <cell r="C2300" t="str">
            <v>Supplies</v>
          </cell>
          <cell r="D2300" t="str">
            <v>LAB-CONS</v>
          </cell>
          <cell r="E2300">
            <v>26.51</v>
          </cell>
          <cell r="F2300">
            <v>27378.240000000002</v>
          </cell>
          <cell r="G2300">
            <v>31758.758399999999</v>
          </cell>
          <cell r="H2300">
            <v>31759</v>
          </cell>
        </row>
        <row r="2301">
          <cell r="B2301" t="str">
            <v>Kit, Steam sterilization test 24mmx50m</v>
          </cell>
          <cell r="C2301" t="str">
            <v>Supplies</v>
          </cell>
          <cell r="D2301" t="str">
            <v>LAB-CONS</v>
          </cell>
          <cell r="E2301">
            <v>26.51</v>
          </cell>
          <cell r="F2301">
            <v>1392</v>
          </cell>
          <cell r="G2301">
            <v>1614.7199999999998</v>
          </cell>
          <cell r="H2301">
            <v>1615</v>
          </cell>
        </row>
        <row r="2302">
          <cell r="B2302" t="str">
            <v>Kit, Streptococus 50/Tests</v>
          </cell>
          <cell r="C2302" t="str">
            <v>Supplies</v>
          </cell>
          <cell r="D2302" t="str">
            <v>LAB-CONS</v>
          </cell>
          <cell r="E2302">
            <v>26.51</v>
          </cell>
          <cell r="F2302">
            <v>12800</v>
          </cell>
          <cell r="G2302">
            <v>14847.999999999998</v>
          </cell>
          <cell r="H2302">
            <v>14848</v>
          </cell>
        </row>
        <row r="2303">
          <cell r="B2303" t="str">
            <v>Kit, supplement Bactec 100T, MGIT 960 cat# 245124 (BD) (Kit)</v>
          </cell>
          <cell r="C2303" t="str">
            <v>Supplies</v>
          </cell>
          <cell r="D2303" t="str">
            <v>LAB-CONS</v>
          </cell>
          <cell r="E2303">
            <v>26.51</v>
          </cell>
          <cell r="F2303">
            <v>16760</v>
          </cell>
          <cell r="G2303">
            <v>19441.599999999999</v>
          </cell>
          <cell r="H2303">
            <v>19442</v>
          </cell>
        </row>
        <row r="2304">
          <cell r="B2304" t="str">
            <v>kit, Trichomonas Vaginalis 100T (in Pouch)</v>
          </cell>
          <cell r="C2304" t="str">
            <v>Supplies</v>
          </cell>
          <cell r="D2304" t="str">
            <v>LAB-CONS</v>
          </cell>
          <cell r="E2304">
            <v>26.51</v>
          </cell>
          <cell r="F2304">
            <v>37100</v>
          </cell>
          <cell r="G2304">
            <v>43036</v>
          </cell>
          <cell r="H2304">
            <v>43036</v>
          </cell>
        </row>
        <row r="2305">
          <cell r="B2305" t="str">
            <v xml:space="preserve">Kit, TRIGL,(cobas integra) 250 Test </v>
          </cell>
          <cell r="C2305" t="str">
            <v>Supplies</v>
          </cell>
          <cell r="D2305" t="str">
            <v>LAB-CONS</v>
          </cell>
          <cell r="E2305">
            <v>26.51</v>
          </cell>
          <cell r="F2305">
            <v>2405</v>
          </cell>
          <cell r="G2305">
            <v>2789.7999999999997</v>
          </cell>
          <cell r="H2305">
            <v>2790</v>
          </cell>
        </row>
        <row r="2306">
          <cell r="B2306" t="str">
            <v>Kit, Tri-Test with Trucount Tubes</v>
          </cell>
          <cell r="C2306" t="str">
            <v>Supplies</v>
          </cell>
          <cell r="D2306" t="str">
            <v>LAB-CONS</v>
          </cell>
          <cell r="E2306">
            <v>26.51</v>
          </cell>
          <cell r="F2306">
            <v>19800</v>
          </cell>
          <cell r="G2306">
            <v>22968</v>
          </cell>
          <cell r="H2306">
            <v>22968</v>
          </cell>
        </row>
        <row r="2307">
          <cell r="B2307" t="str">
            <v>Kit, Trungene HIV-1 Genotype</v>
          </cell>
          <cell r="C2307" t="str">
            <v>Supplies</v>
          </cell>
          <cell r="D2307" t="str">
            <v>LAB-CONS</v>
          </cell>
          <cell r="E2307">
            <v>26.51</v>
          </cell>
          <cell r="F2307">
            <v>434625</v>
          </cell>
          <cell r="G2307">
            <v>504164.99999999994</v>
          </cell>
          <cell r="H2307">
            <v>504165</v>
          </cell>
        </row>
        <row r="2308">
          <cell r="B2308" t="str">
            <v>Kit, Ure Liquicolor 2x100</v>
          </cell>
          <cell r="C2308" t="str">
            <v>Supplies</v>
          </cell>
          <cell r="D2308" t="str">
            <v>LAB-CONS</v>
          </cell>
          <cell r="E2308">
            <v>26.51</v>
          </cell>
          <cell r="F2308">
            <v>2731</v>
          </cell>
          <cell r="G2308">
            <v>3167.9599999999996</v>
          </cell>
          <cell r="H2308">
            <v>3168</v>
          </cell>
        </row>
        <row r="2309">
          <cell r="B2309" t="str">
            <v>Kit, UREA (cobas integra) 500 Tests</v>
          </cell>
          <cell r="C2309" t="str">
            <v>Supplies</v>
          </cell>
          <cell r="D2309" t="str">
            <v>LAB-CONS</v>
          </cell>
          <cell r="E2309">
            <v>26.51</v>
          </cell>
          <cell r="F2309">
            <v>8150</v>
          </cell>
          <cell r="G2309">
            <v>9454</v>
          </cell>
          <cell r="H2309">
            <v>9454</v>
          </cell>
        </row>
        <row r="2310">
          <cell r="B2310" t="str">
            <v>Kit, Viroseq HIV-1 Genotype V2 pack 1 #4J94-20  (48tests)</v>
          </cell>
          <cell r="C2310" t="str">
            <v>Supplies</v>
          </cell>
          <cell r="D2310" t="str">
            <v>LAB-CONS</v>
          </cell>
          <cell r="E2310">
            <v>26.51</v>
          </cell>
          <cell r="F2310">
            <v>681995</v>
          </cell>
          <cell r="G2310">
            <v>791114.2</v>
          </cell>
          <cell r="H2310">
            <v>791115</v>
          </cell>
        </row>
        <row r="2311">
          <cell r="B2311" t="str">
            <v>Kit, Viroseq HIV-1 Genotype V2 pack 2 #4J94-21  (48tests)</v>
          </cell>
          <cell r="C2311" t="str">
            <v>Supplies</v>
          </cell>
          <cell r="D2311" t="str">
            <v>LAB-CONS</v>
          </cell>
          <cell r="E2311">
            <v>26.51</v>
          </cell>
          <cell r="F2311">
            <v>19804.68</v>
          </cell>
          <cell r="G2311">
            <v>22973.428799999998</v>
          </cell>
          <cell r="H2311">
            <v>22974</v>
          </cell>
        </row>
        <row r="2312">
          <cell r="B2312" t="str">
            <v>Kit,MagMax Viral RNA isolation 50/pkt #1939</v>
          </cell>
          <cell r="C2312" t="str">
            <v>Supplies</v>
          </cell>
          <cell r="D2312" t="str">
            <v>LAB-CONS</v>
          </cell>
          <cell r="E2312">
            <v>26.51</v>
          </cell>
          <cell r="F2312">
            <v>20033.2</v>
          </cell>
          <cell r="G2312">
            <v>23238.511999999999</v>
          </cell>
          <cell r="H2312">
            <v>23239</v>
          </cell>
        </row>
        <row r="2313">
          <cell r="B2313" t="str">
            <v>Kit,MGIT SIRE</v>
          </cell>
          <cell r="C2313" t="str">
            <v>Supplies</v>
          </cell>
          <cell r="D2313" t="str">
            <v>LAB-CONS</v>
          </cell>
          <cell r="E2313">
            <v>26.51</v>
          </cell>
          <cell r="F2313">
            <v>16500</v>
          </cell>
          <cell r="G2313">
            <v>19140</v>
          </cell>
          <cell r="H2313">
            <v>19140</v>
          </cell>
        </row>
        <row r="2314">
          <cell r="B2314" t="str">
            <v>Kit,Murex HIV Ag/Ab Combination 5 X 96 Wells micro plates</v>
          </cell>
          <cell r="C2314" t="str">
            <v>Supplies</v>
          </cell>
          <cell r="D2314" t="str">
            <v>LAB-CONS</v>
          </cell>
          <cell r="E2314">
            <v>26.51</v>
          </cell>
          <cell r="F2314">
            <v>58000</v>
          </cell>
          <cell r="G2314">
            <v>67280</v>
          </cell>
          <cell r="H2314">
            <v>67280</v>
          </cell>
        </row>
        <row r="2315">
          <cell r="B2315" t="str">
            <v>Kit;  7500 Fast Real Time PCR systems spectral calibration I – CAT No:4360788</v>
          </cell>
          <cell r="C2315" t="str">
            <v>Supplies</v>
          </cell>
          <cell r="D2315" t="str">
            <v>LAB-CONS</v>
          </cell>
          <cell r="E2315">
            <v>26.51</v>
          </cell>
          <cell r="F2315">
            <v>39213.85</v>
          </cell>
          <cell r="G2315">
            <v>45488.065999999992</v>
          </cell>
          <cell r="H2315">
            <v>45489</v>
          </cell>
        </row>
        <row r="2316">
          <cell r="B2316" t="str">
            <v>Kit; 7500 Fast Real Time PCR systems spectral calibration II – CAT No:4362201</v>
          </cell>
          <cell r="C2316" t="str">
            <v>Supplies</v>
          </cell>
          <cell r="D2316" t="str">
            <v>LAB-CONS</v>
          </cell>
          <cell r="E2316">
            <v>26.51</v>
          </cell>
          <cell r="F2316">
            <v>19706.05</v>
          </cell>
          <cell r="G2316">
            <v>22859.017999999996</v>
          </cell>
          <cell r="H2316">
            <v>22860</v>
          </cell>
        </row>
        <row r="2317">
          <cell r="B2317" t="str">
            <v>Kits, DNeasy Blood &amp; Tissue  (250) 69506</v>
          </cell>
          <cell r="C2317" t="str">
            <v>Supplies</v>
          </cell>
          <cell r="D2317" t="str">
            <v>LAB-CONS</v>
          </cell>
          <cell r="E2317">
            <v>26.51</v>
          </cell>
          <cell r="F2317">
            <v>92057</v>
          </cell>
          <cell r="G2317">
            <v>106786.12</v>
          </cell>
          <cell r="H2317">
            <v>106787</v>
          </cell>
        </row>
        <row r="2318">
          <cell r="B2318" t="str">
            <v>Label , barcode for cryotube 1x10000/roll with CDC Logo</v>
          </cell>
          <cell r="C2318" t="str">
            <v>Supplies</v>
          </cell>
          <cell r="D2318" t="str">
            <v>LAB-CONS</v>
          </cell>
          <cell r="E2318">
            <v>26.51</v>
          </cell>
          <cell r="F2318">
            <v>7.1369999999999996</v>
          </cell>
          <cell r="G2318">
            <v>8.2789199999999994</v>
          </cell>
          <cell r="H2318">
            <v>9</v>
          </cell>
        </row>
        <row r="2319">
          <cell r="B2319" t="str">
            <v>Label, Adhesive  55x15mm 18x3mm</v>
          </cell>
          <cell r="C2319" t="str">
            <v>Supplies</v>
          </cell>
          <cell r="D2319" t="str">
            <v>OFFICE</v>
          </cell>
          <cell r="E2319" t="str">
            <v>26.6L</v>
          </cell>
          <cell r="F2319">
            <v>1566</v>
          </cell>
          <cell r="G2319">
            <v>1816.56</v>
          </cell>
          <cell r="H2319">
            <v>1817</v>
          </cell>
        </row>
        <row r="2320">
          <cell r="B2320" t="str">
            <v>Label, Adhesive K 22</v>
          </cell>
          <cell r="C2320" t="str">
            <v>Supplies</v>
          </cell>
          <cell r="D2320" t="str">
            <v>OFFICE</v>
          </cell>
          <cell r="E2320" t="str">
            <v>26.6L</v>
          </cell>
          <cell r="F2320">
            <v>40.6</v>
          </cell>
          <cell r="G2320">
            <v>47.095999999999997</v>
          </cell>
          <cell r="H2320">
            <v>48</v>
          </cell>
        </row>
        <row r="2321">
          <cell r="B2321" t="str">
            <v>Label, Adhesive Multipurpose 99.1x67.77mm</v>
          </cell>
          <cell r="C2321" t="str">
            <v>Supplies</v>
          </cell>
          <cell r="D2321" t="str">
            <v>OFFICE</v>
          </cell>
          <cell r="E2321" t="str">
            <v>26.6L</v>
          </cell>
          <cell r="F2321">
            <v>2088</v>
          </cell>
          <cell r="G2321">
            <v>2422.08</v>
          </cell>
          <cell r="H2321">
            <v>2423</v>
          </cell>
        </row>
        <row r="2322">
          <cell r="B2322" t="str">
            <v>Label, barcode sticker 12x3 100/pkt</v>
          </cell>
          <cell r="C2322" t="str">
            <v>Supplies</v>
          </cell>
          <cell r="D2322" t="str">
            <v>OFFICE</v>
          </cell>
          <cell r="E2322" t="str">
            <v>26.6L</v>
          </cell>
          <cell r="F2322">
            <v>2088</v>
          </cell>
          <cell r="G2322">
            <v>2422.08</v>
          </cell>
          <cell r="H2322">
            <v>2423</v>
          </cell>
        </row>
        <row r="2323">
          <cell r="B2323" t="str">
            <v>Label, for Dispensing - Externa use</v>
          </cell>
          <cell r="C2323" t="str">
            <v>Supplies</v>
          </cell>
          <cell r="D2323" t="str">
            <v>OFFICE</v>
          </cell>
          <cell r="E2323" t="str">
            <v>26.6L</v>
          </cell>
          <cell r="F2323">
            <v>98</v>
          </cell>
          <cell r="G2323">
            <v>113.67999999999999</v>
          </cell>
          <cell r="H2323">
            <v>114</v>
          </cell>
        </row>
        <row r="2324">
          <cell r="B2324" t="str">
            <v>Label, for Dispensing- Oral products A4</v>
          </cell>
          <cell r="C2324" t="str">
            <v>Supplies</v>
          </cell>
          <cell r="D2324" t="str">
            <v>OFFICE</v>
          </cell>
          <cell r="E2324" t="str">
            <v>26.6L</v>
          </cell>
          <cell r="F2324">
            <v>97</v>
          </cell>
          <cell r="G2324">
            <v>112.52</v>
          </cell>
          <cell r="H2324">
            <v>113</v>
          </cell>
        </row>
        <row r="2325">
          <cell r="B2325" t="str">
            <v>Label, Laser-Avery type</v>
          </cell>
          <cell r="C2325" t="str">
            <v>Supplies</v>
          </cell>
          <cell r="D2325" t="str">
            <v>OFFICE</v>
          </cell>
          <cell r="E2325" t="str">
            <v>26.6L</v>
          </cell>
          <cell r="F2325">
            <v>12</v>
          </cell>
          <cell r="G2325">
            <v>13.919999999999998</v>
          </cell>
          <cell r="H2325">
            <v>14</v>
          </cell>
        </row>
        <row r="2326">
          <cell r="B2326" t="str">
            <v>Lables, Adhesive A4 size</v>
          </cell>
          <cell r="C2326" t="str">
            <v>Supplies</v>
          </cell>
          <cell r="D2326" t="str">
            <v>OFFICE</v>
          </cell>
          <cell r="E2326" t="str">
            <v>26.6L</v>
          </cell>
          <cell r="F2326">
            <v>399</v>
          </cell>
          <cell r="G2326">
            <v>462.84</v>
          </cell>
          <cell r="H2326">
            <v>463</v>
          </cell>
        </row>
        <row r="2327">
          <cell r="B2327" t="str">
            <v>Lamp Assy RR Combination L/H HZJ 10581560-60480</v>
          </cell>
          <cell r="C2327" t="str">
            <v>Supplies</v>
          </cell>
          <cell r="D2327" t="str">
            <v>TRANSPORT</v>
          </cell>
          <cell r="E2327" t="str">
            <v>25.7M</v>
          </cell>
          <cell r="F2327">
            <v>6500.0020000000004</v>
          </cell>
          <cell r="G2327">
            <v>7540.0023199999996</v>
          </cell>
          <cell r="H2327">
            <v>7541</v>
          </cell>
        </row>
        <row r="2328">
          <cell r="B2328" t="str">
            <v>Lamp Assy RR Combination R/H HZJ  10581550-60560</v>
          </cell>
          <cell r="C2328" t="str">
            <v>Supplies</v>
          </cell>
          <cell r="D2328" t="str">
            <v>TRANSPORT</v>
          </cell>
          <cell r="E2328" t="str">
            <v>25.7M</v>
          </cell>
          <cell r="F2328">
            <v>6500.0033299999996</v>
          </cell>
          <cell r="G2328">
            <v>7540.0038627999993</v>
          </cell>
          <cell r="H2328">
            <v>7541</v>
          </cell>
        </row>
        <row r="2329">
          <cell r="B2329" t="str">
            <v>Lamp Assy, Corner Front HZJ 105R L/H/S 81520-60350</v>
          </cell>
          <cell r="C2329" t="str">
            <v>Supplies</v>
          </cell>
          <cell r="D2329" t="str">
            <v>TRANSPORT</v>
          </cell>
          <cell r="E2329" t="str">
            <v>25.7M</v>
          </cell>
          <cell r="F2329">
            <v>4999.99</v>
          </cell>
          <cell r="G2329">
            <v>5799.9883999999993</v>
          </cell>
          <cell r="H2329">
            <v>5800</v>
          </cell>
        </row>
        <row r="2330">
          <cell r="B2330" t="str">
            <v>Lamp Assy, Corner Front HZJ 105R R/H/S 81510-60480</v>
          </cell>
          <cell r="C2330" t="str">
            <v>Supplies</v>
          </cell>
          <cell r="D2330" t="str">
            <v>TRANSPORT</v>
          </cell>
          <cell r="E2330" t="str">
            <v>25.7M</v>
          </cell>
          <cell r="F2330">
            <v>4999.99</v>
          </cell>
          <cell r="G2330">
            <v>5799.9883999999993</v>
          </cell>
          <cell r="H2330">
            <v>5800</v>
          </cell>
        </row>
        <row r="2331">
          <cell r="B2331" t="str">
            <v>Lamp Assy, Light Plate HZJ 105R 81270-30270</v>
          </cell>
          <cell r="C2331" t="str">
            <v>Supplies</v>
          </cell>
          <cell r="D2331" t="str">
            <v>TRANSPORT</v>
          </cell>
          <cell r="E2331" t="str">
            <v>25.7M</v>
          </cell>
          <cell r="F2331">
            <v>1380</v>
          </cell>
          <cell r="G2331">
            <v>1600.8</v>
          </cell>
          <cell r="H2331">
            <v>1601</v>
          </cell>
        </row>
        <row r="2332">
          <cell r="B2332" t="str">
            <v>Lamp, Herrican with Wick</v>
          </cell>
          <cell r="C2332" t="str">
            <v>Supplies</v>
          </cell>
          <cell r="D2332" t="str">
            <v>LAB-EQUIP</v>
          </cell>
          <cell r="E2332" t="str">
            <v>26.8H</v>
          </cell>
          <cell r="F2332">
            <v>395.00333000000001</v>
          </cell>
          <cell r="G2332">
            <v>458.20386279999997</v>
          </cell>
          <cell r="H2332">
            <v>459</v>
          </cell>
        </row>
        <row r="2333">
          <cell r="B2333" t="str">
            <v>Lamp, Licence #81270-35110</v>
          </cell>
          <cell r="C2333" t="str">
            <v>Supplies</v>
          </cell>
          <cell r="D2333" t="str">
            <v>TRANSPORT</v>
          </cell>
          <cell r="E2333" t="str">
            <v>25.7M</v>
          </cell>
          <cell r="F2333">
            <v>2500.96</v>
          </cell>
          <cell r="G2333">
            <v>2901.1135999999997</v>
          </cell>
          <cell r="H2333">
            <v>2902</v>
          </cell>
        </row>
        <row r="2334">
          <cell r="B2334" t="str">
            <v>Lancet, Medi Point 1x100</v>
          </cell>
          <cell r="C2334" t="str">
            <v>Supplies</v>
          </cell>
          <cell r="D2334" t="str">
            <v>LAB-CONS</v>
          </cell>
          <cell r="E2334">
            <v>26.51</v>
          </cell>
          <cell r="F2334">
            <v>350</v>
          </cell>
          <cell r="G2334">
            <v>406</v>
          </cell>
          <cell r="H2334">
            <v>406</v>
          </cell>
        </row>
        <row r="2335">
          <cell r="B2335" t="str">
            <v>Lancets, Genie BD 100/pkt</v>
          </cell>
          <cell r="C2335" t="str">
            <v>Supplies</v>
          </cell>
          <cell r="D2335" t="str">
            <v>LAB-CONS</v>
          </cell>
          <cell r="E2335">
            <v>26.51</v>
          </cell>
          <cell r="F2335">
            <v>800</v>
          </cell>
          <cell r="G2335">
            <v>927.99999999999989</v>
          </cell>
          <cell r="H2335">
            <v>928</v>
          </cell>
        </row>
        <row r="2336">
          <cell r="B2336" t="str">
            <v>Lancets, Genie BD 200/pkt</v>
          </cell>
          <cell r="C2336" t="str">
            <v>Supplies</v>
          </cell>
          <cell r="D2336" t="str">
            <v>LAB-CONS</v>
          </cell>
          <cell r="E2336">
            <v>26.51</v>
          </cell>
          <cell r="F2336">
            <v>3120</v>
          </cell>
          <cell r="G2336">
            <v>3619.2</v>
          </cell>
          <cell r="H2336">
            <v>3620</v>
          </cell>
        </row>
        <row r="2337">
          <cell r="B2337" t="str">
            <v>Lancets, Metal 100/pk</v>
          </cell>
          <cell r="C2337" t="str">
            <v>Supplies</v>
          </cell>
          <cell r="D2337" t="str">
            <v>LAB-CONS</v>
          </cell>
          <cell r="E2337">
            <v>26.51</v>
          </cell>
          <cell r="F2337">
            <v>90</v>
          </cell>
          <cell r="G2337">
            <v>104.39999999999999</v>
          </cell>
          <cell r="H2337">
            <v>105</v>
          </cell>
        </row>
        <row r="2338">
          <cell r="B2338" t="str">
            <v>Lancets, Monolet 100/pk</v>
          </cell>
          <cell r="C2338" t="str">
            <v>Supplies</v>
          </cell>
          <cell r="D2338" t="str">
            <v>LAB-CONS</v>
          </cell>
          <cell r="E2338">
            <v>26.51</v>
          </cell>
          <cell r="F2338">
            <v>250</v>
          </cell>
          <cell r="G2338">
            <v>290</v>
          </cell>
          <cell r="H2338">
            <v>290</v>
          </cell>
        </row>
        <row r="2339">
          <cell r="B2339" t="str">
            <v>Lancets, Monolet Lancets  200/pk</v>
          </cell>
          <cell r="C2339" t="str">
            <v>Supplies</v>
          </cell>
          <cell r="D2339" t="str">
            <v>LAB-CONS</v>
          </cell>
          <cell r="E2339">
            <v>26.51</v>
          </cell>
          <cell r="F2339">
            <v>320</v>
          </cell>
          <cell r="G2339">
            <v>371.2</v>
          </cell>
          <cell r="H2339">
            <v>372</v>
          </cell>
        </row>
        <row r="2340">
          <cell r="B2340" t="str">
            <v>Lancets, Retractable 200pkt light blue 2.0mm x 1.5mm # 366594</v>
          </cell>
          <cell r="C2340" t="str">
            <v>Supplies</v>
          </cell>
          <cell r="D2340" t="str">
            <v>LAB-CONS</v>
          </cell>
          <cell r="E2340">
            <v>26.51</v>
          </cell>
          <cell r="F2340">
            <v>12500</v>
          </cell>
          <cell r="G2340">
            <v>14499.999999999998</v>
          </cell>
          <cell r="H2340">
            <v>14500</v>
          </cell>
        </row>
        <row r="2341">
          <cell r="B2341" t="str">
            <v>Lancets,Monolet Ultra thin 100/pkt</v>
          </cell>
          <cell r="C2341" t="str">
            <v>Supplies</v>
          </cell>
          <cell r="D2341" t="str">
            <v>LAB-CONS</v>
          </cell>
          <cell r="E2341">
            <v>26.51</v>
          </cell>
          <cell r="F2341">
            <v>350</v>
          </cell>
          <cell r="G2341">
            <v>406</v>
          </cell>
          <cell r="H2341">
            <v>406</v>
          </cell>
        </row>
        <row r="2342">
          <cell r="B2342" t="str">
            <v>Length Matt Paediatric</v>
          </cell>
          <cell r="C2342" t="str">
            <v>Supplies</v>
          </cell>
          <cell r="D2342" t="str">
            <v>LAB-EQUIP</v>
          </cell>
          <cell r="E2342">
            <v>31.71</v>
          </cell>
          <cell r="F2342">
            <v>5400</v>
          </cell>
          <cell r="G2342">
            <v>6264</v>
          </cell>
          <cell r="H2342">
            <v>6264</v>
          </cell>
        </row>
        <row r="2343">
          <cell r="B2343" t="str">
            <v>Lens, Tissue Whatman 100/pk</v>
          </cell>
          <cell r="C2343" t="str">
            <v>Supplies</v>
          </cell>
          <cell r="D2343" t="str">
            <v>LAB-CONS</v>
          </cell>
          <cell r="E2343">
            <v>26.51</v>
          </cell>
          <cell r="F2343">
            <v>1000</v>
          </cell>
          <cell r="G2343">
            <v>1160</v>
          </cell>
          <cell r="H2343">
            <v>1160</v>
          </cell>
        </row>
        <row r="2344">
          <cell r="B2344" t="str">
            <v>Lens, Tissue Whatman 25/pk</v>
          </cell>
          <cell r="C2344" t="str">
            <v>Supplies</v>
          </cell>
          <cell r="D2344" t="str">
            <v>LAB-CONS</v>
          </cell>
          <cell r="E2344">
            <v>26.51</v>
          </cell>
          <cell r="F2344">
            <v>6125</v>
          </cell>
          <cell r="G2344">
            <v>7104.9999999999991</v>
          </cell>
          <cell r="H2344">
            <v>7105</v>
          </cell>
        </row>
        <row r="2345">
          <cell r="B2345" t="str">
            <v>Lense Cleaning Tissue 10x15</v>
          </cell>
          <cell r="C2345" t="str">
            <v>Supplies</v>
          </cell>
          <cell r="D2345" t="str">
            <v>LAB-CONS</v>
          </cell>
          <cell r="E2345">
            <v>26.51</v>
          </cell>
          <cell r="F2345">
            <v>450</v>
          </cell>
          <cell r="G2345">
            <v>522</v>
          </cell>
          <cell r="H2345">
            <v>522</v>
          </cell>
        </row>
        <row r="2346">
          <cell r="B2346" t="str">
            <v>Lense, Indicator Subaru Legacy 84401AE000</v>
          </cell>
          <cell r="C2346" t="str">
            <v>Supplies</v>
          </cell>
          <cell r="D2346" t="str">
            <v>TRANSPORT</v>
          </cell>
          <cell r="E2346" t="str">
            <v>25.7M</v>
          </cell>
          <cell r="F2346">
            <v>1200</v>
          </cell>
          <cell r="G2346">
            <v>1392</v>
          </cell>
          <cell r="H2346">
            <v>1392</v>
          </cell>
        </row>
        <row r="2347">
          <cell r="B2347" t="str">
            <v>Lense, Tissue Fisher 50/pkt</v>
          </cell>
          <cell r="C2347" t="str">
            <v>Supplies</v>
          </cell>
          <cell r="D2347" t="str">
            <v>LAB-CONS</v>
          </cell>
          <cell r="E2347">
            <v>26.51</v>
          </cell>
          <cell r="F2347">
            <v>700</v>
          </cell>
          <cell r="G2347">
            <v>812</v>
          </cell>
          <cell r="H2347">
            <v>812</v>
          </cell>
        </row>
        <row r="2348">
          <cell r="B2348" t="str">
            <v>Lesso, Double Size</v>
          </cell>
          <cell r="C2348" t="str">
            <v>Supplies</v>
          </cell>
          <cell r="D2348" t="str">
            <v>INCENTIVES</v>
          </cell>
          <cell r="E2348" t="str">
            <v>26.6W</v>
          </cell>
          <cell r="F2348">
            <v>290</v>
          </cell>
          <cell r="G2348">
            <v>336.4</v>
          </cell>
          <cell r="H2348">
            <v>337</v>
          </cell>
        </row>
        <row r="2349">
          <cell r="B2349" t="str">
            <v>Lesso, Single Size</v>
          </cell>
          <cell r="C2349" t="str">
            <v>Supplies</v>
          </cell>
          <cell r="D2349" t="str">
            <v>INCENTIVES</v>
          </cell>
          <cell r="E2349" t="str">
            <v>26.6W</v>
          </cell>
          <cell r="F2349">
            <v>574.20000000000005</v>
          </cell>
          <cell r="G2349">
            <v>666.072</v>
          </cell>
          <cell r="H2349">
            <v>667</v>
          </cell>
        </row>
        <row r="2350">
          <cell r="B2350" t="str">
            <v>Lever,Automatic adjuster 47644-60010</v>
          </cell>
          <cell r="C2350" t="str">
            <v>Supplies</v>
          </cell>
          <cell r="D2350" t="str">
            <v>TRANSPORT</v>
          </cell>
          <cell r="E2350" t="str">
            <v>25.7M</v>
          </cell>
          <cell r="F2350">
            <v>348</v>
          </cell>
          <cell r="G2350">
            <v>403.67999999999995</v>
          </cell>
          <cell r="H2350">
            <v>404</v>
          </cell>
        </row>
        <row r="2351">
          <cell r="B2351" t="str">
            <v>License,FingerPrint SDK 2009 Integrator  (With 150 Licenses)</v>
          </cell>
          <cell r="C2351" t="str">
            <v>Supplies</v>
          </cell>
          <cell r="D2351" t="str">
            <v>COMP</v>
          </cell>
          <cell r="E2351" t="str">
            <v>26.6B</v>
          </cell>
          <cell r="F2351">
            <v>696</v>
          </cell>
          <cell r="G2351">
            <v>807.3599999999999</v>
          </cell>
          <cell r="H2351">
            <v>808</v>
          </cell>
        </row>
        <row r="2352">
          <cell r="B2352" t="str">
            <v>Life Savers -Triangle Reflectors</v>
          </cell>
          <cell r="C2352" t="str">
            <v>Supplies</v>
          </cell>
          <cell r="D2352" t="str">
            <v>TRANSPORT</v>
          </cell>
          <cell r="E2352" t="str">
            <v>25.7M</v>
          </cell>
          <cell r="F2352">
            <v>1050</v>
          </cell>
          <cell r="G2352">
            <v>1218</v>
          </cell>
          <cell r="H2352">
            <v>1218</v>
          </cell>
        </row>
        <row r="2353">
          <cell r="B2353" t="str">
            <v>Link, Sub Assy 48802-60050</v>
          </cell>
          <cell r="C2353" t="str">
            <v>Supplies</v>
          </cell>
          <cell r="D2353" t="str">
            <v>TRANSPORT</v>
          </cell>
          <cell r="E2353" t="str">
            <v>25.7M</v>
          </cell>
          <cell r="F2353">
            <v>4532</v>
          </cell>
          <cell r="G2353">
            <v>5257.12</v>
          </cell>
          <cell r="H2353">
            <v>5258</v>
          </cell>
        </row>
        <row r="2354">
          <cell r="B2354" t="str">
            <v>Link, Sub Assy 48802-60090</v>
          </cell>
          <cell r="C2354" t="str">
            <v>Supplies</v>
          </cell>
          <cell r="D2354" t="str">
            <v>TRANSPORT</v>
          </cell>
          <cell r="E2354" t="str">
            <v>25.7M</v>
          </cell>
          <cell r="F2354">
            <v>4532</v>
          </cell>
          <cell r="G2354">
            <v>5257.12</v>
          </cell>
          <cell r="H2354">
            <v>5258</v>
          </cell>
        </row>
        <row r="2355">
          <cell r="B2355" t="str">
            <v>Lock, Door assy Bac  69360-60040</v>
          </cell>
          <cell r="C2355" t="str">
            <v>Supplies</v>
          </cell>
          <cell r="D2355" t="str">
            <v>TRANSPORT</v>
          </cell>
          <cell r="E2355" t="str">
            <v>25.7M</v>
          </cell>
          <cell r="F2355">
            <v>11683.65</v>
          </cell>
          <cell r="G2355">
            <v>13553.033999999998</v>
          </cell>
          <cell r="H2355">
            <v>13554</v>
          </cell>
        </row>
        <row r="2356">
          <cell r="B2356" t="str">
            <v>Lock, Door rear assy L/H  69050-60061</v>
          </cell>
          <cell r="C2356" t="str">
            <v>Supplies</v>
          </cell>
          <cell r="D2356" t="str">
            <v>TRANSPORT</v>
          </cell>
          <cell r="E2356" t="str">
            <v>25.7M</v>
          </cell>
          <cell r="F2356">
            <v>12400</v>
          </cell>
          <cell r="G2356">
            <v>14383.999999999998</v>
          </cell>
          <cell r="H2356">
            <v>14384</v>
          </cell>
        </row>
        <row r="2357">
          <cell r="B2357" t="str">
            <v>Lock, Door rear assy L/H 69350-60130</v>
          </cell>
          <cell r="C2357" t="str">
            <v>Supplies</v>
          </cell>
          <cell r="D2357" t="str">
            <v>TRANSPORT</v>
          </cell>
          <cell r="E2357" t="str">
            <v>25.7M</v>
          </cell>
          <cell r="F2357">
            <v>3488.67</v>
          </cell>
          <cell r="G2357">
            <v>4046.8571999999999</v>
          </cell>
          <cell r="H2357">
            <v>4047</v>
          </cell>
        </row>
        <row r="2358">
          <cell r="B2358" t="str">
            <v>Loops, Innoculating 10ul 1000/Bx</v>
          </cell>
          <cell r="C2358" t="str">
            <v>Supplies</v>
          </cell>
          <cell r="D2358" t="str">
            <v>LAB-CONS</v>
          </cell>
          <cell r="E2358">
            <v>26.51</v>
          </cell>
          <cell r="F2358">
            <v>2059.75</v>
          </cell>
          <cell r="G2358">
            <v>2389.31</v>
          </cell>
          <cell r="H2358">
            <v>2390</v>
          </cell>
        </row>
        <row r="2359">
          <cell r="B2359" t="str">
            <v>Loops, Innoculating 1ul 1000/Bx</v>
          </cell>
          <cell r="C2359" t="str">
            <v>Supplies</v>
          </cell>
          <cell r="D2359" t="str">
            <v>LAB-CONS</v>
          </cell>
          <cell r="E2359">
            <v>26.51</v>
          </cell>
          <cell r="F2359">
            <v>1775.65</v>
          </cell>
          <cell r="G2359">
            <v>2059.7539999999999</v>
          </cell>
          <cell r="H2359">
            <v>2060</v>
          </cell>
        </row>
        <row r="2360">
          <cell r="B2360" t="str">
            <v>Loops, Innoculating straight wire (pkt)</v>
          </cell>
          <cell r="C2360" t="str">
            <v>Supplies</v>
          </cell>
          <cell r="D2360" t="str">
            <v>LAB-CONS</v>
          </cell>
          <cell r="E2360">
            <v>26.51</v>
          </cell>
          <cell r="F2360">
            <v>4000</v>
          </cell>
          <cell r="G2360">
            <v>4640</v>
          </cell>
          <cell r="H2360">
            <v>4640</v>
          </cell>
        </row>
        <row r="2361">
          <cell r="B2361" t="str">
            <v>Lotion, Calamine  100ml</v>
          </cell>
          <cell r="C2361" t="str">
            <v>Supplies</v>
          </cell>
          <cell r="D2361" t="str">
            <v>DRUGS</v>
          </cell>
          <cell r="E2361">
            <v>26.11</v>
          </cell>
          <cell r="F2361">
            <v>34</v>
          </cell>
          <cell r="G2361">
            <v>39.44</v>
          </cell>
          <cell r="H2361">
            <v>40</v>
          </cell>
        </row>
        <row r="2362">
          <cell r="B2362" t="str">
            <v>Lotion, Calamine 15% 1ml</v>
          </cell>
          <cell r="C2362" t="str">
            <v>Supplies</v>
          </cell>
          <cell r="D2362" t="str">
            <v>DRUGS</v>
          </cell>
          <cell r="E2362">
            <v>26.11</v>
          </cell>
          <cell r="F2362">
            <v>32</v>
          </cell>
          <cell r="G2362">
            <v>37.119999999999997</v>
          </cell>
          <cell r="H2362">
            <v>38</v>
          </cell>
        </row>
        <row r="2363">
          <cell r="B2363" t="str">
            <v>Lotion, Eye Optrex 110ml</v>
          </cell>
          <cell r="C2363" t="str">
            <v>Supplies</v>
          </cell>
          <cell r="D2363" t="str">
            <v>DRUGS</v>
          </cell>
          <cell r="E2363">
            <v>26.11</v>
          </cell>
          <cell r="F2363">
            <v>450</v>
          </cell>
          <cell r="G2363">
            <v>522</v>
          </cell>
          <cell r="H2363">
            <v>522</v>
          </cell>
        </row>
        <row r="2364">
          <cell r="B2364" t="str">
            <v>Macro-Vue RPR Liquid Control</v>
          </cell>
          <cell r="C2364" t="str">
            <v>Supplies</v>
          </cell>
          <cell r="D2364" t="str">
            <v>LAB-CONS</v>
          </cell>
          <cell r="E2364">
            <v>26.51</v>
          </cell>
          <cell r="F2364">
            <v>8000</v>
          </cell>
          <cell r="G2364">
            <v>9280</v>
          </cell>
          <cell r="H2364">
            <v>9280</v>
          </cell>
        </row>
        <row r="2365">
          <cell r="B2365" t="str">
            <v>Maintenance  Kit, for Laserjet HP 4100N Printer</v>
          </cell>
          <cell r="C2365" t="str">
            <v>Supplies</v>
          </cell>
          <cell r="D2365" t="str">
            <v>COMP</v>
          </cell>
          <cell r="E2365" t="str">
            <v>26.6B</v>
          </cell>
          <cell r="F2365">
            <v>29000</v>
          </cell>
          <cell r="G2365">
            <v>33640</v>
          </cell>
          <cell r="H2365">
            <v>33640</v>
          </cell>
        </row>
        <row r="2366">
          <cell r="B2366" t="str">
            <v>Maintenance Kit for HP Laserjet 2300dn</v>
          </cell>
          <cell r="C2366" t="str">
            <v>Supplies</v>
          </cell>
          <cell r="D2366" t="str">
            <v>COMP</v>
          </cell>
          <cell r="E2366" t="str">
            <v>26.6B</v>
          </cell>
          <cell r="F2366">
            <v>26000</v>
          </cell>
          <cell r="G2366">
            <v>30159.999999999996</v>
          </cell>
          <cell r="H2366">
            <v>30160</v>
          </cell>
        </row>
        <row r="2367">
          <cell r="B2367" t="str">
            <v>Malachite Green Stain 25g</v>
          </cell>
          <cell r="C2367" t="str">
            <v>Supplies</v>
          </cell>
          <cell r="D2367" t="str">
            <v>LAB-CONS</v>
          </cell>
          <cell r="E2367">
            <v>26.51</v>
          </cell>
          <cell r="F2367">
            <v>2552</v>
          </cell>
          <cell r="G2367">
            <v>2960.3199999999997</v>
          </cell>
          <cell r="H2367">
            <v>2961</v>
          </cell>
        </row>
        <row r="2368">
          <cell r="B2368" t="str">
            <v>Mantainence Kit for HP Laserjet Prnter 1320</v>
          </cell>
          <cell r="C2368" t="str">
            <v>Supplies</v>
          </cell>
          <cell r="D2368" t="str">
            <v>COMP</v>
          </cell>
          <cell r="E2368" t="str">
            <v>26.6B</v>
          </cell>
          <cell r="F2368">
            <v>23000</v>
          </cell>
          <cell r="G2368">
            <v>26679.999999999996</v>
          </cell>
          <cell r="H2368">
            <v>26680</v>
          </cell>
        </row>
        <row r="2369">
          <cell r="B2369" t="str">
            <v>Marker Cryoware,  Nalgene set 1x4 (Red,Blue,Green,Black)</v>
          </cell>
          <cell r="C2369" t="str">
            <v>Supplies</v>
          </cell>
          <cell r="D2369" t="str">
            <v>LAB-CONS</v>
          </cell>
          <cell r="E2369">
            <v>26.51</v>
          </cell>
          <cell r="F2369">
            <v>1500</v>
          </cell>
          <cell r="G2369">
            <v>1739.9999999999998</v>
          </cell>
          <cell r="H2369">
            <v>1740</v>
          </cell>
        </row>
        <row r="2370">
          <cell r="B2370" t="str">
            <v>Marker, Anatomical</v>
          </cell>
          <cell r="C2370" t="str">
            <v>Supplies</v>
          </cell>
          <cell r="D2370" t="str">
            <v>LAB-CONS</v>
          </cell>
          <cell r="E2370">
            <v>26.51</v>
          </cell>
          <cell r="F2370">
            <v>1000</v>
          </cell>
          <cell r="G2370">
            <v>1160</v>
          </cell>
          <cell r="H2370">
            <v>1160</v>
          </cell>
        </row>
        <row r="2371">
          <cell r="B2371" t="str">
            <v>Marker, Cryopen  Nalgene 1x12</v>
          </cell>
          <cell r="C2371" t="str">
            <v>Supplies</v>
          </cell>
          <cell r="D2371" t="str">
            <v>LAB-CONS</v>
          </cell>
          <cell r="E2371">
            <v>26.51</v>
          </cell>
          <cell r="F2371">
            <v>3600</v>
          </cell>
          <cell r="G2371">
            <v>4176</v>
          </cell>
          <cell r="H2371">
            <v>4176</v>
          </cell>
        </row>
        <row r="2372">
          <cell r="B2372" t="str">
            <v>Marker, Cryo-pen Histology(Superfrost) 4/pkt</v>
          </cell>
          <cell r="C2372" t="str">
            <v>Supplies</v>
          </cell>
          <cell r="D2372" t="str">
            <v>LAB-CONS</v>
          </cell>
          <cell r="E2372">
            <v>26.51</v>
          </cell>
          <cell r="F2372">
            <v>2900</v>
          </cell>
          <cell r="G2372">
            <v>3363.9999999999995</v>
          </cell>
          <cell r="H2372">
            <v>3364</v>
          </cell>
        </row>
        <row r="2373">
          <cell r="B2373" t="str">
            <v>Marker, Helena Cat no 5000</v>
          </cell>
          <cell r="C2373" t="str">
            <v>Supplies</v>
          </cell>
          <cell r="D2373" t="str">
            <v>LAB-CONS</v>
          </cell>
          <cell r="E2373">
            <v>26.51</v>
          </cell>
          <cell r="F2373">
            <v>570</v>
          </cell>
          <cell r="G2373">
            <v>661.19999999999993</v>
          </cell>
          <cell r="H2373">
            <v>662</v>
          </cell>
        </row>
        <row r="2374">
          <cell r="B2374" t="str">
            <v>Marker, Lab (VWR Scientific) 12/pkt</v>
          </cell>
          <cell r="C2374" t="str">
            <v>Supplies</v>
          </cell>
          <cell r="D2374" t="str">
            <v>LAB-CONS</v>
          </cell>
          <cell r="E2374">
            <v>26.51</v>
          </cell>
          <cell r="F2374">
            <v>3712</v>
          </cell>
          <cell r="G2374">
            <v>4305.92</v>
          </cell>
          <cell r="H2374">
            <v>4306</v>
          </cell>
        </row>
        <row r="2375">
          <cell r="B2375" t="str">
            <v>Marker, Shapie permanent Ultra fine 12/pkt</v>
          </cell>
          <cell r="C2375" t="str">
            <v>Supplies</v>
          </cell>
          <cell r="D2375" t="str">
            <v>LAB-CONS</v>
          </cell>
          <cell r="E2375">
            <v>26.51</v>
          </cell>
          <cell r="F2375">
            <v>5220</v>
          </cell>
          <cell r="G2375">
            <v>6055.2</v>
          </cell>
          <cell r="H2375">
            <v>6056</v>
          </cell>
        </row>
        <row r="2376">
          <cell r="B2376" t="str">
            <v>Markers,  Fine tip Fisherbrand* Permanent , Pk.10 #  13-379-4</v>
          </cell>
          <cell r="C2376" t="str">
            <v>Supplies</v>
          </cell>
          <cell r="D2376" t="str">
            <v>LAB-CONS</v>
          </cell>
          <cell r="E2376">
            <v>26.51</v>
          </cell>
          <cell r="F2376">
            <v>6500</v>
          </cell>
          <cell r="G2376">
            <v>7539.9999999999991</v>
          </cell>
          <cell r="H2376">
            <v>7540</v>
          </cell>
        </row>
        <row r="2377">
          <cell r="B2377" t="str">
            <v>Markers, Pens Black Fisherbrand* Wide tip, Pk.10 #S32179</v>
          </cell>
          <cell r="C2377" t="str">
            <v>Supplies</v>
          </cell>
          <cell r="D2377" t="str">
            <v>LAB-CONS</v>
          </cell>
          <cell r="E2377">
            <v>26.51</v>
          </cell>
          <cell r="F2377">
            <v>3200</v>
          </cell>
          <cell r="G2377">
            <v>3711.9999999999995</v>
          </cell>
          <cell r="H2377">
            <v>3712</v>
          </cell>
        </row>
        <row r="2378">
          <cell r="B2378" t="str">
            <v>Mask &amp; Tubing(for Nebulizer)</v>
          </cell>
          <cell r="C2378" t="str">
            <v>Supplies</v>
          </cell>
          <cell r="D2378" t="str">
            <v>LAB-CONS</v>
          </cell>
          <cell r="E2378">
            <v>26.51</v>
          </cell>
          <cell r="F2378">
            <v>180</v>
          </cell>
          <cell r="G2378">
            <v>208.79999999999998</v>
          </cell>
          <cell r="H2378">
            <v>209</v>
          </cell>
        </row>
        <row r="2379">
          <cell r="B2379" t="str">
            <v>Mask, Aero Chamber plus Device Infant</v>
          </cell>
          <cell r="C2379" t="str">
            <v>Supplies</v>
          </cell>
          <cell r="D2379" t="str">
            <v>LAB-CONS</v>
          </cell>
          <cell r="E2379">
            <v>26.51</v>
          </cell>
          <cell r="F2379">
            <v>2950</v>
          </cell>
          <cell r="G2379">
            <v>3421.9999999999995</v>
          </cell>
          <cell r="H2379">
            <v>3422</v>
          </cell>
        </row>
        <row r="2380">
          <cell r="B2380" t="str">
            <v>Mask, Aerochamber/Device Child (Pc)</v>
          </cell>
          <cell r="C2380" t="str">
            <v>Supplies</v>
          </cell>
          <cell r="D2380" t="str">
            <v>LAB-CONS</v>
          </cell>
          <cell r="E2380">
            <v>26.51</v>
          </cell>
          <cell r="F2380">
            <v>2950</v>
          </cell>
          <cell r="G2380">
            <v>3421.9999999999995</v>
          </cell>
          <cell r="H2380">
            <v>3422</v>
          </cell>
        </row>
        <row r="2381">
          <cell r="B2381" t="str">
            <v>Mask, Bag Valve adult for manual Ventilations 100% latex free (Pc)</v>
          </cell>
          <cell r="C2381" t="str">
            <v>Supplies</v>
          </cell>
          <cell r="D2381" t="str">
            <v>LAB-CONS</v>
          </cell>
          <cell r="E2381">
            <v>26.51</v>
          </cell>
          <cell r="F2381">
            <v>11500</v>
          </cell>
          <cell r="G2381">
            <v>13339.999999999998</v>
          </cell>
          <cell r="H2381">
            <v>13340</v>
          </cell>
        </row>
        <row r="2382">
          <cell r="B2382" t="str">
            <v>Mask, Double half face with prefilter</v>
          </cell>
          <cell r="C2382" t="str">
            <v>Supplies</v>
          </cell>
          <cell r="D2382" t="str">
            <v>CLEANING</v>
          </cell>
          <cell r="E2382" t="str">
            <v>26.8J</v>
          </cell>
          <cell r="F2382">
            <v>55</v>
          </cell>
          <cell r="G2382">
            <v>63.8</v>
          </cell>
          <cell r="H2382">
            <v>64</v>
          </cell>
        </row>
        <row r="2383">
          <cell r="B2383" t="str">
            <v>Mask, Face 2ply (100/Pkt)</v>
          </cell>
          <cell r="C2383" t="str">
            <v>Supplies</v>
          </cell>
          <cell r="D2383" t="str">
            <v>CLEANING</v>
          </cell>
          <cell r="E2383" t="str">
            <v>26.8J</v>
          </cell>
          <cell r="F2383">
            <v>380</v>
          </cell>
          <cell r="G2383">
            <v>440.79999999999995</v>
          </cell>
          <cell r="H2383">
            <v>441</v>
          </cell>
        </row>
        <row r="2384">
          <cell r="B2384" t="str">
            <v>Mask, Face Famgation Eye Shield 1x100</v>
          </cell>
          <cell r="C2384" t="str">
            <v>Supplies</v>
          </cell>
          <cell r="D2384" t="str">
            <v>CLEANING</v>
          </cell>
          <cell r="E2384" t="str">
            <v>26.8J</v>
          </cell>
          <cell r="F2384">
            <v>5850</v>
          </cell>
          <cell r="G2384">
            <v>6785.9999999999991</v>
          </cell>
          <cell r="H2384">
            <v>6786</v>
          </cell>
        </row>
        <row r="2385">
          <cell r="B2385" t="str">
            <v>Mask, Face Surgical 3ply (50/Pkt)</v>
          </cell>
          <cell r="C2385" t="str">
            <v>Supplies</v>
          </cell>
          <cell r="D2385" t="str">
            <v>CLEANING</v>
          </cell>
          <cell r="E2385" t="str">
            <v>26.8J</v>
          </cell>
          <cell r="F2385">
            <v>700</v>
          </cell>
          <cell r="G2385">
            <v>812</v>
          </cell>
          <cell r="H2385">
            <v>812</v>
          </cell>
        </row>
        <row r="2386">
          <cell r="B2386" t="str">
            <v>PPE,(Mask, Face Shield , Gowns ,)</v>
          </cell>
          <cell r="C2386" t="str">
            <v>Supplies</v>
          </cell>
          <cell r="D2386" t="str">
            <v>LAB-CONS</v>
          </cell>
          <cell r="E2386">
            <v>26.51</v>
          </cell>
          <cell r="F2386">
            <v>12500</v>
          </cell>
          <cell r="G2386">
            <v>14499.999999999998</v>
          </cell>
          <cell r="H2386">
            <v>14500</v>
          </cell>
        </row>
        <row r="2387">
          <cell r="B2387" t="str">
            <v>Mask, Mouth 1x100</v>
          </cell>
          <cell r="C2387" t="str">
            <v>Supplies</v>
          </cell>
          <cell r="D2387" t="str">
            <v>CLEANING</v>
          </cell>
          <cell r="E2387" t="str">
            <v>26.8J</v>
          </cell>
          <cell r="F2387">
            <v>950</v>
          </cell>
          <cell r="G2387">
            <v>1102</v>
          </cell>
          <cell r="H2387">
            <v>1102</v>
          </cell>
        </row>
        <row r="2388">
          <cell r="B2388" t="str">
            <v>Mask, Mouth 1X50</v>
          </cell>
          <cell r="C2388" t="str">
            <v>Supplies</v>
          </cell>
          <cell r="D2388" t="str">
            <v>CLEANING</v>
          </cell>
          <cell r="E2388" t="str">
            <v>26.8J</v>
          </cell>
          <cell r="F2388">
            <v>348</v>
          </cell>
          <cell r="G2388">
            <v>403.67999999999995</v>
          </cell>
          <cell r="H2388">
            <v>404</v>
          </cell>
        </row>
        <row r="2389">
          <cell r="B2389" t="str">
            <v>Mask, N95  Particle Respirator,240/pkt #9210</v>
          </cell>
          <cell r="C2389" t="str">
            <v>Supplies</v>
          </cell>
          <cell r="D2389" t="str">
            <v>LAB-CONS</v>
          </cell>
          <cell r="E2389">
            <v>26.51</v>
          </cell>
          <cell r="F2389">
            <v>14500</v>
          </cell>
          <cell r="G2389">
            <v>16820</v>
          </cell>
          <cell r="H2389">
            <v>16820</v>
          </cell>
        </row>
        <row r="2390">
          <cell r="B2390" t="str">
            <v>Mask, Nose ( conical Shape) 100/Pkt</v>
          </cell>
          <cell r="C2390" t="str">
            <v>Supplies</v>
          </cell>
          <cell r="D2390" t="str">
            <v>CLEANING</v>
          </cell>
          <cell r="E2390" t="str">
            <v>26.8J</v>
          </cell>
          <cell r="F2390">
            <v>9500</v>
          </cell>
          <cell r="G2390">
            <v>11020</v>
          </cell>
          <cell r="H2390">
            <v>11020</v>
          </cell>
        </row>
        <row r="2391">
          <cell r="B2391" t="str">
            <v>Mask, Oxygen non re-breather</v>
          </cell>
          <cell r="C2391" t="str">
            <v>Supplies</v>
          </cell>
          <cell r="D2391" t="str">
            <v>LAB-CONS</v>
          </cell>
          <cell r="E2391">
            <v>26.51</v>
          </cell>
          <cell r="F2391">
            <v>180</v>
          </cell>
          <cell r="G2391">
            <v>208.79999999999998</v>
          </cell>
          <cell r="H2391">
            <v>209</v>
          </cell>
        </row>
        <row r="2392">
          <cell r="B2392" t="str">
            <v>Mask, Paedietric</v>
          </cell>
          <cell r="C2392" t="str">
            <v>Supplies</v>
          </cell>
          <cell r="D2392" t="str">
            <v>LAB-CONS</v>
          </cell>
          <cell r="E2392">
            <v>26.51</v>
          </cell>
          <cell r="F2392">
            <v>1000</v>
          </cell>
          <cell r="G2392">
            <v>1160</v>
          </cell>
          <cell r="H2392">
            <v>1160</v>
          </cell>
        </row>
        <row r="2393">
          <cell r="B2393" t="str">
            <v>Mask, Surgical face  50/pack</v>
          </cell>
          <cell r="C2393" t="str">
            <v>Supplies</v>
          </cell>
          <cell r="D2393" t="str">
            <v>LAB-CONS</v>
          </cell>
          <cell r="E2393">
            <v>26.51</v>
          </cell>
          <cell r="F2393">
            <v>450</v>
          </cell>
          <cell r="G2393">
            <v>522</v>
          </cell>
          <cell r="H2393">
            <v>522</v>
          </cell>
        </row>
        <row r="2394">
          <cell r="B2394" t="str">
            <v>Mat, Door Rubber 2ftx3ft</v>
          </cell>
          <cell r="C2394" t="str">
            <v>Supplies</v>
          </cell>
          <cell r="D2394" t="str">
            <v>CLEANING</v>
          </cell>
          <cell r="E2394" t="str">
            <v>26.8J</v>
          </cell>
          <cell r="F2394">
            <v>980</v>
          </cell>
          <cell r="G2394">
            <v>1136.8</v>
          </cell>
          <cell r="H2394">
            <v>1137</v>
          </cell>
        </row>
        <row r="2395">
          <cell r="B2395" t="str">
            <v>Mat, Rubber Large</v>
          </cell>
          <cell r="C2395" t="str">
            <v>Supplies</v>
          </cell>
          <cell r="D2395" t="str">
            <v>CLEANING</v>
          </cell>
          <cell r="E2395" t="str">
            <v>26.8J</v>
          </cell>
          <cell r="F2395">
            <v>1653</v>
          </cell>
          <cell r="G2395">
            <v>1917.4799999999998</v>
          </cell>
          <cell r="H2395">
            <v>1918</v>
          </cell>
        </row>
        <row r="2396">
          <cell r="B2396" t="str">
            <v>Mat, Rubber Medium</v>
          </cell>
          <cell r="C2396" t="str">
            <v>Supplies</v>
          </cell>
          <cell r="D2396" t="str">
            <v>CLEANING</v>
          </cell>
          <cell r="E2396" t="str">
            <v>26.8J</v>
          </cell>
          <cell r="F2396">
            <v>826.5</v>
          </cell>
          <cell r="G2396">
            <v>958.7399999999999</v>
          </cell>
          <cell r="H2396">
            <v>959</v>
          </cell>
        </row>
        <row r="2397">
          <cell r="B2397" t="str">
            <v>Mat, Rubber Small</v>
          </cell>
          <cell r="C2397" t="str">
            <v>Supplies</v>
          </cell>
          <cell r="D2397" t="str">
            <v>CLEANING</v>
          </cell>
          <cell r="E2397" t="str">
            <v>26.8J</v>
          </cell>
          <cell r="F2397">
            <v>771.4</v>
          </cell>
          <cell r="G2397">
            <v>894.82399999999996</v>
          </cell>
          <cell r="H2397">
            <v>895</v>
          </cell>
        </row>
        <row r="2398">
          <cell r="B2398" t="str">
            <v>Mat,Cup-D 12x70 #21045644001Cup-D, Mat 12x70</v>
          </cell>
          <cell r="C2398" t="str">
            <v>Supplies</v>
          </cell>
          <cell r="D2398" t="str">
            <v>LAB-CONS</v>
          </cell>
          <cell r="E2398">
            <v>26.51</v>
          </cell>
          <cell r="F2398">
            <v>3943.97</v>
          </cell>
          <cell r="G2398">
            <v>4575.0051999999996</v>
          </cell>
          <cell r="H2398">
            <v>4576</v>
          </cell>
        </row>
        <row r="2399">
          <cell r="B2399" t="str">
            <v>Material, Uniform  for school</v>
          </cell>
          <cell r="C2399" t="str">
            <v>Supplies</v>
          </cell>
          <cell r="D2399" t="str">
            <v>INCENTIVES</v>
          </cell>
          <cell r="E2399" t="str">
            <v>26.6W</v>
          </cell>
          <cell r="F2399">
            <v>4640</v>
          </cell>
          <cell r="G2399">
            <v>5382.4</v>
          </cell>
          <cell r="H2399">
            <v>5383</v>
          </cell>
        </row>
        <row r="2400">
          <cell r="B2400" t="str">
            <v>Mattress,  Foam 3x6''</v>
          </cell>
          <cell r="C2400" t="str">
            <v>Supplies</v>
          </cell>
          <cell r="D2400" t="str">
            <v>GENERAL</v>
          </cell>
          <cell r="E2400" t="str">
            <v>26.6W</v>
          </cell>
          <cell r="F2400">
            <v>2875</v>
          </cell>
          <cell r="G2400">
            <v>3334.9999999999995</v>
          </cell>
          <cell r="H2400">
            <v>3335</v>
          </cell>
        </row>
        <row r="2401">
          <cell r="B2401" t="str">
            <v>Mattress, for Pediatric cot 1380Lx700W 840MM</v>
          </cell>
          <cell r="C2401" t="str">
            <v>Supplies</v>
          </cell>
          <cell r="D2401" t="str">
            <v>GENERAL</v>
          </cell>
          <cell r="E2401" t="str">
            <v>26.6W</v>
          </cell>
          <cell r="F2401">
            <v>4500</v>
          </cell>
          <cell r="G2401">
            <v>5220</v>
          </cell>
          <cell r="H2401">
            <v>5220</v>
          </cell>
        </row>
        <row r="2402">
          <cell r="B2402" t="str">
            <v>Mattress, High density 5"x6" super foam</v>
          </cell>
          <cell r="C2402" t="str">
            <v>Supplies</v>
          </cell>
          <cell r="D2402" t="str">
            <v>GENERAL</v>
          </cell>
          <cell r="E2402" t="str">
            <v>26.6W</v>
          </cell>
          <cell r="F2402">
            <v>7395</v>
          </cell>
          <cell r="G2402">
            <v>8578.1999999999989</v>
          </cell>
          <cell r="H2402">
            <v>8579</v>
          </cell>
        </row>
        <row r="2403">
          <cell r="B2403" t="str">
            <v>MBP DNA Away 250ml</v>
          </cell>
          <cell r="C2403" t="str">
            <v>Supplies</v>
          </cell>
          <cell r="D2403" t="str">
            <v>LAB-CONS</v>
          </cell>
          <cell r="E2403">
            <v>26.51</v>
          </cell>
          <cell r="F2403">
            <v>5800</v>
          </cell>
          <cell r="G2403">
            <v>6727.9999999999991</v>
          </cell>
          <cell r="H2403">
            <v>6728</v>
          </cell>
        </row>
        <row r="2404">
          <cell r="B2404" t="str">
            <v>MBP Rnase Away 250ml</v>
          </cell>
          <cell r="C2404" t="str">
            <v>Supplies</v>
          </cell>
          <cell r="D2404" t="str">
            <v>LAB-CONS</v>
          </cell>
          <cell r="E2404">
            <v>26.51</v>
          </cell>
          <cell r="F2404">
            <v>1400</v>
          </cell>
          <cell r="G2404">
            <v>1624</v>
          </cell>
          <cell r="H2404">
            <v>1624</v>
          </cell>
        </row>
        <row r="2405">
          <cell r="B2405" t="str">
            <v>MCB 63A Multi-9 Single Phase</v>
          </cell>
          <cell r="C2405" t="str">
            <v>Supplies</v>
          </cell>
          <cell r="D2405" t="str">
            <v>ELECTRICAL</v>
          </cell>
          <cell r="E2405" t="str">
            <v>26.8H</v>
          </cell>
          <cell r="F2405">
            <v>561.99749999999995</v>
          </cell>
          <cell r="G2405">
            <v>651.91709999999989</v>
          </cell>
          <cell r="H2405">
            <v>652</v>
          </cell>
        </row>
        <row r="2406">
          <cell r="B2406" t="str">
            <v>MCB 6A Multi-9 Single Phase</v>
          </cell>
          <cell r="C2406" t="str">
            <v>Supplies</v>
          </cell>
          <cell r="D2406" t="str">
            <v>ELECTRICAL</v>
          </cell>
          <cell r="E2406" t="str">
            <v>26.8H</v>
          </cell>
          <cell r="F2406">
            <v>475.6</v>
          </cell>
          <cell r="G2406">
            <v>551.69600000000003</v>
          </cell>
          <cell r="H2406">
            <v>552</v>
          </cell>
        </row>
        <row r="2407">
          <cell r="B2407" t="str">
            <v>Measure, Tape 4-colour Mid-Upper Arm Circumference (MUAC) Child</v>
          </cell>
          <cell r="C2407" t="str">
            <v>Supplies</v>
          </cell>
          <cell r="D2407" t="str">
            <v>GENERAL</v>
          </cell>
          <cell r="E2407" t="str">
            <v>31.9X</v>
          </cell>
          <cell r="F2407">
            <v>140</v>
          </cell>
          <cell r="G2407">
            <v>162.39999999999998</v>
          </cell>
          <cell r="H2407">
            <v>163</v>
          </cell>
        </row>
        <row r="2408">
          <cell r="B2408" t="str">
            <v>Measure, Tape 7.5meter</v>
          </cell>
          <cell r="C2408" t="str">
            <v>Supplies</v>
          </cell>
          <cell r="D2408" t="str">
            <v>GENERAL</v>
          </cell>
          <cell r="E2408" t="str">
            <v>31.9X</v>
          </cell>
          <cell r="F2408">
            <v>280.00083000000001</v>
          </cell>
          <cell r="G2408">
            <v>324.80096279999998</v>
          </cell>
          <cell r="H2408">
            <v>325</v>
          </cell>
        </row>
        <row r="2409">
          <cell r="B2409" t="str">
            <v>Measuring Cylinder Graduated Glass (1000ml)</v>
          </cell>
          <cell r="C2409" t="str">
            <v>Supplies</v>
          </cell>
          <cell r="D2409" t="str">
            <v>LAB-CONS</v>
          </cell>
          <cell r="E2409">
            <v>26.51</v>
          </cell>
          <cell r="F2409">
            <v>1800</v>
          </cell>
          <cell r="G2409">
            <v>2088</v>
          </cell>
          <cell r="H2409">
            <v>2088</v>
          </cell>
        </row>
        <row r="2410">
          <cell r="B2410" t="str">
            <v>Measuring Cylinder Graduated Glass (100ml)</v>
          </cell>
          <cell r="C2410" t="str">
            <v>Supplies</v>
          </cell>
          <cell r="D2410" t="str">
            <v>LAB-CONS</v>
          </cell>
          <cell r="E2410">
            <v>26.51</v>
          </cell>
          <cell r="F2410">
            <v>700</v>
          </cell>
          <cell r="G2410">
            <v>812</v>
          </cell>
          <cell r="H2410">
            <v>812</v>
          </cell>
        </row>
        <row r="2411">
          <cell r="B2411" t="str">
            <v>Measuring Cylinder Graduated Glass (2000ml)</v>
          </cell>
          <cell r="C2411" t="str">
            <v>Supplies</v>
          </cell>
          <cell r="D2411" t="str">
            <v>LAB-CONS</v>
          </cell>
          <cell r="E2411">
            <v>26.51</v>
          </cell>
          <cell r="F2411">
            <v>2000</v>
          </cell>
          <cell r="G2411">
            <v>2320</v>
          </cell>
          <cell r="H2411">
            <v>2320</v>
          </cell>
        </row>
        <row r="2412">
          <cell r="B2412" t="str">
            <v>Measuring Cylinder Graduated Glass (250ml)</v>
          </cell>
          <cell r="C2412" t="str">
            <v>Supplies</v>
          </cell>
          <cell r="D2412" t="str">
            <v>LAB-CONS</v>
          </cell>
          <cell r="E2412">
            <v>26.51</v>
          </cell>
          <cell r="F2412">
            <v>800</v>
          </cell>
          <cell r="G2412">
            <v>927.99999999999989</v>
          </cell>
          <cell r="H2412">
            <v>928</v>
          </cell>
        </row>
        <row r="2413">
          <cell r="B2413" t="str">
            <v>Measuring Cylinder Graduated Glass (500ml)</v>
          </cell>
          <cell r="C2413" t="str">
            <v>Supplies</v>
          </cell>
          <cell r="D2413" t="str">
            <v>LAB-CONS</v>
          </cell>
          <cell r="E2413">
            <v>26.51</v>
          </cell>
          <cell r="F2413">
            <v>1400</v>
          </cell>
          <cell r="G2413">
            <v>1624</v>
          </cell>
          <cell r="H2413">
            <v>1624</v>
          </cell>
        </row>
        <row r="2414">
          <cell r="B2414" t="str">
            <v>Measuring Cylinder Graduated Glass (50ml)</v>
          </cell>
          <cell r="C2414" t="str">
            <v>Supplies</v>
          </cell>
          <cell r="D2414" t="str">
            <v>LAB-CONS</v>
          </cell>
          <cell r="E2414">
            <v>26.51</v>
          </cell>
          <cell r="F2414">
            <v>500</v>
          </cell>
          <cell r="G2414">
            <v>580</v>
          </cell>
          <cell r="H2414">
            <v>580</v>
          </cell>
        </row>
        <row r="2415">
          <cell r="B2415" t="str">
            <v>Measuring Cylinder Graduated Plastic (1000ml)</v>
          </cell>
          <cell r="C2415" t="str">
            <v>Supplies</v>
          </cell>
          <cell r="D2415" t="str">
            <v>LAB-CONS</v>
          </cell>
          <cell r="E2415">
            <v>26.51</v>
          </cell>
          <cell r="F2415">
            <v>700</v>
          </cell>
          <cell r="G2415">
            <v>812</v>
          </cell>
          <cell r="H2415">
            <v>812</v>
          </cell>
        </row>
        <row r="2416">
          <cell r="B2416" t="str">
            <v>Measuring Cylinder Graduated Plastic (100ml)</v>
          </cell>
          <cell r="C2416" t="str">
            <v>Supplies</v>
          </cell>
          <cell r="D2416" t="str">
            <v>LAB-CONS</v>
          </cell>
          <cell r="E2416">
            <v>26.51</v>
          </cell>
          <cell r="F2416">
            <v>200</v>
          </cell>
          <cell r="G2416">
            <v>231.99999999999997</v>
          </cell>
          <cell r="H2416">
            <v>232</v>
          </cell>
        </row>
        <row r="2417">
          <cell r="B2417" t="str">
            <v>Measuring Cylinder Graduated Plastic (200ml)</v>
          </cell>
          <cell r="C2417" t="str">
            <v>Supplies</v>
          </cell>
          <cell r="D2417" t="str">
            <v>LAB-CONS</v>
          </cell>
          <cell r="E2417">
            <v>26.51</v>
          </cell>
          <cell r="F2417">
            <v>2436.998</v>
          </cell>
          <cell r="G2417">
            <v>2826.91768</v>
          </cell>
          <cell r="H2417">
            <v>2827</v>
          </cell>
        </row>
        <row r="2418">
          <cell r="B2418" t="str">
            <v>Measuring Cylinder Graduated Plastic (250ml)</v>
          </cell>
          <cell r="C2418" t="str">
            <v>Supplies</v>
          </cell>
          <cell r="D2418" t="str">
            <v>LAB-CONS</v>
          </cell>
          <cell r="E2418">
            <v>26.51</v>
          </cell>
          <cell r="F2418">
            <v>418.67899999999997</v>
          </cell>
          <cell r="G2418">
            <v>485.66763999999995</v>
          </cell>
          <cell r="H2418">
            <v>486</v>
          </cell>
        </row>
        <row r="2419">
          <cell r="B2419" t="str">
            <v>Measuring Cylinder Graduated Plastic (500ml)</v>
          </cell>
          <cell r="C2419" t="str">
            <v>Supplies</v>
          </cell>
          <cell r="D2419" t="str">
            <v>LAB-CONS</v>
          </cell>
          <cell r="E2419">
            <v>26.51</v>
          </cell>
          <cell r="F2419">
            <v>475</v>
          </cell>
          <cell r="G2419">
            <v>551</v>
          </cell>
          <cell r="H2419">
            <v>551</v>
          </cell>
        </row>
        <row r="2420">
          <cell r="B2420" t="str">
            <v>Media, Dextrose Glucose, D (+), anhydrous, Dehydrated Culture 500g</v>
          </cell>
          <cell r="C2420" t="str">
            <v>Supplies</v>
          </cell>
          <cell r="D2420" t="str">
            <v>LAB-CONS</v>
          </cell>
          <cell r="E2420">
            <v>26.51</v>
          </cell>
          <cell r="F2420">
            <v>18000</v>
          </cell>
          <cell r="G2420">
            <v>20880</v>
          </cell>
          <cell r="H2420">
            <v>20880</v>
          </cell>
        </row>
        <row r="2421">
          <cell r="B2421" t="str">
            <v>Media, Haemphilus Oxoid 500g</v>
          </cell>
          <cell r="C2421" t="str">
            <v>Supplies</v>
          </cell>
          <cell r="D2421" t="str">
            <v>LAB-CONS</v>
          </cell>
          <cell r="E2421">
            <v>26.51</v>
          </cell>
          <cell r="F2421">
            <v>7900</v>
          </cell>
          <cell r="G2421">
            <v>9164</v>
          </cell>
          <cell r="H2421">
            <v>9164</v>
          </cell>
        </row>
        <row r="2422">
          <cell r="B2422" t="str">
            <v>Media, skim milk powder Dehydrated Culture 500g</v>
          </cell>
          <cell r="C2422" t="str">
            <v>Supplies</v>
          </cell>
          <cell r="D2422" t="str">
            <v>LAB-CONS</v>
          </cell>
          <cell r="E2422">
            <v>26.51</v>
          </cell>
          <cell r="F2422">
            <v>2555</v>
          </cell>
          <cell r="G2422">
            <v>2963.7999999999997</v>
          </cell>
          <cell r="H2422">
            <v>2964</v>
          </cell>
        </row>
        <row r="2423">
          <cell r="B2423" t="str">
            <v>Media, Todd Hewitt broth Dehydrated Culture 500g</v>
          </cell>
          <cell r="C2423" t="str">
            <v>Supplies</v>
          </cell>
          <cell r="D2423" t="str">
            <v>LAB-CONS</v>
          </cell>
          <cell r="E2423">
            <v>26.51</v>
          </cell>
          <cell r="F2423">
            <v>18000</v>
          </cell>
          <cell r="G2423">
            <v>20880</v>
          </cell>
          <cell r="H2423">
            <v>20880</v>
          </cell>
        </row>
        <row r="2424">
          <cell r="B2424" t="str">
            <v>Media, Trypticase™ Soy Broth  Dehydrated Culture  500g</v>
          </cell>
          <cell r="C2424" t="str">
            <v>Supplies</v>
          </cell>
          <cell r="D2424" t="str">
            <v>LAB-CONS</v>
          </cell>
          <cell r="E2424">
            <v>26.51</v>
          </cell>
          <cell r="F2424">
            <v>6500</v>
          </cell>
          <cell r="G2424">
            <v>7539.9999999999991</v>
          </cell>
          <cell r="H2424">
            <v>7540</v>
          </cell>
        </row>
        <row r="2425">
          <cell r="B2425" t="str">
            <v>Media, Yeast Extract Dehydrated Culture 500g</v>
          </cell>
          <cell r="C2425" t="str">
            <v>Supplies</v>
          </cell>
          <cell r="D2425" t="str">
            <v>LAB-CONS</v>
          </cell>
          <cell r="E2425">
            <v>26.51</v>
          </cell>
          <cell r="F2425">
            <v>16000</v>
          </cell>
          <cell r="G2425">
            <v>18560</v>
          </cell>
          <cell r="H2425">
            <v>18560</v>
          </cell>
        </row>
        <row r="2426">
          <cell r="B2426" t="str">
            <v>Medium, Blood culture Bottles Aerobic/F Cat#442192 BD BACTEC(50/vials)</v>
          </cell>
          <cell r="C2426" t="str">
            <v>Supplies</v>
          </cell>
          <cell r="D2426" t="str">
            <v>LAB-CONS</v>
          </cell>
          <cell r="E2426">
            <v>26.51</v>
          </cell>
          <cell r="F2426">
            <v>20000</v>
          </cell>
          <cell r="G2426">
            <v>23200</v>
          </cell>
          <cell r="H2426">
            <v>23200</v>
          </cell>
        </row>
        <row r="2427">
          <cell r="B2427" t="str">
            <v>Medium, Blood Culture Bottles Anerobic/F BD BACTEC Cat#442193 BD BACTEC (50/vials)</v>
          </cell>
          <cell r="C2427" t="str">
            <v>Supplies</v>
          </cell>
          <cell r="D2427" t="str">
            <v>LAB-CONS</v>
          </cell>
          <cell r="E2427">
            <v>26.51</v>
          </cell>
          <cell r="F2427">
            <v>20000</v>
          </cell>
          <cell r="G2427">
            <v>23200</v>
          </cell>
          <cell r="H2427">
            <v>23200</v>
          </cell>
        </row>
        <row r="2428">
          <cell r="B2428" t="str">
            <v>Medium, Blood Culture Bottles Myco/F Lytic BD BACTEC Cat#442003 (25/vials)</v>
          </cell>
          <cell r="C2428" t="str">
            <v>Supplies</v>
          </cell>
          <cell r="D2428" t="str">
            <v>LAB-CONS</v>
          </cell>
          <cell r="E2428">
            <v>26.51</v>
          </cell>
          <cell r="F2428">
            <v>20000</v>
          </cell>
          <cell r="G2428">
            <v>23200</v>
          </cell>
          <cell r="H2428">
            <v>23200</v>
          </cell>
        </row>
        <row r="2429">
          <cell r="B2429" t="str">
            <v>Medium, Blood Culture Bottles Peds plus/F Cat#442194 BD BACTEC (50vials)</v>
          </cell>
          <cell r="C2429" t="str">
            <v>Supplies</v>
          </cell>
          <cell r="D2429" t="str">
            <v>LAB-CONS</v>
          </cell>
          <cell r="E2429">
            <v>26.51</v>
          </cell>
          <cell r="F2429">
            <v>20000</v>
          </cell>
          <cell r="G2429">
            <v>23200</v>
          </cell>
          <cell r="H2429">
            <v>23200</v>
          </cell>
        </row>
        <row r="2430">
          <cell r="B2430" t="str">
            <v>Medium, Campyselective 500g</v>
          </cell>
          <cell r="C2430" t="str">
            <v>Supplies</v>
          </cell>
          <cell r="D2430" t="str">
            <v>LAB-CONS</v>
          </cell>
          <cell r="E2430">
            <v>26.51</v>
          </cell>
          <cell r="F2430">
            <v>9000</v>
          </cell>
          <cell r="G2430">
            <v>10440</v>
          </cell>
          <cell r="H2430">
            <v>10440</v>
          </cell>
        </row>
        <row r="2431">
          <cell r="B2431" t="str">
            <v>Medium, Caryblair Base Transport  500g</v>
          </cell>
          <cell r="C2431" t="str">
            <v>Supplies</v>
          </cell>
          <cell r="D2431" t="str">
            <v>LAB-CONS</v>
          </cell>
          <cell r="E2431">
            <v>26.51</v>
          </cell>
          <cell r="F2431">
            <v>14300</v>
          </cell>
          <cell r="G2431">
            <v>16588</v>
          </cell>
          <cell r="H2431">
            <v>16588</v>
          </cell>
        </row>
        <row r="2432">
          <cell r="B2432" t="str">
            <v>Medium, Citrate</v>
          </cell>
          <cell r="C2432" t="str">
            <v>Supplies</v>
          </cell>
          <cell r="D2432" t="str">
            <v>LAB-CONS</v>
          </cell>
          <cell r="E2432">
            <v>26.51</v>
          </cell>
          <cell r="F2432">
            <v>6000</v>
          </cell>
          <cell r="G2432">
            <v>6959.9999999999991</v>
          </cell>
          <cell r="H2432">
            <v>6960</v>
          </cell>
        </row>
        <row r="2433">
          <cell r="B2433" t="str">
            <v>Medium, LSM lymphocyte</v>
          </cell>
          <cell r="C2433" t="str">
            <v>Supplies</v>
          </cell>
          <cell r="D2433" t="str">
            <v>LAB-CONS</v>
          </cell>
          <cell r="E2433">
            <v>26.51</v>
          </cell>
          <cell r="F2433">
            <v>19270</v>
          </cell>
          <cell r="G2433">
            <v>22353.199999999997</v>
          </cell>
          <cell r="H2433">
            <v>22354</v>
          </cell>
        </row>
        <row r="2434">
          <cell r="B2434" t="str">
            <v>Medium, Mortility Agar dehydrated 500g</v>
          </cell>
          <cell r="C2434" t="str">
            <v>Supplies</v>
          </cell>
          <cell r="D2434" t="str">
            <v>LAB-CONS</v>
          </cell>
          <cell r="E2434">
            <v>26.51</v>
          </cell>
          <cell r="F2434">
            <v>5737.35</v>
          </cell>
          <cell r="G2434">
            <v>6655.326</v>
          </cell>
          <cell r="H2434">
            <v>6656</v>
          </cell>
        </row>
        <row r="2435">
          <cell r="B2435" t="str">
            <v>Medium, Mortility Test Tubes 5ml 100pkt</v>
          </cell>
          <cell r="C2435" t="str">
            <v>Supplies</v>
          </cell>
          <cell r="D2435" t="str">
            <v>LAB-CONS</v>
          </cell>
          <cell r="E2435">
            <v>26.51</v>
          </cell>
          <cell r="F2435">
            <v>16355</v>
          </cell>
          <cell r="G2435">
            <v>18971.8</v>
          </cell>
          <cell r="H2435">
            <v>18972</v>
          </cell>
        </row>
        <row r="2436">
          <cell r="B2436" t="str">
            <v>Medium, Normal saline 5m (100/pkt)</v>
          </cell>
          <cell r="C2436" t="str">
            <v>Supplies</v>
          </cell>
          <cell r="D2436" t="str">
            <v>LAB-CONS</v>
          </cell>
          <cell r="E2436">
            <v>26.51</v>
          </cell>
          <cell r="F2436">
            <v>8265</v>
          </cell>
          <cell r="G2436">
            <v>9587.4</v>
          </cell>
          <cell r="H2436">
            <v>9588</v>
          </cell>
        </row>
        <row r="2437">
          <cell r="B2437" t="str">
            <v>Medium, RPMI 1640(X1)liquide with L-Glutamine (invitrogen) 500ml</v>
          </cell>
          <cell r="C2437" t="str">
            <v>Supplies</v>
          </cell>
          <cell r="D2437" t="str">
            <v>LAB-CONS</v>
          </cell>
          <cell r="E2437">
            <v>26.51</v>
          </cell>
          <cell r="F2437">
            <v>3000</v>
          </cell>
          <cell r="G2437">
            <v>3479.9999999999995</v>
          </cell>
          <cell r="H2437">
            <v>3480</v>
          </cell>
        </row>
        <row r="2438">
          <cell r="B2438" t="str">
            <v>Medium, Ryan 500g</v>
          </cell>
          <cell r="C2438" t="str">
            <v>Supplies</v>
          </cell>
          <cell r="D2438" t="str">
            <v>LAB-CONS</v>
          </cell>
          <cell r="E2438">
            <v>26.51</v>
          </cell>
          <cell r="F2438">
            <v>11000</v>
          </cell>
          <cell r="G2438">
            <v>12760</v>
          </cell>
          <cell r="H2438">
            <v>12760</v>
          </cell>
        </row>
        <row r="2439">
          <cell r="B2439" t="str">
            <v>Medium, Selenite F Broth 100/Case</v>
          </cell>
          <cell r="C2439" t="str">
            <v>Supplies</v>
          </cell>
          <cell r="D2439" t="str">
            <v>LAB-CONS</v>
          </cell>
          <cell r="E2439">
            <v>26.51</v>
          </cell>
          <cell r="F2439">
            <v>7803</v>
          </cell>
          <cell r="G2439">
            <v>9051.48</v>
          </cell>
          <cell r="H2439">
            <v>9052</v>
          </cell>
        </row>
        <row r="2440">
          <cell r="B2440" t="str">
            <v>Medium, Selenite F Broth dehydrated 500gms</v>
          </cell>
          <cell r="C2440" t="str">
            <v>Supplies</v>
          </cell>
          <cell r="D2440" t="str">
            <v>LAB-CONS</v>
          </cell>
          <cell r="E2440">
            <v>26.51</v>
          </cell>
          <cell r="F2440">
            <v>5700</v>
          </cell>
          <cell r="G2440">
            <v>6611.9999999999991</v>
          </cell>
          <cell r="H2440">
            <v>6612</v>
          </cell>
        </row>
        <row r="2441">
          <cell r="B2441" t="str">
            <v>Medium, Slants Lowenstein-Jensen (L-J)  BD( 1X100 Tubes)</v>
          </cell>
          <cell r="C2441" t="str">
            <v>Supplies</v>
          </cell>
          <cell r="D2441" t="str">
            <v>LAB-CONS</v>
          </cell>
          <cell r="E2441">
            <v>26.51</v>
          </cell>
          <cell r="F2441">
            <v>19500</v>
          </cell>
          <cell r="G2441">
            <v>22620</v>
          </cell>
          <cell r="H2441">
            <v>22620</v>
          </cell>
        </row>
        <row r="2442">
          <cell r="B2442" t="str">
            <v>Medium, Sodium hydrogen selenite 100g/pk # LP0121 Ssdium Biselenite</v>
          </cell>
          <cell r="C2442" t="str">
            <v>Supplies</v>
          </cell>
          <cell r="D2442" t="str">
            <v>LAB-CONS</v>
          </cell>
          <cell r="E2442">
            <v>26.51</v>
          </cell>
          <cell r="F2442">
            <v>4000</v>
          </cell>
          <cell r="G2442">
            <v>4640</v>
          </cell>
          <cell r="H2442">
            <v>4640</v>
          </cell>
        </row>
        <row r="2443">
          <cell r="B2443" t="str">
            <v>Memory card  - 2 GB - SO DIMM 200-pin - DDR2</v>
          </cell>
          <cell r="C2443" t="str">
            <v>Supplies</v>
          </cell>
          <cell r="D2443" t="str">
            <v>COMP</v>
          </cell>
          <cell r="E2443" t="str">
            <v>26.6B</v>
          </cell>
          <cell r="F2443">
            <v>415.53199999999998</v>
          </cell>
          <cell r="G2443">
            <v>482.01711999999992</v>
          </cell>
          <cell r="H2443">
            <v>483</v>
          </cell>
        </row>
        <row r="2444">
          <cell r="B2444" t="str">
            <v>Memory Card  4 GB</v>
          </cell>
          <cell r="C2444" t="str">
            <v>Supplies</v>
          </cell>
          <cell r="D2444" t="str">
            <v>COMP</v>
          </cell>
          <cell r="E2444" t="str">
            <v>26.6B</v>
          </cell>
          <cell r="F2444">
            <v>8700</v>
          </cell>
          <cell r="G2444">
            <v>10092</v>
          </cell>
          <cell r="H2444">
            <v>10092</v>
          </cell>
        </row>
        <row r="2445">
          <cell r="B2445" t="str">
            <v>Memory Card Micro 1 GB</v>
          </cell>
          <cell r="C2445" t="str">
            <v>Supplies</v>
          </cell>
          <cell r="D2445" t="str">
            <v>COMP</v>
          </cell>
          <cell r="E2445" t="str">
            <v>26.6B</v>
          </cell>
          <cell r="F2445">
            <v>2320</v>
          </cell>
          <cell r="G2445">
            <v>2691.2</v>
          </cell>
          <cell r="H2445">
            <v>2692</v>
          </cell>
        </row>
        <row r="2446">
          <cell r="B2446" t="str">
            <v>Memory Card, SD Mini 2GB for Digital Camera</v>
          </cell>
          <cell r="C2446" t="str">
            <v>Supplies</v>
          </cell>
          <cell r="D2446" t="str">
            <v>COMP</v>
          </cell>
          <cell r="E2446" t="str">
            <v>26.6B</v>
          </cell>
          <cell r="F2446">
            <v>5800</v>
          </cell>
          <cell r="G2446">
            <v>6727.9999999999991</v>
          </cell>
          <cell r="H2446">
            <v>6728</v>
          </cell>
        </row>
        <row r="2447">
          <cell r="B2447" t="str">
            <v>Memory Computer DDR 512MB Dell</v>
          </cell>
          <cell r="C2447" t="str">
            <v>Supplies</v>
          </cell>
          <cell r="D2447" t="str">
            <v>COMP</v>
          </cell>
          <cell r="E2447" t="str">
            <v>26.6B</v>
          </cell>
          <cell r="F2447">
            <v>3800</v>
          </cell>
          <cell r="G2447">
            <v>4408</v>
          </cell>
          <cell r="H2447">
            <v>4408</v>
          </cell>
        </row>
        <row r="2448">
          <cell r="B2448" t="str">
            <v>Memory Stick for digital camera</v>
          </cell>
          <cell r="C2448" t="str">
            <v>Supplies</v>
          </cell>
          <cell r="D2448" t="str">
            <v>COMP</v>
          </cell>
          <cell r="E2448" t="str">
            <v>26.6B</v>
          </cell>
          <cell r="F2448">
            <v>3248</v>
          </cell>
          <cell r="G2448">
            <v>3767.68</v>
          </cell>
          <cell r="H2448">
            <v>3768</v>
          </cell>
        </row>
        <row r="2449">
          <cell r="B2449" t="str">
            <v>Memory, Card Transcend 8 GB SDHC Class 6 Flash TS8GSDHC6</v>
          </cell>
          <cell r="C2449" t="str">
            <v>Supplies</v>
          </cell>
          <cell r="D2449" t="str">
            <v>COMP</v>
          </cell>
          <cell r="E2449" t="str">
            <v>26.6B</v>
          </cell>
          <cell r="F2449">
            <v>3712</v>
          </cell>
          <cell r="G2449">
            <v>4305.92</v>
          </cell>
          <cell r="H2449">
            <v>4306</v>
          </cell>
        </row>
        <row r="2450">
          <cell r="B2450" t="str">
            <v>Memory, Extension 4 GB  Module for DELL Latitude XT2 Tablet PC</v>
          </cell>
          <cell r="C2450" t="str">
            <v>Supplies</v>
          </cell>
          <cell r="D2450" t="str">
            <v>COMP</v>
          </cell>
          <cell r="E2450" t="str">
            <v>26.6B</v>
          </cell>
          <cell r="F2450">
            <v>15590</v>
          </cell>
          <cell r="G2450">
            <v>18084.399999999998</v>
          </cell>
          <cell r="H2450">
            <v>18085</v>
          </cell>
        </row>
        <row r="2451">
          <cell r="B2451" t="str">
            <v>Memory, Extension Crucial 2GB 667 Mhz CT25664AC667 DDR2 200-Pin SODIMM Laptop Memory</v>
          </cell>
          <cell r="C2451" t="str">
            <v>Supplies</v>
          </cell>
          <cell r="D2451" t="str">
            <v>COMP</v>
          </cell>
          <cell r="E2451" t="str">
            <v>26.6B</v>
          </cell>
          <cell r="F2451">
            <v>5500</v>
          </cell>
          <cell r="G2451">
            <v>6380</v>
          </cell>
          <cell r="H2451">
            <v>6380</v>
          </cell>
        </row>
        <row r="2452">
          <cell r="B2452" t="str">
            <v>Memory, Flash card 2GB-SD (Pc)</v>
          </cell>
          <cell r="C2452" t="str">
            <v>Supplies</v>
          </cell>
          <cell r="D2452" t="str">
            <v>COMP</v>
          </cell>
          <cell r="E2452" t="str">
            <v>26.6B</v>
          </cell>
          <cell r="F2452">
            <v>1500</v>
          </cell>
          <cell r="G2452">
            <v>1739.9999999999998</v>
          </cell>
          <cell r="H2452">
            <v>1740</v>
          </cell>
        </row>
        <row r="2453">
          <cell r="B2453" t="str">
            <v>Memory, Kingston -Flash  card - 2GB-SD</v>
          </cell>
          <cell r="C2453" t="str">
            <v>Supplies</v>
          </cell>
          <cell r="D2453" t="str">
            <v>COMP</v>
          </cell>
          <cell r="E2453" t="str">
            <v>26.6B</v>
          </cell>
          <cell r="F2453">
            <v>1300</v>
          </cell>
          <cell r="G2453">
            <v>1508</v>
          </cell>
          <cell r="H2453">
            <v>1508</v>
          </cell>
        </row>
        <row r="2454">
          <cell r="B2454" t="str">
            <v>Memory, Kit 2GB PC3X4 DRAM</v>
          </cell>
          <cell r="C2454" t="str">
            <v>Supplies</v>
          </cell>
          <cell r="D2454" t="str">
            <v>COMP</v>
          </cell>
          <cell r="E2454" t="str">
            <v>26.6B</v>
          </cell>
          <cell r="F2454">
            <v>8500</v>
          </cell>
          <cell r="G2454">
            <v>9860</v>
          </cell>
          <cell r="H2454">
            <v>9860</v>
          </cell>
        </row>
        <row r="2455">
          <cell r="B2455" t="str">
            <v>Meter, Peak Flow Adult Portable</v>
          </cell>
          <cell r="C2455" t="str">
            <v>Supplies</v>
          </cell>
          <cell r="D2455" t="str">
            <v>LAB-EQUIP</v>
          </cell>
          <cell r="E2455">
            <v>31.71</v>
          </cell>
          <cell r="F2455">
            <v>4547</v>
          </cell>
          <cell r="G2455">
            <v>5274.5199999999995</v>
          </cell>
          <cell r="H2455">
            <v>5275</v>
          </cell>
        </row>
        <row r="2456">
          <cell r="B2456" t="str">
            <v>Micropipette, Adjustable  (10-50ul)</v>
          </cell>
          <cell r="C2456" t="str">
            <v>Supplies</v>
          </cell>
          <cell r="D2456" t="str">
            <v>LAB-CONS</v>
          </cell>
          <cell r="E2456">
            <v>26.51</v>
          </cell>
          <cell r="F2456">
            <v>18000</v>
          </cell>
          <cell r="G2456">
            <v>20880</v>
          </cell>
          <cell r="H2456">
            <v>20880</v>
          </cell>
        </row>
        <row r="2457">
          <cell r="B2457" t="str">
            <v>Micropipette, Adjustable  (2-20ul)</v>
          </cell>
          <cell r="C2457" t="str">
            <v>Supplies</v>
          </cell>
          <cell r="D2457" t="str">
            <v>LAB-CONS</v>
          </cell>
          <cell r="E2457">
            <v>26.51</v>
          </cell>
          <cell r="F2457">
            <v>23980</v>
          </cell>
          <cell r="G2457">
            <v>27816.799999999999</v>
          </cell>
          <cell r="H2457">
            <v>27817</v>
          </cell>
        </row>
        <row r="2458">
          <cell r="B2458" t="str">
            <v>Micropipette, Adjustable 100-1000ul</v>
          </cell>
          <cell r="C2458" t="str">
            <v>Supplies</v>
          </cell>
          <cell r="D2458" t="str">
            <v>LAB-CONS</v>
          </cell>
          <cell r="E2458">
            <v>26.51</v>
          </cell>
          <cell r="F2458">
            <v>23980</v>
          </cell>
          <cell r="G2458">
            <v>27816.799999999999</v>
          </cell>
          <cell r="H2458">
            <v>27817</v>
          </cell>
        </row>
        <row r="2459">
          <cell r="B2459" t="str">
            <v>Microtainer, BD  Serum Gold colour cap SST 1.8ml  200/pkt</v>
          </cell>
          <cell r="C2459" t="str">
            <v>Supplies</v>
          </cell>
          <cell r="D2459" t="str">
            <v>LAB-CONS</v>
          </cell>
          <cell r="E2459">
            <v>26.51</v>
          </cell>
          <cell r="F2459">
            <v>6000</v>
          </cell>
          <cell r="G2459">
            <v>6959.9999999999991</v>
          </cell>
          <cell r="H2459">
            <v>6960</v>
          </cell>
        </row>
        <row r="2460">
          <cell r="B2460" t="str">
            <v>Microtainer, EDTA 1 ml Lavender #365975 50/pkt</v>
          </cell>
          <cell r="C2460" t="str">
            <v>Supplies</v>
          </cell>
          <cell r="D2460" t="str">
            <v>LAB-CONS</v>
          </cell>
          <cell r="E2460">
            <v>26.51</v>
          </cell>
          <cell r="F2460">
            <v>1400</v>
          </cell>
          <cell r="G2460">
            <v>1624</v>
          </cell>
          <cell r="H2460">
            <v>1624</v>
          </cell>
        </row>
        <row r="2461">
          <cell r="B2461" t="str">
            <v>Microtainer, EDTA 1.8mlPurple Top 50/pkt</v>
          </cell>
          <cell r="C2461" t="str">
            <v>Supplies</v>
          </cell>
          <cell r="D2461" t="str">
            <v>LAB-CONS</v>
          </cell>
          <cell r="E2461">
            <v>26.51</v>
          </cell>
          <cell r="F2461">
            <v>1650</v>
          </cell>
          <cell r="G2461">
            <v>1913.9999999999998</v>
          </cell>
          <cell r="H2461">
            <v>1914</v>
          </cell>
        </row>
        <row r="2462">
          <cell r="B2462" t="str">
            <v>Microtainer, EDTA 2ml Purple Top</v>
          </cell>
          <cell r="C2462" t="str">
            <v>Supplies</v>
          </cell>
          <cell r="D2462" t="str">
            <v>LAB-CONS</v>
          </cell>
          <cell r="E2462">
            <v>26.51</v>
          </cell>
          <cell r="F2462">
            <v>1600</v>
          </cell>
          <cell r="G2462">
            <v>1855.9999999999998</v>
          </cell>
          <cell r="H2462">
            <v>1856</v>
          </cell>
        </row>
        <row r="2463">
          <cell r="B2463" t="str">
            <v>Microtainer, K2 EDTA 1.8ml  Pink top 50/pkt</v>
          </cell>
          <cell r="C2463" t="str">
            <v>Supplies</v>
          </cell>
          <cell r="D2463" t="str">
            <v>LAB-CONS</v>
          </cell>
          <cell r="E2463">
            <v>26.51</v>
          </cell>
          <cell r="F2463">
            <v>1400</v>
          </cell>
          <cell r="G2463">
            <v>1624</v>
          </cell>
          <cell r="H2463">
            <v>1624</v>
          </cell>
        </row>
        <row r="2464">
          <cell r="B2464" t="str">
            <v>Microtainer, K2 EDTA 1.8ml Pink 100/pkt</v>
          </cell>
          <cell r="C2464" t="str">
            <v>Supplies</v>
          </cell>
          <cell r="D2464" t="str">
            <v>LAB-CONS</v>
          </cell>
          <cell r="E2464">
            <v>26.51</v>
          </cell>
          <cell r="F2464">
            <v>6400</v>
          </cell>
          <cell r="G2464">
            <v>7423.9999999999991</v>
          </cell>
          <cell r="H2464">
            <v>7424</v>
          </cell>
        </row>
        <row r="2465">
          <cell r="B2465" t="str">
            <v>Microtainer, K2 EDTA 1ml Green Top</v>
          </cell>
          <cell r="C2465" t="str">
            <v>Supplies</v>
          </cell>
          <cell r="D2465" t="str">
            <v>LAB-CONS</v>
          </cell>
          <cell r="E2465">
            <v>26.51</v>
          </cell>
          <cell r="F2465">
            <v>1400</v>
          </cell>
          <cell r="G2465">
            <v>1624</v>
          </cell>
          <cell r="H2465">
            <v>1624</v>
          </cell>
        </row>
        <row r="2466">
          <cell r="B2466" t="str">
            <v>Microtainer, K2 EDTA Cat#365975 50/pkt</v>
          </cell>
          <cell r="C2466" t="str">
            <v>Supplies</v>
          </cell>
          <cell r="D2466" t="str">
            <v>LAB-CONS</v>
          </cell>
          <cell r="E2466">
            <v>26.51</v>
          </cell>
          <cell r="F2466">
            <v>1200</v>
          </cell>
          <cell r="G2466">
            <v>1392</v>
          </cell>
          <cell r="H2466">
            <v>1392</v>
          </cell>
        </row>
        <row r="2467">
          <cell r="B2467" t="str">
            <v>Microtainer, Red Tops Plain 1.8 ml</v>
          </cell>
          <cell r="C2467" t="str">
            <v>Supplies</v>
          </cell>
          <cell r="D2467" t="str">
            <v>LAB-CONS</v>
          </cell>
          <cell r="E2467">
            <v>26.51</v>
          </cell>
          <cell r="F2467">
            <v>1400</v>
          </cell>
          <cell r="G2467">
            <v>1624</v>
          </cell>
          <cell r="H2467">
            <v>1624</v>
          </cell>
        </row>
        <row r="2468">
          <cell r="B2468" t="str">
            <v>Milk, Fresh Long Life  250ml</v>
          </cell>
          <cell r="C2468" t="str">
            <v>Supplies</v>
          </cell>
          <cell r="D2468" t="str">
            <v>GENERAL</v>
          </cell>
          <cell r="E2468" t="str">
            <v>26.8O</v>
          </cell>
          <cell r="F2468">
            <v>33</v>
          </cell>
          <cell r="G2468">
            <v>38.279999999999994</v>
          </cell>
          <cell r="H2468">
            <v>39</v>
          </cell>
        </row>
        <row r="2469">
          <cell r="B2469" t="str">
            <v>Mirror, Slide 87910-60142</v>
          </cell>
          <cell r="C2469" t="str">
            <v>Supplies</v>
          </cell>
          <cell r="D2469" t="str">
            <v>TRANSPORT</v>
          </cell>
          <cell r="E2469" t="str">
            <v>25.7M</v>
          </cell>
          <cell r="F2469">
            <v>8526</v>
          </cell>
          <cell r="G2469">
            <v>9890.16</v>
          </cell>
          <cell r="H2469">
            <v>9891</v>
          </cell>
        </row>
        <row r="2470">
          <cell r="B2470" t="str">
            <v>Mirror, Slide 87940-60372</v>
          </cell>
          <cell r="C2470" t="str">
            <v>Supplies</v>
          </cell>
          <cell r="D2470" t="str">
            <v>TRANSPORT</v>
          </cell>
          <cell r="E2470" t="str">
            <v>25.7M</v>
          </cell>
          <cell r="F2470">
            <v>11330.88</v>
          </cell>
          <cell r="G2470">
            <v>13143.820799999998</v>
          </cell>
          <cell r="H2470">
            <v>13144</v>
          </cell>
        </row>
        <row r="2471">
          <cell r="B2471" t="str">
            <v>Mixture, Antacid  5 L</v>
          </cell>
          <cell r="C2471" t="str">
            <v>Supplies</v>
          </cell>
          <cell r="D2471" t="str">
            <v>DRUGS</v>
          </cell>
          <cell r="E2471">
            <v>26.11</v>
          </cell>
          <cell r="F2471">
            <v>273</v>
          </cell>
          <cell r="G2471">
            <v>316.67999999999995</v>
          </cell>
          <cell r="H2471">
            <v>317</v>
          </cell>
        </row>
        <row r="2472">
          <cell r="B2472" t="str">
            <v>Mixture, Antacid  500ml</v>
          </cell>
          <cell r="C2472" t="str">
            <v>Supplies</v>
          </cell>
          <cell r="D2472" t="str">
            <v>DRUGS</v>
          </cell>
          <cell r="E2472">
            <v>26.11</v>
          </cell>
          <cell r="F2472">
            <v>20</v>
          </cell>
          <cell r="G2472">
            <v>23.2</v>
          </cell>
          <cell r="H2472">
            <v>24</v>
          </cell>
        </row>
        <row r="2473">
          <cell r="B2473" t="str">
            <v>Mixture, Cough Expectorant  5 L</v>
          </cell>
          <cell r="C2473" t="str">
            <v>Supplies</v>
          </cell>
          <cell r="D2473" t="str">
            <v>DRUGS</v>
          </cell>
          <cell r="E2473">
            <v>26.11</v>
          </cell>
          <cell r="F2473">
            <v>429</v>
          </cell>
          <cell r="G2473">
            <v>497.64</v>
          </cell>
          <cell r="H2473">
            <v>498</v>
          </cell>
        </row>
        <row r="2474">
          <cell r="B2474" t="str">
            <v>Mixture, Cough Suppresant  100ml</v>
          </cell>
          <cell r="C2474" t="str">
            <v>Supplies</v>
          </cell>
          <cell r="D2474" t="str">
            <v>DRUGS</v>
          </cell>
          <cell r="E2474">
            <v>26.11</v>
          </cell>
          <cell r="F2474">
            <v>19</v>
          </cell>
          <cell r="G2474">
            <v>22.04</v>
          </cell>
          <cell r="H2474">
            <v>23</v>
          </cell>
        </row>
        <row r="2475">
          <cell r="B2475" t="str">
            <v>Mixture, Cough Supressant 5L</v>
          </cell>
          <cell r="C2475" t="str">
            <v>Supplies</v>
          </cell>
          <cell r="D2475" t="str">
            <v>DRUGS</v>
          </cell>
          <cell r="E2475">
            <v>26.11</v>
          </cell>
          <cell r="F2475">
            <v>439</v>
          </cell>
          <cell r="G2475">
            <v>509.23999999999995</v>
          </cell>
          <cell r="H2475">
            <v>510</v>
          </cell>
        </row>
        <row r="2476">
          <cell r="B2476" t="str">
            <v>Modem, Orange</v>
          </cell>
          <cell r="C2476" t="str">
            <v>Supplies</v>
          </cell>
          <cell r="D2476" t="str">
            <v>COMP</v>
          </cell>
          <cell r="E2476" t="str">
            <v>26.6B</v>
          </cell>
          <cell r="F2476">
            <v>2100</v>
          </cell>
          <cell r="G2476">
            <v>2436</v>
          </cell>
          <cell r="H2476">
            <v>2436</v>
          </cell>
        </row>
        <row r="2477">
          <cell r="B2477" t="str">
            <v>Modem, Radio Frequency</v>
          </cell>
          <cell r="C2477" t="str">
            <v>Supplies</v>
          </cell>
          <cell r="D2477" t="str">
            <v>COMP</v>
          </cell>
          <cell r="E2477" t="str">
            <v>26.6B</v>
          </cell>
          <cell r="F2477">
            <v>23385.599999999999</v>
          </cell>
          <cell r="G2477">
            <v>27127.295999999995</v>
          </cell>
          <cell r="H2477">
            <v>27128</v>
          </cell>
        </row>
        <row r="2478">
          <cell r="B2478" t="str">
            <v>Moden, Plug and Play (Prepaid Broadband)</v>
          </cell>
          <cell r="C2478" t="str">
            <v>Supplies</v>
          </cell>
          <cell r="D2478" t="str">
            <v>COMP</v>
          </cell>
          <cell r="E2478" t="str">
            <v>26.6B</v>
          </cell>
          <cell r="F2478">
            <v>9998.9699999999993</v>
          </cell>
          <cell r="G2478">
            <v>11598.805199999999</v>
          </cell>
          <cell r="H2478">
            <v>11599</v>
          </cell>
        </row>
        <row r="2479">
          <cell r="B2479" t="str">
            <v>Mop, Head Metallic Ring  w/Handle Addis X-Large</v>
          </cell>
          <cell r="C2479" t="str">
            <v>Supplies</v>
          </cell>
          <cell r="D2479" t="str">
            <v>CLEANING</v>
          </cell>
          <cell r="E2479" t="str">
            <v>26.8J</v>
          </cell>
          <cell r="F2479">
            <v>419.99900000000002</v>
          </cell>
          <cell r="G2479">
            <v>487.19884000000002</v>
          </cell>
          <cell r="H2479">
            <v>488</v>
          </cell>
        </row>
        <row r="2480">
          <cell r="B2480" t="str">
            <v>Mop, Head Plastic Ex-large Tee Pee w/Handle</v>
          </cell>
          <cell r="C2480" t="str">
            <v>Supplies</v>
          </cell>
          <cell r="D2480" t="str">
            <v>CLEANING</v>
          </cell>
          <cell r="E2480" t="str">
            <v>26.8J</v>
          </cell>
          <cell r="F2480">
            <v>423.4</v>
          </cell>
          <cell r="G2480">
            <v>491.14399999999995</v>
          </cell>
          <cell r="H2480">
            <v>492</v>
          </cell>
        </row>
        <row r="2481">
          <cell r="B2481" t="str">
            <v>Mop, Head Plastic Ring X-Large-Addis</v>
          </cell>
          <cell r="C2481" t="str">
            <v>Supplies</v>
          </cell>
          <cell r="D2481" t="str">
            <v>CLEANING</v>
          </cell>
          <cell r="E2481" t="str">
            <v>26.8J</v>
          </cell>
          <cell r="F2481">
            <v>307</v>
          </cell>
          <cell r="G2481">
            <v>356.11999999999995</v>
          </cell>
          <cell r="H2481">
            <v>357</v>
          </cell>
        </row>
        <row r="2482">
          <cell r="B2482" t="str">
            <v>morter and Pestle Medium  size</v>
          </cell>
          <cell r="C2482" t="str">
            <v>Supplies</v>
          </cell>
          <cell r="D2482" t="str">
            <v>GENERAL</v>
          </cell>
          <cell r="E2482" t="str">
            <v>25.6W</v>
          </cell>
          <cell r="F2482">
            <v>800</v>
          </cell>
          <cell r="G2482">
            <v>927.99999999999989</v>
          </cell>
          <cell r="H2482">
            <v>928</v>
          </cell>
        </row>
        <row r="2483">
          <cell r="B2483" t="str">
            <v>Motorcycle, Yamaha  DT 125</v>
          </cell>
          <cell r="C2483" t="str">
            <v>Supplies</v>
          </cell>
          <cell r="D2483" t="str">
            <v>TRANSPORT</v>
          </cell>
          <cell r="E2483">
            <v>31.11</v>
          </cell>
          <cell r="F2483">
            <v>245132.14332999999</v>
          </cell>
          <cell r="G2483">
            <v>284353.28626279999</v>
          </cell>
          <cell r="H2483">
            <v>284354</v>
          </cell>
        </row>
        <row r="2484">
          <cell r="B2484" t="str">
            <v>Motorcycle, Yamaha  DT 175</v>
          </cell>
          <cell r="C2484" t="str">
            <v>Supplies</v>
          </cell>
          <cell r="D2484" t="str">
            <v>TRANSPORT</v>
          </cell>
          <cell r="E2484">
            <v>31.11</v>
          </cell>
          <cell r="F2484">
            <v>337250</v>
          </cell>
          <cell r="G2484">
            <v>391210</v>
          </cell>
          <cell r="H2484">
            <v>391210</v>
          </cell>
        </row>
        <row r="2485">
          <cell r="B2485" t="str">
            <v>Motorcycle, Yamaha DT 100</v>
          </cell>
          <cell r="C2485" t="str">
            <v>Supplies</v>
          </cell>
          <cell r="D2485" t="str">
            <v>TRANSPORT</v>
          </cell>
          <cell r="E2485">
            <v>31.11</v>
          </cell>
          <cell r="F2485">
            <v>262700</v>
          </cell>
          <cell r="G2485">
            <v>304732</v>
          </cell>
          <cell r="H2485">
            <v>304732</v>
          </cell>
        </row>
        <row r="2486">
          <cell r="B2486" t="str">
            <v>Mouse, Logitech V450 Nano Cordless  Black</v>
          </cell>
          <cell r="C2486" t="str">
            <v>Supplies</v>
          </cell>
          <cell r="D2486" t="str">
            <v>COMP</v>
          </cell>
          <cell r="E2486" t="str">
            <v>26.6B</v>
          </cell>
          <cell r="F2486">
            <v>4600</v>
          </cell>
          <cell r="G2486">
            <v>5336</v>
          </cell>
          <cell r="H2486">
            <v>5336</v>
          </cell>
        </row>
        <row r="2487">
          <cell r="B2487" t="str">
            <v>Mouse, USB/P2 Scrolling</v>
          </cell>
          <cell r="C2487" t="str">
            <v>Supplies</v>
          </cell>
          <cell r="D2487" t="str">
            <v>COMP</v>
          </cell>
          <cell r="E2487" t="str">
            <v>26.6B</v>
          </cell>
          <cell r="F2487">
            <v>522</v>
          </cell>
          <cell r="G2487">
            <v>605.52</v>
          </cell>
          <cell r="H2487">
            <v>606</v>
          </cell>
        </row>
        <row r="2488">
          <cell r="B2488" t="str">
            <v>Mug, Sputum</v>
          </cell>
          <cell r="C2488" t="str">
            <v>Supplies</v>
          </cell>
          <cell r="D2488" t="str">
            <v>LAB-CONS</v>
          </cell>
          <cell r="E2488">
            <v>26.51</v>
          </cell>
          <cell r="F2488">
            <v>3.5</v>
          </cell>
          <cell r="G2488">
            <v>4.0599999999999996</v>
          </cell>
          <cell r="H2488">
            <v>5</v>
          </cell>
        </row>
        <row r="2489">
          <cell r="B2489" t="str">
            <v xml:space="preserve">Nail, Ordinary- 1 </v>
          </cell>
          <cell r="C2489" t="str">
            <v>Supplies</v>
          </cell>
          <cell r="D2489" t="str">
            <v>H/WARE</v>
          </cell>
          <cell r="E2489" t="str">
            <v>26.8G</v>
          </cell>
          <cell r="F2489">
            <v>189.995</v>
          </cell>
          <cell r="G2489">
            <v>220.39419999999998</v>
          </cell>
          <cell r="H2489">
            <v>221</v>
          </cell>
        </row>
        <row r="2490">
          <cell r="B2490" t="str">
            <v xml:space="preserve">Nail, Ordinary- 1 1/2 </v>
          </cell>
          <cell r="C2490" t="str">
            <v>Supplies</v>
          </cell>
          <cell r="D2490" t="str">
            <v>H/WARE</v>
          </cell>
          <cell r="E2490" t="str">
            <v>26.8G</v>
          </cell>
          <cell r="F2490">
            <v>180.0008</v>
          </cell>
          <cell r="G2490">
            <v>208.80092799999997</v>
          </cell>
          <cell r="H2490">
            <v>209</v>
          </cell>
        </row>
        <row r="2491">
          <cell r="B2491" t="str">
            <v xml:space="preserve">Nail, Ordinary- 2 </v>
          </cell>
          <cell r="C2491" t="str">
            <v>Supplies</v>
          </cell>
          <cell r="D2491" t="str">
            <v>H/WARE</v>
          </cell>
          <cell r="E2491" t="str">
            <v>26.8G</v>
          </cell>
          <cell r="F2491">
            <v>120</v>
          </cell>
          <cell r="G2491">
            <v>139.19999999999999</v>
          </cell>
          <cell r="H2491">
            <v>140</v>
          </cell>
        </row>
        <row r="2492">
          <cell r="B2492" t="str">
            <v xml:space="preserve">Nail, Ordinary- 4 </v>
          </cell>
          <cell r="C2492" t="str">
            <v>Supplies</v>
          </cell>
          <cell r="D2492" t="str">
            <v>H/WARE</v>
          </cell>
          <cell r="E2492" t="str">
            <v>26.8G</v>
          </cell>
          <cell r="F2492">
            <v>120</v>
          </cell>
          <cell r="G2492">
            <v>139.19999999999999</v>
          </cell>
          <cell r="H2492">
            <v>140</v>
          </cell>
        </row>
        <row r="2493">
          <cell r="B2493" t="str">
            <v xml:space="preserve">Nail, Ordinary- 5 </v>
          </cell>
          <cell r="C2493" t="str">
            <v>Supplies</v>
          </cell>
          <cell r="D2493" t="str">
            <v>H/WARE</v>
          </cell>
          <cell r="E2493" t="str">
            <v>26.8G</v>
          </cell>
          <cell r="F2493">
            <v>120</v>
          </cell>
          <cell r="G2493">
            <v>139.19999999999999</v>
          </cell>
          <cell r="H2493">
            <v>140</v>
          </cell>
        </row>
        <row r="2494">
          <cell r="B2494" t="str">
            <v xml:space="preserve">Nail, Roofing </v>
          </cell>
          <cell r="C2494" t="str">
            <v>Supplies</v>
          </cell>
          <cell r="D2494" t="str">
            <v>H/WARE</v>
          </cell>
          <cell r="E2494" t="str">
            <v>26.8G</v>
          </cell>
          <cell r="F2494">
            <v>170.00040000000001</v>
          </cell>
          <cell r="G2494">
            <v>197.20046400000001</v>
          </cell>
          <cell r="H2494">
            <v>198</v>
          </cell>
        </row>
        <row r="2495">
          <cell r="B2495" t="str">
            <v xml:space="preserve">Nail, Shoe Tack </v>
          </cell>
          <cell r="C2495" t="str">
            <v>Supplies</v>
          </cell>
          <cell r="D2495" t="str">
            <v>H/WARE</v>
          </cell>
          <cell r="E2495" t="str">
            <v>26.8G</v>
          </cell>
          <cell r="F2495">
            <v>174</v>
          </cell>
          <cell r="G2495">
            <v>201.83999999999997</v>
          </cell>
          <cell r="H2495">
            <v>202</v>
          </cell>
        </row>
        <row r="2496">
          <cell r="B2496" t="str">
            <v>Nappies, Large</v>
          </cell>
          <cell r="C2496" t="str">
            <v>Supplies</v>
          </cell>
          <cell r="D2496" t="str">
            <v>INCENTIVES</v>
          </cell>
          <cell r="E2496" t="str">
            <v>26.6W</v>
          </cell>
          <cell r="F2496">
            <v>288.79000000000002</v>
          </cell>
          <cell r="G2496">
            <v>334.99639999999999</v>
          </cell>
          <cell r="H2496">
            <v>335</v>
          </cell>
        </row>
        <row r="2497">
          <cell r="B2497" t="str">
            <v>Nebulizer - for use in adults</v>
          </cell>
          <cell r="C2497" t="str">
            <v>Supplies</v>
          </cell>
          <cell r="D2497" t="str">
            <v>LAB-CONS</v>
          </cell>
          <cell r="E2497">
            <v>26.51</v>
          </cell>
          <cell r="F2497">
            <v>125000</v>
          </cell>
          <cell r="G2497">
            <v>145000</v>
          </cell>
          <cell r="H2497">
            <v>145000</v>
          </cell>
        </row>
        <row r="2498">
          <cell r="B2498" t="str">
            <v>Needle G21 Scalp Vein (Butterfly 100/pkt</v>
          </cell>
          <cell r="C2498" t="str">
            <v>Supplies</v>
          </cell>
          <cell r="D2498" t="str">
            <v>LAB-CONS</v>
          </cell>
          <cell r="E2498">
            <v>26.51</v>
          </cell>
          <cell r="F2498">
            <v>200</v>
          </cell>
          <cell r="G2498">
            <v>231.99999999999997</v>
          </cell>
          <cell r="H2498">
            <v>232</v>
          </cell>
        </row>
        <row r="2499">
          <cell r="B2499" t="str">
            <v>Needle, G18 100/pk</v>
          </cell>
          <cell r="C2499" t="str">
            <v>Supplies</v>
          </cell>
          <cell r="D2499" t="str">
            <v>LAB-CONS</v>
          </cell>
          <cell r="E2499">
            <v>26.51</v>
          </cell>
          <cell r="F2499">
            <v>145</v>
          </cell>
          <cell r="G2499">
            <v>168.2</v>
          </cell>
          <cell r="H2499">
            <v>169</v>
          </cell>
        </row>
        <row r="2500">
          <cell r="B2500" t="str">
            <v>Needle, G21 100/pk</v>
          </cell>
          <cell r="C2500" t="str">
            <v>Supplies</v>
          </cell>
          <cell r="D2500" t="str">
            <v>LAB-CONS</v>
          </cell>
          <cell r="E2500">
            <v>26.51</v>
          </cell>
          <cell r="F2500">
            <v>110</v>
          </cell>
          <cell r="G2500">
            <v>127.6</v>
          </cell>
          <cell r="H2500">
            <v>128</v>
          </cell>
        </row>
        <row r="2501">
          <cell r="B2501" t="str">
            <v>Needle, G23 100/pk</v>
          </cell>
          <cell r="C2501" t="str">
            <v>Supplies</v>
          </cell>
          <cell r="D2501" t="str">
            <v>LAB-CONS</v>
          </cell>
          <cell r="E2501">
            <v>26.51</v>
          </cell>
          <cell r="F2501">
            <v>100</v>
          </cell>
          <cell r="G2501">
            <v>115.99999999999999</v>
          </cell>
          <cell r="H2501">
            <v>116</v>
          </cell>
        </row>
        <row r="2502">
          <cell r="B2502" t="str">
            <v>Needle, G23 Scalp Vein (Butterfly) 100pkt</v>
          </cell>
          <cell r="C2502" t="str">
            <v>Supplies</v>
          </cell>
          <cell r="D2502" t="str">
            <v>LAB-CONS</v>
          </cell>
          <cell r="E2502">
            <v>26.51</v>
          </cell>
          <cell r="F2502">
            <v>290</v>
          </cell>
          <cell r="G2502">
            <v>336.4</v>
          </cell>
          <cell r="H2502">
            <v>337</v>
          </cell>
        </row>
        <row r="2503">
          <cell r="B2503" t="str">
            <v>Needle, Lumber Puncture peadriatic size</v>
          </cell>
          <cell r="C2503" t="str">
            <v>Supplies</v>
          </cell>
          <cell r="D2503" t="str">
            <v>LAB-CONS</v>
          </cell>
          <cell r="E2503">
            <v>26.51</v>
          </cell>
          <cell r="F2503">
            <v>90</v>
          </cell>
          <cell r="G2503">
            <v>104.39999999999999</v>
          </cell>
          <cell r="H2503">
            <v>105</v>
          </cell>
        </row>
        <row r="2504">
          <cell r="B2504" t="str">
            <v>Needle, Vacuettainer G18 100/pkt</v>
          </cell>
          <cell r="C2504" t="str">
            <v>Supplies</v>
          </cell>
          <cell r="D2504" t="str">
            <v>LAB-CONS</v>
          </cell>
          <cell r="E2504">
            <v>26.51</v>
          </cell>
          <cell r="F2504">
            <v>950</v>
          </cell>
          <cell r="G2504">
            <v>1102</v>
          </cell>
          <cell r="H2504">
            <v>1102</v>
          </cell>
        </row>
        <row r="2505">
          <cell r="B2505" t="str">
            <v>Needles, G19 100/pkt</v>
          </cell>
          <cell r="C2505" t="str">
            <v>Supplies</v>
          </cell>
          <cell r="D2505" t="str">
            <v>LAB-CONS</v>
          </cell>
          <cell r="E2505">
            <v>26.51</v>
          </cell>
          <cell r="F2505">
            <v>150</v>
          </cell>
          <cell r="G2505">
            <v>174</v>
          </cell>
          <cell r="H2505">
            <v>174</v>
          </cell>
        </row>
        <row r="2506">
          <cell r="B2506" t="str">
            <v>Needles, G22 100/pkt</v>
          </cell>
          <cell r="C2506" t="str">
            <v>Supplies</v>
          </cell>
          <cell r="D2506" t="str">
            <v>LAB-CONS</v>
          </cell>
          <cell r="E2506">
            <v>26.51</v>
          </cell>
          <cell r="F2506">
            <v>100</v>
          </cell>
          <cell r="G2506">
            <v>115.99999999999999</v>
          </cell>
          <cell r="H2506">
            <v>116</v>
          </cell>
        </row>
        <row r="2507">
          <cell r="B2507" t="str">
            <v>Needles, Paediatric Interossious (Pc)</v>
          </cell>
          <cell r="C2507" t="str">
            <v>Supplies</v>
          </cell>
          <cell r="D2507" t="str">
            <v>LAB-CONS</v>
          </cell>
          <cell r="E2507">
            <v>26.51</v>
          </cell>
          <cell r="F2507">
            <v>5950</v>
          </cell>
          <cell r="G2507">
            <v>6901.9999999999991</v>
          </cell>
          <cell r="H2507">
            <v>6902</v>
          </cell>
        </row>
        <row r="2508">
          <cell r="B2508" t="str">
            <v>Net, Bed Circular (3x6)</v>
          </cell>
          <cell r="C2508" t="str">
            <v>Supplies</v>
          </cell>
          <cell r="D2508" t="str">
            <v>INCENTIVES</v>
          </cell>
          <cell r="E2508" t="str">
            <v>26.6W</v>
          </cell>
          <cell r="F2508">
            <v>288.79000000000002</v>
          </cell>
          <cell r="G2508">
            <v>334.99639999999999</v>
          </cell>
          <cell r="H2508">
            <v>335</v>
          </cell>
        </row>
        <row r="2509">
          <cell r="B2509" t="str">
            <v>Net, Bed Circular (4x6)</v>
          </cell>
          <cell r="C2509" t="str">
            <v>Supplies</v>
          </cell>
          <cell r="D2509" t="str">
            <v>INCENTIVES</v>
          </cell>
          <cell r="E2509" t="str">
            <v>26.6W</v>
          </cell>
          <cell r="F2509">
            <v>288.79000000000002</v>
          </cell>
          <cell r="G2509">
            <v>334.99639999999999</v>
          </cell>
          <cell r="H2509">
            <v>335</v>
          </cell>
        </row>
        <row r="2510">
          <cell r="B2510" t="str">
            <v>Net, Bed Circular (6x6) ft</v>
          </cell>
          <cell r="C2510" t="str">
            <v>Supplies</v>
          </cell>
          <cell r="D2510" t="str">
            <v>INCENTIVES</v>
          </cell>
          <cell r="E2510" t="str">
            <v>26.6W</v>
          </cell>
          <cell r="F2510">
            <v>288.79000000000002</v>
          </cell>
          <cell r="G2510">
            <v>334.99639999999999</v>
          </cell>
          <cell r="H2510">
            <v>335</v>
          </cell>
        </row>
        <row r="2511">
          <cell r="B2511" t="str">
            <v>Net, Bed net circular 5mx6m</v>
          </cell>
          <cell r="C2511" t="str">
            <v>Supplies</v>
          </cell>
          <cell r="D2511" t="str">
            <v>GENERAL</v>
          </cell>
          <cell r="E2511" t="str">
            <v>26.6W</v>
          </cell>
          <cell r="F2511">
            <v>340</v>
          </cell>
          <cell r="G2511">
            <v>394.4</v>
          </cell>
          <cell r="H2511">
            <v>395</v>
          </cell>
        </row>
        <row r="2512">
          <cell r="B2512" t="str">
            <v>Net, Bed Rectangular (3x6) ft</v>
          </cell>
          <cell r="C2512" t="str">
            <v>Supplies</v>
          </cell>
          <cell r="D2512" t="str">
            <v>INCENTIVES</v>
          </cell>
          <cell r="E2512" t="str">
            <v>26.6W</v>
          </cell>
          <cell r="F2512">
            <v>400</v>
          </cell>
          <cell r="G2512">
            <v>463.99999999999994</v>
          </cell>
          <cell r="H2512">
            <v>464</v>
          </cell>
        </row>
        <row r="2513">
          <cell r="B2513" t="str">
            <v>Net, Bed Rectangular (4x6) ft</v>
          </cell>
          <cell r="C2513" t="str">
            <v>Supplies</v>
          </cell>
          <cell r="D2513" t="str">
            <v>INCENTIVES</v>
          </cell>
          <cell r="E2513" t="str">
            <v>26.6W</v>
          </cell>
          <cell r="F2513">
            <v>288.79000000000002</v>
          </cell>
          <cell r="G2513">
            <v>334.99639999999999</v>
          </cell>
          <cell r="H2513">
            <v>335</v>
          </cell>
        </row>
        <row r="2514">
          <cell r="B2514" t="str">
            <v>Net, Bed Square (6x6) ft</v>
          </cell>
          <cell r="C2514" t="str">
            <v>Supplies</v>
          </cell>
          <cell r="D2514" t="str">
            <v>INCENTIVES</v>
          </cell>
          <cell r="E2514" t="str">
            <v>26.6W</v>
          </cell>
          <cell r="F2514">
            <v>288.79000000000002</v>
          </cell>
          <cell r="G2514">
            <v>334.99639999999999</v>
          </cell>
          <cell r="H2514">
            <v>335</v>
          </cell>
        </row>
        <row r="2515">
          <cell r="B2515" t="str">
            <v>Net, Treated 160x180x150cm</v>
          </cell>
          <cell r="C2515" t="str">
            <v>Supplies</v>
          </cell>
          <cell r="D2515" t="str">
            <v>GENERAL</v>
          </cell>
          <cell r="E2515" t="str">
            <v>26.6W</v>
          </cell>
          <cell r="F2515">
            <v>480</v>
          </cell>
          <cell r="G2515">
            <v>556.79999999999995</v>
          </cell>
          <cell r="H2515">
            <v>557</v>
          </cell>
        </row>
        <row r="2516">
          <cell r="B2516" t="str">
            <v>Neubour Chamber</v>
          </cell>
          <cell r="C2516" t="str">
            <v>Supplies</v>
          </cell>
          <cell r="D2516" t="str">
            <v>LAB-EQUIP</v>
          </cell>
          <cell r="E2516">
            <v>31.71</v>
          </cell>
          <cell r="F2516">
            <v>2800</v>
          </cell>
          <cell r="G2516">
            <v>3248</v>
          </cell>
          <cell r="H2516">
            <v>3248</v>
          </cell>
        </row>
        <row r="2517">
          <cell r="B2517" t="str">
            <v>Nozzle,  IHT Standard sensor</v>
          </cell>
          <cell r="C2517" t="str">
            <v>Supplies</v>
          </cell>
          <cell r="D2517" t="str">
            <v>TRANSPORT</v>
          </cell>
          <cell r="E2517" t="str">
            <v>26.8M</v>
          </cell>
          <cell r="F2517">
            <v>34382.400000000001</v>
          </cell>
          <cell r="G2517">
            <v>39883.584000000003</v>
          </cell>
          <cell r="H2517">
            <v>39884</v>
          </cell>
        </row>
        <row r="2518">
          <cell r="B2518" t="str">
            <v>Nozzle, Tubeless</v>
          </cell>
          <cell r="C2518" t="str">
            <v>Supplies</v>
          </cell>
          <cell r="D2518" t="str">
            <v>TRANSPORT</v>
          </cell>
          <cell r="E2518">
            <v>44.05</v>
          </cell>
          <cell r="F2518">
            <v>120</v>
          </cell>
          <cell r="G2518">
            <v>139.19999999999999</v>
          </cell>
          <cell r="H2518">
            <v>140</v>
          </cell>
        </row>
        <row r="2519">
          <cell r="B2519" t="str">
            <v>Nut, "U" Bolt #90179-14019</v>
          </cell>
          <cell r="C2519" t="str">
            <v>Supplies</v>
          </cell>
          <cell r="D2519" t="str">
            <v>TRANSPORT</v>
          </cell>
          <cell r="E2519" t="str">
            <v>25.7M</v>
          </cell>
          <cell r="F2519">
            <v>221.86167</v>
          </cell>
          <cell r="G2519">
            <v>257.35953719999998</v>
          </cell>
          <cell r="H2519">
            <v>258</v>
          </cell>
        </row>
        <row r="2520">
          <cell r="B2520" t="str">
            <v>Nut, Bumper RR Standard</v>
          </cell>
          <cell r="C2520" t="str">
            <v>Supplies</v>
          </cell>
          <cell r="D2520" t="str">
            <v>TRANSPORT</v>
          </cell>
          <cell r="E2520" t="str">
            <v>25.7M</v>
          </cell>
          <cell r="F2520">
            <v>84.68</v>
          </cell>
          <cell r="G2520">
            <v>98.228800000000007</v>
          </cell>
          <cell r="H2520">
            <v>99</v>
          </cell>
        </row>
        <row r="2521">
          <cell r="B2521" t="str">
            <v>Oil, Engine 15W 40 208lts 7400</v>
          </cell>
          <cell r="C2521" t="str">
            <v>Supplies</v>
          </cell>
          <cell r="D2521" t="str">
            <v>TRANSPORT</v>
          </cell>
          <cell r="E2521" t="str">
            <v>25.7M</v>
          </cell>
          <cell r="F2521">
            <v>48928.800000000003</v>
          </cell>
          <cell r="G2521">
            <v>56757.408000000003</v>
          </cell>
          <cell r="H2521">
            <v>56758</v>
          </cell>
        </row>
        <row r="2522">
          <cell r="B2522" t="str">
            <v>Oil, Engine 15W 40 20ltrs 7400</v>
          </cell>
          <cell r="C2522" t="str">
            <v>Supplies</v>
          </cell>
          <cell r="D2522" t="str">
            <v>TRANSPORT</v>
          </cell>
          <cell r="E2522" t="str">
            <v>25.7M</v>
          </cell>
          <cell r="F2522">
            <v>48928.800000000003</v>
          </cell>
          <cell r="G2522">
            <v>56757.408000000003</v>
          </cell>
          <cell r="H2522">
            <v>56758</v>
          </cell>
        </row>
        <row r="2523">
          <cell r="B2523" t="str">
            <v>Oil, Engine 15W 40 500ml 7000</v>
          </cell>
          <cell r="C2523" t="str">
            <v>Supplies</v>
          </cell>
          <cell r="D2523" t="str">
            <v>TRANSPORT</v>
          </cell>
          <cell r="E2523" t="str">
            <v>25.7M</v>
          </cell>
          <cell r="F2523">
            <v>2258.9899999999998</v>
          </cell>
          <cell r="G2523">
            <v>2620.4283999999998</v>
          </cell>
          <cell r="H2523">
            <v>2621</v>
          </cell>
        </row>
        <row r="2524">
          <cell r="B2524" t="str">
            <v>Oil, Engine 15W 40 500ml 7400</v>
          </cell>
          <cell r="C2524" t="str">
            <v>Supplies</v>
          </cell>
          <cell r="D2524" t="str">
            <v>TRANSPORT</v>
          </cell>
          <cell r="E2524" t="str">
            <v>25.7M</v>
          </cell>
          <cell r="F2524">
            <v>203</v>
          </cell>
          <cell r="G2524">
            <v>235.48</v>
          </cell>
          <cell r="H2524">
            <v>236</v>
          </cell>
        </row>
        <row r="2525">
          <cell r="B2525" t="str">
            <v>Oil, Engine 15W 50 208lts 7000 QUARTZ Super</v>
          </cell>
          <cell r="C2525" t="str">
            <v>Supplies</v>
          </cell>
          <cell r="D2525" t="str">
            <v>TRANSPORT</v>
          </cell>
          <cell r="E2525" t="str">
            <v>26.8M</v>
          </cell>
          <cell r="F2525">
            <v>62861.56</v>
          </cell>
          <cell r="G2525">
            <v>72919.409599999999</v>
          </cell>
          <cell r="H2525">
            <v>72920</v>
          </cell>
        </row>
        <row r="2526">
          <cell r="B2526" t="str">
            <v>Oil, Engine 15W 50 5L 7400</v>
          </cell>
          <cell r="C2526" t="str">
            <v>Supplies</v>
          </cell>
          <cell r="D2526" t="str">
            <v>TRANSPORT</v>
          </cell>
          <cell r="E2526" t="str">
            <v>25.7M</v>
          </cell>
          <cell r="F2526">
            <v>4745.5600000000004</v>
          </cell>
          <cell r="G2526">
            <v>5504.8496000000005</v>
          </cell>
          <cell r="H2526">
            <v>5505</v>
          </cell>
        </row>
        <row r="2527">
          <cell r="B2527" t="str">
            <v>Oil, Engine 2 Stroke 500ml -2T for Motorbike</v>
          </cell>
          <cell r="C2527" t="str">
            <v>Supplies</v>
          </cell>
          <cell r="D2527" t="str">
            <v>TRANSPORT</v>
          </cell>
          <cell r="E2527" t="str">
            <v>25.7M</v>
          </cell>
          <cell r="F2527">
            <v>112.94919</v>
          </cell>
          <cell r="G2527">
            <v>131.02106039999998</v>
          </cell>
          <cell r="H2527">
            <v>132</v>
          </cell>
        </row>
        <row r="2528">
          <cell r="B2528" t="str">
            <v>Oil, Engine RUBIA TIR 15W 40 208lts 7400  Diesel</v>
          </cell>
          <cell r="C2528" t="str">
            <v>Supplies</v>
          </cell>
          <cell r="D2528" t="str">
            <v>TRANSPORT</v>
          </cell>
          <cell r="E2528" t="str">
            <v>26.8M</v>
          </cell>
          <cell r="F2528">
            <v>48928.800000000003</v>
          </cell>
          <cell r="G2528">
            <v>56757.408000000003</v>
          </cell>
          <cell r="H2528">
            <v>56758</v>
          </cell>
        </row>
        <row r="2529">
          <cell r="B2529" t="str">
            <v>Oil, Immersion oil 500ml</v>
          </cell>
          <cell r="C2529" t="str">
            <v>Supplies</v>
          </cell>
          <cell r="D2529" t="str">
            <v>LAB-CONS</v>
          </cell>
          <cell r="E2529">
            <v>26.51</v>
          </cell>
          <cell r="F2529">
            <v>7308</v>
          </cell>
          <cell r="G2529">
            <v>8477.2799999999988</v>
          </cell>
          <cell r="H2529">
            <v>8478</v>
          </cell>
        </row>
        <row r="2530">
          <cell r="B2530" t="str">
            <v>Oil, Immersion Type A</v>
          </cell>
          <cell r="C2530" t="str">
            <v>Supplies</v>
          </cell>
          <cell r="D2530" t="str">
            <v>LAB-CONS</v>
          </cell>
          <cell r="E2530">
            <v>26.51</v>
          </cell>
          <cell r="F2530">
            <v>970</v>
          </cell>
          <cell r="G2530">
            <v>1125.1999999999998</v>
          </cell>
          <cell r="H2530">
            <v>1126</v>
          </cell>
        </row>
        <row r="2531">
          <cell r="B2531" t="str">
            <v>Oil, Lubricant Total/ Caltex Delo SAE 40 6200 20Ltrs</v>
          </cell>
          <cell r="C2531" t="str">
            <v>Supplies</v>
          </cell>
          <cell r="D2531" t="str">
            <v>TRANSPORT</v>
          </cell>
          <cell r="E2531" t="str">
            <v>25.7M</v>
          </cell>
          <cell r="F2531">
            <v>3375.5</v>
          </cell>
          <cell r="G2531">
            <v>3915.58</v>
          </cell>
          <cell r="H2531">
            <v>3916</v>
          </cell>
        </row>
        <row r="2532">
          <cell r="B2532" t="str">
            <v>Oil, Mineral 1ltr</v>
          </cell>
          <cell r="C2532" t="str">
            <v>Supplies</v>
          </cell>
          <cell r="D2532" t="str">
            <v>LAB-CONS</v>
          </cell>
          <cell r="E2532">
            <v>26.51</v>
          </cell>
          <cell r="F2532">
            <v>14500</v>
          </cell>
          <cell r="G2532">
            <v>16820</v>
          </cell>
          <cell r="H2532">
            <v>16820</v>
          </cell>
        </row>
        <row r="2533">
          <cell r="B2533" t="str">
            <v>Oil, Mineral Heavy white 1ltr</v>
          </cell>
          <cell r="C2533" t="str">
            <v>Supplies</v>
          </cell>
          <cell r="D2533" t="str">
            <v>LAB-CONS</v>
          </cell>
          <cell r="E2533">
            <v>26.51</v>
          </cell>
          <cell r="F2533">
            <v>6960</v>
          </cell>
          <cell r="G2533">
            <v>8073.5999999999995</v>
          </cell>
          <cell r="H2533">
            <v>8074</v>
          </cell>
        </row>
        <row r="2534">
          <cell r="B2534" t="str">
            <v>Oil, Transmission for Gear box 80W90 Total 20ltrs</v>
          </cell>
          <cell r="C2534" t="str">
            <v>Supplies</v>
          </cell>
          <cell r="D2534" t="str">
            <v>TRANSPORT</v>
          </cell>
          <cell r="E2534" t="str">
            <v>26.8M</v>
          </cell>
          <cell r="F2534">
            <v>4580.84</v>
          </cell>
          <cell r="G2534">
            <v>5313.7744000000002</v>
          </cell>
          <cell r="H2534">
            <v>5314</v>
          </cell>
        </row>
        <row r="2535">
          <cell r="B2535" t="str">
            <v>Oil, Transmission for Gear box 85W Total 5ltrs</v>
          </cell>
          <cell r="C2535" t="str">
            <v>Supplies</v>
          </cell>
          <cell r="D2535" t="str">
            <v>TRANSPORT</v>
          </cell>
          <cell r="E2535" t="str">
            <v>25.7M</v>
          </cell>
          <cell r="F2535">
            <v>2616.38</v>
          </cell>
          <cell r="G2535">
            <v>3035.0007999999998</v>
          </cell>
          <cell r="H2535">
            <v>3036</v>
          </cell>
        </row>
        <row r="2536">
          <cell r="B2536" t="str">
            <v xml:space="preserve">Ointiment, Betamethasone  0.1% 15g </v>
          </cell>
          <cell r="C2536" t="str">
            <v>Supplies</v>
          </cell>
          <cell r="D2536" t="str">
            <v>DRUGS</v>
          </cell>
          <cell r="E2536">
            <v>26.11</v>
          </cell>
          <cell r="F2536">
            <v>15</v>
          </cell>
          <cell r="G2536">
            <v>17.399999999999999</v>
          </cell>
          <cell r="H2536">
            <v>18</v>
          </cell>
        </row>
        <row r="2537">
          <cell r="B2537" t="str">
            <v>Ointiment, Tetracycline Eye  1% 3.5gm</v>
          </cell>
          <cell r="C2537" t="str">
            <v>Supplies</v>
          </cell>
          <cell r="D2537" t="str">
            <v>DRUGS</v>
          </cell>
          <cell r="E2537">
            <v>26.11</v>
          </cell>
          <cell r="F2537">
            <v>15</v>
          </cell>
          <cell r="G2537">
            <v>17.399999999999999</v>
          </cell>
          <cell r="H2537">
            <v>18</v>
          </cell>
        </row>
        <row r="2538">
          <cell r="B2538" t="str">
            <v>Ointment, Beclomin 15g</v>
          </cell>
          <cell r="C2538" t="str">
            <v>Supplies</v>
          </cell>
          <cell r="D2538" t="str">
            <v>DRUGS</v>
          </cell>
          <cell r="E2538">
            <v>26.11</v>
          </cell>
          <cell r="F2538">
            <v>99</v>
          </cell>
          <cell r="G2538">
            <v>114.83999999999999</v>
          </cell>
          <cell r="H2538">
            <v>115</v>
          </cell>
        </row>
        <row r="2539">
          <cell r="B2539" t="str">
            <v>Ointment, Benzonic/Salicylic acid  6%,3% 20mg</v>
          </cell>
          <cell r="C2539" t="str">
            <v>Supplies</v>
          </cell>
          <cell r="D2539" t="str">
            <v>DRUGS</v>
          </cell>
          <cell r="E2539">
            <v>26.11</v>
          </cell>
          <cell r="F2539">
            <v>12</v>
          </cell>
          <cell r="G2539">
            <v>13.919999999999998</v>
          </cell>
          <cell r="H2539">
            <v>14</v>
          </cell>
        </row>
        <row r="2540">
          <cell r="B2540" t="str">
            <v>Ointment, Hydrocortisone 1%15gm</v>
          </cell>
          <cell r="C2540" t="str">
            <v>Supplies</v>
          </cell>
          <cell r="D2540" t="str">
            <v>DRUGS</v>
          </cell>
          <cell r="E2540">
            <v>26.11</v>
          </cell>
          <cell r="F2540">
            <v>23</v>
          </cell>
          <cell r="G2540">
            <v>26.68</v>
          </cell>
          <cell r="H2540">
            <v>27</v>
          </cell>
        </row>
        <row r="2541">
          <cell r="B2541" t="str">
            <v>Ointment, Tetracycline 15gms</v>
          </cell>
          <cell r="C2541" t="str">
            <v>Supplies</v>
          </cell>
          <cell r="D2541" t="str">
            <v>DRUGS</v>
          </cell>
          <cell r="E2541">
            <v>26.11</v>
          </cell>
          <cell r="F2541">
            <v>15</v>
          </cell>
          <cell r="G2541">
            <v>17.399999999999999</v>
          </cell>
          <cell r="H2541">
            <v>18</v>
          </cell>
        </row>
        <row r="2542">
          <cell r="B2542" t="str">
            <v>Ointment, Whitefield 15g</v>
          </cell>
          <cell r="C2542" t="str">
            <v>Supplies</v>
          </cell>
          <cell r="D2542" t="str">
            <v>DRUGS</v>
          </cell>
          <cell r="E2542">
            <v>26.11</v>
          </cell>
          <cell r="F2542">
            <v>12</v>
          </cell>
          <cell r="G2542">
            <v>13.919999999999998</v>
          </cell>
          <cell r="H2542">
            <v>14</v>
          </cell>
        </row>
        <row r="2543">
          <cell r="B2543" t="str">
            <v>Ointment, Whitefield 20g</v>
          </cell>
          <cell r="C2543" t="str">
            <v>Supplies</v>
          </cell>
          <cell r="D2543" t="str">
            <v>DRUGS</v>
          </cell>
          <cell r="E2543">
            <v>26.11</v>
          </cell>
          <cell r="F2543">
            <v>15</v>
          </cell>
          <cell r="G2543">
            <v>17.399999999999999</v>
          </cell>
          <cell r="H2543">
            <v>18</v>
          </cell>
        </row>
        <row r="2544">
          <cell r="B2544" t="str">
            <v>Ointment, Zinc Oxide BP 15% 500g</v>
          </cell>
          <cell r="C2544" t="str">
            <v>Supplies</v>
          </cell>
          <cell r="D2544" t="str">
            <v>DRUGS</v>
          </cell>
          <cell r="E2544">
            <v>26.11</v>
          </cell>
          <cell r="F2544">
            <v>100</v>
          </cell>
          <cell r="G2544">
            <v>115.99999999999999</v>
          </cell>
          <cell r="H2544">
            <v>116</v>
          </cell>
        </row>
        <row r="2545">
          <cell r="B2545" t="str">
            <v>Overall, 100% Cotton  Large</v>
          </cell>
          <cell r="C2545" t="str">
            <v>Supplies</v>
          </cell>
          <cell r="D2545" t="str">
            <v>CLEANING</v>
          </cell>
          <cell r="E2545" t="str">
            <v>26.8E</v>
          </cell>
          <cell r="F2545">
            <v>829.4</v>
          </cell>
          <cell r="G2545">
            <v>962.10399999999993</v>
          </cell>
          <cell r="H2545">
            <v>963</v>
          </cell>
        </row>
        <row r="2546">
          <cell r="B2546" t="str">
            <v>Overall, 100% Cotton  Medium</v>
          </cell>
          <cell r="C2546" t="str">
            <v>Supplies</v>
          </cell>
          <cell r="D2546" t="str">
            <v>CLEANING</v>
          </cell>
          <cell r="E2546" t="str">
            <v>26.8E</v>
          </cell>
          <cell r="F2546">
            <v>745</v>
          </cell>
          <cell r="G2546">
            <v>864.19999999999993</v>
          </cell>
          <cell r="H2546">
            <v>865</v>
          </cell>
        </row>
        <row r="2547">
          <cell r="B2547" t="str">
            <v>Overall, Khaki X Large</v>
          </cell>
          <cell r="C2547" t="str">
            <v>Supplies</v>
          </cell>
          <cell r="D2547" t="str">
            <v>CLEANING</v>
          </cell>
          <cell r="E2547" t="str">
            <v>26.8E</v>
          </cell>
          <cell r="F2547">
            <v>768.97</v>
          </cell>
          <cell r="G2547">
            <v>892.00519999999995</v>
          </cell>
          <cell r="H2547">
            <v>893</v>
          </cell>
        </row>
        <row r="2548">
          <cell r="B2548" t="str">
            <v>Overall, Khaki XX Large</v>
          </cell>
          <cell r="C2548" t="str">
            <v>Supplies</v>
          </cell>
          <cell r="D2548" t="str">
            <v>CLEANING</v>
          </cell>
          <cell r="E2548" t="str">
            <v>26.8E</v>
          </cell>
          <cell r="F2548">
            <v>768.97</v>
          </cell>
          <cell r="G2548">
            <v>892.00519999999995</v>
          </cell>
          <cell r="H2548">
            <v>893</v>
          </cell>
        </row>
        <row r="2549">
          <cell r="B2549" t="str">
            <v>Overall, Medium Acid Proof</v>
          </cell>
          <cell r="C2549" t="str">
            <v>Supplies</v>
          </cell>
          <cell r="D2549" t="str">
            <v>GENERAL</v>
          </cell>
          <cell r="E2549" t="str">
            <v>26.6W</v>
          </cell>
          <cell r="F2549">
            <v>1450</v>
          </cell>
          <cell r="G2549">
            <v>1681.9999999999998</v>
          </cell>
          <cell r="H2549">
            <v>1682</v>
          </cell>
        </row>
        <row r="2550">
          <cell r="B2550" t="str">
            <v>Overalll, XXX Large acid Proof</v>
          </cell>
          <cell r="C2550" t="str">
            <v>Supplies</v>
          </cell>
          <cell r="D2550" t="str">
            <v>GENERAL</v>
          </cell>
          <cell r="E2550" t="str">
            <v>26.6W</v>
          </cell>
          <cell r="F2550">
            <v>1450</v>
          </cell>
          <cell r="G2550">
            <v>1681.9999999999998</v>
          </cell>
          <cell r="H2550">
            <v>1682</v>
          </cell>
        </row>
        <row r="2551">
          <cell r="B2551" t="str">
            <v>Pad Kit,Disc brake front  04465-35260</v>
          </cell>
          <cell r="C2551" t="str">
            <v>Supplies</v>
          </cell>
          <cell r="D2551" t="str">
            <v>TRANSPORT</v>
          </cell>
          <cell r="E2551" t="str">
            <v>25.7M</v>
          </cell>
          <cell r="F2551">
            <v>6099.9985699999997</v>
          </cell>
          <cell r="G2551">
            <v>7075.9983411999992</v>
          </cell>
          <cell r="H2551">
            <v>7076</v>
          </cell>
        </row>
        <row r="2552">
          <cell r="B2552" t="str">
            <v>Pad Kit,Disc brake front  04465-60020</v>
          </cell>
          <cell r="C2552" t="str">
            <v>Supplies</v>
          </cell>
          <cell r="D2552" t="str">
            <v>TRANSPORT</v>
          </cell>
          <cell r="E2552" t="str">
            <v>25.7M</v>
          </cell>
          <cell r="F2552">
            <v>6918.75</v>
          </cell>
          <cell r="G2552">
            <v>8025.7499999999991</v>
          </cell>
          <cell r="H2552">
            <v>8026</v>
          </cell>
        </row>
        <row r="2553">
          <cell r="B2553" t="str">
            <v>Pad Kit,Disc brake Front  04465-60340</v>
          </cell>
          <cell r="C2553" t="str">
            <v>Supplies</v>
          </cell>
          <cell r="D2553" t="str">
            <v>TRANSPORT</v>
          </cell>
          <cell r="E2553" t="str">
            <v>26.8M</v>
          </cell>
          <cell r="F2553">
            <v>8120</v>
          </cell>
          <cell r="G2553">
            <v>9419.1999999999989</v>
          </cell>
          <cell r="H2553">
            <v>9420</v>
          </cell>
        </row>
        <row r="2554">
          <cell r="B2554" t="str">
            <v>Pad Kit,Disc brake front  26696FC002</v>
          </cell>
          <cell r="C2554" t="str">
            <v>Supplies</v>
          </cell>
          <cell r="D2554" t="str">
            <v>TRANSPORT</v>
          </cell>
          <cell r="E2554" t="str">
            <v>25.7M</v>
          </cell>
          <cell r="F2554">
            <v>11000</v>
          </cell>
          <cell r="G2554">
            <v>12760</v>
          </cell>
          <cell r="H2554">
            <v>12760</v>
          </cell>
        </row>
        <row r="2555">
          <cell r="B2555" t="str">
            <v>Pad Kit,Disc brake front 04465-35290</v>
          </cell>
          <cell r="C2555" t="str">
            <v>Supplies</v>
          </cell>
          <cell r="D2555" t="str">
            <v>TRANSPORT</v>
          </cell>
          <cell r="E2555" t="str">
            <v>26.8M</v>
          </cell>
          <cell r="F2555">
            <v>8265</v>
          </cell>
          <cell r="G2555">
            <v>9587.4</v>
          </cell>
          <cell r="H2555">
            <v>9588</v>
          </cell>
        </row>
        <row r="2556">
          <cell r="B2556" t="str">
            <v>Pad Kit,Disc brake front HZJ 105R Toyota  04465-60230</v>
          </cell>
          <cell r="C2556" t="str">
            <v>Supplies</v>
          </cell>
          <cell r="D2556" t="str">
            <v>TRANSPORT</v>
          </cell>
          <cell r="E2556" t="str">
            <v>25.7M</v>
          </cell>
          <cell r="F2556">
            <v>6496</v>
          </cell>
          <cell r="G2556">
            <v>7535.36</v>
          </cell>
          <cell r="H2556">
            <v>7536</v>
          </cell>
        </row>
        <row r="2557">
          <cell r="B2557" t="str">
            <v>Pad Kit,Disc brake front HZJ 78R  Toyota   04465-60250</v>
          </cell>
          <cell r="C2557" t="str">
            <v>Supplies</v>
          </cell>
          <cell r="D2557" t="str">
            <v>TRANSPORT</v>
          </cell>
          <cell r="E2557" t="str">
            <v>25.7M</v>
          </cell>
          <cell r="F2557">
            <v>9280</v>
          </cell>
          <cell r="G2557">
            <v>10764.8</v>
          </cell>
          <cell r="H2557">
            <v>10765</v>
          </cell>
        </row>
        <row r="2558">
          <cell r="B2558" t="str">
            <v>Pad Kit,Disc brake Rear  04466-60040</v>
          </cell>
          <cell r="C2558" t="str">
            <v>Supplies</v>
          </cell>
          <cell r="D2558" t="str">
            <v>TRANSPORT</v>
          </cell>
          <cell r="E2558" t="str">
            <v>25.7M</v>
          </cell>
          <cell r="F2558">
            <v>4077.4</v>
          </cell>
          <cell r="G2558">
            <v>4729.7839999999997</v>
          </cell>
          <cell r="H2558">
            <v>4730</v>
          </cell>
        </row>
        <row r="2559">
          <cell r="B2559" t="str">
            <v>Pad Kit,Disc brake Rear  26296AE081</v>
          </cell>
          <cell r="C2559" t="str">
            <v>Supplies</v>
          </cell>
          <cell r="D2559" t="str">
            <v>TRANSPORT</v>
          </cell>
          <cell r="E2559" t="str">
            <v>25.7M</v>
          </cell>
          <cell r="F2559">
            <v>11832</v>
          </cell>
          <cell r="G2559">
            <v>13725.119999999999</v>
          </cell>
          <cell r="H2559">
            <v>13726</v>
          </cell>
        </row>
        <row r="2560">
          <cell r="B2560" t="str">
            <v>Pad Kit,Disc brake Rear 04466-60090</v>
          </cell>
          <cell r="C2560" t="str">
            <v>Supplies</v>
          </cell>
          <cell r="D2560" t="str">
            <v>TRANSPORT</v>
          </cell>
          <cell r="E2560" t="str">
            <v>26.8M</v>
          </cell>
          <cell r="F2560">
            <v>6148</v>
          </cell>
          <cell r="G2560">
            <v>7131.6799999999994</v>
          </cell>
          <cell r="H2560">
            <v>7132</v>
          </cell>
        </row>
        <row r="2561">
          <cell r="B2561" t="str">
            <v>Pad, Car sponge (Corrazi Autobella)</v>
          </cell>
          <cell r="C2561" t="str">
            <v>Supplies</v>
          </cell>
          <cell r="D2561" t="str">
            <v>CLEANING</v>
          </cell>
          <cell r="E2561" t="str">
            <v>26.8J</v>
          </cell>
          <cell r="F2561">
            <v>115.00241</v>
          </cell>
          <cell r="G2561">
            <v>133.40279559999999</v>
          </cell>
          <cell r="H2561">
            <v>134</v>
          </cell>
        </row>
        <row r="2562">
          <cell r="B2562" t="str">
            <v>Pad, Elbow</v>
          </cell>
          <cell r="C2562" t="str">
            <v>Supplies</v>
          </cell>
          <cell r="D2562" t="str">
            <v>GENERAL</v>
          </cell>
          <cell r="E2562" t="str">
            <v>25.6W</v>
          </cell>
          <cell r="F2562">
            <v>266.8</v>
          </cell>
          <cell r="G2562">
            <v>309.488</v>
          </cell>
          <cell r="H2562">
            <v>310</v>
          </cell>
        </row>
        <row r="2563">
          <cell r="B2563" t="str">
            <v>Pad, Kit Disc Brake Front 04465-26420 1x4</v>
          </cell>
          <cell r="C2563" t="str">
            <v>Supplies</v>
          </cell>
          <cell r="D2563" t="str">
            <v>TRANSPORT</v>
          </cell>
          <cell r="E2563" t="str">
            <v>25.7M</v>
          </cell>
          <cell r="F2563">
            <v>5379.7205400000003</v>
          </cell>
          <cell r="G2563">
            <v>6240.4758264000002</v>
          </cell>
          <cell r="H2563">
            <v>6241</v>
          </cell>
        </row>
        <row r="2564">
          <cell r="B2564" t="str">
            <v>Pad, Knee</v>
          </cell>
          <cell r="C2564" t="str">
            <v>Supplies</v>
          </cell>
          <cell r="D2564" t="str">
            <v>GENERAL</v>
          </cell>
          <cell r="E2564" t="str">
            <v>25.6W</v>
          </cell>
          <cell r="F2564">
            <v>266.8</v>
          </cell>
          <cell r="G2564">
            <v>309.488</v>
          </cell>
          <cell r="H2564">
            <v>310</v>
          </cell>
        </row>
        <row r="2565">
          <cell r="B2565" t="str">
            <v>Pad, Phone message carbonless copies</v>
          </cell>
          <cell r="C2565" t="str">
            <v>Supplies</v>
          </cell>
          <cell r="D2565" t="str">
            <v>OFFICE</v>
          </cell>
          <cell r="E2565" t="str">
            <v>26.6L</v>
          </cell>
          <cell r="F2565">
            <v>17</v>
          </cell>
          <cell r="G2565">
            <v>19.72</v>
          </cell>
          <cell r="H2565">
            <v>20</v>
          </cell>
        </row>
        <row r="2566">
          <cell r="B2566" t="str">
            <v>Pad, Post it  2x1 1/2 (Yellow sticker Small)</v>
          </cell>
          <cell r="C2566" t="str">
            <v>Supplies</v>
          </cell>
          <cell r="D2566" t="str">
            <v>OFFICE</v>
          </cell>
          <cell r="E2566" t="str">
            <v>26.6L</v>
          </cell>
          <cell r="F2566">
            <v>25.000330000000002</v>
          </cell>
          <cell r="G2566">
            <v>29.000382800000001</v>
          </cell>
          <cell r="H2566">
            <v>30</v>
          </cell>
        </row>
        <row r="2567">
          <cell r="B2567" t="str">
            <v>Pad, Post it  3x3 (Yellow sticker Medium)</v>
          </cell>
          <cell r="C2567" t="str">
            <v>Supplies</v>
          </cell>
          <cell r="D2567" t="str">
            <v>OFFICE</v>
          </cell>
          <cell r="E2567" t="str">
            <v>26.6L</v>
          </cell>
          <cell r="F2567">
            <v>25.000299999999999</v>
          </cell>
          <cell r="G2567">
            <v>29.000347999999999</v>
          </cell>
          <cell r="H2567">
            <v>30</v>
          </cell>
        </row>
        <row r="2568">
          <cell r="B2568" t="str">
            <v>Pad, Post it  3x5 (Yellow sticker Large)</v>
          </cell>
          <cell r="C2568" t="str">
            <v>Supplies</v>
          </cell>
          <cell r="D2568" t="str">
            <v>OFFICE</v>
          </cell>
          <cell r="E2568" t="str">
            <v>26.6L</v>
          </cell>
          <cell r="F2568">
            <v>36.999400000000001</v>
          </cell>
          <cell r="G2568">
            <v>42.919303999999997</v>
          </cell>
          <cell r="H2568">
            <v>43</v>
          </cell>
        </row>
        <row r="2569">
          <cell r="B2569" t="str">
            <v>Pad, Stamp- Blue</v>
          </cell>
          <cell r="C2569" t="str">
            <v>Supplies</v>
          </cell>
          <cell r="D2569" t="str">
            <v>OFFICE</v>
          </cell>
          <cell r="E2569" t="str">
            <v>26.6L</v>
          </cell>
          <cell r="F2569">
            <v>160.01</v>
          </cell>
          <cell r="G2569">
            <v>185.61159999999998</v>
          </cell>
          <cell r="H2569">
            <v>186</v>
          </cell>
        </row>
        <row r="2570">
          <cell r="B2570" t="str">
            <v xml:space="preserve">Pad, Supa brite Prem-scourer- Giant Black </v>
          </cell>
          <cell r="C2570" t="str">
            <v>Supplies</v>
          </cell>
          <cell r="D2570" t="str">
            <v>CLEANING</v>
          </cell>
          <cell r="E2570" t="str">
            <v>26.8J</v>
          </cell>
          <cell r="F2570">
            <v>60.000070000000001</v>
          </cell>
          <cell r="G2570">
            <v>69.600081199999991</v>
          </cell>
          <cell r="H2570">
            <v>70</v>
          </cell>
        </row>
        <row r="2571">
          <cell r="B2571" t="str">
            <v>Pad, Supa-Brite 12/Pack</v>
          </cell>
          <cell r="C2571" t="str">
            <v>Supplies</v>
          </cell>
          <cell r="D2571" t="str">
            <v>CLEANING</v>
          </cell>
          <cell r="E2571" t="str">
            <v>26.8J</v>
          </cell>
          <cell r="F2571">
            <v>264.00434999999999</v>
          </cell>
          <cell r="G2571">
            <v>306.24504599999995</v>
          </cell>
          <cell r="H2571">
            <v>307</v>
          </cell>
        </row>
        <row r="2572">
          <cell r="B2572" t="str">
            <v xml:space="preserve">Pad, Turtle Wax Polishing </v>
          </cell>
          <cell r="C2572" t="str">
            <v>Supplies</v>
          </cell>
          <cell r="D2572" t="str">
            <v>CLEANING</v>
          </cell>
          <cell r="E2572" t="str">
            <v>26.8J</v>
          </cell>
          <cell r="F2572">
            <v>316.38</v>
          </cell>
          <cell r="G2572">
            <v>367.00079999999997</v>
          </cell>
          <cell r="H2572">
            <v>368</v>
          </cell>
        </row>
        <row r="2573">
          <cell r="B2573" t="str">
            <v>Pad, Writing A4 White ruled 100/pg</v>
          </cell>
          <cell r="C2573" t="str">
            <v>Supplies</v>
          </cell>
          <cell r="D2573" t="str">
            <v>OFFICE</v>
          </cell>
          <cell r="E2573" t="str">
            <v>26.6L</v>
          </cell>
          <cell r="F2573">
            <v>30.044</v>
          </cell>
          <cell r="G2573">
            <v>34.851039999999998</v>
          </cell>
          <cell r="H2573">
            <v>35</v>
          </cell>
        </row>
        <row r="2574">
          <cell r="B2574" t="str">
            <v xml:space="preserve">Padlock- Viro Large </v>
          </cell>
          <cell r="C2574" t="str">
            <v>Supplies</v>
          </cell>
          <cell r="D2574" t="str">
            <v>H/WARE</v>
          </cell>
          <cell r="E2574" t="str">
            <v>26.8G</v>
          </cell>
          <cell r="F2574">
            <v>3480</v>
          </cell>
          <cell r="G2574">
            <v>4036.7999999999997</v>
          </cell>
          <cell r="H2574">
            <v>4037</v>
          </cell>
        </row>
        <row r="2575">
          <cell r="B2575" t="str">
            <v xml:space="preserve">Padlock- Viro X-Large </v>
          </cell>
          <cell r="C2575" t="str">
            <v>Supplies</v>
          </cell>
          <cell r="D2575" t="str">
            <v>H/WARE</v>
          </cell>
          <cell r="E2575" t="str">
            <v>26.8G</v>
          </cell>
          <cell r="F2575">
            <v>1500</v>
          </cell>
          <cell r="G2575">
            <v>1739.9999999999998</v>
          </cell>
          <cell r="H2575">
            <v>1740</v>
          </cell>
        </row>
        <row r="2576">
          <cell r="B2576" t="str">
            <v>Pads, Titan Blotter  76x102mm (1x100/pk)</v>
          </cell>
          <cell r="C2576" t="str">
            <v>Supplies</v>
          </cell>
          <cell r="D2576" t="str">
            <v>LAB-CONS</v>
          </cell>
          <cell r="E2576">
            <v>26.51</v>
          </cell>
          <cell r="F2576">
            <v>2432</v>
          </cell>
          <cell r="G2576">
            <v>2821.12</v>
          </cell>
          <cell r="H2576">
            <v>2822</v>
          </cell>
        </row>
        <row r="2577">
          <cell r="B2577" t="str">
            <v>Paint, Clotrimazole Oral 1% 15ml</v>
          </cell>
          <cell r="C2577" t="str">
            <v>Supplies</v>
          </cell>
          <cell r="D2577" t="str">
            <v>DRUGS</v>
          </cell>
          <cell r="E2577">
            <v>26.11</v>
          </cell>
          <cell r="F2577">
            <v>28</v>
          </cell>
          <cell r="G2577">
            <v>32.479999999999997</v>
          </cell>
          <cell r="H2577">
            <v>33</v>
          </cell>
        </row>
        <row r="2578">
          <cell r="B2578" t="str">
            <v>Paint, Emulsion,Brilliant White Crown 1x4 lts</v>
          </cell>
          <cell r="C2578" t="str">
            <v>Supplies</v>
          </cell>
          <cell r="D2578" t="str">
            <v>H/WARE</v>
          </cell>
          <cell r="E2578" t="str">
            <v>26.8G</v>
          </cell>
          <cell r="F2578">
            <v>1649.9949999999999</v>
          </cell>
          <cell r="G2578">
            <v>1913.9941999999996</v>
          </cell>
          <cell r="H2578">
            <v>1914</v>
          </cell>
        </row>
        <row r="2579">
          <cell r="B2579" t="str">
            <v>Paint, White, Emulsion Crown 1x4 lts</v>
          </cell>
          <cell r="C2579" t="str">
            <v>Supplies</v>
          </cell>
          <cell r="D2579" t="str">
            <v>H/WARE</v>
          </cell>
          <cell r="E2579" t="str">
            <v>26.8G</v>
          </cell>
          <cell r="F2579">
            <v>1650</v>
          </cell>
          <cell r="G2579">
            <v>1913.9999999999998</v>
          </cell>
          <cell r="H2579">
            <v>1914</v>
          </cell>
        </row>
        <row r="2580">
          <cell r="B2580" t="str">
            <v>Paint,Gloss summer Blue 4lts</v>
          </cell>
          <cell r="C2580" t="str">
            <v>Supplies</v>
          </cell>
          <cell r="D2580" t="str">
            <v>H/WARE</v>
          </cell>
          <cell r="E2580" t="str">
            <v>26.8G</v>
          </cell>
          <cell r="F2580">
            <v>1850</v>
          </cell>
          <cell r="G2580">
            <v>2146</v>
          </cell>
          <cell r="H2580">
            <v>2146</v>
          </cell>
        </row>
        <row r="2581">
          <cell r="B2581" t="str">
            <v>Pan, Dust  Medium plastic</v>
          </cell>
          <cell r="C2581" t="str">
            <v>Supplies</v>
          </cell>
          <cell r="D2581" t="str">
            <v>CLEANING</v>
          </cell>
          <cell r="E2581" t="str">
            <v>26.8J</v>
          </cell>
          <cell r="F2581">
            <v>59.994999999999997</v>
          </cell>
          <cell r="G2581">
            <v>69.594199999999987</v>
          </cell>
          <cell r="H2581">
            <v>70</v>
          </cell>
        </row>
        <row r="2582">
          <cell r="B2582" t="str">
            <v xml:space="preserve">Pan, Dust &amp; Brush Set, Addis Comfi Grip </v>
          </cell>
          <cell r="C2582" t="str">
            <v>Supplies</v>
          </cell>
          <cell r="D2582" t="str">
            <v>CLEANING</v>
          </cell>
          <cell r="E2582" t="str">
            <v>26.8J</v>
          </cell>
          <cell r="F2582">
            <v>240.005</v>
          </cell>
          <cell r="G2582">
            <v>278.4058</v>
          </cell>
          <cell r="H2582">
            <v>279</v>
          </cell>
        </row>
        <row r="2583">
          <cell r="B2583" t="str">
            <v>Panel, Legrand Patches 24 ports</v>
          </cell>
          <cell r="C2583" t="str">
            <v>Supplies</v>
          </cell>
          <cell r="D2583" t="str">
            <v>COMP</v>
          </cell>
          <cell r="E2583" t="str">
            <v>26.6B</v>
          </cell>
          <cell r="F2583">
            <v>19372</v>
          </cell>
          <cell r="G2583">
            <v>22471.519999999997</v>
          </cell>
          <cell r="H2583">
            <v>22472</v>
          </cell>
        </row>
        <row r="2584">
          <cell r="B2584" t="str">
            <v>Panel, Patch #N054-024 Tripp Lite 24-port Cat 5e Feed Through</v>
          </cell>
          <cell r="C2584" t="str">
            <v>Supplies</v>
          </cell>
          <cell r="D2584" t="str">
            <v>COMP</v>
          </cell>
          <cell r="E2584" t="str">
            <v>26.6B</v>
          </cell>
          <cell r="F2584">
            <v>19290.8</v>
          </cell>
          <cell r="G2584">
            <v>22377.327999999998</v>
          </cell>
          <cell r="H2584">
            <v>22378</v>
          </cell>
        </row>
        <row r="2585">
          <cell r="B2585" t="str">
            <v>Paper,  Embossed Ivory Silver 1x100</v>
          </cell>
          <cell r="C2585" t="str">
            <v>Supplies</v>
          </cell>
          <cell r="D2585" t="str">
            <v>OFFICE</v>
          </cell>
          <cell r="E2585" t="str">
            <v>26.6L</v>
          </cell>
          <cell r="F2585">
            <v>696</v>
          </cell>
          <cell r="G2585">
            <v>807.3599999999999</v>
          </cell>
          <cell r="H2585">
            <v>808</v>
          </cell>
        </row>
        <row r="2586">
          <cell r="B2586" t="str">
            <v>Paper, Carbon 1x100</v>
          </cell>
          <cell r="C2586" t="str">
            <v>Supplies</v>
          </cell>
          <cell r="D2586" t="str">
            <v>OFFICE</v>
          </cell>
          <cell r="E2586" t="str">
            <v>26.6L</v>
          </cell>
          <cell r="F2586">
            <v>990.00199999999995</v>
          </cell>
          <cell r="G2586">
            <v>1148.4023199999999</v>
          </cell>
          <cell r="H2586">
            <v>1149</v>
          </cell>
        </row>
        <row r="2587">
          <cell r="B2587" t="str">
            <v>Paper, Embossed A4 Cream 1x100</v>
          </cell>
          <cell r="C2587" t="str">
            <v>Supplies</v>
          </cell>
          <cell r="D2587" t="str">
            <v>OFFICE</v>
          </cell>
          <cell r="E2587" t="str">
            <v>26.6L</v>
          </cell>
          <cell r="F2587">
            <v>759.99726999999996</v>
          </cell>
          <cell r="G2587">
            <v>881.59683319999988</v>
          </cell>
          <cell r="H2587">
            <v>882</v>
          </cell>
        </row>
        <row r="2588">
          <cell r="B2588" t="str">
            <v>Paper, Embossed A4 Green 1x100</v>
          </cell>
          <cell r="C2588" t="str">
            <v>Supplies</v>
          </cell>
          <cell r="D2588" t="str">
            <v>OFFICE</v>
          </cell>
          <cell r="E2588" t="str">
            <v>26.6L</v>
          </cell>
          <cell r="F2588">
            <v>841</v>
          </cell>
          <cell r="G2588">
            <v>975.56</v>
          </cell>
          <cell r="H2588">
            <v>976</v>
          </cell>
        </row>
        <row r="2589">
          <cell r="B2589" t="str">
            <v>Paper, Embossed A4 Ivory White 1x100</v>
          </cell>
          <cell r="C2589" t="str">
            <v>Supplies</v>
          </cell>
          <cell r="D2589" t="str">
            <v>OFFICE</v>
          </cell>
          <cell r="E2589" t="str">
            <v>26.6L</v>
          </cell>
          <cell r="F2589">
            <v>800</v>
          </cell>
          <cell r="G2589">
            <v>927.99999999999989</v>
          </cell>
          <cell r="H2589">
            <v>928</v>
          </cell>
        </row>
        <row r="2590">
          <cell r="B2590" t="str">
            <v>Paper, Embossed A4 White  1x100</v>
          </cell>
          <cell r="C2590" t="str">
            <v>Supplies</v>
          </cell>
          <cell r="D2590" t="str">
            <v>OFFICE</v>
          </cell>
          <cell r="E2590" t="str">
            <v>26.6L</v>
          </cell>
          <cell r="F2590">
            <v>335</v>
          </cell>
          <cell r="G2590">
            <v>388.59999999999997</v>
          </cell>
          <cell r="H2590">
            <v>389</v>
          </cell>
        </row>
        <row r="2591">
          <cell r="B2591" t="str">
            <v>Paper, Filter  Whatman  Diameter 12.5cm 100/pk</v>
          </cell>
          <cell r="C2591" t="str">
            <v>Supplies</v>
          </cell>
          <cell r="D2591" t="str">
            <v>LAB-CONS</v>
          </cell>
          <cell r="E2591">
            <v>26.51</v>
          </cell>
          <cell r="F2591">
            <v>750</v>
          </cell>
          <cell r="G2591">
            <v>869.99999999999989</v>
          </cell>
          <cell r="H2591">
            <v>870</v>
          </cell>
        </row>
        <row r="2592">
          <cell r="B2592" t="str">
            <v>Paper, Filter  Whatman 12.5cm  125mm  100pk</v>
          </cell>
          <cell r="C2592" t="str">
            <v>Supplies</v>
          </cell>
          <cell r="D2592" t="str">
            <v>LAB-CONS</v>
          </cell>
          <cell r="E2592">
            <v>26.51</v>
          </cell>
          <cell r="F2592">
            <v>900</v>
          </cell>
          <cell r="G2592">
            <v>1044</v>
          </cell>
          <cell r="H2592">
            <v>1044</v>
          </cell>
        </row>
        <row r="2593">
          <cell r="B2593" t="str">
            <v>Paper, Filter  Whatman 90m 100pk</v>
          </cell>
          <cell r="C2593" t="str">
            <v>Supplies</v>
          </cell>
          <cell r="D2593" t="str">
            <v>LAB-CONS</v>
          </cell>
          <cell r="E2593">
            <v>26.51</v>
          </cell>
          <cell r="F2593">
            <v>585</v>
          </cell>
          <cell r="G2593">
            <v>678.59999999999991</v>
          </cell>
          <cell r="H2593">
            <v>679</v>
          </cell>
        </row>
        <row r="2594">
          <cell r="B2594" t="str">
            <v>Paper, Filter Nagel 90mm 100/pkt</v>
          </cell>
          <cell r="C2594" t="str">
            <v>Supplies</v>
          </cell>
          <cell r="D2594" t="str">
            <v>LAB-CONS</v>
          </cell>
          <cell r="E2594">
            <v>26.51</v>
          </cell>
          <cell r="F2594">
            <v>750</v>
          </cell>
          <cell r="G2594">
            <v>869.99999999999989</v>
          </cell>
          <cell r="H2594">
            <v>870</v>
          </cell>
        </row>
        <row r="2595">
          <cell r="B2595" t="str">
            <v>Paper, Filter S&amp;S 903 1x100</v>
          </cell>
          <cell r="C2595" t="str">
            <v>Supplies</v>
          </cell>
          <cell r="D2595" t="str">
            <v>LAB-CONS</v>
          </cell>
          <cell r="E2595">
            <v>26.51</v>
          </cell>
          <cell r="F2595">
            <v>4200</v>
          </cell>
          <cell r="G2595">
            <v>4872</v>
          </cell>
          <cell r="H2595">
            <v>4872</v>
          </cell>
        </row>
        <row r="2596">
          <cell r="B2596" t="str">
            <v>Paper, Filter Whatman 150mm</v>
          </cell>
          <cell r="C2596" t="str">
            <v>Supplies</v>
          </cell>
          <cell r="D2596" t="str">
            <v>LAB-CONS</v>
          </cell>
          <cell r="E2596">
            <v>26.51</v>
          </cell>
          <cell r="F2596">
            <v>3550</v>
          </cell>
          <cell r="G2596">
            <v>4118</v>
          </cell>
          <cell r="H2596">
            <v>4118</v>
          </cell>
        </row>
        <row r="2597">
          <cell r="B2597" t="str">
            <v xml:space="preserve">Paper, Filter,Whatman (90mm)    </v>
          </cell>
          <cell r="C2597" t="str">
            <v>Supplies</v>
          </cell>
          <cell r="D2597" t="str">
            <v>LAB-CONS</v>
          </cell>
          <cell r="E2597">
            <v>26.51</v>
          </cell>
          <cell r="F2597">
            <v>900</v>
          </cell>
          <cell r="G2597">
            <v>1044</v>
          </cell>
          <cell r="H2597">
            <v>1044</v>
          </cell>
        </row>
        <row r="2598">
          <cell r="B2598" t="str">
            <v>Paper, Manila A1 Assorted</v>
          </cell>
          <cell r="C2598" t="str">
            <v>Supplies</v>
          </cell>
          <cell r="D2598" t="str">
            <v>OFFICE</v>
          </cell>
          <cell r="E2598" t="str">
            <v>26.6L</v>
          </cell>
          <cell r="F2598">
            <v>9.9990000000000006</v>
          </cell>
          <cell r="G2598">
            <v>11.598839999999999</v>
          </cell>
          <cell r="H2598">
            <v>12</v>
          </cell>
        </row>
        <row r="2599">
          <cell r="B2599" t="str">
            <v>Paper, Manila A3</v>
          </cell>
          <cell r="C2599" t="str">
            <v>Supplies</v>
          </cell>
          <cell r="D2599" t="str">
            <v>OFFICE</v>
          </cell>
          <cell r="E2599" t="str">
            <v>26.6L</v>
          </cell>
          <cell r="F2599">
            <v>580</v>
          </cell>
          <cell r="G2599">
            <v>672.8</v>
          </cell>
          <cell r="H2599">
            <v>673</v>
          </cell>
        </row>
        <row r="2600">
          <cell r="B2600" t="str">
            <v>Paper, Manila A4 250/pkt</v>
          </cell>
          <cell r="C2600" t="str">
            <v>Supplies</v>
          </cell>
          <cell r="D2600" t="str">
            <v>OFFICE</v>
          </cell>
          <cell r="E2600" t="str">
            <v>26.6L</v>
          </cell>
          <cell r="F2600">
            <v>2915</v>
          </cell>
          <cell r="G2600">
            <v>3381.3999999999996</v>
          </cell>
          <cell r="H2600">
            <v>3382</v>
          </cell>
        </row>
        <row r="2601">
          <cell r="B2601" t="str">
            <v>Paper, Manila Assorted Colours 1x100</v>
          </cell>
          <cell r="C2601" t="str">
            <v>Supplies</v>
          </cell>
          <cell r="D2601" t="str">
            <v>OFFICE</v>
          </cell>
          <cell r="E2601" t="str">
            <v>26.6L</v>
          </cell>
          <cell r="F2601">
            <v>1400.0039999999999</v>
          </cell>
          <cell r="G2601">
            <v>1624.0046399999999</v>
          </cell>
          <cell r="H2601">
            <v>1625</v>
          </cell>
        </row>
        <row r="2602">
          <cell r="B2602" t="str">
            <v>Paper, Newsprint A1 1x500</v>
          </cell>
          <cell r="C2602" t="str">
            <v>Supplies</v>
          </cell>
          <cell r="D2602" t="str">
            <v>OFFICE</v>
          </cell>
          <cell r="E2602" t="str">
            <v>26.6L</v>
          </cell>
          <cell r="F2602">
            <v>1798</v>
          </cell>
          <cell r="G2602">
            <v>2085.6799999999998</v>
          </cell>
          <cell r="H2602">
            <v>2086</v>
          </cell>
        </row>
        <row r="2603">
          <cell r="B2603" t="str">
            <v>Paper, Photocopying A3 White 80gsm 1x500</v>
          </cell>
          <cell r="C2603" t="str">
            <v>Supplies</v>
          </cell>
          <cell r="D2603" t="str">
            <v>OFFICE</v>
          </cell>
          <cell r="E2603" t="str">
            <v>26.6L</v>
          </cell>
          <cell r="F2603">
            <v>810.00016000000005</v>
          </cell>
          <cell r="G2603">
            <v>939.60018560000003</v>
          </cell>
          <cell r="H2603">
            <v>940</v>
          </cell>
        </row>
        <row r="2604">
          <cell r="B2604" t="str">
            <v>Paper, Photocopying A4 Blue 80gsm 1x500</v>
          </cell>
          <cell r="C2604" t="str">
            <v>Supplies</v>
          </cell>
          <cell r="D2604" t="str">
            <v>OFFICE</v>
          </cell>
          <cell r="E2604" t="str">
            <v>26.6L</v>
          </cell>
          <cell r="F2604">
            <v>495</v>
          </cell>
          <cell r="G2604">
            <v>574.19999999999993</v>
          </cell>
          <cell r="H2604">
            <v>575</v>
          </cell>
        </row>
        <row r="2605">
          <cell r="B2605" t="str">
            <v>Paper, Photocopying A4 Green 80gsm 1x500</v>
          </cell>
          <cell r="C2605" t="str">
            <v>Supplies</v>
          </cell>
          <cell r="D2605" t="str">
            <v>OFFICE</v>
          </cell>
          <cell r="E2605" t="str">
            <v>26.6L</v>
          </cell>
          <cell r="F2605">
            <v>550</v>
          </cell>
          <cell r="G2605">
            <v>638</v>
          </cell>
          <cell r="H2605">
            <v>638</v>
          </cell>
        </row>
        <row r="2606">
          <cell r="B2606" t="str">
            <v>Paper, Photocopying A4 Pink 80gms 1x500</v>
          </cell>
          <cell r="C2606" t="str">
            <v>Supplies</v>
          </cell>
          <cell r="D2606" t="str">
            <v>OFFICE</v>
          </cell>
          <cell r="E2606" t="str">
            <v>26.6L</v>
          </cell>
          <cell r="F2606">
            <v>649.6</v>
          </cell>
          <cell r="G2606">
            <v>753.53599999999994</v>
          </cell>
          <cell r="H2606">
            <v>754</v>
          </cell>
        </row>
        <row r="2607">
          <cell r="B2607" t="str">
            <v>Paper, Photocopying A4 White 80gsm 1x500</v>
          </cell>
          <cell r="C2607" t="str">
            <v>Supplies</v>
          </cell>
          <cell r="D2607" t="str">
            <v>OFFICE</v>
          </cell>
          <cell r="E2607" t="str">
            <v>26.6L</v>
          </cell>
          <cell r="F2607">
            <v>562.6</v>
          </cell>
          <cell r="G2607">
            <v>652.61599999999999</v>
          </cell>
          <cell r="H2607">
            <v>653</v>
          </cell>
        </row>
        <row r="2608">
          <cell r="B2608" t="str">
            <v>Paper, Photocopying A4 Yellow 80gsm 1x500</v>
          </cell>
          <cell r="C2608" t="str">
            <v>Supplies</v>
          </cell>
          <cell r="D2608" t="str">
            <v>OFFICE</v>
          </cell>
          <cell r="E2608" t="str">
            <v>26.6L</v>
          </cell>
          <cell r="F2608">
            <v>490</v>
          </cell>
          <cell r="G2608">
            <v>568.4</v>
          </cell>
          <cell r="H2608">
            <v>569</v>
          </cell>
        </row>
        <row r="2609">
          <cell r="B2609" t="str">
            <v>Paper, Plotter (Roll)</v>
          </cell>
          <cell r="C2609" t="str">
            <v>Supplies</v>
          </cell>
          <cell r="D2609" t="str">
            <v>OFFICE</v>
          </cell>
          <cell r="E2609" t="str">
            <v>26.6L</v>
          </cell>
          <cell r="F2609">
            <v>15080</v>
          </cell>
          <cell r="G2609">
            <v>17492.8</v>
          </cell>
          <cell r="H2609">
            <v>17493</v>
          </cell>
        </row>
        <row r="2610">
          <cell r="B2610" t="str">
            <v>Paper, Serviette 100/pkt</v>
          </cell>
          <cell r="C2610" t="str">
            <v>Supplies</v>
          </cell>
          <cell r="D2610" t="str">
            <v>CLEANING</v>
          </cell>
          <cell r="E2610" t="str">
            <v>26.8J</v>
          </cell>
          <cell r="F2610">
            <v>65</v>
          </cell>
          <cell r="G2610">
            <v>75.399999999999991</v>
          </cell>
          <cell r="H2610">
            <v>76</v>
          </cell>
        </row>
        <row r="2611">
          <cell r="B2611" t="str">
            <v>Paper, Thermal for BTS 305</v>
          </cell>
          <cell r="C2611" t="str">
            <v>Supplies</v>
          </cell>
          <cell r="D2611" t="str">
            <v>LAB-CONS</v>
          </cell>
          <cell r="E2611">
            <v>26.51</v>
          </cell>
          <cell r="F2611">
            <v>250</v>
          </cell>
          <cell r="G2611">
            <v>290</v>
          </cell>
          <cell r="H2611">
            <v>290</v>
          </cell>
        </row>
        <row r="2612">
          <cell r="B2612" t="str">
            <v>Paper, Thermal Paper</v>
          </cell>
          <cell r="C2612" t="str">
            <v>Supplies</v>
          </cell>
          <cell r="D2612" t="str">
            <v>LAB-CONS</v>
          </cell>
          <cell r="E2612">
            <v>26.51</v>
          </cell>
          <cell r="F2612">
            <v>1500</v>
          </cell>
          <cell r="G2612">
            <v>1739.9999999999998</v>
          </cell>
          <cell r="H2612">
            <v>1740</v>
          </cell>
        </row>
        <row r="2613">
          <cell r="B2613" t="str">
            <v>Paper, Tissue/ Rosy/Velvex/Tena 1x40</v>
          </cell>
          <cell r="C2613" t="str">
            <v>Supplies</v>
          </cell>
          <cell r="D2613" t="str">
            <v>CLEANING</v>
          </cell>
          <cell r="E2613" t="str">
            <v>26.8J</v>
          </cell>
          <cell r="F2613">
            <v>779.99800000000005</v>
          </cell>
          <cell r="G2613">
            <v>904.79768000000001</v>
          </cell>
          <cell r="H2613">
            <v>905</v>
          </cell>
        </row>
        <row r="2614">
          <cell r="B2614" t="str">
            <v>Paper, Tissue/ Rosy/Velvex/Tena 40/bale</v>
          </cell>
          <cell r="C2614" t="str">
            <v>Supplies</v>
          </cell>
          <cell r="D2614" t="str">
            <v>CLEANING</v>
          </cell>
          <cell r="E2614" t="str">
            <v>26.8J</v>
          </cell>
          <cell r="F2614">
            <v>890.00075000000004</v>
          </cell>
          <cell r="G2614">
            <v>1032.4008699999999</v>
          </cell>
          <cell r="H2614">
            <v>1033</v>
          </cell>
        </row>
        <row r="2615">
          <cell r="B2615" t="str">
            <v>Paper, Towel (from ) Jencons</v>
          </cell>
          <cell r="C2615" t="str">
            <v>Supplies</v>
          </cell>
          <cell r="D2615" t="str">
            <v>LAB-CONS</v>
          </cell>
          <cell r="E2615">
            <v>26.51</v>
          </cell>
          <cell r="F2615">
            <v>1687.39</v>
          </cell>
          <cell r="G2615">
            <v>1957.3724</v>
          </cell>
          <cell r="H2615">
            <v>1958</v>
          </cell>
        </row>
        <row r="2616">
          <cell r="B2616" t="str">
            <v xml:space="preserve">Paper, Towel 1x100(Pkt)    </v>
          </cell>
          <cell r="C2616" t="str">
            <v>Supplies</v>
          </cell>
          <cell r="D2616" t="str">
            <v>LAB-CONS</v>
          </cell>
          <cell r="E2616">
            <v>26.51</v>
          </cell>
          <cell r="F2616">
            <v>149.99959999999999</v>
          </cell>
          <cell r="G2616">
            <v>173.99953599999998</v>
          </cell>
          <cell r="H2616">
            <v>174</v>
          </cell>
        </row>
        <row r="2617">
          <cell r="B2617" t="str">
            <v>Paper, Towels C Fold 1x2500</v>
          </cell>
          <cell r="C2617" t="str">
            <v>Supplies</v>
          </cell>
          <cell r="D2617" t="str">
            <v>LAB-CONS</v>
          </cell>
          <cell r="E2617">
            <v>26.51</v>
          </cell>
          <cell r="F2617">
            <v>61.21</v>
          </cell>
          <cell r="G2617">
            <v>71.003599999999992</v>
          </cell>
          <cell r="H2617">
            <v>72</v>
          </cell>
        </row>
        <row r="2618">
          <cell r="B2618" t="str">
            <v>Paper,Manila A4 100/pkt</v>
          </cell>
          <cell r="C2618" t="str">
            <v>Supplies</v>
          </cell>
          <cell r="D2618" t="str">
            <v>OFFICE</v>
          </cell>
          <cell r="E2618" t="str">
            <v>26.6L</v>
          </cell>
          <cell r="F2618">
            <v>2.0299999999999998</v>
          </cell>
          <cell r="G2618">
            <v>2.3547999999999996</v>
          </cell>
          <cell r="H2618">
            <v>3</v>
          </cell>
        </row>
        <row r="2619">
          <cell r="B2619" t="str">
            <v>Parafilm 4'' x125 ft</v>
          </cell>
          <cell r="C2619" t="str">
            <v>Supplies</v>
          </cell>
          <cell r="D2619" t="str">
            <v>LAB-CONS</v>
          </cell>
          <cell r="E2619">
            <v>26.51</v>
          </cell>
          <cell r="F2619">
            <v>4582</v>
          </cell>
          <cell r="G2619">
            <v>5315.12</v>
          </cell>
          <cell r="H2619">
            <v>5316</v>
          </cell>
        </row>
        <row r="2620">
          <cell r="B2620" t="str">
            <v>Parafilm 4'' x250ft</v>
          </cell>
          <cell r="C2620" t="str">
            <v>Supplies</v>
          </cell>
          <cell r="D2620" t="str">
            <v>LAB-CONS</v>
          </cell>
          <cell r="E2620">
            <v>26.51</v>
          </cell>
          <cell r="F2620">
            <v>3480</v>
          </cell>
          <cell r="G2620">
            <v>4036.7999999999997</v>
          </cell>
          <cell r="H2620">
            <v>4037</v>
          </cell>
        </row>
        <row r="2621">
          <cell r="B2621" t="str">
            <v>Part,  for Drum Unit  part #  KX-FA78A</v>
          </cell>
          <cell r="C2621" t="str">
            <v>Supplies</v>
          </cell>
          <cell r="D2621" t="str">
            <v>COMP</v>
          </cell>
          <cell r="E2621" t="str">
            <v>26.6B</v>
          </cell>
          <cell r="F2621">
            <v>12586</v>
          </cell>
          <cell r="G2621">
            <v>14599.759999999998</v>
          </cell>
          <cell r="H2621">
            <v>14600</v>
          </cell>
        </row>
        <row r="2622">
          <cell r="B2622" t="str">
            <v>Part, ALER Board UPS MGE GALAXY 3000, 30KVA</v>
          </cell>
          <cell r="C2622" t="str">
            <v>Supplies</v>
          </cell>
          <cell r="D2622" t="str">
            <v>COMP</v>
          </cell>
          <cell r="E2622" t="str">
            <v>26.6B</v>
          </cell>
          <cell r="F2622">
            <v>93199.45</v>
          </cell>
          <cell r="G2622">
            <v>108111.36199999999</v>
          </cell>
          <cell r="H2622">
            <v>108112</v>
          </cell>
        </row>
        <row r="2623">
          <cell r="B2623" t="str">
            <v>Part, ALER Board-B UPS MGE GALAXY 3000, 30KVA</v>
          </cell>
          <cell r="C2623" t="str">
            <v>Supplies</v>
          </cell>
          <cell r="D2623" t="str">
            <v>COMP</v>
          </cell>
          <cell r="E2623" t="str">
            <v>26.6B</v>
          </cell>
          <cell r="F2623">
            <v>83388.98</v>
          </cell>
          <cell r="G2623">
            <v>96731.216799999995</v>
          </cell>
          <cell r="H2623">
            <v>96732</v>
          </cell>
        </row>
        <row r="2624">
          <cell r="B2624" t="str">
            <v>Part, CHAR Board UPS MGE GALAXY 3000, 30KVA</v>
          </cell>
          <cell r="C2624" t="str">
            <v>Supplies</v>
          </cell>
          <cell r="D2624" t="str">
            <v>COMP</v>
          </cell>
          <cell r="E2624" t="str">
            <v>26.6B</v>
          </cell>
          <cell r="F2624">
            <v>29485.91</v>
          </cell>
          <cell r="G2624">
            <v>34203.655599999998</v>
          </cell>
          <cell r="H2624">
            <v>34204</v>
          </cell>
        </row>
        <row r="2625">
          <cell r="B2625" t="str">
            <v>Part, Cleaning Blade Copier Nashuatec 1500(Pc)</v>
          </cell>
          <cell r="C2625" t="str">
            <v>Supplies</v>
          </cell>
          <cell r="D2625" t="str">
            <v>COMP</v>
          </cell>
          <cell r="E2625" t="str">
            <v>26.6B</v>
          </cell>
          <cell r="F2625">
            <v>2900</v>
          </cell>
          <cell r="G2625">
            <v>3363.9999999999995</v>
          </cell>
          <cell r="H2625">
            <v>3364</v>
          </cell>
        </row>
        <row r="2626">
          <cell r="B2626" t="str">
            <v>Part, Developer Copier1500 Nashuatec (Pc)</v>
          </cell>
          <cell r="C2626" t="str">
            <v>Supplies</v>
          </cell>
          <cell r="D2626" t="str">
            <v>COMP</v>
          </cell>
          <cell r="E2626" t="str">
            <v>26.6B</v>
          </cell>
          <cell r="F2626">
            <v>10846</v>
          </cell>
          <cell r="G2626">
            <v>12581.359999999999</v>
          </cell>
          <cell r="H2626">
            <v>12582</v>
          </cell>
        </row>
        <row r="2627">
          <cell r="B2627" t="str">
            <v>Part, for HP 9000/9050 Paper pick Guide  RB2-5522-000C</v>
          </cell>
          <cell r="C2627" t="str">
            <v>Supplies</v>
          </cell>
          <cell r="D2627" t="str">
            <v>COMP</v>
          </cell>
          <cell r="E2627" t="str">
            <v>26.6B</v>
          </cell>
          <cell r="F2627">
            <v>2320</v>
          </cell>
          <cell r="G2627">
            <v>2691.2</v>
          </cell>
          <cell r="H2627">
            <v>2692</v>
          </cell>
        </row>
        <row r="2628">
          <cell r="B2628" t="str">
            <v>Part, for HP 9000/9050 Transfer Guide Assembly  RG5-5651-030CN</v>
          </cell>
          <cell r="C2628" t="str">
            <v>Supplies</v>
          </cell>
          <cell r="D2628" t="str">
            <v>COMP</v>
          </cell>
          <cell r="E2628" t="str">
            <v>26.6B</v>
          </cell>
          <cell r="F2628">
            <v>6380</v>
          </cell>
          <cell r="G2628">
            <v>7400.7999999999993</v>
          </cell>
          <cell r="H2628">
            <v>7401</v>
          </cell>
        </row>
        <row r="2629">
          <cell r="B2629" t="str">
            <v>Lamp, 250W Metal Halide Philips</v>
          </cell>
          <cell r="C2629" t="str">
            <v>Equipment</v>
          </cell>
          <cell r="D2629" t="str">
            <v>ELECTRICAL</v>
          </cell>
          <cell r="E2629" t="str">
            <v>26.8H</v>
          </cell>
          <cell r="F2629">
            <v>16820</v>
          </cell>
          <cell r="G2629">
            <v>19511.199999999997</v>
          </cell>
          <cell r="H2629">
            <v>19512</v>
          </cell>
        </row>
        <row r="2630">
          <cell r="B2630" t="str">
            <v>Bulkhead Round 2D Fitting, 16W White c/w Lamp</v>
          </cell>
          <cell r="C2630" t="str">
            <v>Supplies</v>
          </cell>
          <cell r="D2630" t="str">
            <v>ELECTRICAL</v>
          </cell>
          <cell r="E2630" t="str">
            <v>26.8H</v>
          </cell>
          <cell r="F2630">
            <v>4930</v>
          </cell>
          <cell r="G2630">
            <v>5718.7999999999993</v>
          </cell>
          <cell r="H2630">
            <v>5719</v>
          </cell>
        </row>
        <row r="2631">
          <cell r="B2631" t="str">
            <v>Bulkhead Square 2D Fitting, 16W White c/w Lamp</v>
          </cell>
          <cell r="C2631" t="str">
            <v>Supplies</v>
          </cell>
          <cell r="D2631" t="str">
            <v>ELECTRICAL</v>
          </cell>
          <cell r="E2631" t="str">
            <v>26.8H</v>
          </cell>
          <cell r="F2631">
            <v>4930</v>
          </cell>
          <cell r="G2631">
            <v>5718.7999999999993</v>
          </cell>
          <cell r="H2631">
            <v>5719</v>
          </cell>
        </row>
        <row r="2632">
          <cell r="B2632" t="str">
            <v>Switch, Catalyst 3560 series 48 port</v>
          </cell>
          <cell r="C2632" t="str">
            <v>Equipment</v>
          </cell>
          <cell r="D2632" t="str">
            <v>ELECTRICAL</v>
          </cell>
          <cell r="E2632" t="str">
            <v>26.8H</v>
          </cell>
          <cell r="F2632">
            <v>290000</v>
          </cell>
          <cell r="G2632">
            <v>336400</v>
          </cell>
          <cell r="H2632">
            <v>336400</v>
          </cell>
        </row>
        <row r="2633">
          <cell r="B2633" t="str">
            <v>Switch, Cisco Core Catalyst 4507R</v>
          </cell>
          <cell r="C2633" t="str">
            <v>Equipment</v>
          </cell>
          <cell r="D2633" t="str">
            <v>ELECTRICAL</v>
          </cell>
          <cell r="E2633" t="str">
            <v>26.8H</v>
          </cell>
          <cell r="F2633">
            <v>2438687.7200000002</v>
          </cell>
          <cell r="G2633">
            <v>2828877.7552</v>
          </cell>
          <cell r="H2633">
            <v>2828878</v>
          </cell>
        </row>
        <row r="2634">
          <cell r="B2634" t="str">
            <v>Switch, 24 Ethernet 10/100/1000 ports</v>
          </cell>
          <cell r="C2634" t="str">
            <v>Equipment</v>
          </cell>
          <cell r="D2634" t="str">
            <v>ELECTRICAL</v>
          </cell>
          <cell r="E2634" t="str">
            <v>26.6B</v>
          </cell>
          <cell r="F2634">
            <v>608531.36</v>
          </cell>
          <cell r="G2634">
            <v>705896.37759999989</v>
          </cell>
          <cell r="H2634">
            <v>705897</v>
          </cell>
        </row>
        <row r="2635">
          <cell r="B2635" t="str">
            <v>Switch, Cisco LAN Voice Security Bundle C2821-VSEC/K9</v>
          </cell>
          <cell r="C2635" t="str">
            <v>Equipment</v>
          </cell>
          <cell r="D2635" t="str">
            <v>ELECTRICAL</v>
          </cell>
          <cell r="E2635" t="str">
            <v>26.8H</v>
          </cell>
          <cell r="F2635">
            <v>399333.48</v>
          </cell>
          <cell r="G2635">
            <v>463226.83679999993</v>
          </cell>
          <cell r="H2635">
            <v>463227</v>
          </cell>
        </row>
        <row r="2636">
          <cell r="B2636" t="str">
            <v>Switch, Cisco SMARTNET 2821 AS-VPN-CLNT-K9</v>
          </cell>
          <cell r="C2636" t="str">
            <v>Equipment</v>
          </cell>
          <cell r="D2636" t="str">
            <v>ELECTRICAL</v>
          </cell>
          <cell r="E2636" t="str">
            <v>26.8H</v>
          </cell>
          <cell r="F2636">
            <v>323963.64</v>
          </cell>
          <cell r="G2636">
            <v>375797.8224</v>
          </cell>
          <cell r="H2636">
            <v>375798</v>
          </cell>
        </row>
        <row r="2637">
          <cell r="B2637" t="str">
            <v>Switch, Cisco Catalyst WS-C3560-24TS-E</v>
          </cell>
          <cell r="C2637" t="str">
            <v>Equipment</v>
          </cell>
          <cell r="D2637" t="str">
            <v>ELECTRICAL</v>
          </cell>
          <cell r="E2637" t="str">
            <v>26.8H</v>
          </cell>
          <cell r="F2637">
            <v>608531.36</v>
          </cell>
          <cell r="G2637">
            <v>705896.37759999989</v>
          </cell>
          <cell r="H2637">
            <v>705897</v>
          </cell>
        </row>
        <row r="2638">
          <cell r="B2638" t="str">
            <v>Switch, LAN Cisco #WC-C3560 12-Port</v>
          </cell>
          <cell r="C2638" t="str">
            <v>Equipment</v>
          </cell>
          <cell r="D2638" t="str">
            <v>ELECTRICAL</v>
          </cell>
          <cell r="E2638" t="str">
            <v>26.8H</v>
          </cell>
          <cell r="F2638">
            <v>144686.79999999999</v>
          </cell>
          <cell r="G2638">
            <v>167836.68799999997</v>
          </cell>
          <cell r="H2638">
            <v>167837</v>
          </cell>
        </row>
        <row r="2639">
          <cell r="B2639" t="str">
            <v>Switch, Cisco Wireless 1300 Access Point</v>
          </cell>
          <cell r="C2639" t="str">
            <v>Equipment</v>
          </cell>
          <cell r="D2639" t="str">
            <v>ELECTRICAL</v>
          </cell>
          <cell r="E2639" t="str">
            <v>26.8H</v>
          </cell>
          <cell r="F2639">
            <v>52664</v>
          </cell>
          <cell r="G2639">
            <v>61090.239999999998</v>
          </cell>
          <cell r="H2639">
            <v>61091</v>
          </cell>
        </row>
        <row r="2640">
          <cell r="B2640" t="str">
            <v>Alarm, Smoke/Fire detector</v>
          </cell>
          <cell r="C2640" t="str">
            <v>Supplies</v>
          </cell>
          <cell r="D2640" t="str">
            <v>ELECTRICAL</v>
          </cell>
          <cell r="E2640" t="str">
            <v>26.8H</v>
          </cell>
          <cell r="F2640">
            <v>9280</v>
          </cell>
          <cell r="G2640">
            <v>10764.8</v>
          </cell>
          <cell r="H2640">
            <v>10765</v>
          </cell>
        </row>
        <row r="2641">
          <cell r="B2641" t="str">
            <v>Alarm, Manual call points addressable button</v>
          </cell>
          <cell r="C2641" t="str">
            <v>Supplies</v>
          </cell>
          <cell r="D2641" t="str">
            <v>ELECTRICAL</v>
          </cell>
          <cell r="E2641" t="str">
            <v>26.8H</v>
          </cell>
          <cell r="F2641">
            <v>6960</v>
          </cell>
          <cell r="G2641">
            <v>8073.5999999999995</v>
          </cell>
          <cell r="H2641">
            <v>8074</v>
          </cell>
        </row>
        <row r="2642">
          <cell r="B2642" t="str">
            <v>Power Supply Unit 350 300V,500mA 100W with gel saver and timer (Fisherbrand) Part#FB58888</v>
          </cell>
          <cell r="C2642" t="str">
            <v>Equipment</v>
          </cell>
          <cell r="D2642" t="str">
            <v>ELECTRICAL</v>
          </cell>
          <cell r="E2642" t="str">
            <v>26.8H</v>
          </cell>
          <cell r="F2642">
            <v>113100</v>
          </cell>
          <cell r="G2642">
            <v>131196</v>
          </cell>
          <cell r="H2642">
            <v>131196</v>
          </cell>
        </row>
        <row r="2643">
          <cell r="B2643" t="str">
            <v>Bench Wooden 150cm</v>
          </cell>
          <cell r="C2643" t="str">
            <v>Equipment</v>
          </cell>
          <cell r="D2643" t="str">
            <v>FURNITURE</v>
          </cell>
          <cell r="E2643">
            <v>31.93</v>
          </cell>
          <cell r="F2643">
            <v>10440</v>
          </cell>
          <cell r="G2643">
            <v>12110.4</v>
          </cell>
          <cell r="H2643">
            <v>12111</v>
          </cell>
        </row>
        <row r="2644">
          <cell r="B2644" t="str">
            <v>Bench, Wooden 2.5m</v>
          </cell>
          <cell r="C2644" t="str">
            <v>Equipment</v>
          </cell>
          <cell r="D2644" t="str">
            <v>FURNITURE</v>
          </cell>
          <cell r="E2644">
            <v>31.93</v>
          </cell>
          <cell r="F2644">
            <v>12992</v>
          </cell>
          <cell r="G2644">
            <v>15070.72</v>
          </cell>
          <cell r="H2644">
            <v>15071</v>
          </cell>
        </row>
        <row r="2645">
          <cell r="B2645" t="str">
            <v>Bench,  Wall L-shaped for IsoArk 120 x 150</v>
          </cell>
          <cell r="C2645" t="str">
            <v>Equipment</v>
          </cell>
          <cell r="D2645" t="str">
            <v>FURNITURE</v>
          </cell>
          <cell r="E2645" t="str">
            <v>26.8O</v>
          </cell>
          <cell r="F2645">
            <v>659579.48</v>
          </cell>
          <cell r="G2645">
            <v>765112.19679999992</v>
          </cell>
          <cell r="H2645">
            <v>765113</v>
          </cell>
        </row>
        <row r="2646">
          <cell r="B2646" t="str">
            <v>Bench, Wall 150 for IsoArk 120 x 120</v>
          </cell>
          <cell r="C2646" t="str">
            <v>Equipment</v>
          </cell>
          <cell r="D2646" t="str">
            <v>FURNITURE</v>
          </cell>
          <cell r="E2646" t="str">
            <v>26.8O</v>
          </cell>
          <cell r="F2646">
            <v>239012.2</v>
          </cell>
          <cell r="G2646">
            <v>277254.152</v>
          </cell>
          <cell r="H2646">
            <v>277255</v>
          </cell>
        </row>
        <row r="2647">
          <cell r="B2647" t="str">
            <v>Box Cash small 10</v>
          </cell>
          <cell r="C2647" t="str">
            <v>Equipment</v>
          </cell>
          <cell r="D2647" t="str">
            <v>FURNITURE</v>
          </cell>
          <cell r="E2647">
            <v>31.93</v>
          </cell>
          <cell r="F2647">
            <v>4549.9949999999999</v>
          </cell>
          <cell r="G2647">
            <v>5277.9941999999992</v>
          </cell>
          <cell r="H2647">
            <v>5278</v>
          </cell>
        </row>
        <row r="2648">
          <cell r="B2648" t="str">
            <v>Cabinet 2 Door Lockable-Metallic</v>
          </cell>
          <cell r="C2648" t="str">
            <v>Equipment</v>
          </cell>
          <cell r="D2648" t="str">
            <v>FURNITURE</v>
          </cell>
          <cell r="E2648" t="str">
            <v>26.6L</v>
          </cell>
          <cell r="F2648">
            <v>16000</v>
          </cell>
          <cell r="G2648">
            <v>18560</v>
          </cell>
          <cell r="H2648">
            <v>18560</v>
          </cell>
        </row>
        <row r="2649">
          <cell r="B2649" t="str">
            <v>Cabinet 2 Drawer Lockable-Metallic</v>
          </cell>
          <cell r="C2649" t="str">
            <v>Equipment</v>
          </cell>
          <cell r="D2649" t="str">
            <v>FURNITURE</v>
          </cell>
          <cell r="E2649">
            <v>31.93</v>
          </cell>
          <cell r="F2649">
            <v>16000</v>
          </cell>
          <cell r="G2649">
            <v>18560</v>
          </cell>
          <cell r="H2649">
            <v>18560</v>
          </cell>
        </row>
        <row r="2650">
          <cell r="B2650" t="str">
            <v>Cabinet 4 Drawer Lockable Metallic</v>
          </cell>
          <cell r="C2650" t="str">
            <v>Equipment</v>
          </cell>
          <cell r="D2650" t="str">
            <v>FURNITURE</v>
          </cell>
          <cell r="E2650">
            <v>31.93</v>
          </cell>
          <cell r="F2650">
            <v>12760</v>
          </cell>
          <cell r="G2650">
            <v>14801.599999999999</v>
          </cell>
          <cell r="H2650">
            <v>14802</v>
          </cell>
        </row>
        <row r="2651">
          <cell r="B2651" t="str">
            <v>Cabinet 4 Drawer Lockable-Ivory Brown-Metallic</v>
          </cell>
          <cell r="C2651" t="str">
            <v>Equipment</v>
          </cell>
          <cell r="D2651" t="str">
            <v>FURNITURE</v>
          </cell>
          <cell r="E2651">
            <v>31.93</v>
          </cell>
          <cell r="F2651">
            <v>23191.71</v>
          </cell>
          <cell r="G2651">
            <v>26902.383599999997</v>
          </cell>
          <cell r="H2651">
            <v>26903</v>
          </cell>
        </row>
        <row r="2652">
          <cell r="B2652" t="str">
            <v>Cabinet with full cover</v>
          </cell>
          <cell r="C2652" t="str">
            <v>Equipment</v>
          </cell>
          <cell r="D2652" t="str">
            <v>FURNITURE</v>
          </cell>
          <cell r="E2652">
            <v>31.93</v>
          </cell>
          <cell r="F2652">
            <v>23345</v>
          </cell>
          <cell r="G2652">
            <v>27080.199999999997</v>
          </cell>
          <cell r="H2652">
            <v>27081</v>
          </cell>
        </row>
        <row r="2653">
          <cell r="B2653" t="str">
            <v>Cabinet,2 Drawer fireproof storing system</v>
          </cell>
          <cell r="C2653" t="str">
            <v>Equipment</v>
          </cell>
          <cell r="D2653" t="str">
            <v>FURNITURE</v>
          </cell>
          <cell r="E2653">
            <v>31.93</v>
          </cell>
          <cell r="F2653">
            <v>3800000</v>
          </cell>
          <cell r="G2653">
            <v>4408000</v>
          </cell>
          <cell r="H2653">
            <v>4408000</v>
          </cell>
        </row>
        <row r="2654">
          <cell r="B2654" t="str">
            <v>Cabinet, with Lockable Glass Doors USC086ZA</v>
          </cell>
          <cell r="C2654" t="str">
            <v>Equipment</v>
          </cell>
          <cell r="D2654" t="str">
            <v>FURNITURE</v>
          </cell>
          <cell r="E2654" t="str">
            <v>26.8O</v>
          </cell>
          <cell r="F2654">
            <v>67836.800000000003</v>
          </cell>
          <cell r="G2654">
            <v>78690.687999999995</v>
          </cell>
          <cell r="H2654">
            <v>78691</v>
          </cell>
        </row>
        <row r="2655">
          <cell r="B2655" t="str">
            <v>Cabinet, Full door with glass (Wooden) 2 shelves</v>
          </cell>
          <cell r="C2655" t="str">
            <v>Equipment</v>
          </cell>
          <cell r="D2655" t="str">
            <v>FURNITURE</v>
          </cell>
          <cell r="E2655" t="str">
            <v>26.8O</v>
          </cell>
          <cell r="F2655">
            <v>31273.599999999999</v>
          </cell>
          <cell r="G2655">
            <v>36277.375999999997</v>
          </cell>
          <cell r="H2655">
            <v>36278</v>
          </cell>
        </row>
        <row r="2656">
          <cell r="B2656" t="str">
            <v>Cabinet, 4 drawer Fire proof DFC 4000</v>
          </cell>
          <cell r="C2656" t="str">
            <v>Equipment</v>
          </cell>
          <cell r="D2656" t="str">
            <v>FURNITURE</v>
          </cell>
          <cell r="E2656" t="str">
            <v>26.8O</v>
          </cell>
          <cell r="F2656">
            <v>90000.003330000007</v>
          </cell>
          <cell r="G2656">
            <v>104400.0038628</v>
          </cell>
          <cell r="H2656">
            <v>104401</v>
          </cell>
        </row>
        <row r="2657">
          <cell r="B2657" t="str">
            <v>Cabinet, 1 Door Fireproof  E200  2 shelves 320kg</v>
          </cell>
          <cell r="C2657" t="str">
            <v>Equipment</v>
          </cell>
          <cell r="D2657" t="str">
            <v>FURNITURE</v>
          </cell>
          <cell r="E2657" t="str">
            <v>26.8O</v>
          </cell>
          <cell r="F2657">
            <v>180000</v>
          </cell>
          <cell r="G2657">
            <v>208800</v>
          </cell>
          <cell r="H2657">
            <v>208800</v>
          </cell>
        </row>
        <row r="2658">
          <cell r="B2658" t="str">
            <v>Cabinet, 1 Door Fireproof  E350  3 shelves  390kg</v>
          </cell>
          <cell r="C2658" t="str">
            <v>Equipment</v>
          </cell>
          <cell r="D2658" t="str">
            <v>FURNITURE</v>
          </cell>
          <cell r="E2658" t="str">
            <v>26.8O</v>
          </cell>
          <cell r="F2658">
            <v>180000</v>
          </cell>
          <cell r="G2658">
            <v>208800</v>
          </cell>
          <cell r="H2658">
            <v>208800</v>
          </cell>
        </row>
        <row r="2659">
          <cell r="B2659" t="str">
            <v>Cabinet, 2 Door Metallic 3FT High</v>
          </cell>
          <cell r="C2659" t="str">
            <v>Equipment</v>
          </cell>
          <cell r="D2659" t="str">
            <v>FURNITURE</v>
          </cell>
          <cell r="E2659" t="str">
            <v>26.8O</v>
          </cell>
          <cell r="F2659">
            <v>14250</v>
          </cell>
          <cell r="G2659">
            <v>16530</v>
          </cell>
          <cell r="H2659">
            <v>16530</v>
          </cell>
        </row>
        <row r="2660">
          <cell r="B2660" t="str">
            <v>Chair 3 Seater</v>
          </cell>
          <cell r="C2660" t="str">
            <v>Equipment</v>
          </cell>
          <cell r="D2660" t="str">
            <v>FURNITURE</v>
          </cell>
          <cell r="E2660">
            <v>31.93</v>
          </cell>
          <cell r="F2660">
            <v>14500</v>
          </cell>
          <cell r="G2660">
            <v>16820</v>
          </cell>
          <cell r="H2660">
            <v>16820</v>
          </cell>
        </row>
        <row r="2661">
          <cell r="B2661" t="str">
            <v>Chair High Back Swivel Adjustable</v>
          </cell>
          <cell r="C2661" t="str">
            <v>Equipment</v>
          </cell>
          <cell r="D2661" t="str">
            <v>FURNITURE</v>
          </cell>
          <cell r="E2661">
            <v>31.93</v>
          </cell>
          <cell r="F2661">
            <v>3000.0050000000001</v>
          </cell>
          <cell r="G2661">
            <v>3480.0057999999999</v>
          </cell>
          <cell r="H2661">
            <v>3481</v>
          </cell>
        </row>
        <row r="2662">
          <cell r="B2662" t="str">
            <v>Chair low back</v>
          </cell>
          <cell r="C2662" t="str">
            <v>Equipment</v>
          </cell>
          <cell r="D2662" t="str">
            <v>FURNITURE</v>
          </cell>
          <cell r="E2662">
            <v>31.93</v>
          </cell>
          <cell r="F2662">
            <v>5350</v>
          </cell>
          <cell r="G2662">
            <v>6206</v>
          </cell>
          <cell r="H2662">
            <v>6206</v>
          </cell>
        </row>
        <row r="2663">
          <cell r="B2663" t="str">
            <v>Chair Mid Back Swivel Adjustable</v>
          </cell>
          <cell r="C2663" t="str">
            <v>Equipment</v>
          </cell>
          <cell r="D2663" t="str">
            <v>FURNITURE</v>
          </cell>
          <cell r="E2663">
            <v>31.93</v>
          </cell>
          <cell r="F2663">
            <v>8500.0043999999998</v>
          </cell>
          <cell r="G2663">
            <v>9860.0051039999998</v>
          </cell>
          <cell r="H2663">
            <v>9861</v>
          </cell>
        </row>
        <row r="2664">
          <cell r="B2664" t="str">
            <v>Chair Secretarial Swivel With Arms</v>
          </cell>
          <cell r="C2664" t="str">
            <v>Equipment</v>
          </cell>
          <cell r="D2664" t="str">
            <v>FURNITURE</v>
          </cell>
          <cell r="E2664">
            <v>31.93</v>
          </cell>
          <cell r="F2664">
            <v>4749.9987499999997</v>
          </cell>
          <cell r="G2664">
            <v>5509.9985499999993</v>
          </cell>
          <cell r="H2664">
            <v>5510</v>
          </cell>
        </row>
        <row r="2665">
          <cell r="B2665" t="str">
            <v>Chair Table  plastic</v>
          </cell>
          <cell r="C2665" t="str">
            <v>Equipment</v>
          </cell>
          <cell r="D2665" t="str">
            <v>FURNITURE</v>
          </cell>
          <cell r="E2665">
            <v>31.93</v>
          </cell>
          <cell r="F2665">
            <v>789.99467000000004</v>
          </cell>
          <cell r="G2665">
            <v>916.39381719999994</v>
          </cell>
          <cell r="H2665">
            <v>917</v>
          </cell>
        </row>
        <row r="2666">
          <cell r="B2666" t="str">
            <v>Chair Visitors 4 seater</v>
          </cell>
          <cell r="C2666" t="str">
            <v>Equipment</v>
          </cell>
          <cell r="D2666" t="str">
            <v>FURNITURE</v>
          </cell>
          <cell r="E2666" t="str">
            <v>26.6L</v>
          </cell>
          <cell r="F2666">
            <v>17400</v>
          </cell>
          <cell r="G2666">
            <v>20184</v>
          </cell>
          <cell r="H2666">
            <v>20184</v>
          </cell>
        </row>
        <row r="2667">
          <cell r="B2667" t="str">
            <v>Chair Visitors Catilana With Arms</v>
          </cell>
          <cell r="C2667" t="str">
            <v>Equipment</v>
          </cell>
          <cell r="D2667" t="str">
            <v>FURNITURE</v>
          </cell>
          <cell r="E2667">
            <v>31.93</v>
          </cell>
          <cell r="F2667">
            <v>3400</v>
          </cell>
          <cell r="G2667">
            <v>3943.9999999999995</v>
          </cell>
          <cell r="H2667">
            <v>3944</v>
          </cell>
        </row>
        <row r="2668">
          <cell r="B2668" t="str">
            <v>Chair Visitors Catilina Without Arms</v>
          </cell>
          <cell r="C2668" t="str">
            <v>Equipment</v>
          </cell>
          <cell r="D2668" t="str">
            <v>FURNITURE</v>
          </cell>
          <cell r="E2668">
            <v>31.93</v>
          </cell>
          <cell r="F2668">
            <v>2494</v>
          </cell>
          <cell r="G2668">
            <v>2893.04</v>
          </cell>
          <cell r="H2668">
            <v>2894</v>
          </cell>
        </row>
        <row r="2669">
          <cell r="B2669" t="str">
            <v>Chair Visitors Forum</v>
          </cell>
          <cell r="C2669" t="str">
            <v>Equipment</v>
          </cell>
          <cell r="D2669" t="str">
            <v>FURNITURE</v>
          </cell>
          <cell r="E2669">
            <v>31.93</v>
          </cell>
          <cell r="F2669">
            <v>4000.0044400000002</v>
          </cell>
          <cell r="G2669">
            <v>4640.0051504000003</v>
          </cell>
          <cell r="H2669">
            <v>4641</v>
          </cell>
        </row>
        <row r="2670">
          <cell r="B2670" t="str">
            <v>Chair Camping Metal</v>
          </cell>
          <cell r="C2670" t="str">
            <v>Equipment</v>
          </cell>
          <cell r="D2670" t="str">
            <v>FURNITURE</v>
          </cell>
          <cell r="E2670">
            <v>31.93</v>
          </cell>
          <cell r="F2670">
            <v>2552</v>
          </cell>
          <cell r="G2670">
            <v>2960.3199999999997</v>
          </cell>
          <cell r="H2670">
            <v>2961</v>
          </cell>
        </row>
        <row r="2671">
          <cell r="B2671" t="str">
            <v>Chair, Plastic Kenpoly</v>
          </cell>
          <cell r="C2671" t="str">
            <v>Equipment</v>
          </cell>
          <cell r="D2671" t="str">
            <v>FURNITURE</v>
          </cell>
          <cell r="E2671">
            <v>31.93</v>
          </cell>
          <cell r="F2671">
            <v>522</v>
          </cell>
          <cell r="G2671">
            <v>605.52</v>
          </cell>
          <cell r="H2671">
            <v>606</v>
          </cell>
        </row>
        <row r="2672">
          <cell r="B2672" t="str">
            <v>Chair, plastic Complast</v>
          </cell>
          <cell r="C2672" t="str">
            <v>Equipment</v>
          </cell>
          <cell r="D2672" t="str">
            <v>FURNITURE</v>
          </cell>
          <cell r="E2672">
            <v>31.93</v>
          </cell>
          <cell r="F2672">
            <v>780</v>
          </cell>
          <cell r="G2672">
            <v>904.8</v>
          </cell>
          <cell r="H2672">
            <v>905</v>
          </cell>
        </row>
        <row r="2673">
          <cell r="B2673" t="str">
            <v>Chair, Middle Back Chair in Fabric Upholstered</v>
          </cell>
          <cell r="C2673" t="str">
            <v>Equipment</v>
          </cell>
          <cell r="D2673" t="str">
            <v>FURNITURE</v>
          </cell>
          <cell r="E2673" t="str">
            <v>26.8O</v>
          </cell>
          <cell r="F2673">
            <v>20972.799999999999</v>
          </cell>
          <cell r="G2673">
            <v>24328.447999999997</v>
          </cell>
          <cell r="H2673">
            <v>24329</v>
          </cell>
        </row>
        <row r="2674">
          <cell r="B2674" t="str">
            <v>Chair, Middle Back Chair W/Sled Based</v>
          </cell>
          <cell r="C2674" t="str">
            <v>Equipment</v>
          </cell>
          <cell r="D2674" t="str">
            <v>FURNITURE</v>
          </cell>
          <cell r="E2674" t="str">
            <v>26.8O</v>
          </cell>
          <cell r="F2674">
            <v>19580.8</v>
          </cell>
          <cell r="G2674">
            <v>22713.727999999999</v>
          </cell>
          <cell r="H2674">
            <v>22714</v>
          </cell>
        </row>
        <row r="2675">
          <cell r="B2675" t="str">
            <v>Chair, Stacking  with Armrest #CH008AFZ</v>
          </cell>
          <cell r="C2675" t="str">
            <v>Equipment</v>
          </cell>
          <cell r="D2675" t="str">
            <v>FURNITURE</v>
          </cell>
          <cell r="E2675" t="str">
            <v>26.8O</v>
          </cell>
          <cell r="F2675">
            <v>9836.7999999999993</v>
          </cell>
          <cell r="G2675">
            <v>11410.687999999998</v>
          </cell>
          <cell r="H2675">
            <v>11411</v>
          </cell>
        </row>
        <row r="2676">
          <cell r="B2676" t="str">
            <v>Chair, Midback Fabric on  AU303</v>
          </cell>
          <cell r="C2676" t="str">
            <v>Equipment</v>
          </cell>
          <cell r="D2676" t="str">
            <v>FURNITURE</v>
          </cell>
          <cell r="E2676" t="str">
            <v>26.8O</v>
          </cell>
          <cell r="F2676">
            <v>16820</v>
          </cell>
          <cell r="G2676">
            <v>19511.199999999997</v>
          </cell>
          <cell r="H2676">
            <v>19512</v>
          </cell>
        </row>
        <row r="2677">
          <cell r="B2677" t="str">
            <v>Chair, Midback Fabric GO-B237M Black</v>
          </cell>
          <cell r="C2677" t="str">
            <v>Equipment</v>
          </cell>
          <cell r="D2677" t="str">
            <v>FURNITURE</v>
          </cell>
          <cell r="E2677" t="str">
            <v>26.8O</v>
          </cell>
          <cell r="F2677">
            <v>26680</v>
          </cell>
          <cell r="G2677">
            <v>30948.799999999999</v>
          </cell>
          <cell r="H2677">
            <v>30949</v>
          </cell>
        </row>
        <row r="2678">
          <cell r="B2678" t="str">
            <v>Chair, Midback Orthopeadic Fabric CH2900AZ</v>
          </cell>
          <cell r="C2678" t="str">
            <v>Equipment</v>
          </cell>
          <cell r="D2678" t="str">
            <v>FURNITURE</v>
          </cell>
          <cell r="E2678" t="str">
            <v>26.8O</v>
          </cell>
          <cell r="F2678">
            <v>30067.200000000001</v>
          </cell>
          <cell r="G2678">
            <v>34877.951999999997</v>
          </cell>
          <cell r="H2678">
            <v>34878</v>
          </cell>
        </row>
        <row r="2679">
          <cell r="B2679" t="str">
            <v>Chair, Office Revolving (Pc)</v>
          </cell>
          <cell r="C2679" t="str">
            <v>Equipment</v>
          </cell>
          <cell r="D2679" t="str">
            <v>FURNITURE</v>
          </cell>
          <cell r="E2679">
            <v>31.93</v>
          </cell>
          <cell r="F2679">
            <v>10556</v>
          </cell>
          <cell r="G2679">
            <v>12244.96</v>
          </cell>
          <cell r="H2679">
            <v>12245</v>
          </cell>
        </row>
        <row r="2680">
          <cell r="B2680" t="str">
            <v>Chair, Visitor (Pc)</v>
          </cell>
          <cell r="C2680" t="str">
            <v>Equipment</v>
          </cell>
          <cell r="D2680" t="str">
            <v>FURNITURE</v>
          </cell>
          <cell r="E2680">
            <v>31.93</v>
          </cell>
          <cell r="F2680">
            <v>3480</v>
          </cell>
          <cell r="G2680">
            <v>4036.7999999999997</v>
          </cell>
          <cell r="H2680">
            <v>4037</v>
          </cell>
        </row>
        <row r="2681">
          <cell r="B2681" t="str">
            <v>Chair, Bleeding with armrest (Pc)</v>
          </cell>
          <cell r="C2681" t="str">
            <v>Equipment</v>
          </cell>
          <cell r="D2681" t="str">
            <v>FURNITURE</v>
          </cell>
          <cell r="E2681">
            <v>31.93</v>
          </cell>
          <cell r="F2681">
            <v>4640</v>
          </cell>
          <cell r="G2681">
            <v>5382.4</v>
          </cell>
          <cell r="H2681">
            <v>5383</v>
          </cell>
        </row>
        <row r="2682">
          <cell r="B2682" t="str">
            <v>Chair, Lab adjustable/backrest/footrest (Pc)</v>
          </cell>
          <cell r="C2682" t="str">
            <v>Equipment</v>
          </cell>
          <cell r="D2682" t="str">
            <v>FURNITURE</v>
          </cell>
          <cell r="E2682">
            <v>31.93</v>
          </cell>
          <cell r="F2682">
            <v>6728</v>
          </cell>
          <cell r="G2682">
            <v>7804.48</v>
          </cell>
          <cell r="H2682">
            <v>7805</v>
          </cell>
        </row>
        <row r="2683">
          <cell r="B2683" t="str">
            <v>Desk Wooden Reception</v>
          </cell>
          <cell r="C2683" t="str">
            <v>Equipment</v>
          </cell>
          <cell r="D2683" t="str">
            <v>FURNITURE</v>
          </cell>
          <cell r="E2683" t="str">
            <v>26.6L</v>
          </cell>
          <cell r="F2683">
            <v>20880</v>
          </cell>
          <cell r="G2683">
            <v>24220.799999999999</v>
          </cell>
          <cell r="H2683">
            <v>24221</v>
          </cell>
        </row>
        <row r="2684">
          <cell r="B2684" t="str">
            <v>Desk Pedestal Blockboard S/P</v>
          </cell>
          <cell r="C2684" t="str">
            <v>Equipment</v>
          </cell>
          <cell r="D2684" t="str">
            <v>FURNITURE</v>
          </cell>
          <cell r="E2684">
            <v>31.93</v>
          </cell>
          <cell r="F2684">
            <v>90108.800000000003</v>
          </cell>
          <cell r="G2684">
            <v>104526.208</v>
          </cell>
          <cell r="H2684">
            <v>104527</v>
          </cell>
        </row>
        <row r="2685">
          <cell r="B2685" t="str">
            <v>Desk, Office with 3 lockable Drawers, Hard wood</v>
          </cell>
          <cell r="C2685" t="str">
            <v>Equipment</v>
          </cell>
          <cell r="D2685" t="str">
            <v>FURNITURE</v>
          </cell>
          <cell r="E2685">
            <v>31.93</v>
          </cell>
          <cell r="F2685">
            <v>17052</v>
          </cell>
          <cell r="G2685">
            <v>19780.32</v>
          </cell>
          <cell r="H2685">
            <v>19781</v>
          </cell>
        </row>
        <row r="2686">
          <cell r="B2686" t="str">
            <v>Desk, Standard 1200x700x720</v>
          </cell>
          <cell r="C2686" t="str">
            <v>Equipment</v>
          </cell>
          <cell r="D2686" t="str">
            <v>FURNITURE</v>
          </cell>
          <cell r="E2686" t="str">
            <v>26.8O</v>
          </cell>
          <cell r="F2686">
            <v>21158.400000000001</v>
          </cell>
          <cell r="G2686">
            <v>24543.743999999999</v>
          </cell>
          <cell r="H2686">
            <v>24544</v>
          </cell>
        </row>
        <row r="2687">
          <cell r="B2687" t="str">
            <v>Desk, 1.50 Worktop Melamine 30mm depth 750mm 3 drawers (Pc)</v>
          </cell>
          <cell r="C2687" t="str">
            <v>Equipment</v>
          </cell>
          <cell r="D2687" t="str">
            <v>FURNITURE</v>
          </cell>
          <cell r="E2687">
            <v>31.93</v>
          </cell>
          <cell r="F2687">
            <v>238676.97</v>
          </cell>
          <cell r="G2687">
            <v>276865.28519999998</v>
          </cell>
          <cell r="H2687">
            <v>276866</v>
          </cell>
        </row>
        <row r="2688">
          <cell r="B2688" t="str">
            <v>Desk, U-Sahped 1.70 Worktop Melamine 30mm depth 750mm 4 drawers (Pc0</v>
          </cell>
          <cell r="C2688" t="str">
            <v>Equipment</v>
          </cell>
          <cell r="D2688" t="str">
            <v>FURNITURE</v>
          </cell>
          <cell r="E2688">
            <v>31.93</v>
          </cell>
          <cell r="F2688">
            <v>839645.35</v>
          </cell>
          <cell r="G2688">
            <v>973988.60599999991</v>
          </cell>
          <cell r="H2688">
            <v>973989</v>
          </cell>
        </row>
        <row r="2689">
          <cell r="B2689" t="str">
            <v>Rack, for Coat # CR529H</v>
          </cell>
          <cell r="C2689" t="str">
            <v>Equipment</v>
          </cell>
          <cell r="D2689" t="str">
            <v>FURNITURE</v>
          </cell>
          <cell r="E2689" t="str">
            <v>26.8O</v>
          </cell>
          <cell r="F2689">
            <v>23942.400000000001</v>
          </cell>
          <cell r="G2689">
            <v>27773.184000000001</v>
          </cell>
          <cell r="H2689">
            <v>27774</v>
          </cell>
        </row>
        <row r="2690">
          <cell r="B2690" t="str">
            <v>Shelf Book (with sliding glass door)</v>
          </cell>
          <cell r="C2690" t="str">
            <v>Equipment</v>
          </cell>
          <cell r="D2690" t="str">
            <v>FURNITURE</v>
          </cell>
          <cell r="E2690">
            <v>31.93</v>
          </cell>
          <cell r="F2690">
            <v>15634.94</v>
          </cell>
          <cell r="G2690">
            <v>18136.5304</v>
          </cell>
          <cell r="H2690">
            <v>18137</v>
          </cell>
        </row>
        <row r="2691">
          <cell r="B2691" t="str">
            <v>Shelf, Magazine 5 shelf #UPM135</v>
          </cell>
          <cell r="C2691" t="str">
            <v>Equipment</v>
          </cell>
          <cell r="D2691" t="str">
            <v>FURNITURE</v>
          </cell>
          <cell r="E2691">
            <v>31.93</v>
          </cell>
          <cell r="F2691">
            <v>15250</v>
          </cell>
          <cell r="G2691">
            <v>17690</v>
          </cell>
          <cell r="H2691">
            <v>17690</v>
          </cell>
        </row>
        <row r="2692">
          <cell r="B2692" t="str">
            <v xml:space="preserve">Table Coffee </v>
          </cell>
          <cell r="C2692" t="str">
            <v>Equipment</v>
          </cell>
          <cell r="D2692" t="str">
            <v>FURNITURE</v>
          </cell>
          <cell r="E2692">
            <v>31.93</v>
          </cell>
          <cell r="F2692">
            <v>16820</v>
          </cell>
          <cell r="G2692">
            <v>19511.199999999997</v>
          </cell>
          <cell r="H2692">
            <v>19512</v>
          </cell>
        </row>
        <row r="2693">
          <cell r="B2693" t="str">
            <v>Table  Plastic (Pc)</v>
          </cell>
          <cell r="C2693" t="str">
            <v>Equipment</v>
          </cell>
          <cell r="D2693" t="str">
            <v>FURNITURE</v>
          </cell>
          <cell r="E2693">
            <v>31.93</v>
          </cell>
          <cell r="F2693">
            <v>1980.00333</v>
          </cell>
          <cell r="G2693">
            <v>2296.8038627999999</v>
          </cell>
          <cell r="H2693">
            <v>2297</v>
          </cell>
        </row>
        <row r="2694">
          <cell r="B2694" t="str">
            <v>Table Standard With Drawers</v>
          </cell>
          <cell r="C2694" t="str">
            <v>Equipment</v>
          </cell>
          <cell r="D2694" t="str">
            <v>FURNITURE</v>
          </cell>
          <cell r="E2694">
            <v>31.93</v>
          </cell>
          <cell r="F2694">
            <v>17052</v>
          </cell>
          <cell r="G2694">
            <v>19780.32</v>
          </cell>
          <cell r="H2694">
            <v>19781</v>
          </cell>
        </row>
        <row r="2695">
          <cell r="B2695" t="str">
            <v>Table Camping Metal</v>
          </cell>
          <cell r="C2695" t="str">
            <v>Equipment</v>
          </cell>
          <cell r="D2695" t="str">
            <v>FURNITURE</v>
          </cell>
          <cell r="E2695">
            <v>31.93</v>
          </cell>
          <cell r="F2695">
            <v>3480</v>
          </cell>
          <cell r="G2695">
            <v>4036.7999999999997</v>
          </cell>
          <cell r="H2695">
            <v>4037</v>
          </cell>
        </row>
        <row r="2696">
          <cell r="B2696" t="str">
            <v>Table, Conference for 6chairs</v>
          </cell>
          <cell r="C2696" t="str">
            <v>Equipment</v>
          </cell>
          <cell r="D2696" t="str">
            <v>FURNITURE</v>
          </cell>
          <cell r="E2696">
            <v>31.93</v>
          </cell>
          <cell r="F2696">
            <v>32000</v>
          </cell>
          <cell r="G2696">
            <v>37120</v>
          </cell>
          <cell r="H2696">
            <v>37120</v>
          </cell>
        </row>
        <row r="2697">
          <cell r="B2697" t="str">
            <v>Table, 1.40 Worktop Melamine depth 450mm (Pc)</v>
          </cell>
          <cell r="C2697" t="str">
            <v>Equipment</v>
          </cell>
          <cell r="D2697" t="str">
            <v>FURNITURE</v>
          </cell>
          <cell r="E2697">
            <v>31.93</v>
          </cell>
          <cell r="F2697">
            <v>99274.31</v>
          </cell>
          <cell r="G2697">
            <v>115158.19959999999</v>
          </cell>
          <cell r="H2697">
            <v>115159</v>
          </cell>
        </row>
        <row r="2698">
          <cell r="B2698" t="str">
            <v>Whiteboard 3 x 4 feet.</v>
          </cell>
          <cell r="C2698" t="str">
            <v>Equipment</v>
          </cell>
          <cell r="D2698" t="str">
            <v>FURNITURE</v>
          </cell>
          <cell r="E2698">
            <v>31.93</v>
          </cell>
          <cell r="F2698">
            <v>8000</v>
          </cell>
          <cell r="G2698">
            <v>9280</v>
          </cell>
          <cell r="H2698">
            <v>9280</v>
          </cell>
        </row>
        <row r="2699">
          <cell r="B2699" t="str">
            <v>Locker, 9 unit # ULC103</v>
          </cell>
          <cell r="C2699" t="str">
            <v>Equipment</v>
          </cell>
          <cell r="D2699" t="str">
            <v>FURNITURE</v>
          </cell>
          <cell r="E2699" t="str">
            <v>26.8O</v>
          </cell>
          <cell r="F2699">
            <v>41667.199999999997</v>
          </cell>
          <cell r="G2699">
            <v>48333.95199999999</v>
          </cell>
          <cell r="H2699">
            <v>48334</v>
          </cell>
        </row>
        <row r="2700">
          <cell r="B2700" t="str">
            <v>Wardrobe, W=500 SC5055W</v>
          </cell>
          <cell r="C2700" t="str">
            <v>Equipment</v>
          </cell>
          <cell r="D2700" t="str">
            <v>FURNITURE</v>
          </cell>
          <cell r="E2700" t="str">
            <v>26.8O</v>
          </cell>
          <cell r="F2700">
            <v>13827.2</v>
          </cell>
          <cell r="G2700">
            <v>16039.552</v>
          </cell>
          <cell r="H2700">
            <v>16040</v>
          </cell>
        </row>
        <row r="2701">
          <cell r="B2701" t="str">
            <v>Wardrobe,  Door #SB055WR</v>
          </cell>
          <cell r="C2701" t="str">
            <v>Equipment</v>
          </cell>
          <cell r="D2701" t="str">
            <v>FURNITURE</v>
          </cell>
          <cell r="E2701" t="str">
            <v>26.8O</v>
          </cell>
          <cell r="F2701">
            <v>7516.8</v>
          </cell>
          <cell r="G2701">
            <v>8719.4879999999994</v>
          </cell>
          <cell r="H2701">
            <v>8720</v>
          </cell>
        </row>
        <row r="2702">
          <cell r="B2702" t="str">
            <v>Drawer, Mobile Pedestal SP4303</v>
          </cell>
          <cell r="C2702" t="str">
            <v>Equipment</v>
          </cell>
          <cell r="D2702" t="str">
            <v>FURNITURE</v>
          </cell>
          <cell r="E2702" t="str">
            <v>26.8O</v>
          </cell>
          <cell r="F2702">
            <v>25705.599999999999</v>
          </cell>
          <cell r="G2702">
            <v>29818.495999999996</v>
          </cell>
          <cell r="H2702">
            <v>29819</v>
          </cell>
        </row>
        <row r="2703">
          <cell r="B2703" t="str">
            <v>Antenna 86300-90K00</v>
          </cell>
          <cell r="C2703" t="str">
            <v>Supplies</v>
          </cell>
          <cell r="D2703" t="str">
            <v>GENERAL</v>
          </cell>
          <cell r="E2703" t="str">
            <v>26.6B</v>
          </cell>
          <cell r="F2703">
            <v>2755</v>
          </cell>
          <cell r="G2703">
            <v>3195.7999999999997</v>
          </cell>
          <cell r="H2703">
            <v>3196</v>
          </cell>
        </row>
        <row r="2704">
          <cell r="B2704" t="str">
            <v>Antenna 86300-60171</v>
          </cell>
          <cell r="C2704" t="str">
            <v>Supplies</v>
          </cell>
          <cell r="D2704" t="str">
            <v>GENERAL</v>
          </cell>
          <cell r="E2704" t="str">
            <v>26.6B</v>
          </cell>
          <cell r="F2704">
            <v>4640</v>
          </cell>
          <cell r="G2704">
            <v>5382.4</v>
          </cell>
          <cell r="H2704">
            <v>5383</v>
          </cell>
        </row>
        <row r="2705">
          <cell r="B2705" t="str">
            <v>Antenna, GPS (Global Positioning System)</v>
          </cell>
          <cell r="C2705" t="str">
            <v>Equipment</v>
          </cell>
          <cell r="D2705" t="str">
            <v>GENERAL</v>
          </cell>
          <cell r="E2705">
            <v>44.01</v>
          </cell>
          <cell r="F2705">
            <v>26158</v>
          </cell>
          <cell r="G2705">
            <v>30343.279999999999</v>
          </cell>
          <cell r="H2705">
            <v>30344</v>
          </cell>
        </row>
        <row r="2706">
          <cell r="B2706" t="str">
            <v>Bag, Sugar Size 2</v>
          </cell>
          <cell r="C2706" t="str">
            <v>Supplies</v>
          </cell>
          <cell r="D2706" t="str">
            <v>GENERAL</v>
          </cell>
          <cell r="E2706" t="str">
            <v>26.6W</v>
          </cell>
          <cell r="F2706">
            <v>2.0068000000000001</v>
          </cell>
          <cell r="G2706">
            <v>2.3278880000000002</v>
          </cell>
          <cell r="H2706">
            <v>3</v>
          </cell>
        </row>
        <row r="2707">
          <cell r="B2707" t="str">
            <v>Bag, Sugar Size 3</v>
          </cell>
          <cell r="C2707" t="str">
            <v>Supplies</v>
          </cell>
          <cell r="D2707" t="str">
            <v>GENERAL</v>
          </cell>
          <cell r="E2707" t="str">
            <v>26.6W</v>
          </cell>
          <cell r="F2707">
            <v>3.0044</v>
          </cell>
          <cell r="G2707">
            <v>3.4851039999999998</v>
          </cell>
          <cell r="H2707">
            <v>4</v>
          </cell>
        </row>
        <row r="2708">
          <cell r="B2708" t="str">
            <v>Bag, Sugar Size 5</v>
          </cell>
          <cell r="C2708" t="str">
            <v>Supplies</v>
          </cell>
          <cell r="D2708" t="str">
            <v>GENERAL</v>
          </cell>
          <cell r="E2708" t="str">
            <v>26.6W</v>
          </cell>
          <cell r="F2708">
            <v>4.9996</v>
          </cell>
          <cell r="G2708">
            <v>5.7995359999999998</v>
          </cell>
          <cell r="H2708">
            <v>6</v>
          </cell>
        </row>
        <row r="2709">
          <cell r="B2709" t="str">
            <v>Bag, Field Backpack</v>
          </cell>
          <cell r="C2709" t="str">
            <v>Supplies</v>
          </cell>
          <cell r="D2709" t="str">
            <v>GENERAL</v>
          </cell>
          <cell r="E2709" t="str">
            <v>26.6W</v>
          </cell>
          <cell r="F2709">
            <v>6032</v>
          </cell>
          <cell r="G2709">
            <v>6997.12</v>
          </cell>
          <cell r="H2709">
            <v>6998</v>
          </cell>
        </row>
        <row r="2710">
          <cell r="B2710" t="str">
            <v>Bag, TBA</v>
          </cell>
          <cell r="C2710" t="str">
            <v>Supplies</v>
          </cell>
          <cell r="D2710" t="str">
            <v>GENERAL</v>
          </cell>
          <cell r="E2710" t="str">
            <v>26.6W</v>
          </cell>
          <cell r="F2710">
            <v>928</v>
          </cell>
          <cell r="G2710">
            <v>1076.48</v>
          </cell>
          <cell r="H2710">
            <v>1077</v>
          </cell>
        </row>
        <row r="2711">
          <cell r="B2711" t="str">
            <v>Bag, Carrying case</v>
          </cell>
          <cell r="C2711" t="str">
            <v>Supplies</v>
          </cell>
          <cell r="D2711" t="str">
            <v>GENERAL</v>
          </cell>
          <cell r="E2711" t="str">
            <v>26.6W</v>
          </cell>
          <cell r="F2711">
            <v>1850</v>
          </cell>
          <cell r="G2711">
            <v>2146</v>
          </cell>
          <cell r="H2711">
            <v>2146</v>
          </cell>
        </row>
        <row r="2712">
          <cell r="B2712" t="str">
            <v>Bag, Sugar Size 1/2 kg</v>
          </cell>
          <cell r="C2712" t="str">
            <v>Supplies</v>
          </cell>
          <cell r="D2712" t="str">
            <v>GENERAL</v>
          </cell>
          <cell r="E2712" t="str">
            <v>26.6W</v>
          </cell>
          <cell r="F2712">
            <v>3</v>
          </cell>
          <cell r="G2712">
            <v>3.4799999999999995</v>
          </cell>
          <cell r="H2712">
            <v>4</v>
          </cell>
        </row>
        <row r="2713">
          <cell r="B2713" t="str">
            <v>Bag, Carrying case FM-AO-LATXT2 Protective for Dell Latitude XT2 Convertible Machine</v>
          </cell>
          <cell r="C2713" t="str">
            <v>Supplies</v>
          </cell>
          <cell r="D2713" t="str">
            <v>GENERAL</v>
          </cell>
          <cell r="E2713" t="str">
            <v>26.6W</v>
          </cell>
          <cell r="F2713">
            <v>9500.0049999999992</v>
          </cell>
          <cell r="G2713">
            <v>11020.005799999999</v>
          </cell>
          <cell r="H2713">
            <v>11021</v>
          </cell>
        </row>
        <row r="2714">
          <cell r="B2714" t="str">
            <v>Bag, Field  Canvas Rag Zag good quality</v>
          </cell>
          <cell r="C2714" t="str">
            <v>Supplies</v>
          </cell>
          <cell r="D2714" t="str">
            <v>GENERAL</v>
          </cell>
          <cell r="E2714" t="str">
            <v>26.6W</v>
          </cell>
          <cell r="F2714">
            <v>3190</v>
          </cell>
          <cell r="G2714">
            <v>3700.3999999999996</v>
          </cell>
          <cell r="H2714">
            <v>3701</v>
          </cell>
        </row>
        <row r="2715">
          <cell r="B2715" t="str">
            <v>Bag, Field  Canvas  SG Khaki</v>
          </cell>
          <cell r="C2715" t="str">
            <v>Supplies</v>
          </cell>
          <cell r="D2715" t="str">
            <v>GENERAL</v>
          </cell>
          <cell r="E2715" t="str">
            <v>26.6W</v>
          </cell>
          <cell r="F2715">
            <v>3190</v>
          </cell>
          <cell r="G2715">
            <v>3700.3999999999996</v>
          </cell>
          <cell r="H2715">
            <v>3701</v>
          </cell>
        </row>
        <row r="2716">
          <cell r="B2716" t="str">
            <v>Bag, Backpack for Netbook PC</v>
          </cell>
          <cell r="C2716" t="str">
            <v>Supplies</v>
          </cell>
          <cell r="D2716" t="str">
            <v>GENERAL</v>
          </cell>
          <cell r="E2716" t="str">
            <v>26.8K</v>
          </cell>
          <cell r="F2716">
            <v>3200</v>
          </cell>
          <cell r="G2716">
            <v>3711.9999999999995</v>
          </cell>
          <cell r="H2716">
            <v>3712</v>
          </cell>
        </row>
        <row r="2717">
          <cell r="B2717" t="str">
            <v>Banner</v>
          </cell>
          <cell r="C2717" t="str">
            <v>Supplies</v>
          </cell>
          <cell r="D2717" t="str">
            <v>GENERAL</v>
          </cell>
          <cell r="E2717" t="str">
            <v>26.6W</v>
          </cell>
          <cell r="F2717">
            <v>8500</v>
          </cell>
          <cell r="G2717">
            <v>9860</v>
          </cell>
          <cell r="H2717">
            <v>9860</v>
          </cell>
        </row>
        <row r="2718">
          <cell r="B2718" t="str">
            <v xml:space="preserve">Bath Shamula 30 x 60 plain light </v>
          </cell>
          <cell r="C2718" t="str">
            <v>Supplies</v>
          </cell>
          <cell r="D2718" t="str">
            <v>GENERAL</v>
          </cell>
          <cell r="E2718" t="str">
            <v>26.6W</v>
          </cell>
          <cell r="F2718">
            <v>230</v>
          </cell>
          <cell r="G2718">
            <v>266.79999999999995</v>
          </cell>
          <cell r="H2718">
            <v>267</v>
          </cell>
        </row>
        <row r="2719">
          <cell r="B2719" t="str">
            <v>Bed, Hospital</v>
          </cell>
          <cell r="C2719" t="str">
            <v>Equipment</v>
          </cell>
          <cell r="D2719" t="str">
            <v>GENERAL</v>
          </cell>
          <cell r="E2719" t="str">
            <v>26.6W</v>
          </cell>
          <cell r="F2719">
            <v>38450</v>
          </cell>
          <cell r="G2719">
            <v>44602</v>
          </cell>
          <cell r="H2719">
            <v>44602</v>
          </cell>
        </row>
        <row r="2720">
          <cell r="B2720" t="str">
            <v>Bed, Pediatric Cot for Hospital drop side 1440L x 760W</v>
          </cell>
          <cell r="C2720" t="str">
            <v>Equipment</v>
          </cell>
          <cell r="D2720" t="str">
            <v>GENERAL</v>
          </cell>
          <cell r="E2720" t="str">
            <v>26.6W</v>
          </cell>
          <cell r="F2720">
            <v>10200</v>
          </cell>
          <cell r="G2720">
            <v>11832</v>
          </cell>
          <cell r="H2720">
            <v>11832</v>
          </cell>
        </row>
        <row r="2721">
          <cell r="B2721" t="str">
            <v>Bicycle, Hero</v>
          </cell>
          <cell r="C2721" t="str">
            <v>Equipment</v>
          </cell>
          <cell r="D2721" t="str">
            <v>GENERAL</v>
          </cell>
          <cell r="E2721" t="str">
            <v>26.6W</v>
          </cell>
          <cell r="F2721">
            <v>7300</v>
          </cell>
          <cell r="G2721">
            <v>8468</v>
          </cell>
          <cell r="H2721">
            <v>8468</v>
          </cell>
        </row>
        <row r="2722">
          <cell r="B2722" t="str">
            <v xml:space="preserve">Bicycle, Phoenix Mountain </v>
          </cell>
          <cell r="C2722" t="str">
            <v>Equipment</v>
          </cell>
          <cell r="D2722" t="str">
            <v>GENERAL</v>
          </cell>
          <cell r="E2722" t="str">
            <v>26.6W</v>
          </cell>
          <cell r="F2722">
            <v>14500</v>
          </cell>
          <cell r="G2722">
            <v>16820</v>
          </cell>
          <cell r="H2722">
            <v>16820</v>
          </cell>
        </row>
        <row r="2723">
          <cell r="B2723" t="str">
            <v>Bicycle, Female</v>
          </cell>
          <cell r="C2723" t="str">
            <v>Equipment</v>
          </cell>
          <cell r="D2723" t="str">
            <v>GENERAL</v>
          </cell>
          <cell r="E2723" t="str">
            <v>26.6W</v>
          </cell>
          <cell r="F2723">
            <v>6250</v>
          </cell>
          <cell r="G2723">
            <v>7249.9999999999991</v>
          </cell>
          <cell r="H2723">
            <v>7250</v>
          </cell>
        </row>
        <row r="2724">
          <cell r="B2724" t="str">
            <v>Bicycle, Lock</v>
          </cell>
          <cell r="C2724" t="str">
            <v>Equipment</v>
          </cell>
          <cell r="D2724" t="str">
            <v>GENERAL</v>
          </cell>
          <cell r="E2724" t="str">
            <v>26.6W</v>
          </cell>
          <cell r="F2724">
            <v>290</v>
          </cell>
          <cell r="G2724">
            <v>336.4</v>
          </cell>
          <cell r="H2724">
            <v>337</v>
          </cell>
        </row>
        <row r="2725">
          <cell r="B2725" t="str">
            <v>Board, Iron cover frame Large size</v>
          </cell>
          <cell r="C2725" t="str">
            <v>Equipment</v>
          </cell>
          <cell r="D2725" t="str">
            <v>GENERAL</v>
          </cell>
          <cell r="E2725" t="str">
            <v>26.6W</v>
          </cell>
          <cell r="F2725">
            <v>2661.33</v>
          </cell>
          <cell r="G2725">
            <v>3087.1427999999996</v>
          </cell>
          <cell r="H2725">
            <v>3088</v>
          </cell>
        </row>
        <row r="2726">
          <cell r="B2726" t="str">
            <v>Board, Notice</v>
          </cell>
          <cell r="C2726" t="str">
            <v>Equipment</v>
          </cell>
          <cell r="D2726" t="str">
            <v>GENERAL</v>
          </cell>
          <cell r="E2726" t="str">
            <v>26.6W</v>
          </cell>
          <cell r="F2726">
            <v>6000</v>
          </cell>
          <cell r="G2726">
            <v>6959.9999999999991</v>
          </cell>
          <cell r="H2726">
            <v>6960</v>
          </cell>
        </row>
        <row r="2727">
          <cell r="B2727" t="str">
            <v>Box, Cooler  6L- Pc</v>
          </cell>
          <cell r="C2727" t="str">
            <v>Equipment</v>
          </cell>
          <cell r="D2727" t="str">
            <v>GENERAL</v>
          </cell>
          <cell r="E2727" t="str">
            <v>26.6W</v>
          </cell>
          <cell r="F2727">
            <v>4500</v>
          </cell>
          <cell r="G2727">
            <v>5220</v>
          </cell>
          <cell r="H2727">
            <v>5220</v>
          </cell>
        </row>
        <row r="2728">
          <cell r="B2728" t="str">
            <v>Box, Cooler 12 litres</v>
          </cell>
          <cell r="C2728" t="str">
            <v>Equipment</v>
          </cell>
          <cell r="D2728" t="str">
            <v>GENERAL</v>
          </cell>
          <cell r="E2728" t="str">
            <v>26.6W</v>
          </cell>
          <cell r="F2728">
            <v>2685.00567</v>
          </cell>
          <cell r="G2728">
            <v>3114.6065771999997</v>
          </cell>
          <cell r="H2728">
            <v>3115</v>
          </cell>
        </row>
        <row r="2729">
          <cell r="B2729" t="str">
            <v>Box, Cooler with 20 slots for 1.5-2ml Tubes</v>
          </cell>
          <cell r="C2729" t="str">
            <v>Equipment</v>
          </cell>
          <cell r="D2729" t="str">
            <v>GENERAL</v>
          </cell>
          <cell r="E2729" t="str">
            <v>26.6W</v>
          </cell>
          <cell r="F2729">
            <v>8192</v>
          </cell>
          <cell r="G2729">
            <v>9502.7199999999993</v>
          </cell>
          <cell r="H2729">
            <v>9503</v>
          </cell>
        </row>
        <row r="2730">
          <cell r="B2730" t="str">
            <v>Box, Cooler 18L</v>
          </cell>
          <cell r="C2730" t="str">
            <v>Equipment</v>
          </cell>
          <cell r="D2730" t="str">
            <v>GENERAL</v>
          </cell>
          <cell r="E2730">
            <v>26.51</v>
          </cell>
          <cell r="F2730">
            <v>3545</v>
          </cell>
          <cell r="G2730">
            <v>4112.2</v>
          </cell>
          <cell r="H2730">
            <v>4113</v>
          </cell>
        </row>
        <row r="2731">
          <cell r="B2731" t="str">
            <v>Box, cooler box 35 liters</v>
          </cell>
          <cell r="C2731" t="str">
            <v>Equipment</v>
          </cell>
          <cell r="D2731" t="str">
            <v>GENERAL</v>
          </cell>
          <cell r="E2731" t="str">
            <v>26.8K</v>
          </cell>
          <cell r="F2731">
            <v>7355</v>
          </cell>
          <cell r="G2731">
            <v>8531.7999999999993</v>
          </cell>
          <cell r="H2731">
            <v>8532</v>
          </cell>
        </row>
        <row r="2732">
          <cell r="B2732" t="str">
            <v>Box, Archive standard size RSC S/L Base and Lid  1000s</v>
          </cell>
          <cell r="C2732" t="str">
            <v>Equipment</v>
          </cell>
          <cell r="D2732" t="str">
            <v>GENERAL</v>
          </cell>
          <cell r="E2732" t="str">
            <v>26.8K</v>
          </cell>
          <cell r="F2732">
            <v>175.45</v>
          </cell>
          <cell r="G2732">
            <v>203.52199999999996</v>
          </cell>
          <cell r="H2732">
            <v>204</v>
          </cell>
        </row>
        <row r="2733">
          <cell r="B2733" t="str">
            <v>Boot, Riding</v>
          </cell>
          <cell r="C2733" t="str">
            <v>Supplies</v>
          </cell>
          <cell r="D2733" t="str">
            <v>GENERAL</v>
          </cell>
          <cell r="E2733">
            <v>26.77</v>
          </cell>
          <cell r="F2733">
            <v>2500</v>
          </cell>
          <cell r="G2733">
            <v>2900</v>
          </cell>
          <cell r="H2733">
            <v>2900</v>
          </cell>
        </row>
        <row r="2734">
          <cell r="B2734" t="str">
            <v>Boot, Safari  Bata</v>
          </cell>
          <cell r="C2734" t="str">
            <v>Supplies</v>
          </cell>
          <cell r="D2734" t="str">
            <v>GENERAL</v>
          </cell>
          <cell r="E2734">
            <v>26.77</v>
          </cell>
          <cell r="F2734">
            <v>1999</v>
          </cell>
          <cell r="G2734">
            <v>2318.8399999999997</v>
          </cell>
          <cell r="H2734">
            <v>2319</v>
          </cell>
        </row>
        <row r="2735">
          <cell r="B2735" t="str">
            <v>Boot, Safety  (With Metal toe)</v>
          </cell>
          <cell r="C2735" t="str">
            <v>Supplies</v>
          </cell>
          <cell r="D2735" t="str">
            <v>GENERAL</v>
          </cell>
          <cell r="E2735">
            <v>26.77</v>
          </cell>
          <cell r="F2735">
            <v>4500</v>
          </cell>
          <cell r="G2735">
            <v>5220</v>
          </cell>
          <cell r="H2735">
            <v>5220</v>
          </cell>
        </row>
        <row r="2736">
          <cell r="B2736" t="str">
            <v>Boot, Safety  (Without metal Metal toe)</v>
          </cell>
          <cell r="C2736" t="str">
            <v>Supplies</v>
          </cell>
          <cell r="D2736" t="str">
            <v>GENERAL</v>
          </cell>
          <cell r="E2736">
            <v>26.77</v>
          </cell>
          <cell r="F2736">
            <v>2370.69</v>
          </cell>
          <cell r="G2736">
            <v>2750.0003999999999</v>
          </cell>
          <cell r="H2736">
            <v>2751</v>
          </cell>
        </row>
        <row r="2737">
          <cell r="B2737" t="str">
            <v>Boot, Gumboots MAle No.7</v>
          </cell>
          <cell r="C2737" t="str">
            <v>Supplies</v>
          </cell>
          <cell r="D2737" t="str">
            <v>GENERAL</v>
          </cell>
          <cell r="E2737">
            <v>26.77</v>
          </cell>
          <cell r="F2737">
            <v>769</v>
          </cell>
          <cell r="G2737">
            <v>892.04</v>
          </cell>
          <cell r="H2737">
            <v>893</v>
          </cell>
        </row>
        <row r="2738">
          <cell r="B2738" t="str">
            <v>Boot, Gumboots Male No.8</v>
          </cell>
          <cell r="C2738" t="str">
            <v>Supplies</v>
          </cell>
          <cell r="D2738" t="str">
            <v>GENERAL</v>
          </cell>
          <cell r="E2738">
            <v>26.77</v>
          </cell>
          <cell r="F2738">
            <v>759</v>
          </cell>
          <cell r="G2738">
            <v>880.43999999999994</v>
          </cell>
          <cell r="H2738">
            <v>881</v>
          </cell>
        </row>
        <row r="2739">
          <cell r="B2739" t="str">
            <v>Boot, Gumboots Male No.9</v>
          </cell>
          <cell r="C2739" t="str">
            <v>Supplies</v>
          </cell>
          <cell r="D2739" t="str">
            <v>GENERAL</v>
          </cell>
          <cell r="E2739">
            <v>26.77</v>
          </cell>
          <cell r="F2739">
            <v>759</v>
          </cell>
          <cell r="G2739">
            <v>880.43999999999994</v>
          </cell>
          <cell r="H2739">
            <v>881</v>
          </cell>
        </row>
        <row r="2740">
          <cell r="B2740" t="str">
            <v>Boot, Gumboots Male No.10</v>
          </cell>
          <cell r="C2740" t="str">
            <v>Supplies</v>
          </cell>
          <cell r="D2740" t="str">
            <v>GENERAL</v>
          </cell>
          <cell r="E2740">
            <v>26.77</v>
          </cell>
          <cell r="F2740">
            <v>759</v>
          </cell>
          <cell r="G2740">
            <v>880.43999999999994</v>
          </cell>
          <cell r="H2740">
            <v>881</v>
          </cell>
        </row>
        <row r="2741">
          <cell r="B2741" t="str">
            <v>Boot, Gumboots Male No.11</v>
          </cell>
          <cell r="C2741" t="str">
            <v>Supplies</v>
          </cell>
          <cell r="D2741" t="str">
            <v>GENERAL</v>
          </cell>
          <cell r="E2741">
            <v>26.77</v>
          </cell>
          <cell r="F2741">
            <v>769</v>
          </cell>
          <cell r="G2741">
            <v>892.04</v>
          </cell>
          <cell r="H2741">
            <v>893</v>
          </cell>
        </row>
        <row r="2742">
          <cell r="B2742" t="str">
            <v>Boot, Gumboots Female No.6</v>
          </cell>
          <cell r="C2742" t="str">
            <v>Supplies</v>
          </cell>
          <cell r="D2742" t="str">
            <v>GENERAL</v>
          </cell>
          <cell r="E2742">
            <v>26.77</v>
          </cell>
          <cell r="F2742">
            <v>556.79999999999995</v>
          </cell>
          <cell r="G2742">
            <v>645.88799999999992</v>
          </cell>
          <cell r="H2742">
            <v>646</v>
          </cell>
        </row>
        <row r="2743">
          <cell r="B2743" t="str">
            <v>Boot, Gumboots Female No.7</v>
          </cell>
          <cell r="C2743" t="str">
            <v>Supplies</v>
          </cell>
          <cell r="D2743" t="str">
            <v>GENERAL</v>
          </cell>
          <cell r="E2743">
            <v>26.77</v>
          </cell>
          <cell r="F2743">
            <v>556.79999999999995</v>
          </cell>
          <cell r="G2743">
            <v>645.88799999999992</v>
          </cell>
          <cell r="H2743">
            <v>646</v>
          </cell>
        </row>
        <row r="2744">
          <cell r="B2744" t="str">
            <v>Boot, Gumboots Female No.8</v>
          </cell>
          <cell r="C2744" t="str">
            <v>Supplies</v>
          </cell>
          <cell r="D2744" t="str">
            <v>GENERAL</v>
          </cell>
          <cell r="E2744">
            <v>26.77</v>
          </cell>
          <cell r="F2744">
            <v>556.79999999999995</v>
          </cell>
          <cell r="G2744">
            <v>645.88799999999992</v>
          </cell>
          <cell r="H2744">
            <v>646</v>
          </cell>
        </row>
        <row r="2745">
          <cell r="B2745" t="str">
            <v>Boot, Gumboots Female No.9</v>
          </cell>
          <cell r="C2745" t="str">
            <v>Supplies</v>
          </cell>
          <cell r="D2745" t="str">
            <v>GENERAL</v>
          </cell>
          <cell r="E2745">
            <v>26.77</v>
          </cell>
          <cell r="F2745">
            <v>556.79999999999995</v>
          </cell>
          <cell r="G2745">
            <v>645.88799999999992</v>
          </cell>
          <cell r="H2745">
            <v>646</v>
          </cell>
        </row>
        <row r="2746">
          <cell r="B2746" t="str">
            <v>Boot, Gumboots Female No.10</v>
          </cell>
          <cell r="C2746" t="str">
            <v>Supplies</v>
          </cell>
          <cell r="D2746" t="str">
            <v>GENERAL</v>
          </cell>
          <cell r="E2746">
            <v>26.77</v>
          </cell>
          <cell r="F2746">
            <v>556.79999999999995</v>
          </cell>
          <cell r="G2746">
            <v>645.88799999999992</v>
          </cell>
          <cell r="H2746">
            <v>646</v>
          </cell>
        </row>
        <row r="2747">
          <cell r="B2747" t="str">
            <v>Boot, Gumboots Male  No.5</v>
          </cell>
          <cell r="C2747" t="str">
            <v>Supplies</v>
          </cell>
          <cell r="D2747" t="str">
            <v>GENERAL</v>
          </cell>
          <cell r="E2747">
            <v>26.77</v>
          </cell>
          <cell r="F2747">
            <v>754</v>
          </cell>
          <cell r="G2747">
            <v>874.64</v>
          </cell>
          <cell r="H2747">
            <v>875</v>
          </cell>
        </row>
        <row r="2748">
          <cell r="B2748" t="str">
            <v>Boot, Gumboots Male No 6</v>
          </cell>
          <cell r="C2748" t="str">
            <v>Supplies</v>
          </cell>
          <cell r="D2748" t="str">
            <v>GENERAL</v>
          </cell>
          <cell r="E2748">
            <v>26.77</v>
          </cell>
          <cell r="F2748">
            <v>754</v>
          </cell>
          <cell r="G2748">
            <v>874.64</v>
          </cell>
          <cell r="H2748">
            <v>875</v>
          </cell>
        </row>
        <row r="2749">
          <cell r="B2749" t="str">
            <v>Boot, Safety TUFF P9206 Executive Acid Proof #8</v>
          </cell>
          <cell r="C2749" t="str">
            <v>Supplies</v>
          </cell>
          <cell r="D2749" t="str">
            <v>GENERAL</v>
          </cell>
          <cell r="E2749" t="str">
            <v>26.8O</v>
          </cell>
          <cell r="F2749">
            <v>2480</v>
          </cell>
          <cell r="G2749">
            <v>2876.7999999999997</v>
          </cell>
          <cell r="H2749">
            <v>2877</v>
          </cell>
        </row>
        <row r="2750">
          <cell r="B2750" t="str">
            <v>Boot, Safety TUFF P9206 Executive Acid Proof #6</v>
          </cell>
          <cell r="C2750" t="str">
            <v>Supplies</v>
          </cell>
          <cell r="D2750" t="str">
            <v>GENERAL</v>
          </cell>
          <cell r="E2750" t="str">
            <v>26.8E</v>
          </cell>
          <cell r="F2750">
            <v>2480</v>
          </cell>
          <cell r="G2750">
            <v>2876.7999999999997</v>
          </cell>
          <cell r="H2750">
            <v>2877</v>
          </cell>
        </row>
        <row r="2751">
          <cell r="B2751" t="str">
            <v>Boot, Safety TUFF P9206 Executive Acid Proof #9</v>
          </cell>
          <cell r="C2751" t="str">
            <v>Supplies</v>
          </cell>
          <cell r="D2751" t="str">
            <v>GENERAL</v>
          </cell>
          <cell r="E2751" t="str">
            <v>26.8E</v>
          </cell>
          <cell r="F2751">
            <v>2480.0016700000001</v>
          </cell>
          <cell r="G2751">
            <v>2876.8019371999999</v>
          </cell>
          <cell r="H2751">
            <v>2877</v>
          </cell>
        </row>
        <row r="2752">
          <cell r="B2752" t="str">
            <v>Cage, T.V  for 21"  Television</v>
          </cell>
          <cell r="C2752" t="str">
            <v>Equipment</v>
          </cell>
          <cell r="D2752" t="str">
            <v>GENERAL</v>
          </cell>
          <cell r="E2752">
            <v>31.35</v>
          </cell>
          <cell r="F2752">
            <v>19800</v>
          </cell>
          <cell r="G2752">
            <v>22968</v>
          </cell>
          <cell r="H2752">
            <v>22968</v>
          </cell>
        </row>
        <row r="2753">
          <cell r="B2753" t="str">
            <v>Blow Dryer</v>
          </cell>
          <cell r="C2753" t="str">
            <v>Equipment</v>
          </cell>
          <cell r="D2753" t="str">
            <v>GENERAL</v>
          </cell>
          <cell r="E2753">
            <v>31.71</v>
          </cell>
          <cell r="F2753">
            <v>4500</v>
          </cell>
          <cell r="G2753">
            <v>5220</v>
          </cell>
          <cell r="H2753">
            <v>5220</v>
          </cell>
        </row>
        <row r="2754">
          <cell r="B2754" t="str">
            <v>Card, Scratch Cellphone  Safaricom -Kshs. 1000</v>
          </cell>
          <cell r="C2754" t="str">
            <v>Supplies</v>
          </cell>
          <cell r="D2754" t="str">
            <v>GENERAL</v>
          </cell>
          <cell r="E2754" t="str">
            <v>23.6J</v>
          </cell>
          <cell r="F2754">
            <v>909</v>
          </cell>
          <cell r="G2754">
            <v>1054.4399999999998</v>
          </cell>
          <cell r="H2754">
            <v>1055</v>
          </cell>
        </row>
        <row r="2755">
          <cell r="B2755" t="str">
            <v>Charger, For HTC PDA 100-240v</v>
          </cell>
          <cell r="C2755" t="str">
            <v>Supplies</v>
          </cell>
          <cell r="D2755" t="str">
            <v>GENERAL</v>
          </cell>
          <cell r="E2755" t="str">
            <v>26.6B</v>
          </cell>
          <cell r="F2755">
            <v>748.59199999999998</v>
          </cell>
          <cell r="G2755">
            <v>868.36671999999987</v>
          </cell>
          <cell r="H2755">
            <v>869</v>
          </cell>
        </row>
        <row r="2756">
          <cell r="B2756" t="str">
            <v>Coat, Rain Medium PVC</v>
          </cell>
          <cell r="C2756" t="str">
            <v>Supplies</v>
          </cell>
          <cell r="D2756" t="str">
            <v>GENERAL</v>
          </cell>
          <cell r="E2756" t="str">
            <v>26.8E</v>
          </cell>
          <cell r="F2756">
            <v>1049.8</v>
          </cell>
          <cell r="G2756">
            <v>1217.7679999999998</v>
          </cell>
          <cell r="H2756">
            <v>1218</v>
          </cell>
        </row>
        <row r="2757">
          <cell r="B2757" t="str">
            <v>Coat,rain PVC Large</v>
          </cell>
          <cell r="C2757" t="str">
            <v>Supplies</v>
          </cell>
          <cell r="D2757" t="str">
            <v>GENERAL</v>
          </cell>
          <cell r="E2757" t="str">
            <v>26.8E</v>
          </cell>
          <cell r="F2757">
            <v>1049.8</v>
          </cell>
          <cell r="G2757">
            <v>1217.7679999999998</v>
          </cell>
          <cell r="H2757">
            <v>1218</v>
          </cell>
        </row>
        <row r="2758">
          <cell r="B2758" t="str">
            <v>Coat,rain PVC  XX-L</v>
          </cell>
          <cell r="C2758" t="str">
            <v>Supplies</v>
          </cell>
          <cell r="D2758" t="str">
            <v>GENERAL</v>
          </cell>
          <cell r="E2758" t="str">
            <v>26.8E</v>
          </cell>
          <cell r="F2758">
            <v>1049.8</v>
          </cell>
          <cell r="G2758">
            <v>1217.7679999999998</v>
          </cell>
          <cell r="H2758">
            <v>1218</v>
          </cell>
        </row>
        <row r="2759">
          <cell r="B2759" t="str">
            <v>Coat,rain PVC  X-L</v>
          </cell>
          <cell r="C2759" t="str">
            <v>Supplies</v>
          </cell>
          <cell r="D2759" t="str">
            <v>GENERAL</v>
          </cell>
          <cell r="E2759" t="str">
            <v>26.8E</v>
          </cell>
          <cell r="F2759">
            <v>1049.8</v>
          </cell>
          <cell r="G2759">
            <v>1217.7679999999998</v>
          </cell>
          <cell r="H2759">
            <v>1218</v>
          </cell>
        </row>
        <row r="2760">
          <cell r="B2760" t="str">
            <v>Container, Jerican Empty 20L plastic</v>
          </cell>
          <cell r="C2760" t="str">
            <v>Supplies</v>
          </cell>
          <cell r="D2760" t="str">
            <v>GENERAL</v>
          </cell>
          <cell r="E2760" t="str">
            <v>25.6W</v>
          </cell>
          <cell r="F2760">
            <v>290</v>
          </cell>
          <cell r="G2760">
            <v>336.4</v>
          </cell>
          <cell r="H2760">
            <v>337</v>
          </cell>
        </row>
        <row r="2761">
          <cell r="B2761" t="str">
            <v>Container, Bottle empty 18.9L for dispenser</v>
          </cell>
          <cell r="C2761" t="str">
            <v>Supplies</v>
          </cell>
          <cell r="D2761" t="str">
            <v>GENERAL</v>
          </cell>
          <cell r="E2761" t="str">
            <v>25.6W</v>
          </cell>
          <cell r="F2761">
            <v>1000.00333</v>
          </cell>
          <cell r="G2761">
            <v>1160.0038628</v>
          </cell>
          <cell r="H2761">
            <v>1161</v>
          </cell>
        </row>
        <row r="2762">
          <cell r="B2762" t="str">
            <v>Container, for storage 40ftx8ft</v>
          </cell>
          <cell r="C2762" t="str">
            <v>Equipment</v>
          </cell>
          <cell r="D2762" t="str">
            <v>GENERAL</v>
          </cell>
          <cell r="E2762" t="str">
            <v>25.6W</v>
          </cell>
          <cell r="F2762">
            <v>527800</v>
          </cell>
          <cell r="G2762">
            <v>612248</v>
          </cell>
          <cell r="H2762">
            <v>612248</v>
          </cell>
        </row>
        <row r="2763">
          <cell r="B2763" t="str">
            <v>Container, Jerican Metal  Empty 20ltr</v>
          </cell>
          <cell r="C2763" t="str">
            <v>Supplies</v>
          </cell>
          <cell r="D2763" t="str">
            <v>GENERAL</v>
          </cell>
          <cell r="E2763" t="str">
            <v>25.6W</v>
          </cell>
          <cell r="F2763">
            <v>3480</v>
          </cell>
          <cell r="G2763">
            <v>4036.7999999999997</v>
          </cell>
          <cell r="H2763">
            <v>4037</v>
          </cell>
        </row>
        <row r="2764">
          <cell r="B2764" t="str">
            <v>Container, for Office  20ftx8ft</v>
          </cell>
          <cell r="C2764" t="str">
            <v>Equipment</v>
          </cell>
          <cell r="D2764" t="str">
            <v>GENERAL</v>
          </cell>
          <cell r="E2764" t="str">
            <v>25.6W</v>
          </cell>
          <cell r="F2764">
            <v>319000</v>
          </cell>
          <cell r="G2764">
            <v>370040</v>
          </cell>
          <cell r="H2764">
            <v>370040</v>
          </cell>
        </row>
        <row r="2765">
          <cell r="B2765" t="str">
            <v>Crayon, assorted colours</v>
          </cell>
          <cell r="C2765" t="str">
            <v>Supplies</v>
          </cell>
          <cell r="D2765" t="str">
            <v>GENERAL</v>
          </cell>
          <cell r="E2765" t="str">
            <v>25.6W</v>
          </cell>
          <cell r="F2765">
            <v>2.3199999999999998</v>
          </cell>
          <cell r="G2765">
            <v>2.6911999999999998</v>
          </cell>
          <cell r="H2765">
            <v>3</v>
          </cell>
        </row>
        <row r="2766">
          <cell r="B2766" t="str">
            <v>Cup, Disposable 25/pkt</v>
          </cell>
          <cell r="C2766" t="str">
            <v>Supplies</v>
          </cell>
          <cell r="D2766" t="str">
            <v>GENERAL</v>
          </cell>
          <cell r="E2766" t="str">
            <v>25.6W</v>
          </cell>
          <cell r="F2766">
            <v>80</v>
          </cell>
          <cell r="G2766">
            <v>92.8</v>
          </cell>
          <cell r="H2766">
            <v>93</v>
          </cell>
        </row>
        <row r="2767">
          <cell r="B2767" t="str">
            <v>Cup, Melamine</v>
          </cell>
          <cell r="C2767" t="str">
            <v>Supplies</v>
          </cell>
          <cell r="D2767" t="str">
            <v>GENERAL</v>
          </cell>
          <cell r="E2767" t="str">
            <v>25.6W</v>
          </cell>
          <cell r="F2767">
            <v>85.004999999999995</v>
          </cell>
          <cell r="G2767">
            <v>98.605799999999988</v>
          </cell>
          <cell r="H2767">
            <v>99</v>
          </cell>
        </row>
        <row r="2768">
          <cell r="B2768" t="str">
            <v>Cup, Plastic</v>
          </cell>
          <cell r="C2768" t="str">
            <v>Supplies</v>
          </cell>
          <cell r="D2768" t="str">
            <v>GENERAL</v>
          </cell>
          <cell r="E2768" t="str">
            <v>25.6W</v>
          </cell>
          <cell r="F2768">
            <v>12.006</v>
          </cell>
          <cell r="G2768">
            <v>13.926959999999999</v>
          </cell>
          <cell r="H2768">
            <v>14</v>
          </cell>
        </row>
        <row r="2769">
          <cell r="B2769" t="str">
            <v>Curtain, Material (Metre)</v>
          </cell>
          <cell r="C2769" t="str">
            <v>Supplies</v>
          </cell>
          <cell r="D2769" t="str">
            <v>GENERAL</v>
          </cell>
          <cell r="E2769" t="str">
            <v>25.6W</v>
          </cell>
          <cell r="F2769">
            <v>2233</v>
          </cell>
          <cell r="G2769">
            <v>2590.2799999999997</v>
          </cell>
          <cell r="H2769">
            <v>2591</v>
          </cell>
        </row>
        <row r="2770">
          <cell r="B2770" t="str">
            <v>Curtain, Netting  (Metre)</v>
          </cell>
          <cell r="C2770" t="str">
            <v>Supplies</v>
          </cell>
          <cell r="D2770" t="str">
            <v>GENERAL</v>
          </cell>
          <cell r="E2770" t="str">
            <v>25.6W</v>
          </cell>
          <cell r="F2770">
            <v>1600.8</v>
          </cell>
          <cell r="G2770">
            <v>1856.9279999999999</v>
          </cell>
          <cell r="H2770">
            <v>1857</v>
          </cell>
        </row>
        <row r="2771">
          <cell r="B2771" t="str">
            <v>Cylinder, Gas 12.5KG</v>
          </cell>
          <cell r="C2771" t="str">
            <v>Supplies</v>
          </cell>
          <cell r="D2771" t="str">
            <v>GENERAL</v>
          </cell>
          <cell r="E2771">
            <v>26.51</v>
          </cell>
          <cell r="F2771">
            <v>2340</v>
          </cell>
          <cell r="G2771">
            <v>2714.3999999999996</v>
          </cell>
          <cell r="H2771">
            <v>2715</v>
          </cell>
        </row>
        <row r="2772">
          <cell r="B2772" t="str">
            <v>Cylinder, Gas Rental 31kg w/regulator,hose pipe and Clips</v>
          </cell>
          <cell r="C2772" t="str">
            <v>Equipment</v>
          </cell>
          <cell r="D2772" t="str">
            <v>GENERAL</v>
          </cell>
          <cell r="E2772" t="str">
            <v>25.6W</v>
          </cell>
          <cell r="F2772">
            <v>45855.01</v>
          </cell>
          <cell r="G2772">
            <v>53191.811600000001</v>
          </cell>
          <cell r="H2772">
            <v>53192</v>
          </cell>
        </row>
        <row r="2773">
          <cell r="B2773" t="str">
            <v>Cylinder, Gas Rental 3.4M3</v>
          </cell>
          <cell r="C2773" t="str">
            <v>Supplies</v>
          </cell>
          <cell r="D2773" t="str">
            <v>GENERAL</v>
          </cell>
          <cell r="E2773">
            <v>26.51</v>
          </cell>
          <cell r="F2773">
            <v>8352</v>
          </cell>
          <cell r="G2773">
            <v>9688.32</v>
          </cell>
          <cell r="H2773">
            <v>9689</v>
          </cell>
        </row>
        <row r="2774">
          <cell r="B2774" t="str">
            <v>Dishes,For  Kidney medium</v>
          </cell>
          <cell r="C2774" t="str">
            <v>Supplies</v>
          </cell>
          <cell r="D2774" t="str">
            <v>GENERAL</v>
          </cell>
          <cell r="E2774" t="str">
            <v>25.6W</v>
          </cell>
          <cell r="F2774">
            <v>550</v>
          </cell>
          <cell r="G2774">
            <v>638</v>
          </cell>
          <cell r="H2774">
            <v>638</v>
          </cell>
        </row>
        <row r="2775">
          <cell r="B2775" t="str">
            <v>Dispenser, Paper Towel</v>
          </cell>
          <cell r="C2775" t="str">
            <v>Supplies</v>
          </cell>
          <cell r="D2775" t="str">
            <v>GENERAL</v>
          </cell>
          <cell r="E2775" t="str">
            <v>25.6W</v>
          </cell>
          <cell r="F2775">
            <v>6380</v>
          </cell>
          <cell r="G2775">
            <v>7400.7999999999993</v>
          </cell>
          <cell r="H2775">
            <v>7401</v>
          </cell>
        </row>
        <row r="2776">
          <cell r="B2776" t="str">
            <v>Dispenser, Water for hot and cold water</v>
          </cell>
          <cell r="C2776" t="str">
            <v>Equipment</v>
          </cell>
          <cell r="D2776" t="str">
            <v>GENERAL</v>
          </cell>
          <cell r="E2776" t="str">
            <v>25.6W</v>
          </cell>
          <cell r="F2776">
            <v>13995</v>
          </cell>
          <cell r="G2776">
            <v>16234.199999999999</v>
          </cell>
          <cell r="H2776">
            <v>16235</v>
          </cell>
        </row>
        <row r="2777">
          <cell r="B2777" t="str">
            <v>Dispenser, Liquid Soap 1 ltr</v>
          </cell>
          <cell r="C2777" t="str">
            <v>Supplies</v>
          </cell>
          <cell r="D2777" t="str">
            <v>GENERAL</v>
          </cell>
          <cell r="E2777" t="str">
            <v>25.6W</v>
          </cell>
          <cell r="F2777">
            <v>5220</v>
          </cell>
          <cell r="G2777">
            <v>6055.2</v>
          </cell>
          <cell r="H2777">
            <v>6056</v>
          </cell>
        </row>
        <row r="2778">
          <cell r="B2778" t="str">
            <v>Extinguisher, Fire Dry powder 1kg</v>
          </cell>
          <cell r="C2778" t="str">
            <v>Supplies</v>
          </cell>
          <cell r="D2778" t="str">
            <v>GENERAL</v>
          </cell>
          <cell r="E2778">
            <v>26.77</v>
          </cell>
          <cell r="F2778">
            <v>1690</v>
          </cell>
          <cell r="G2778">
            <v>1960.3999999999999</v>
          </cell>
          <cell r="H2778">
            <v>1961</v>
          </cell>
        </row>
        <row r="2779">
          <cell r="B2779" t="str">
            <v>Extinguisher, Fire Dry powder 5kg</v>
          </cell>
          <cell r="C2779" t="str">
            <v>Supplies</v>
          </cell>
          <cell r="D2779" t="str">
            <v>GENERAL</v>
          </cell>
          <cell r="E2779">
            <v>26.77</v>
          </cell>
          <cell r="F2779">
            <v>4950</v>
          </cell>
          <cell r="G2779">
            <v>5742</v>
          </cell>
          <cell r="H2779">
            <v>5742</v>
          </cell>
        </row>
        <row r="2780">
          <cell r="B2780" t="str">
            <v>Extinguisher, CO2 Gas 5kg</v>
          </cell>
          <cell r="C2780" t="str">
            <v>Supplies</v>
          </cell>
          <cell r="D2780" t="str">
            <v>GENERAL</v>
          </cell>
          <cell r="E2780">
            <v>26.77</v>
          </cell>
          <cell r="F2780">
            <v>6750</v>
          </cell>
          <cell r="G2780">
            <v>7829.9999999999991</v>
          </cell>
          <cell r="H2780">
            <v>7830</v>
          </cell>
        </row>
        <row r="2781">
          <cell r="B2781" t="str">
            <v>Extinguisher, Dry powder 50kg</v>
          </cell>
          <cell r="C2781" t="str">
            <v>Supplies</v>
          </cell>
          <cell r="D2781" t="str">
            <v>GENERAL</v>
          </cell>
          <cell r="E2781" t="str">
            <v>25.7M</v>
          </cell>
          <cell r="F2781">
            <v>54000</v>
          </cell>
          <cell r="G2781">
            <v>62639.999999999993</v>
          </cell>
          <cell r="H2781">
            <v>62640</v>
          </cell>
        </row>
        <row r="2782">
          <cell r="B2782" t="str">
            <v>Extinguisher, Dry powder 2kg</v>
          </cell>
          <cell r="C2782" t="str">
            <v>Supplies</v>
          </cell>
          <cell r="D2782" t="str">
            <v>GENERAL</v>
          </cell>
          <cell r="E2782" t="str">
            <v>25.7M</v>
          </cell>
          <cell r="F2782">
            <v>2000</v>
          </cell>
          <cell r="G2782">
            <v>2320</v>
          </cell>
          <cell r="H2782">
            <v>2320</v>
          </cell>
        </row>
        <row r="2783">
          <cell r="B2783" t="str">
            <v>First Aid Kit, Universal</v>
          </cell>
          <cell r="C2783" t="str">
            <v>Supplies</v>
          </cell>
          <cell r="D2783" t="str">
            <v>GENERAL</v>
          </cell>
          <cell r="E2783">
            <v>26.77</v>
          </cell>
          <cell r="F2783">
            <v>2900</v>
          </cell>
          <cell r="G2783">
            <v>3363.9999999999995</v>
          </cell>
          <cell r="H2783">
            <v>3364</v>
          </cell>
        </row>
        <row r="2784">
          <cell r="B2784" t="str">
            <v>First Aid Kit, Motorist</v>
          </cell>
          <cell r="C2784" t="str">
            <v>Supplies</v>
          </cell>
          <cell r="D2784" t="str">
            <v>GENERAL</v>
          </cell>
          <cell r="E2784">
            <v>26.77</v>
          </cell>
          <cell r="F2784">
            <v>3050</v>
          </cell>
          <cell r="G2784">
            <v>3537.9999999999995</v>
          </cell>
          <cell r="H2784">
            <v>3538</v>
          </cell>
        </row>
        <row r="2785">
          <cell r="B2785" t="str">
            <v>First Aid Kit, Occupational</v>
          </cell>
          <cell r="C2785" t="str">
            <v>Supplies</v>
          </cell>
          <cell r="D2785" t="str">
            <v>GENERAL</v>
          </cell>
          <cell r="E2785">
            <v>26.77</v>
          </cell>
          <cell r="F2785">
            <v>7000</v>
          </cell>
          <cell r="G2785">
            <v>8119.9999999999991</v>
          </cell>
          <cell r="H2785">
            <v>8120</v>
          </cell>
        </row>
        <row r="2786">
          <cell r="B2786" t="str">
            <v>First Aid Kit,Car</v>
          </cell>
          <cell r="C2786" t="str">
            <v>Supplies</v>
          </cell>
          <cell r="D2786" t="str">
            <v>GENERAL</v>
          </cell>
          <cell r="E2786">
            <v>26.77</v>
          </cell>
          <cell r="F2786">
            <v>3050</v>
          </cell>
          <cell r="G2786">
            <v>3537.9999999999995</v>
          </cell>
          <cell r="H2786">
            <v>3538</v>
          </cell>
        </row>
        <row r="2787">
          <cell r="B2787" t="str">
            <v>First Aid Kit, Personal</v>
          </cell>
          <cell r="C2787" t="str">
            <v>Supplies</v>
          </cell>
          <cell r="D2787" t="str">
            <v>GENERAL</v>
          </cell>
          <cell r="E2787">
            <v>26.77</v>
          </cell>
          <cell r="F2787">
            <v>1500</v>
          </cell>
          <cell r="G2787">
            <v>1739.9999999999998</v>
          </cell>
          <cell r="H2787">
            <v>1740</v>
          </cell>
        </row>
        <row r="2788">
          <cell r="B2788" t="str">
            <v>Flask, Thermos  1.9L</v>
          </cell>
          <cell r="C2788" t="str">
            <v>Supplies</v>
          </cell>
          <cell r="D2788" t="str">
            <v>GENERAL</v>
          </cell>
          <cell r="E2788" t="str">
            <v>25.6W</v>
          </cell>
          <cell r="F2788">
            <v>320.04333000000003</v>
          </cell>
          <cell r="G2788">
            <v>371.25026280000003</v>
          </cell>
          <cell r="H2788">
            <v>372</v>
          </cell>
        </row>
        <row r="2789">
          <cell r="B2789" t="str">
            <v>Generator, Honda 6.5KVA with Battery&amp; Switch</v>
          </cell>
          <cell r="C2789" t="str">
            <v>Equipment</v>
          </cell>
          <cell r="D2789" t="str">
            <v>GENERAL</v>
          </cell>
          <cell r="E2789" t="str">
            <v>31.9H</v>
          </cell>
          <cell r="F2789">
            <v>173000</v>
          </cell>
          <cell r="G2789">
            <v>200680</v>
          </cell>
          <cell r="H2789">
            <v>200680</v>
          </cell>
        </row>
        <row r="2790">
          <cell r="B2790" t="str">
            <v>Generator, Honda Model EM650Z</v>
          </cell>
          <cell r="C2790" t="str">
            <v>Equipment</v>
          </cell>
          <cell r="D2790" t="str">
            <v>GENERAL</v>
          </cell>
          <cell r="E2790" t="str">
            <v>31.9H</v>
          </cell>
          <cell r="F2790">
            <v>35000</v>
          </cell>
          <cell r="G2790">
            <v>40600</v>
          </cell>
          <cell r="H2790">
            <v>40600</v>
          </cell>
        </row>
        <row r="2791">
          <cell r="B2791" t="str">
            <v>Generator, Caterpillar 500kVA/400kW 415V/240V Max Load 595 Amps  1500rpm 12hrs operation Base bank</v>
          </cell>
          <cell r="C2791" t="str">
            <v>Equipment</v>
          </cell>
          <cell r="D2791" t="str">
            <v>GENERAL</v>
          </cell>
          <cell r="E2791" t="str">
            <v>31.9H</v>
          </cell>
          <cell r="F2791">
            <v>5780405</v>
          </cell>
          <cell r="G2791">
            <v>6705269.7999999998</v>
          </cell>
          <cell r="H2791">
            <v>6705270</v>
          </cell>
        </row>
        <row r="2792">
          <cell r="B2792" t="str">
            <v>Generator, Olympian  50kVA/40kW 415V/240V Max Load 69.5 Amps  1500rpm 12hrs operation</v>
          </cell>
          <cell r="C2792" t="str">
            <v>Equipment</v>
          </cell>
          <cell r="D2792" t="str">
            <v>GENERAL</v>
          </cell>
          <cell r="E2792" t="str">
            <v>31.9H</v>
          </cell>
          <cell r="F2792">
            <v>2375683.3175300001</v>
          </cell>
          <cell r="G2792">
            <v>2755792.6483347998</v>
          </cell>
          <cell r="H2792">
            <v>2755793</v>
          </cell>
        </row>
        <row r="2793">
          <cell r="B2793" t="str">
            <v>Generator, Olympian 20kVA/40kW 415V/240V output 20kVA/16kW Amps 1500rpm 12hrs operation</v>
          </cell>
          <cell r="C2793" t="str">
            <v>Equipment</v>
          </cell>
          <cell r="D2793" t="str">
            <v>GENERAL</v>
          </cell>
          <cell r="E2793" t="str">
            <v>31.9H</v>
          </cell>
          <cell r="F2793">
            <v>1047190</v>
          </cell>
          <cell r="G2793">
            <v>1214740.3999999999</v>
          </cell>
          <cell r="H2793">
            <v>1214741</v>
          </cell>
        </row>
        <row r="2794">
          <cell r="B2794" t="str">
            <v>Generator, HONDA ED 3000, 2.2 KVA</v>
          </cell>
          <cell r="C2794" t="str">
            <v>Equipment</v>
          </cell>
          <cell r="D2794" t="str">
            <v>GENERAL</v>
          </cell>
          <cell r="E2794" t="str">
            <v>31.9H</v>
          </cell>
          <cell r="F2794">
            <v>76995</v>
          </cell>
          <cell r="G2794">
            <v>89314.2</v>
          </cell>
          <cell r="H2794">
            <v>89315</v>
          </cell>
        </row>
        <row r="2795">
          <cell r="B2795" t="str">
            <v>Iron Box Sanyo</v>
          </cell>
          <cell r="C2795" t="str">
            <v>Equipment</v>
          </cell>
          <cell r="D2795" t="str">
            <v>GENERAL</v>
          </cell>
          <cell r="E2795" t="str">
            <v>25.6W</v>
          </cell>
          <cell r="F2795">
            <v>1647.2</v>
          </cell>
          <cell r="G2795">
            <v>1910.752</v>
          </cell>
          <cell r="H2795">
            <v>1911</v>
          </cell>
        </row>
        <row r="2796">
          <cell r="B2796" t="str">
            <v>Kettle, Electrical Stainless 4.8ltrs</v>
          </cell>
          <cell r="C2796" t="str">
            <v>Equipment</v>
          </cell>
          <cell r="D2796" t="str">
            <v>GENERAL</v>
          </cell>
          <cell r="E2796" t="str">
            <v>31.9H</v>
          </cell>
          <cell r="F2796">
            <v>3750</v>
          </cell>
          <cell r="G2796">
            <v>4350</v>
          </cell>
          <cell r="H2796">
            <v>4350</v>
          </cell>
        </row>
        <row r="2797">
          <cell r="B2797" t="str">
            <v>Machine, Laminating (A4) IL-9VT</v>
          </cell>
          <cell r="C2797" t="str">
            <v>Equipment</v>
          </cell>
          <cell r="D2797" t="str">
            <v>GENERAL</v>
          </cell>
          <cell r="E2797" t="str">
            <v>31.9A</v>
          </cell>
          <cell r="F2797">
            <v>15000</v>
          </cell>
          <cell r="G2797">
            <v>17400</v>
          </cell>
          <cell r="H2797">
            <v>17400</v>
          </cell>
        </row>
        <row r="2798">
          <cell r="B2798" t="str">
            <v>Microphone, Auja With wire</v>
          </cell>
          <cell r="C2798" t="str">
            <v>Equipment</v>
          </cell>
          <cell r="D2798" t="str">
            <v>GENERAL</v>
          </cell>
          <cell r="E2798">
            <v>31.35</v>
          </cell>
          <cell r="F2798">
            <v>1885</v>
          </cell>
          <cell r="G2798">
            <v>2186.6</v>
          </cell>
          <cell r="H2798">
            <v>2187</v>
          </cell>
        </row>
        <row r="2799">
          <cell r="B2799" t="str">
            <v>Player, DVD</v>
          </cell>
          <cell r="C2799" t="str">
            <v>Equipment</v>
          </cell>
          <cell r="D2799" t="str">
            <v>GENERAL</v>
          </cell>
          <cell r="E2799">
            <v>31.35</v>
          </cell>
          <cell r="F2799">
            <v>5995</v>
          </cell>
          <cell r="G2799">
            <v>6954.2</v>
          </cell>
          <cell r="H2799">
            <v>6955</v>
          </cell>
        </row>
        <row r="2800">
          <cell r="B2800" t="str">
            <v>Player, Sony DVD</v>
          </cell>
          <cell r="C2800" t="str">
            <v>Equipment</v>
          </cell>
          <cell r="D2800" t="str">
            <v>GENERAL</v>
          </cell>
          <cell r="E2800" t="str">
            <v>31.9A</v>
          </cell>
          <cell r="F2800">
            <v>5995</v>
          </cell>
          <cell r="G2800">
            <v>6954.2</v>
          </cell>
          <cell r="H2800">
            <v>6955</v>
          </cell>
        </row>
        <row r="2801">
          <cell r="B2801" t="str">
            <v>Public Address system</v>
          </cell>
          <cell r="C2801" t="str">
            <v>Equipment</v>
          </cell>
          <cell r="D2801" t="str">
            <v>GENERAL</v>
          </cell>
          <cell r="E2801">
            <v>31.35</v>
          </cell>
          <cell r="F2801">
            <v>49450</v>
          </cell>
          <cell r="G2801">
            <v>57361.999999999993</v>
          </cell>
          <cell r="H2801">
            <v>57362</v>
          </cell>
        </row>
        <row r="2802">
          <cell r="B2802" t="str">
            <v>Pump, Water</v>
          </cell>
          <cell r="C2802" t="str">
            <v>Equipment</v>
          </cell>
          <cell r="D2802" t="str">
            <v>GENERAL</v>
          </cell>
          <cell r="E2802" t="str">
            <v>31.9X</v>
          </cell>
          <cell r="F2802">
            <v>40600</v>
          </cell>
          <cell r="G2802">
            <v>47096</v>
          </cell>
          <cell r="H2802">
            <v>47096</v>
          </cell>
        </row>
        <row r="2803">
          <cell r="B2803" t="str">
            <v>Pump, Submersible pedrollo</v>
          </cell>
          <cell r="C2803" t="str">
            <v>Equipment</v>
          </cell>
          <cell r="D2803" t="str">
            <v>GENERAL</v>
          </cell>
          <cell r="E2803" t="str">
            <v>31.9X</v>
          </cell>
          <cell r="F2803">
            <v>22620</v>
          </cell>
          <cell r="G2803">
            <v>26239.199999999997</v>
          </cell>
          <cell r="H2803">
            <v>26240</v>
          </cell>
        </row>
        <row r="2804">
          <cell r="B2804" t="str">
            <v>Pump, Vacuum compressorPXW-800-70K</v>
          </cell>
          <cell r="C2804" t="str">
            <v>Equipment</v>
          </cell>
          <cell r="D2804" t="str">
            <v>GENERAL</v>
          </cell>
          <cell r="E2804" t="str">
            <v>31.9X</v>
          </cell>
          <cell r="F2804">
            <v>126440</v>
          </cell>
          <cell r="G2804">
            <v>146670.39999999999</v>
          </cell>
          <cell r="H2804">
            <v>146671</v>
          </cell>
        </row>
        <row r="2805">
          <cell r="B2805" t="str">
            <v>Pump, Grundfos SP 5A-25 Submersible with accessories</v>
          </cell>
          <cell r="C2805" t="str">
            <v>Equipment</v>
          </cell>
          <cell r="D2805" t="str">
            <v>GENERAL</v>
          </cell>
          <cell r="E2805" t="str">
            <v>26.8H</v>
          </cell>
          <cell r="F2805">
            <v>263962</v>
          </cell>
          <cell r="G2805">
            <v>306195.92</v>
          </cell>
          <cell r="H2805">
            <v>306196</v>
          </cell>
        </row>
        <row r="2806">
          <cell r="B2806" t="str">
            <v xml:space="preserve">Recorder, Sony Video </v>
          </cell>
          <cell r="C2806" t="str">
            <v>Equipment</v>
          </cell>
          <cell r="D2806" t="str">
            <v>GENERAL</v>
          </cell>
          <cell r="E2806">
            <v>31.35</v>
          </cell>
          <cell r="F2806">
            <v>11799.995559999999</v>
          </cell>
          <cell r="G2806">
            <v>13687.994849599998</v>
          </cell>
          <cell r="H2806">
            <v>13688</v>
          </cell>
        </row>
        <row r="2807">
          <cell r="B2807" t="str">
            <v>Regulator, for Gas Cylinder</v>
          </cell>
          <cell r="C2807" t="str">
            <v>Equipment</v>
          </cell>
          <cell r="D2807" t="str">
            <v>GENERAL</v>
          </cell>
          <cell r="E2807">
            <v>26.51</v>
          </cell>
          <cell r="F2807">
            <v>26940.00333</v>
          </cell>
          <cell r="G2807">
            <v>31250.403862799998</v>
          </cell>
          <cell r="H2807">
            <v>31251</v>
          </cell>
        </row>
        <row r="2808">
          <cell r="B2808" t="str">
            <v>Speaker for Public Address System SCM-30XT ( Column)</v>
          </cell>
          <cell r="C2808" t="str">
            <v>Equipment</v>
          </cell>
          <cell r="D2808" t="str">
            <v>GENERAL</v>
          </cell>
          <cell r="E2808">
            <v>31.35</v>
          </cell>
          <cell r="F2808">
            <v>7540</v>
          </cell>
          <cell r="G2808">
            <v>8746.4</v>
          </cell>
          <cell r="H2808">
            <v>8747</v>
          </cell>
        </row>
        <row r="2809">
          <cell r="B2809" t="str">
            <v>Television Set, Sony Flat screen 21</v>
          </cell>
          <cell r="C2809" t="str">
            <v>Equipment</v>
          </cell>
          <cell r="D2809" t="str">
            <v>GENERAL</v>
          </cell>
          <cell r="E2809">
            <v>31.35</v>
          </cell>
          <cell r="F2809">
            <v>24995</v>
          </cell>
          <cell r="G2809">
            <v>28994.199999999997</v>
          </cell>
          <cell r="H2809">
            <v>28995</v>
          </cell>
        </row>
        <row r="2810">
          <cell r="B2810" t="str">
            <v>Television Set, LCD Screen 22'</v>
          </cell>
          <cell r="C2810" t="str">
            <v>Equipment</v>
          </cell>
          <cell r="D2810" t="str">
            <v>GENERAL</v>
          </cell>
          <cell r="E2810">
            <v>10.18</v>
          </cell>
          <cell r="F2810">
            <v>24995</v>
          </cell>
          <cell r="G2810">
            <v>28994.199999999997</v>
          </cell>
          <cell r="H2810">
            <v>28995</v>
          </cell>
        </row>
        <row r="2811">
          <cell r="B2811" t="str">
            <v>Television Set, Sanyo Slim F/S 21KS</v>
          </cell>
          <cell r="C2811" t="str">
            <v>Equipment</v>
          </cell>
          <cell r="D2811" t="str">
            <v>GENERAL</v>
          </cell>
          <cell r="E2811" t="str">
            <v>31.9H</v>
          </cell>
          <cell r="F2811">
            <v>16095</v>
          </cell>
          <cell r="G2811">
            <v>18670.199999999997</v>
          </cell>
          <cell r="H2811">
            <v>18671</v>
          </cell>
        </row>
        <row r="2812">
          <cell r="B2812" t="str">
            <v xml:space="preserve">Tank, Water  10,000 lts Roto </v>
          </cell>
          <cell r="C2812" t="str">
            <v>Equipment</v>
          </cell>
          <cell r="D2812" t="str">
            <v>GENERAL</v>
          </cell>
          <cell r="E2812" t="str">
            <v>26.6W</v>
          </cell>
          <cell r="F2812">
            <v>61800</v>
          </cell>
          <cell r="G2812">
            <v>71688</v>
          </cell>
          <cell r="H2812">
            <v>71688</v>
          </cell>
        </row>
        <row r="2813">
          <cell r="B2813" t="str">
            <v>Tank, Fuel  Reservoir 700ltrs</v>
          </cell>
          <cell r="C2813" t="str">
            <v>Equipment</v>
          </cell>
          <cell r="D2813" t="str">
            <v>GENERAL</v>
          </cell>
          <cell r="E2813" t="str">
            <v>26.8M</v>
          </cell>
          <cell r="F2813">
            <v>367224.81</v>
          </cell>
          <cell r="G2813">
            <v>425980.77959999995</v>
          </cell>
          <cell r="H2813">
            <v>425981</v>
          </cell>
        </row>
        <row r="2814">
          <cell r="B2814" t="str">
            <v>Tape Mini DVD</v>
          </cell>
          <cell r="C2814" t="str">
            <v>Equipment</v>
          </cell>
          <cell r="D2814" t="str">
            <v>GENERAL</v>
          </cell>
          <cell r="E2814" t="str">
            <v>26.6B</v>
          </cell>
          <cell r="F2814">
            <v>550.00233000000003</v>
          </cell>
          <cell r="G2814">
            <v>638.00270279999995</v>
          </cell>
          <cell r="H2814">
            <v>639</v>
          </cell>
        </row>
        <row r="2815">
          <cell r="B2815" t="str">
            <v>Trolley, TV</v>
          </cell>
          <cell r="C2815" t="str">
            <v>Equipment</v>
          </cell>
          <cell r="D2815" t="str">
            <v>GENERAL</v>
          </cell>
          <cell r="E2815" t="str">
            <v>26.8O</v>
          </cell>
          <cell r="F2815">
            <v>18560</v>
          </cell>
          <cell r="G2815">
            <v>21529.599999999999</v>
          </cell>
          <cell r="H2815">
            <v>21530</v>
          </cell>
        </row>
        <row r="2816">
          <cell r="B2816" t="str">
            <v>Trolley, truck for wastes</v>
          </cell>
          <cell r="C2816" t="str">
            <v>Equipment</v>
          </cell>
          <cell r="D2816" t="str">
            <v>GENERAL</v>
          </cell>
          <cell r="E2816" t="str">
            <v>26.8O</v>
          </cell>
          <cell r="F2816">
            <v>27434</v>
          </cell>
          <cell r="G2816">
            <v>31823.439999999999</v>
          </cell>
          <cell r="H2816">
            <v>31824</v>
          </cell>
        </row>
        <row r="2817">
          <cell r="B2817" t="str">
            <v>Mower, Lawn 3.5 HP</v>
          </cell>
          <cell r="C2817" t="str">
            <v>Equipment</v>
          </cell>
          <cell r="D2817" t="str">
            <v>GENERAL</v>
          </cell>
          <cell r="E2817" t="str">
            <v>31.9H</v>
          </cell>
          <cell r="F2817">
            <v>30160</v>
          </cell>
          <cell r="G2817">
            <v>34985.599999999999</v>
          </cell>
          <cell r="H2817">
            <v>34986</v>
          </cell>
        </row>
        <row r="2818">
          <cell r="B2818" t="str">
            <v>Mower, Lawn Briggs &amp; Stratton 3.75 HP</v>
          </cell>
          <cell r="C2818" t="str">
            <v>Equipment</v>
          </cell>
          <cell r="D2818" t="str">
            <v>GENERAL</v>
          </cell>
          <cell r="E2818" t="str">
            <v>31.9H</v>
          </cell>
          <cell r="F2818">
            <v>34684</v>
          </cell>
          <cell r="G2818">
            <v>40233.439999999995</v>
          </cell>
          <cell r="H2818">
            <v>40234</v>
          </cell>
        </row>
        <row r="2819">
          <cell r="B2819" t="str">
            <v>Pre-filter</v>
          </cell>
          <cell r="C2819" t="str">
            <v>Equipment</v>
          </cell>
          <cell r="D2819" t="str">
            <v>GENERAL</v>
          </cell>
          <cell r="E2819">
            <v>26.51</v>
          </cell>
          <cell r="F2819">
            <v>23735.955000000002</v>
          </cell>
          <cell r="G2819">
            <v>27533.7078</v>
          </cell>
          <cell r="H2819">
            <v>27534</v>
          </cell>
        </row>
        <row r="2820">
          <cell r="B2820" t="str">
            <v>Bag filter</v>
          </cell>
          <cell r="C2820" t="str">
            <v>Supplies</v>
          </cell>
          <cell r="D2820" t="str">
            <v>GENERAL</v>
          </cell>
          <cell r="E2820">
            <v>26.51</v>
          </cell>
          <cell r="F2820">
            <v>77103.274999999994</v>
          </cell>
          <cell r="G2820">
            <v>89439.798999999985</v>
          </cell>
          <cell r="H2820">
            <v>89440</v>
          </cell>
        </row>
        <row r="2821">
          <cell r="B2821" t="str">
            <v>Filter, Absolute</v>
          </cell>
          <cell r="C2821" t="str">
            <v>Supplies</v>
          </cell>
          <cell r="D2821" t="str">
            <v>GENERAL</v>
          </cell>
          <cell r="E2821">
            <v>26.51</v>
          </cell>
          <cell r="F2821">
            <v>537068.4</v>
          </cell>
          <cell r="G2821">
            <v>622999.34400000004</v>
          </cell>
          <cell r="H2821">
            <v>623000</v>
          </cell>
        </row>
        <row r="2822">
          <cell r="B2822" t="str">
            <v>Buble wrap for shipping # WC9413822 1/2</v>
          </cell>
          <cell r="C2822" t="str">
            <v>Supplies</v>
          </cell>
          <cell r="D2822" t="str">
            <v>GENERAL</v>
          </cell>
          <cell r="E2822" t="str">
            <v>26.6W</v>
          </cell>
          <cell r="F2822">
            <v>6500</v>
          </cell>
          <cell r="G2822">
            <v>7539.9999999999991</v>
          </cell>
          <cell r="H2822">
            <v>7540</v>
          </cell>
        </row>
        <row r="2823">
          <cell r="B2823" t="str">
            <v>Coat, Dust Medium Acid Proof</v>
          </cell>
          <cell r="C2823" t="str">
            <v>Supplies</v>
          </cell>
          <cell r="D2823" t="str">
            <v>GENERAL</v>
          </cell>
          <cell r="E2823" t="str">
            <v>26.6W</v>
          </cell>
          <cell r="F2823">
            <v>1200</v>
          </cell>
          <cell r="G2823">
            <v>1392</v>
          </cell>
          <cell r="H2823">
            <v>1392</v>
          </cell>
        </row>
        <row r="2824">
          <cell r="B2824" t="str">
            <v>Coat, Dust XXX-larg Acid Proof</v>
          </cell>
          <cell r="C2824" t="str">
            <v>Supplies</v>
          </cell>
          <cell r="D2824" t="str">
            <v>GENERAL</v>
          </cell>
          <cell r="E2824" t="str">
            <v>26.8E</v>
          </cell>
          <cell r="F2824">
            <v>1200</v>
          </cell>
          <cell r="G2824">
            <v>1392</v>
          </cell>
          <cell r="H2824">
            <v>1392</v>
          </cell>
        </row>
        <row r="2825">
          <cell r="B2825" t="str">
            <v>Cloth, burner for advertisement per sample</v>
          </cell>
          <cell r="C2825" t="str">
            <v>Supplies</v>
          </cell>
          <cell r="D2825" t="str">
            <v>GENERAL</v>
          </cell>
          <cell r="E2825">
            <v>25.35</v>
          </cell>
          <cell r="F2825">
            <v>6391.6</v>
          </cell>
          <cell r="G2825">
            <v>7414.2560000000003</v>
          </cell>
          <cell r="H2825">
            <v>7415</v>
          </cell>
        </row>
        <row r="2826">
          <cell r="B2826" t="str">
            <v>Card, for Fueling  from Total</v>
          </cell>
          <cell r="C2826" t="str">
            <v>Supplies</v>
          </cell>
          <cell r="D2826" t="str">
            <v>GENERAL</v>
          </cell>
          <cell r="E2826" t="str">
            <v>26.7M</v>
          </cell>
          <cell r="F2826">
            <v>100500</v>
          </cell>
          <cell r="G2826">
            <v>116579.99999999999</v>
          </cell>
          <cell r="H2826">
            <v>116580</v>
          </cell>
        </row>
        <row r="2827">
          <cell r="B2827" t="str">
            <v>Bottle, Empty plastic 1 lt</v>
          </cell>
          <cell r="C2827" t="str">
            <v>Supplies</v>
          </cell>
          <cell r="D2827" t="str">
            <v>GENERAL</v>
          </cell>
          <cell r="E2827" t="str">
            <v>26.6L</v>
          </cell>
          <cell r="F2827">
            <v>334.99642</v>
          </cell>
          <cell r="G2827">
            <v>388.59584719999998</v>
          </cell>
          <cell r="H2827">
            <v>389</v>
          </cell>
        </row>
        <row r="2828">
          <cell r="B2828" t="str">
            <v>Board, Soft  4x8FT (SHT)</v>
          </cell>
          <cell r="C2828" t="str">
            <v>Supplies</v>
          </cell>
          <cell r="D2828" t="str">
            <v>H/WARE</v>
          </cell>
          <cell r="E2828" t="str">
            <v>26.8G</v>
          </cell>
          <cell r="F2828">
            <v>980.00199999999995</v>
          </cell>
          <cell r="G2828">
            <v>1136.8023199999998</v>
          </cell>
          <cell r="H2828">
            <v>1137</v>
          </cell>
        </row>
        <row r="2829">
          <cell r="B2829" t="str">
            <v>Board, Block- Standard 3/4</v>
          </cell>
          <cell r="C2829" t="str">
            <v>Supplies</v>
          </cell>
          <cell r="D2829" t="str">
            <v>H/WARE</v>
          </cell>
          <cell r="E2829" t="str">
            <v>26.8G</v>
          </cell>
          <cell r="F2829">
            <v>2600</v>
          </cell>
          <cell r="G2829">
            <v>3016</v>
          </cell>
          <cell r="H2829">
            <v>3016</v>
          </cell>
        </row>
        <row r="2830">
          <cell r="B2830" t="str">
            <v>Bolt Rawl M8</v>
          </cell>
          <cell r="C2830" t="str">
            <v>Supplies</v>
          </cell>
          <cell r="D2830" t="str">
            <v>H/WARE</v>
          </cell>
          <cell r="E2830" t="str">
            <v>26.8G</v>
          </cell>
          <cell r="F2830">
            <v>55.68</v>
          </cell>
          <cell r="G2830">
            <v>64.588799999999992</v>
          </cell>
          <cell r="H2830">
            <v>65</v>
          </cell>
        </row>
        <row r="2831">
          <cell r="B2831" t="str">
            <v xml:space="preserve">Bondex 1x4KG </v>
          </cell>
          <cell r="C2831" t="str">
            <v>Supplies</v>
          </cell>
          <cell r="D2831" t="str">
            <v>H/WARE</v>
          </cell>
          <cell r="E2831" t="str">
            <v>26.8G</v>
          </cell>
          <cell r="F2831">
            <v>650.01</v>
          </cell>
          <cell r="G2831">
            <v>754.01159999999993</v>
          </cell>
          <cell r="H2831">
            <v>755</v>
          </cell>
        </row>
        <row r="2832">
          <cell r="B2832" t="str">
            <v>Cement, Bamburi 1x50kg Bag</v>
          </cell>
          <cell r="C2832" t="str">
            <v>Supplies</v>
          </cell>
          <cell r="D2832" t="str">
            <v>H/WARE</v>
          </cell>
          <cell r="E2832" t="str">
            <v>26.8G</v>
          </cell>
          <cell r="F2832">
            <v>950.01</v>
          </cell>
          <cell r="G2832">
            <v>1102.0115999999998</v>
          </cell>
          <cell r="H2832">
            <v>1103</v>
          </cell>
        </row>
        <row r="2833">
          <cell r="B2833" t="str">
            <v>Gutter, Clips Steel</v>
          </cell>
          <cell r="C2833" t="str">
            <v>Equipment</v>
          </cell>
          <cell r="D2833" t="str">
            <v>H/WARE</v>
          </cell>
          <cell r="E2833" t="str">
            <v>26.8G</v>
          </cell>
          <cell r="F2833">
            <v>80</v>
          </cell>
          <cell r="G2833">
            <v>92.8</v>
          </cell>
          <cell r="H2833">
            <v>93</v>
          </cell>
        </row>
        <row r="2834">
          <cell r="B2834" t="str">
            <v>Gutter, Rain 15x14cmx20 GI</v>
          </cell>
          <cell r="C2834" t="str">
            <v>Equipment</v>
          </cell>
          <cell r="D2834" t="str">
            <v>H/WARE</v>
          </cell>
          <cell r="E2834" t="str">
            <v>26.8G</v>
          </cell>
          <cell r="F2834">
            <v>1499.9960000000001</v>
          </cell>
          <cell r="G2834">
            <v>1739.9953599999999</v>
          </cell>
          <cell r="H2834">
            <v>1740</v>
          </cell>
        </row>
        <row r="2835">
          <cell r="B2835" t="str">
            <v>Lock, Drawer-Evergood</v>
          </cell>
          <cell r="C2835" t="str">
            <v>Equipment</v>
          </cell>
          <cell r="D2835" t="str">
            <v>H/WARE</v>
          </cell>
          <cell r="E2835" t="str">
            <v>26.8G</v>
          </cell>
          <cell r="F2835">
            <v>149.99950000000001</v>
          </cell>
          <cell r="G2835">
            <v>173.99942000000001</v>
          </cell>
          <cell r="H2835">
            <v>174</v>
          </cell>
        </row>
        <row r="2836">
          <cell r="B2836" t="str">
            <v>Pipe, Heavy Gauge 4 PVC</v>
          </cell>
          <cell r="C2836" t="str">
            <v>Equipment</v>
          </cell>
          <cell r="D2836" t="str">
            <v>H/WARE</v>
          </cell>
          <cell r="E2836" t="str">
            <v>26.8G</v>
          </cell>
          <cell r="F2836">
            <v>1100</v>
          </cell>
          <cell r="G2836">
            <v>1276</v>
          </cell>
          <cell r="H2836">
            <v>1276</v>
          </cell>
        </row>
        <row r="2837">
          <cell r="B2837" t="str">
            <v>Screw, Wood- 3/4 G8</v>
          </cell>
          <cell r="C2837" t="str">
            <v>Equipment</v>
          </cell>
          <cell r="D2837" t="str">
            <v>H/WARE</v>
          </cell>
          <cell r="E2837" t="str">
            <v>26.8G</v>
          </cell>
          <cell r="F2837">
            <v>105.5</v>
          </cell>
          <cell r="G2837">
            <v>122.38</v>
          </cell>
          <cell r="H2837">
            <v>123</v>
          </cell>
        </row>
        <row r="2838">
          <cell r="B2838" t="str">
            <v>Sheet, Iron pre-painted blue 3m</v>
          </cell>
          <cell r="C2838" t="str">
            <v>Equipment</v>
          </cell>
          <cell r="D2838" t="str">
            <v>H/WARE</v>
          </cell>
          <cell r="E2838" t="str">
            <v>26.8G</v>
          </cell>
          <cell r="F2838">
            <v>1260.00333</v>
          </cell>
          <cell r="G2838">
            <v>1461.6038627999999</v>
          </cell>
          <cell r="H2838">
            <v>1462</v>
          </cell>
        </row>
        <row r="2839">
          <cell r="B2839" t="str">
            <v>Sink Waste fittings</v>
          </cell>
          <cell r="C2839" t="str">
            <v>Equipment</v>
          </cell>
          <cell r="D2839" t="str">
            <v>H/WARE</v>
          </cell>
          <cell r="E2839" t="str">
            <v>26.8G</v>
          </cell>
          <cell r="F2839">
            <v>494508</v>
          </cell>
          <cell r="G2839">
            <v>573629.27999999991</v>
          </cell>
          <cell r="H2839">
            <v>573630</v>
          </cell>
        </row>
        <row r="2840">
          <cell r="B2840" t="str">
            <v>Book, Exercise 200 pages</v>
          </cell>
          <cell r="C2840" t="str">
            <v>Supplies</v>
          </cell>
          <cell r="D2840" t="str">
            <v>INCENTIVES</v>
          </cell>
          <cell r="E2840" t="str">
            <v>26.6W</v>
          </cell>
          <cell r="F2840">
            <v>75.005600000000001</v>
          </cell>
          <cell r="G2840">
            <v>87.006495999999999</v>
          </cell>
          <cell r="H2840">
            <v>88</v>
          </cell>
        </row>
        <row r="2841">
          <cell r="B2841" t="str">
            <v>Blanket, 60x90</v>
          </cell>
          <cell r="C2841" t="str">
            <v>Supplies</v>
          </cell>
          <cell r="D2841" t="str">
            <v>INCENTIVES</v>
          </cell>
          <cell r="E2841" t="str">
            <v>26.6W</v>
          </cell>
          <cell r="F2841">
            <v>288.79000000000002</v>
          </cell>
          <cell r="G2841">
            <v>334.99639999999999</v>
          </cell>
          <cell r="H2841">
            <v>335</v>
          </cell>
        </row>
        <row r="2842">
          <cell r="B2842" t="str">
            <v>Blanket, Paediatric</v>
          </cell>
          <cell r="C2842" t="str">
            <v>Supplies</v>
          </cell>
          <cell r="D2842" t="str">
            <v>INCENTIVES</v>
          </cell>
          <cell r="E2842" t="str">
            <v>26.6W</v>
          </cell>
          <cell r="F2842">
            <v>650</v>
          </cell>
          <cell r="G2842">
            <v>754</v>
          </cell>
          <cell r="H2842">
            <v>754</v>
          </cell>
        </row>
        <row r="2843">
          <cell r="B2843" t="str">
            <v>Blanket, For fire BS EN 1869:1997</v>
          </cell>
          <cell r="C2843" t="str">
            <v>Supplies</v>
          </cell>
          <cell r="D2843" t="str">
            <v>INCENTIVES</v>
          </cell>
          <cell r="E2843" t="str">
            <v>26.6W</v>
          </cell>
          <cell r="F2843">
            <v>1900</v>
          </cell>
          <cell r="G2843">
            <v>2204</v>
          </cell>
          <cell r="H2843">
            <v>2204</v>
          </cell>
        </row>
        <row r="2844">
          <cell r="B2844" t="str">
            <v>Candies 100/pkt</v>
          </cell>
          <cell r="C2844" t="str">
            <v>Supplies</v>
          </cell>
          <cell r="D2844" t="str">
            <v>INCENTIVES</v>
          </cell>
          <cell r="E2844" t="str">
            <v>26.6W</v>
          </cell>
          <cell r="F2844">
            <v>288.79000000000002</v>
          </cell>
          <cell r="G2844">
            <v>334.99639999999999</v>
          </cell>
          <cell r="H2844">
            <v>335</v>
          </cell>
        </row>
        <row r="2845">
          <cell r="B2845" t="str">
            <v>Cap, CDC/KEMRI</v>
          </cell>
          <cell r="C2845" t="str">
            <v>Supplies</v>
          </cell>
          <cell r="D2845" t="str">
            <v>INCENTIVES</v>
          </cell>
          <cell r="E2845" t="str">
            <v>26.6W</v>
          </cell>
          <cell r="F2845">
            <v>319.99759999999998</v>
          </cell>
          <cell r="G2845">
            <v>371.19721599999997</v>
          </cell>
          <cell r="H2845">
            <v>372</v>
          </cell>
        </row>
        <row r="2846">
          <cell r="B2846" t="str">
            <v>Cap, Paper Manilla Printed Disposable</v>
          </cell>
          <cell r="C2846" t="str">
            <v>Supplies</v>
          </cell>
          <cell r="D2846" t="str">
            <v>INCENTIVES</v>
          </cell>
          <cell r="E2846" t="str">
            <v>26.6W</v>
          </cell>
          <cell r="F2846">
            <v>288.79000000000002</v>
          </cell>
          <cell r="G2846">
            <v>334.99639999999999</v>
          </cell>
          <cell r="H2846">
            <v>335</v>
          </cell>
        </row>
        <row r="2847">
          <cell r="B2847" t="str">
            <v xml:space="preserve">Chair, Wheel </v>
          </cell>
          <cell r="C2847" t="str">
            <v>Supplies</v>
          </cell>
          <cell r="D2847" t="str">
            <v>INCENTIVES</v>
          </cell>
          <cell r="E2847" t="str">
            <v>26.6W</v>
          </cell>
          <cell r="F2847">
            <v>7225</v>
          </cell>
          <cell r="G2847">
            <v>8381</v>
          </cell>
          <cell r="H2847">
            <v>8381</v>
          </cell>
        </row>
        <row r="2848">
          <cell r="B2848" t="str">
            <v>Condom, Trust  (1x720/Box)</v>
          </cell>
          <cell r="C2848" t="str">
            <v>Supplies</v>
          </cell>
          <cell r="D2848" t="str">
            <v>INCENTIVES</v>
          </cell>
          <cell r="E2848" t="str">
            <v>26.6W</v>
          </cell>
          <cell r="F2848">
            <v>288.79000000000002</v>
          </cell>
          <cell r="G2848">
            <v>334.99639999999999</v>
          </cell>
          <cell r="H2848">
            <v>335</v>
          </cell>
        </row>
        <row r="2849">
          <cell r="B2849" t="str">
            <v>Flour, Weaning for Infant</v>
          </cell>
          <cell r="C2849" t="str">
            <v>Supplies</v>
          </cell>
          <cell r="D2849" t="str">
            <v>INCENTIVES</v>
          </cell>
          <cell r="E2849" t="str">
            <v>26.6W</v>
          </cell>
          <cell r="F2849">
            <v>288.79000000000002</v>
          </cell>
          <cell r="G2849">
            <v>334.99639999999999</v>
          </cell>
          <cell r="H2849">
            <v>335</v>
          </cell>
        </row>
        <row r="2850">
          <cell r="B2850" t="str">
            <v>Flour, UNIMIX 70: 30  for Baby porridge 100kg /bag</v>
          </cell>
          <cell r="C2850" t="str">
            <v>Supplies</v>
          </cell>
          <cell r="D2850" t="str">
            <v>INCENTIVES</v>
          </cell>
          <cell r="E2850" t="str">
            <v>26.6W</v>
          </cell>
          <cell r="F2850">
            <v>110</v>
          </cell>
          <cell r="G2850">
            <v>127.6</v>
          </cell>
          <cell r="H2850">
            <v>128</v>
          </cell>
        </row>
        <row r="2851">
          <cell r="B2851" t="str">
            <v>Tent, Size  LXWXH 2.44x2.44x2.44M</v>
          </cell>
          <cell r="C2851" t="str">
            <v>Equipment</v>
          </cell>
          <cell r="D2851" t="str">
            <v>INCENTIVES</v>
          </cell>
          <cell r="E2851" t="str">
            <v>26.6W</v>
          </cell>
          <cell r="F2851">
            <v>40089.599999999999</v>
          </cell>
          <cell r="G2851">
            <v>46503.935999999994</v>
          </cell>
          <cell r="H2851">
            <v>46504</v>
          </cell>
        </row>
        <row r="2852">
          <cell r="B2852" t="str">
            <v>Tent Size:12ft x12ft complete with metal frames,no walls</v>
          </cell>
          <cell r="C2852" t="str">
            <v>Equipment</v>
          </cell>
          <cell r="D2852" t="str">
            <v>INCENTIVES</v>
          </cell>
          <cell r="E2852" t="str">
            <v>26.6W</v>
          </cell>
          <cell r="F2852">
            <v>69600</v>
          </cell>
          <cell r="G2852">
            <v>80736</v>
          </cell>
          <cell r="H2852">
            <v>80736</v>
          </cell>
        </row>
        <row r="2853">
          <cell r="B2853" t="str">
            <v>Tent size, 20ftx40ft Complete with metal frames, with detachable side covers, cone shaped roof white</v>
          </cell>
          <cell r="C2853" t="str">
            <v>Equipment</v>
          </cell>
          <cell r="D2853" t="str">
            <v>INCENTIVES</v>
          </cell>
          <cell r="E2853" t="str">
            <v>26.6W</v>
          </cell>
          <cell r="F2853">
            <v>220400</v>
          </cell>
          <cell r="G2853">
            <v>255663.99999999997</v>
          </cell>
          <cell r="H2853">
            <v>255664</v>
          </cell>
        </row>
        <row r="2854">
          <cell r="B2854" t="str">
            <v>Tent size, 20ftx20ft Complete with metal frames, with detachable side covers, cone shaped roof white</v>
          </cell>
          <cell r="C2854" t="str">
            <v>Equipment</v>
          </cell>
          <cell r="D2854" t="str">
            <v>INCENTIVES</v>
          </cell>
          <cell r="E2854" t="str">
            <v>26.6W</v>
          </cell>
          <cell r="F2854">
            <v>140000</v>
          </cell>
          <cell r="G2854">
            <v>162400</v>
          </cell>
          <cell r="H2854">
            <v>162400</v>
          </cell>
        </row>
        <row r="2855">
          <cell r="B2855" t="str">
            <v>Tent, Canvas 3x4m complete with 4 detachable walls,metal frames,green colour</v>
          </cell>
          <cell r="C2855" t="str">
            <v>Equipment</v>
          </cell>
          <cell r="D2855" t="str">
            <v>INCENTIVES</v>
          </cell>
          <cell r="E2855" t="str">
            <v>26.6W</v>
          </cell>
          <cell r="F2855">
            <v>72000.005000000005</v>
          </cell>
          <cell r="G2855">
            <v>83520.005799999999</v>
          </cell>
          <cell r="H2855">
            <v>83521</v>
          </cell>
        </row>
        <row r="2856">
          <cell r="B2856" t="str">
            <v>Tent, camping Coleman sundome  7x7 9180-707  portable</v>
          </cell>
          <cell r="C2856" t="str">
            <v>Equipment</v>
          </cell>
          <cell r="D2856" t="str">
            <v>INCENTIVES</v>
          </cell>
          <cell r="E2856" t="str">
            <v>26.6W</v>
          </cell>
          <cell r="F2856">
            <v>11020</v>
          </cell>
          <cell r="G2856">
            <v>12783.199999999999</v>
          </cell>
          <cell r="H2856">
            <v>12784</v>
          </cell>
        </row>
        <row r="2857">
          <cell r="B2857" t="str">
            <v>Acid, Acetic 2. 5lts</v>
          </cell>
          <cell r="C2857" t="str">
            <v>Supplies</v>
          </cell>
          <cell r="D2857" t="str">
            <v>LAB-CONS</v>
          </cell>
          <cell r="E2857">
            <v>26.51</v>
          </cell>
          <cell r="F2857">
            <v>2784</v>
          </cell>
          <cell r="G2857">
            <v>3229.4399999999996</v>
          </cell>
          <cell r="H2857">
            <v>3230</v>
          </cell>
        </row>
        <row r="2858">
          <cell r="B2858" t="str">
            <v>Acid, Boric Powder 500gm</v>
          </cell>
          <cell r="C2858" t="str">
            <v>Supplies</v>
          </cell>
          <cell r="D2858" t="str">
            <v>LAB-CONS</v>
          </cell>
          <cell r="E2858">
            <v>26.51</v>
          </cell>
          <cell r="F2858">
            <v>835.2</v>
          </cell>
          <cell r="G2858">
            <v>968.83199999999999</v>
          </cell>
          <cell r="H2858">
            <v>969</v>
          </cell>
        </row>
        <row r="2859">
          <cell r="B2859" t="str">
            <v>Acid, Hydrochloric (Conc)  2.5L</v>
          </cell>
          <cell r="C2859" t="str">
            <v>Supplies</v>
          </cell>
          <cell r="D2859" t="str">
            <v>LAB-CONS</v>
          </cell>
          <cell r="E2859">
            <v>26.51</v>
          </cell>
          <cell r="F2859">
            <v>1682</v>
          </cell>
          <cell r="G2859">
            <v>1951.12</v>
          </cell>
          <cell r="H2859">
            <v>1952</v>
          </cell>
        </row>
        <row r="2860">
          <cell r="B2860" t="str">
            <v>Acid, Phosphatase</v>
          </cell>
          <cell r="C2860" t="str">
            <v>Supplies</v>
          </cell>
          <cell r="D2860" t="str">
            <v>LAB-CONS</v>
          </cell>
          <cell r="E2860">
            <v>26.51</v>
          </cell>
          <cell r="F2860">
            <v>3847</v>
          </cell>
          <cell r="G2860">
            <v>4462.5199999999995</v>
          </cell>
          <cell r="H2860">
            <v>4463</v>
          </cell>
        </row>
        <row r="2861">
          <cell r="B2861" t="str">
            <v xml:space="preserve">Acid, Sulphuric AnalaR  </v>
          </cell>
          <cell r="C2861" t="str">
            <v>Supplies</v>
          </cell>
          <cell r="D2861" t="str">
            <v>LAB-CONS</v>
          </cell>
          <cell r="E2861">
            <v>26.51</v>
          </cell>
          <cell r="F2861">
            <v>2800</v>
          </cell>
          <cell r="G2861">
            <v>3248</v>
          </cell>
          <cell r="H2861">
            <v>3248</v>
          </cell>
        </row>
        <row r="2862">
          <cell r="B2862" t="str">
            <v>Acid, Lactic 200ml</v>
          </cell>
          <cell r="C2862" t="str">
            <v>Supplies</v>
          </cell>
          <cell r="D2862" t="str">
            <v>LAB-CONS</v>
          </cell>
          <cell r="E2862">
            <v>26.51</v>
          </cell>
          <cell r="F2862">
            <v>4500</v>
          </cell>
          <cell r="G2862">
            <v>5220</v>
          </cell>
          <cell r="H2862">
            <v>5220</v>
          </cell>
        </row>
        <row r="2863">
          <cell r="B2863" t="str">
            <v>Acid, Para-aminobenzoic 100g</v>
          </cell>
          <cell r="C2863" t="str">
            <v>Supplies</v>
          </cell>
          <cell r="D2863" t="str">
            <v>LAB-CONS</v>
          </cell>
          <cell r="E2863">
            <v>26.51</v>
          </cell>
          <cell r="F2863">
            <v>5800</v>
          </cell>
          <cell r="G2863">
            <v>6727.9999999999991</v>
          </cell>
          <cell r="H2863">
            <v>6728</v>
          </cell>
        </row>
        <row r="2864">
          <cell r="B2864" t="str">
            <v>Acid, Phosphotungtic 100gms</v>
          </cell>
          <cell r="C2864" t="str">
            <v>Supplies</v>
          </cell>
          <cell r="D2864" t="str">
            <v>LAB-CONS</v>
          </cell>
          <cell r="E2864">
            <v>26.51</v>
          </cell>
          <cell r="F2864">
            <v>18850</v>
          </cell>
          <cell r="G2864">
            <v>21866</v>
          </cell>
          <cell r="H2864">
            <v>21866</v>
          </cell>
        </row>
        <row r="2865">
          <cell r="B2865" t="str">
            <v>ACT- 2 Diff Rinse 500ml</v>
          </cell>
          <cell r="C2865" t="str">
            <v>Supplies</v>
          </cell>
          <cell r="D2865" t="str">
            <v>LAB-CONS</v>
          </cell>
          <cell r="E2865">
            <v>26.51</v>
          </cell>
          <cell r="F2865">
            <v>3400</v>
          </cell>
          <cell r="G2865">
            <v>3943.9999999999995</v>
          </cell>
          <cell r="H2865">
            <v>3944</v>
          </cell>
        </row>
        <row r="2866">
          <cell r="B2866" t="str">
            <v>ACT-2 Diluent 15L</v>
          </cell>
          <cell r="C2866" t="str">
            <v>Supplies</v>
          </cell>
          <cell r="D2866" t="str">
            <v>LAB-CONS</v>
          </cell>
          <cell r="E2866">
            <v>26.51</v>
          </cell>
          <cell r="F2866">
            <v>27000</v>
          </cell>
          <cell r="G2866">
            <v>31319.999999999996</v>
          </cell>
          <cell r="H2866">
            <v>31320</v>
          </cell>
        </row>
        <row r="2867">
          <cell r="B2867" t="str">
            <v>ACT-5 Diff  Control PLUS   (6x2.3ml)</v>
          </cell>
          <cell r="C2867" t="str">
            <v>Supplies</v>
          </cell>
          <cell r="D2867" t="str">
            <v>LAB-CONS</v>
          </cell>
          <cell r="E2867">
            <v>26.51</v>
          </cell>
          <cell r="F2867">
            <v>26000</v>
          </cell>
          <cell r="G2867">
            <v>30159.999999999996</v>
          </cell>
          <cell r="H2867">
            <v>30160</v>
          </cell>
        </row>
        <row r="2868">
          <cell r="B2868" t="str">
            <v>ACT-5 Diff 20L Dilluent</v>
          </cell>
          <cell r="C2868" t="str">
            <v>Supplies</v>
          </cell>
          <cell r="D2868" t="str">
            <v>LAB-CONS</v>
          </cell>
          <cell r="E2868">
            <v>26.51</v>
          </cell>
          <cell r="F2868">
            <v>9400</v>
          </cell>
          <cell r="G2868">
            <v>10904</v>
          </cell>
          <cell r="H2868">
            <v>10904</v>
          </cell>
        </row>
        <row r="2869">
          <cell r="B2869" t="str">
            <v>ACT-5 Diff Fix 1L</v>
          </cell>
          <cell r="C2869" t="str">
            <v>Supplies</v>
          </cell>
          <cell r="D2869" t="str">
            <v>LAB-CONS</v>
          </cell>
          <cell r="E2869">
            <v>26.51</v>
          </cell>
          <cell r="F2869">
            <v>13000</v>
          </cell>
          <cell r="G2869">
            <v>15079.999999999998</v>
          </cell>
          <cell r="H2869">
            <v>15080</v>
          </cell>
        </row>
        <row r="2870">
          <cell r="B2870" t="str">
            <v>ACT-5 Diff WBC Lyse 1L</v>
          </cell>
          <cell r="C2870" t="str">
            <v>Supplies</v>
          </cell>
          <cell r="D2870" t="str">
            <v>LAB-CONS</v>
          </cell>
          <cell r="E2870">
            <v>26.51</v>
          </cell>
          <cell r="F2870">
            <v>13000</v>
          </cell>
          <cell r="G2870">
            <v>15079.999999999998</v>
          </cell>
          <cell r="H2870">
            <v>15080</v>
          </cell>
        </row>
        <row r="2871">
          <cell r="B2871" t="str">
            <v>ACT-5 HGB Lyse 400ml</v>
          </cell>
          <cell r="C2871" t="str">
            <v>Supplies</v>
          </cell>
          <cell r="D2871" t="str">
            <v>LAB-CONS</v>
          </cell>
          <cell r="E2871">
            <v>26.51</v>
          </cell>
          <cell r="F2871">
            <v>10500</v>
          </cell>
          <cell r="G2871">
            <v>12180</v>
          </cell>
          <cell r="H2871">
            <v>12180</v>
          </cell>
        </row>
        <row r="2872">
          <cell r="B2872" t="str">
            <v>ACT-tron coulter cell control 2x3.3ml</v>
          </cell>
          <cell r="C2872" t="str">
            <v>Supplies</v>
          </cell>
          <cell r="D2872" t="str">
            <v>LAB-CONS</v>
          </cell>
          <cell r="E2872">
            <v>26.51</v>
          </cell>
          <cell r="F2872">
            <v>13000</v>
          </cell>
          <cell r="G2872">
            <v>15079.999999999998</v>
          </cell>
          <cell r="H2872">
            <v>15080</v>
          </cell>
        </row>
        <row r="2873">
          <cell r="B2873" t="str">
            <v>ACT-2 Diff Rinse 1ltr</v>
          </cell>
          <cell r="C2873" t="str">
            <v>Supplies</v>
          </cell>
          <cell r="D2873" t="str">
            <v>LAB-CONS</v>
          </cell>
          <cell r="E2873">
            <v>26.51</v>
          </cell>
          <cell r="F2873">
            <v>3400</v>
          </cell>
          <cell r="G2873">
            <v>3943.9999999999995</v>
          </cell>
          <cell r="H2873">
            <v>3944</v>
          </cell>
        </row>
        <row r="2874">
          <cell r="B2874" t="str">
            <v>ACT  Diff Pak 20 Litres</v>
          </cell>
          <cell r="C2874" t="str">
            <v>Supplies</v>
          </cell>
          <cell r="D2874" t="str">
            <v>LAB-CONS</v>
          </cell>
          <cell r="E2874">
            <v>26.51</v>
          </cell>
          <cell r="F2874">
            <v>24000</v>
          </cell>
          <cell r="G2874">
            <v>27839.999999999996</v>
          </cell>
          <cell r="H2874">
            <v>27840</v>
          </cell>
        </row>
        <row r="2875">
          <cell r="B2875" t="str">
            <v>ACT-2 Diff 4CES Control3x3.3ml</v>
          </cell>
          <cell r="C2875" t="str">
            <v>Supplies</v>
          </cell>
          <cell r="D2875" t="str">
            <v>LAB-CONS</v>
          </cell>
          <cell r="E2875">
            <v>26.51</v>
          </cell>
          <cell r="F2875">
            <v>13500</v>
          </cell>
          <cell r="G2875">
            <v>15659.999999999998</v>
          </cell>
          <cell r="H2875">
            <v>15660</v>
          </cell>
        </row>
        <row r="2876">
          <cell r="B2876" t="str">
            <v>ACT 5 Diff Rinse 1ltr</v>
          </cell>
          <cell r="C2876" t="str">
            <v>Supplies</v>
          </cell>
          <cell r="D2876" t="str">
            <v>LAB-CONS</v>
          </cell>
          <cell r="E2876">
            <v>26.51</v>
          </cell>
          <cell r="F2876">
            <v>4300</v>
          </cell>
          <cell r="G2876">
            <v>4988</v>
          </cell>
          <cell r="H2876">
            <v>4988</v>
          </cell>
        </row>
        <row r="2877">
          <cell r="B2877" t="str">
            <v>Adhesive, Plaster Mediplast waterproof</v>
          </cell>
          <cell r="C2877" t="str">
            <v>Supplies</v>
          </cell>
          <cell r="D2877" t="str">
            <v>LAB-CONS</v>
          </cell>
          <cell r="E2877">
            <v>26.51</v>
          </cell>
          <cell r="F2877">
            <v>90</v>
          </cell>
          <cell r="G2877">
            <v>104.39999999999999</v>
          </cell>
          <cell r="H2877">
            <v>105</v>
          </cell>
        </row>
        <row r="2878">
          <cell r="B2878" t="str">
            <v>Adhesive, Strapping Zinc Oxide 1''</v>
          </cell>
          <cell r="C2878" t="str">
            <v>Supplies</v>
          </cell>
          <cell r="D2878" t="str">
            <v>LAB-CONS</v>
          </cell>
          <cell r="E2878">
            <v>26.51</v>
          </cell>
          <cell r="F2878">
            <v>15</v>
          </cell>
          <cell r="G2878">
            <v>17.399999999999999</v>
          </cell>
          <cell r="H2878">
            <v>18</v>
          </cell>
        </row>
        <row r="2879">
          <cell r="B2879" t="str">
            <v xml:space="preserve">Adhesive, Strapping Zinc Oxide 2'' </v>
          </cell>
          <cell r="C2879" t="str">
            <v>Supplies</v>
          </cell>
          <cell r="D2879" t="str">
            <v>LAB-CONS</v>
          </cell>
          <cell r="E2879">
            <v>26.51</v>
          </cell>
          <cell r="F2879">
            <v>27</v>
          </cell>
          <cell r="G2879">
            <v>31.319999999999997</v>
          </cell>
          <cell r="H2879">
            <v>32</v>
          </cell>
        </row>
        <row r="2880">
          <cell r="B2880" t="str">
            <v xml:space="preserve">Adhesive, Strapping Zinc Oxide 3'' </v>
          </cell>
          <cell r="C2880" t="str">
            <v>Supplies</v>
          </cell>
          <cell r="D2880" t="str">
            <v>LAB-CONS</v>
          </cell>
          <cell r="E2880">
            <v>26.51</v>
          </cell>
          <cell r="F2880">
            <v>60</v>
          </cell>
          <cell r="G2880">
            <v>69.599999999999994</v>
          </cell>
          <cell r="H2880">
            <v>70</v>
          </cell>
        </row>
        <row r="2881">
          <cell r="B2881" t="str">
            <v>Adhesive, Strapping zinc Oxide 4''</v>
          </cell>
          <cell r="C2881" t="str">
            <v>Supplies</v>
          </cell>
          <cell r="D2881" t="str">
            <v>LAB-CONS</v>
          </cell>
          <cell r="E2881">
            <v>26.51</v>
          </cell>
          <cell r="F2881">
            <v>80</v>
          </cell>
          <cell r="G2881">
            <v>92.8</v>
          </cell>
          <cell r="H2881">
            <v>93</v>
          </cell>
        </row>
        <row r="2882">
          <cell r="B2882" t="str">
            <v xml:space="preserve">Adhesive, Strapping Zinc Oxide 6 </v>
          </cell>
          <cell r="C2882" t="str">
            <v>Supplies</v>
          </cell>
          <cell r="D2882" t="str">
            <v>LAB-CONS</v>
          </cell>
          <cell r="E2882">
            <v>26.51</v>
          </cell>
          <cell r="F2882">
            <v>250</v>
          </cell>
          <cell r="G2882">
            <v>290</v>
          </cell>
          <cell r="H2882">
            <v>290</v>
          </cell>
        </row>
        <row r="2883">
          <cell r="B2883" t="str">
            <v>Adhesive, Strapping Transparent 1''x10yrds</v>
          </cell>
          <cell r="C2883" t="str">
            <v>Supplies</v>
          </cell>
          <cell r="D2883" t="str">
            <v>LAB-CONS</v>
          </cell>
          <cell r="E2883">
            <v>26.51</v>
          </cell>
          <cell r="F2883">
            <v>292</v>
          </cell>
          <cell r="G2883">
            <v>338.71999999999997</v>
          </cell>
          <cell r="H2883">
            <v>339</v>
          </cell>
        </row>
        <row r="2884">
          <cell r="B2884" t="str">
            <v>Agar, Bactopepton  500gms</v>
          </cell>
          <cell r="C2884" t="str">
            <v>Supplies</v>
          </cell>
          <cell r="D2884" t="str">
            <v>LAB-CONS</v>
          </cell>
          <cell r="E2884">
            <v>26.51</v>
          </cell>
          <cell r="F2884">
            <v>7600</v>
          </cell>
          <cell r="G2884">
            <v>8816</v>
          </cell>
          <cell r="H2884">
            <v>8816</v>
          </cell>
        </row>
        <row r="2885">
          <cell r="B2885" t="str">
            <v>Agar, Base campylobacter</v>
          </cell>
          <cell r="C2885" t="str">
            <v>Supplies</v>
          </cell>
          <cell r="D2885" t="str">
            <v>LAB-CONS</v>
          </cell>
          <cell r="E2885">
            <v>26.51</v>
          </cell>
          <cell r="F2885">
            <v>7000</v>
          </cell>
          <cell r="G2885">
            <v>8119.9999999999991</v>
          </cell>
          <cell r="H2885">
            <v>8120</v>
          </cell>
        </row>
        <row r="2886">
          <cell r="B2886" t="str">
            <v>Agar, Decarboxylase Lysin slants 100/pkt</v>
          </cell>
          <cell r="C2886" t="str">
            <v>Supplies</v>
          </cell>
          <cell r="D2886" t="str">
            <v>LAB-CONS</v>
          </cell>
          <cell r="E2886">
            <v>26.51</v>
          </cell>
          <cell r="F2886">
            <v>15300</v>
          </cell>
          <cell r="G2886">
            <v>17748</v>
          </cell>
          <cell r="H2886">
            <v>17748</v>
          </cell>
        </row>
        <row r="2887">
          <cell r="B2887" t="str">
            <v>Agar, Brain Heart Infusion 500g</v>
          </cell>
          <cell r="C2887" t="str">
            <v>Supplies</v>
          </cell>
          <cell r="D2887" t="str">
            <v>LAB-CONS</v>
          </cell>
          <cell r="E2887">
            <v>26.51</v>
          </cell>
          <cell r="F2887">
            <v>9500</v>
          </cell>
          <cell r="G2887">
            <v>11020</v>
          </cell>
          <cell r="H2887">
            <v>11020</v>
          </cell>
        </row>
        <row r="2888">
          <cell r="B2888" t="str">
            <v>Agar, Hecton Enteric 500g</v>
          </cell>
          <cell r="C2888" t="str">
            <v>Supplies</v>
          </cell>
          <cell r="D2888" t="str">
            <v>LAB-CONS</v>
          </cell>
          <cell r="E2888">
            <v>26.51</v>
          </cell>
          <cell r="F2888">
            <v>15367</v>
          </cell>
          <cell r="G2888">
            <v>17825.719999999998</v>
          </cell>
          <cell r="H2888">
            <v>17826</v>
          </cell>
        </row>
        <row r="2889">
          <cell r="B2889" t="str">
            <v>Agar, Kliglar Iron slants 100pkt</v>
          </cell>
          <cell r="C2889" t="str">
            <v>Supplies</v>
          </cell>
          <cell r="D2889" t="str">
            <v>LAB-CONS</v>
          </cell>
          <cell r="E2889">
            <v>26.51</v>
          </cell>
          <cell r="F2889">
            <v>10710</v>
          </cell>
          <cell r="G2889">
            <v>12423.599999999999</v>
          </cell>
          <cell r="H2889">
            <v>12424</v>
          </cell>
        </row>
        <row r="2890">
          <cell r="B2890" t="str">
            <v>Agar, Xylose  Lysine deoxicholate 500g</v>
          </cell>
          <cell r="C2890" t="str">
            <v>Supplies</v>
          </cell>
          <cell r="D2890" t="str">
            <v>LAB-CONS</v>
          </cell>
          <cell r="E2890">
            <v>26.51</v>
          </cell>
          <cell r="F2890">
            <v>4600</v>
          </cell>
          <cell r="G2890">
            <v>5336</v>
          </cell>
          <cell r="H2890">
            <v>5336</v>
          </cell>
        </row>
        <row r="2891">
          <cell r="B2891" t="str">
            <v>Agar, MacConkey dehydrated 500g</v>
          </cell>
          <cell r="C2891" t="str">
            <v>Supplies</v>
          </cell>
          <cell r="D2891" t="str">
            <v>LAB-CONS</v>
          </cell>
          <cell r="E2891">
            <v>26.51</v>
          </cell>
          <cell r="F2891">
            <v>5000</v>
          </cell>
          <cell r="G2891">
            <v>5800</v>
          </cell>
          <cell r="H2891">
            <v>5800</v>
          </cell>
        </row>
        <row r="2892">
          <cell r="B2892" t="str">
            <v>Agar, Mortility Indole urea slants 100/pkt</v>
          </cell>
          <cell r="C2892" t="str">
            <v>Supplies</v>
          </cell>
          <cell r="D2892" t="str">
            <v>LAB-CONS</v>
          </cell>
          <cell r="E2892">
            <v>26.51</v>
          </cell>
          <cell r="F2892">
            <v>16000</v>
          </cell>
          <cell r="G2892">
            <v>18560</v>
          </cell>
          <cell r="H2892">
            <v>18560</v>
          </cell>
        </row>
        <row r="2893">
          <cell r="B2893" t="str">
            <v>Agar, Mueller Hinton 500g</v>
          </cell>
          <cell r="C2893" t="str">
            <v>Supplies</v>
          </cell>
          <cell r="D2893" t="str">
            <v>LAB-CONS</v>
          </cell>
          <cell r="E2893">
            <v>26.51</v>
          </cell>
          <cell r="F2893">
            <v>6500</v>
          </cell>
          <cell r="G2893">
            <v>7539.9999999999991</v>
          </cell>
          <cell r="H2893">
            <v>7540</v>
          </cell>
        </row>
        <row r="2894">
          <cell r="B2894" t="str">
            <v>Agar, Soytripticase 500g</v>
          </cell>
          <cell r="C2894" t="str">
            <v>Supplies</v>
          </cell>
          <cell r="D2894" t="str">
            <v>LAB-CONS</v>
          </cell>
          <cell r="E2894">
            <v>26.51</v>
          </cell>
          <cell r="F2894">
            <v>3500</v>
          </cell>
          <cell r="G2894">
            <v>4059.9999999999995</v>
          </cell>
          <cell r="H2894">
            <v>4060</v>
          </cell>
        </row>
        <row r="2895">
          <cell r="B2895" t="str">
            <v>Agar, Thiosulphate citrate bile salts TCBS 500g</v>
          </cell>
          <cell r="C2895" t="str">
            <v>Supplies</v>
          </cell>
          <cell r="D2895" t="str">
            <v>LAB-CONS</v>
          </cell>
          <cell r="E2895">
            <v>26.51</v>
          </cell>
          <cell r="F2895">
            <v>4400</v>
          </cell>
          <cell r="G2895">
            <v>5104</v>
          </cell>
          <cell r="H2895">
            <v>5104</v>
          </cell>
        </row>
        <row r="2896">
          <cell r="B2896" t="str">
            <v xml:space="preserve">Agar, TSI (Tripple sugar iron) </v>
          </cell>
          <cell r="C2896" t="str">
            <v>Supplies</v>
          </cell>
          <cell r="D2896" t="str">
            <v>LAB-CONS</v>
          </cell>
          <cell r="E2896">
            <v>26.51</v>
          </cell>
          <cell r="F2896">
            <v>3500</v>
          </cell>
          <cell r="G2896">
            <v>4059.9999999999995</v>
          </cell>
          <cell r="H2896">
            <v>4060</v>
          </cell>
        </row>
        <row r="2897">
          <cell r="B2897" t="str">
            <v xml:space="preserve">Agar, Urea slants </v>
          </cell>
          <cell r="C2897" t="str">
            <v>Supplies</v>
          </cell>
          <cell r="D2897" t="str">
            <v>LAB-CONS</v>
          </cell>
          <cell r="E2897">
            <v>26.51</v>
          </cell>
          <cell r="F2897">
            <v>16000</v>
          </cell>
          <cell r="G2897">
            <v>18560</v>
          </cell>
          <cell r="H2897">
            <v>18560</v>
          </cell>
        </row>
        <row r="2898">
          <cell r="B2898" t="str">
            <v>Agar, Alkaline Peptone 500g</v>
          </cell>
          <cell r="C2898" t="str">
            <v>Supplies</v>
          </cell>
          <cell r="D2898" t="str">
            <v>LAB-CONS</v>
          </cell>
          <cell r="E2898">
            <v>26.51</v>
          </cell>
          <cell r="F2898">
            <v>5233.8</v>
          </cell>
          <cell r="G2898">
            <v>6071.2079999999996</v>
          </cell>
          <cell r="H2898">
            <v>6072</v>
          </cell>
        </row>
        <row r="2899">
          <cell r="B2899" t="str">
            <v>Agar, Salt Mannitol - 500g (Pc)</v>
          </cell>
          <cell r="C2899" t="str">
            <v>Supplies</v>
          </cell>
          <cell r="D2899" t="str">
            <v>LAB-CONS</v>
          </cell>
          <cell r="E2899">
            <v>26.51</v>
          </cell>
          <cell r="F2899">
            <v>4150</v>
          </cell>
          <cell r="G2899">
            <v>4814</v>
          </cell>
          <cell r="H2899">
            <v>4814</v>
          </cell>
        </row>
        <row r="2900">
          <cell r="B2900" t="str">
            <v xml:space="preserve">Agar, TCBS(Dehydrated BD/BBLor Oxoid) 1x500g  </v>
          </cell>
          <cell r="C2900" t="str">
            <v>Supplies</v>
          </cell>
          <cell r="D2900" t="str">
            <v>LAB-CONS</v>
          </cell>
          <cell r="E2900">
            <v>26.51</v>
          </cell>
          <cell r="F2900">
            <v>8500</v>
          </cell>
          <cell r="G2900">
            <v>9860</v>
          </cell>
          <cell r="H2900">
            <v>9860</v>
          </cell>
        </row>
        <row r="2901">
          <cell r="B2901" t="str">
            <v>Agar, TSB with 20% Glycerol (BBL) 1x100</v>
          </cell>
          <cell r="C2901" t="str">
            <v>Supplies</v>
          </cell>
          <cell r="D2901" t="str">
            <v>LAB-CONS</v>
          </cell>
          <cell r="E2901">
            <v>26.51</v>
          </cell>
          <cell r="F2901">
            <v>15000</v>
          </cell>
          <cell r="G2901">
            <v>17400</v>
          </cell>
          <cell r="H2901">
            <v>17400</v>
          </cell>
        </row>
        <row r="2902">
          <cell r="B2902" t="str">
            <v>Agar, Heart Infusion 100/pkt</v>
          </cell>
          <cell r="C2902" t="str">
            <v>Supplies</v>
          </cell>
          <cell r="D2902" t="str">
            <v>LAB-CONS</v>
          </cell>
          <cell r="E2902">
            <v>26.51</v>
          </cell>
          <cell r="F2902">
            <v>7000</v>
          </cell>
          <cell r="G2902">
            <v>8119.9999999999991</v>
          </cell>
          <cell r="H2902">
            <v>8120</v>
          </cell>
        </row>
        <row r="2903">
          <cell r="B2903" t="str">
            <v>Agar, XLD  Medium 500gms</v>
          </cell>
          <cell r="C2903" t="str">
            <v>Supplies</v>
          </cell>
          <cell r="D2903" t="str">
            <v>LAB-CONS</v>
          </cell>
          <cell r="E2903">
            <v>26.51</v>
          </cell>
          <cell r="F2903">
            <v>12000</v>
          </cell>
          <cell r="G2903">
            <v>13919.999999999998</v>
          </cell>
          <cell r="H2903">
            <v>13920</v>
          </cell>
        </row>
        <row r="2904">
          <cell r="B2904" t="str">
            <v>Agar, Tryptone Soy 500g</v>
          </cell>
          <cell r="C2904" t="str">
            <v>Supplies</v>
          </cell>
          <cell r="D2904" t="str">
            <v>LAB-CONS</v>
          </cell>
          <cell r="E2904">
            <v>26.51</v>
          </cell>
          <cell r="F2904">
            <v>6815</v>
          </cell>
          <cell r="G2904">
            <v>7905.4</v>
          </cell>
          <cell r="H2904">
            <v>7906</v>
          </cell>
        </row>
        <row r="2905">
          <cell r="B2905" t="str">
            <v>Agar, Tryptic Soy Agar  500g</v>
          </cell>
          <cell r="C2905" t="str">
            <v>Supplies</v>
          </cell>
          <cell r="D2905" t="str">
            <v>LAB-CONS</v>
          </cell>
          <cell r="E2905">
            <v>26.51</v>
          </cell>
          <cell r="F2905">
            <v>7600</v>
          </cell>
          <cell r="G2905">
            <v>8816</v>
          </cell>
          <cell r="H2905">
            <v>8816</v>
          </cell>
        </row>
        <row r="2906">
          <cell r="B2906" t="str">
            <v>Agar, Urea Base 500g</v>
          </cell>
          <cell r="C2906" t="str">
            <v>Supplies</v>
          </cell>
          <cell r="D2906" t="str">
            <v>LAB-CONS</v>
          </cell>
          <cell r="E2906">
            <v>26.51</v>
          </cell>
          <cell r="F2906">
            <v>4530</v>
          </cell>
          <cell r="G2906">
            <v>5254.7999999999993</v>
          </cell>
          <cell r="H2906">
            <v>5255</v>
          </cell>
        </row>
        <row r="2907">
          <cell r="B2907" t="str">
            <v>Agar, Aesculin 500g</v>
          </cell>
          <cell r="C2907" t="str">
            <v>Supplies</v>
          </cell>
          <cell r="D2907" t="str">
            <v>LAB-CONS</v>
          </cell>
          <cell r="E2907">
            <v>26.51</v>
          </cell>
          <cell r="F2907">
            <v>16050</v>
          </cell>
          <cell r="G2907">
            <v>18618</v>
          </cell>
          <cell r="H2907">
            <v>18618</v>
          </cell>
        </row>
        <row r="2908">
          <cell r="B2908" t="str">
            <v>Agar, Sabaroud Dextrose 500g</v>
          </cell>
          <cell r="C2908" t="str">
            <v>Supplies</v>
          </cell>
          <cell r="D2908" t="str">
            <v>LAB-CONS</v>
          </cell>
          <cell r="E2908">
            <v>26.51</v>
          </cell>
          <cell r="F2908">
            <v>8165</v>
          </cell>
          <cell r="G2908">
            <v>9471.4</v>
          </cell>
          <cell r="H2908">
            <v>9472</v>
          </cell>
        </row>
        <row r="2909">
          <cell r="B2909" t="str">
            <v>Agar, Lysine Iron medium slants (1x100)</v>
          </cell>
          <cell r="C2909" t="str">
            <v>Supplies</v>
          </cell>
          <cell r="D2909" t="str">
            <v>LAB-CONS</v>
          </cell>
          <cell r="E2909">
            <v>26.51</v>
          </cell>
          <cell r="F2909">
            <v>14300</v>
          </cell>
          <cell r="G2909">
            <v>16588</v>
          </cell>
          <cell r="H2909">
            <v>16588</v>
          </cell>
        </row>
        <row r="2910">
          <cell r="B2910" t="str">
            <v>Agar, Mortility Indole ornithine slants 100/pkt</v>
          </cell>
          <cell r="C2910" t="str">
            <v>Supplies</v>
          </cell>
          <cell r="D2910" t="str">
            <v>LAB-CONS</v>
          </cell>
          <cell r="E2910">
            <v>26.51</v>
          </cell>
          <cell r="F2910">
            <v>3600</v>
          </cell>
          <cell r="G2910">
            <v>4176</v>
          </cell>
          <cell r="H2910">
            <v>4176</v>
          </cell>
        </row>
        <row r="2911">
          <cell r="B2911" t="str">
            <v>Agar, Kliglar Iron slants 10pkt</v>
          </cell>
          <cell r="C2911" t="str">
            <v>Supplies</v>
          </cell>
          <cell r="D2911" t="str">
            <v>LAB-CONS</v>
          </cell>
          <cell r="E2911">
            <v>26.51</v>
          </cell>
          <cell r="F2911">
            <v>10710</v>
          </cell>
          <cell r="G2911">
            <v>12423.599999999999</v>
          </cell>
          <cell r="H2911">
            <v>12424</v>
          </cell>
        </row>
        <row r="2912">
          <cell r="B2912" t="str">
            <v>Agar, Kliglar Iron dehydrated 500gms</v>
          </cell>
          <cell r="C2912" t="str">
            <v>Supplies</v>
          </cell>
          <cell r="D2912" t="str">
            <v>LAB-CONS</v>
          </cell>
          <cell r="E2912">
            <v>26.51</v>
          </cell>
          <cell r="F2912">
            <v>5500</v>
          </cell>
          <cell r="G2912">
            <v>6380</v>
          </cell>
          <cell r="H2912">
            <v>6380</v>
          </cell>
        </row>
        <row r="2913">
          <cell r="B2913" t="str">
            <v>Agar, Lysine Iron medium dehydrated 500g</v>
          </cell>
          <cell r="C2913" t="str">
            <v>Supplies</v>
          </cell>
          <cell r="D2913" t="str">
            <v>LAB-CONS</v>
          </cell>
          <cell r="E2913">
            <v>26.51</v>
          </cell>
          <cell r="F2913">
            <v>14300</v>
          </cell>
          <cell r="G2913">
            <v>16588</v>
          </cell>
          <cell r="H2913">
            <v>16588</v>
          </cell>
        </row>
        <row r="2914">
          <cell r="B2914" t="str">
            <v>Agar, base Oxoid 500gm</v>
          </cell>
          <cell r="C2914" t="str">
            <v>Supplies</v>
          </cell>
          <cell r="D2914" t="str">
            <v>LAB-CONS</v>
          </cell>
          <cell r="E2914">
            <v>26.51</v>
          </cell>
          <cell r="F2914">
            <v>5000</v>
          </cell>
          <cell r="G2914">
            <v>5800</v>
          </cell>
          <cell r="H2914">
            <v>5800</v>
          </cell>
        </row>
        <row r="2915">
          <cell r="B2915" t="str">
            <v>Airways Paediatrics (size 1)</v>
          </cell>
          <cell r="C2915" t="str">
            <v>Supplies</v>
          </cell>
          <cell r="D2915" t="str">
            <v>LAB-CONS</v>
          </cell>
          <cell r="E2915">
            <v>26.51</v>
          </cell>
          <cell r="F2915">
            <v>4000</v>
          </cell>
          <cell r="G2915">
            <v>4640</v>
          </cell>
          <cell r="H2915">
            <v>4640</v>
          </cell>
        </row>
        <row r="2916">
          <cell r="B2916" t="str">
            <v>Airways Paediatrics (Size 2)</v>
          </cell>
          <cell r="C2916" t="str">
            <v>Supplies</v>
          </cell>
          <cell r="D2916" t="str">
            <v>LAB-CONS</v>
          </cell>
          <cell r="E2916">
            <v>26.51</v>
          </cell>
          <cell r="F2916">
            <v>4000</v>
          </cell>
          <cell r="G2916">
            <v>4640</v>
          </cell>
          <cell r="H2916">
            <v>4640</v>
          </cell>
        </row>
        <row r="2917">
          <cell r="B2917" t="str">
            <v>Airways Paediatrics (size 3)</v>
          </cell>
          <cell r="C2917" t="str">
            <v>Supplies</v>
          </cell>
          <cell r="D2917" t="str">
            <v>LAB-CONS</v>
          </cell>
          <cell r="E2917">
            <v>26.51</v>
          </cell>
          <cell r="F2917">
            <v>4000</v>
          </cell>
          <cell r="G2917">
            <v>4640</v>
          </cell>
          <cell r="H2917">
            <v>4640</v>
          </cell>
        </row>
        <row r="2918">
          <cell r="B2918" t="str">
            <v>Bags, Autoclave 60x100cm (100/pkt)</v>
          </cell>
          <cell r="C2918" t="str">
            <v>Supplies</v>
          </cell>
          <cell r="D2918" t="str">
            <v>LAB-CONS</v>
          </cell>
          <cell r="E2918">
            <v>26.51</v>
          </cell>
          <cell r="F2918">
            <v>7000</v>
          </cell>
          <cell r="G2918">
            <v>8119.9999999999991</v>
          </cell>
          <cell r="H2918">
            <v>8120</v>
          </cell>
        </row>
        <row r="2919">
          <cell r="B2919" t="str">
            <v>Bags, Bioharzard  small  Size 19 x 23 200/pk</v>
          </cell>
          <cell r="C2919" t="str">
            <v>Supplies</v>
          </cell>
          <cell r="D2919" t="str">
            <v>LAB-CONS</v>
          </cell>
          <cell r="E2919">
            <v>26.51</v>
          </cell>
          <cell r="F2919">
            <v>17000</v>
          </cell>
          <cell r="G2919">
            <v>19720</v>
          </cell>
          <cell r="H2919">
            <v>19720</v>
          </cell>
        </row>
        <row r="2920">
          <cell r="B2920" t="str">
            <v>Bags, Bioharzard Size 30x50cm 100/pkt</v>
          </cell>
          <cell r="C2920" t="str">
            <v>Supplies</v>
          </cell>
          <cell r="D2920" t="str">
            <v>LAB-CONS</v>
          </cell>
          <cell r="E2920">
            <v>26.51</v>
          </cell>
          <cell r="F2920">
            <v>17000</v>
          </cell>
          <cell r="G2920">
            <v>19720</v>
          </cell>
          <cell r="H2920">
            <v>19720</v>
          </cell>
        </row>
        <row r="2921">
          <cell r="B2921" t="str">
            <v>Bags, Glycene writable 1000/pkt</v>
          </cell>
          <cell r="C2921" t="str">
            <v>Supplies</v>
          </cell>
          <cell r="D2921" t="str">
            <v>LAB-CONS</v>
          </cell>
          <cell r="E2921">
            <v>26.51</v>
          </cell>
          <cell r="F2921">
            <v>4000</v>
          </cell>
          <cell r="G2921">
            <v>4640</v>
          </cell>
          <cell r="H2921">
            <v>4640</v>
          </cell>
        </row>
        <row r="2922">
          <cell r="B2922" t="str">
            <v>Bags, Zip lock 175x125mm A6 ''100/pk</v>
          </cell>
          <cell r="C2922" t="str">
            <v>Supplies</v>
          </cell>
          <cell r="D2922" t="str">
            <v>LAB-CONS</v>
          </cell>
          <cell r="E2922">
            <v>26.51</v>
          </cell>
          <cell r="F2922">
            <v>700</v>
          </cell>
          <cell r="G2922">
            <v>812</v>
          </cell>
          <cell r="H2922">
            <v>812</v>
          </cell>
        </row>
        <row r="2923">
          <cell r="B2923" t="str">
            <v>Bags, Zip lock writable 6x9''100/pk</v>
          </cell>
          <cell r="C2923" t="str">
            <v>Supplies</v>
          </cell>
          <cell r="D2923" t="str">
            <v>LAB-CONS</v>
          </cell>
          <cell r="E2923">
            <v>26.51</v>
          </cell>
          <cell r="F2923">
            <v>1200</v>
          </cell>
          <cell r="G2923">
            <v>1392</v>
          </cell>
          <cell r="H2923">
            <v>1392</v>
          </cell>
        </row>
        <row r="2924">
          <cell r="B2924" t="str">
            <v>Bags, Ziplock 4x6'' (100/pkt)</v>
          </cell>
          <cell r="C2924" t="str">
            <v>Supplies</v>
          </cell>
          <cell r="D2924" t="str">
            <v>LAB-CONS</v>
          </cell>
          <cell r="E2924">
            <v>26.51</v>
          </cell>
          <cell r="F2924">
            <v>1102</v>
          </cell>
          <cell r="G2924">
            <v>1278.32</v>
          </cell>
          <cell r="H2924">
            <v>1279</v>
          </cell>
        </row>
        <row r="2925">
          <cell r="B2925" t="str">
            <v>Bags, Bioharzard Autoclavable Large  60cmx100cm 1x100</v>
          </cell>
          <cell r="C2925" t="str">
            <v>Supplies</v>
          </cell>
          <cell r="D2925" t="str">
            <v>LAB-CONS</v>
          </cell>
          <cell r="E2925">
            <v>26.51</v>
          </cell>
          <cell r="F2925">
            <v>8000</v>
          </cell>
          <cell r="G2925">
            <v>9280</v>
          </cell>
          <cell r="H2925">
            <v>9280</v>
          </cell>
        </row>
        <row r="2926">
          <cell r="B2926" t="str">
            <v>Bag Value Mask Device Neonatal</v>
          </cell>
          <cell r="C2926" t="str">
            <v>Supplies</v>
          </cell>
          <cell r="D2926" t="str">
            <v>LAB-CONS</v>
          </cell>
          <cell r="E2926">
            <v>26.51</v>
          </cell>
          <cell r="F2926">
            <v>10000</v>
          </cell>
          <cell r="G2926">
            <v>11600</v>
          </cell>
          <cell r="H2926">
            <v>11600</v>
          </cell>
        </row>
        <row r="2927">
          <cell r="B2927" t="str">
            <v>Bag Value Mask Device Infant</v>
          </cell>
          <cell r="C2927" t="str">
            <v>Supplies</v>
          </cell>
          <cell r="D2927" t="str">
            <v>LAB-CONS</v>
          </cell>
          <cell r="E2927">
            <v>26.51</v>
          </cell>
          <cell r="F2927">
            <v>10000</v>
          </cell>
          <cell r="G2927">
            <v>11600</v>
          </cell>
          <cell r="H2927">
            <v>11600</v>
          </cell>
        </row>
        <row r="2928">
          <cell r="B2928" t="str">
            <v>Bags, Autoclave 19x13 1x200</v>
          </cell>
          <cell r="C2928" t="str">
            <v>Supplies</v>
          </cell>
          <cell r="D2928" t="str">
            <v>LAB-CONS</v>
          </cell>
          <cell r="E2928">
            <v>26.51</v>
          </cell>
          <cell r="F2928">
            <v>16000</v>
          </cell>
          <cell r="G2928">
            <v>18560</v>
          </cell>
          <cell r="H2928">
            <v>18560</v>
          </cell>
        </row>
        <row r="2929">
          <cell r="B2929" t="str">
            <v>Bags,Biohazard ,24” x 30”  100/Pkt</v>
          </cell>
          <cell r="C2929" t="str">
            <v>Supplies</v>
          </cell>
          <cell r="D2929" t="str">
            <v>LAB-CONS</v>
          </cell>
          <cell r="E2929">
            <v>26.51</v>
          </cell>
          <cell r="F2929">
            <v>8000</v>
          </cell>
          <cell r="G2929">
            <v>9280</v>
          </cell>
          <cell r="H2929">
            <v>9280</v>
          </cell>
        </row>
        <row r="2930">
          <cell r="B2930" t="str">
            <v>Bag, Infant Ambu Resuscitators #AMB444212000</v>
          </cell>
          <cell r="C2930" t="str">
            <v>Supplies</v>
          </cell>
          <cell r="D2930" t="str">
            <v>LAB-CONS</v>
          </cell>
          <cell r="E2930">
            <v>26.51</v>
          </cell>
          <cell r="F2930">
            <v>7500</v>
          </cell>
          <cell r="G2930">
            <v>8700</v>
          </cell>
          <cell r="H2930">
            <v>8700</v>
          </cell>
        </row>
        <row r="2931">
          <cell r="B2931" t="str">
            <v>Bag, Child/Pedriatric Ambu Resuscitators # AMB430613000</v>
          </cell>
          <cell r="C2931" t="str">
            <v>Supplies</v>
          </cell>
          <cell r="D2931" t="str">
            <v>LAB-CONS</v>
          </cell>
          <cell r="E2931">
            <v>26.51</v>
          </cell>
          <cell r="F2931">
            <v>8400</v>
          </cell>
          <cell r="G2931">
            <v>9744</v>
          </cell>
          <cell r="H2931">
            <v>9744</v>
          </cell>
        </row>
        <row r="2932">
          <cell r="B2932" t="str">
            <v>Bag, Autoclavable  Holder #1304Q27</v>
          </cell>
          <cell r="C2932" t="str">
            <v>Supplies</v>
          </cell>
          <cell r="D2932" t="str">
            <v>LAB-CONS</v>
          </cell>
          <cell r="E2932">
            <v>26.51</v>
          </cell>
          <cell r="F2932">
            <v>23200</v>
          </cell>
          <cell r="G2932">
            <v>26911.999999999996</v>
          </cell>
          <cell r="H2932">
            <v>26912</v>
          </cell>
        </row>
        <row r="2933">
          <cell r="B2933" t="str">
            <v>Bag, Autoclave 24'' x 30'' 100/Pkt #1304Q50</v>
          </cell>
          <cell r="C2933" t="str">
            <v>Supplies</v>
          </cell>
          <cell r="D2933" t="str">
            <v>LAB-CONS</v>
          </cell>
          <cell r="E2933">
            <v>26.51</v>
          </cell>
          <cell r="F2933">
            <v>10000</v>
          </cell>
          <cell r="G2933">
            <v>11600</v>
          </cell>
          <cell r="H2933">
            <v>11600</v>
          </cell>
        </row>
        <row r="2934">
          <cell r="B2934" t="str">
            <v>Bag,Biohazard 8 1/2 x 11, 1000/Bx #1304Q22</v>
          </cell>
          <cell r="C2934" t="str">
            <v>Supplies</v>
          </cell>
          <cell r="D2934" t="str">
            <v>LAB-CONS</v>
          </cell>
          <cell r="E2934">
            <v>26.51</v>
          </cell>
          <cell r="F2934">
            <v>100000</v>
          </cell>
          <cell r="G2934">
            <v>115999.99999999999</v>
          </cell>
          <cell r="H2934">
            <v>116000</v>
          </cell>
        </row>
        <row r="2935">
          <cell r="B2935" t="str">
            <v>Bags Biohazard with  indicator  Size 31'' x 38'' (79 x 97cm), 1.5mil, Cs 200 #1304Q69</v>
          </cell>
          <cell r="C2935" t="str">
            <v>Supplies</v>
          </cell>
          <cell r="D2935" t="str">
            <v>LAB-CONS</v>
          </cell>
          <cell r="E2935">
            <v>26.51</v>
          </cell>
          <cell r="F2935">
            <v>16000</v>
          </cell>
          <cell r="G2935">
            <v>18560</v>
          </cell>
          <cell r="H2935">
            <v>18560</v>
          </cell>
        </row>
        <row r="2936">
          <cell r="B2936" t="str">
            <v>Bags Biohazard with  indicator Size 19'' x 23'' (48 x 58cm), 1.25mil, Cs 200 #1304Q65</v>
          </cell>
          <cell r="C2936" t="str">
            <v>Supplies</v>
          </cell>
          <cell r="D2936" t="str">
            <v>LAB-CONS</v>
          </cell>
          <cell r="E2936">
            <v>26.51</v>
          </cell>
          <cell r="F2936">
            <v>16000</v>
          </cell>
          <cell r="G2936">
            <v>18560</v>
          </cell>
          <cell r="H2936">
            <v>18560</v>
          </cell>
        </row>
        <row r="2937">
          <cell r="B2937" t="str">
            <v>Bags, Zip lock Plain 4mil, 12in x 15in, 100/Pkt #1304L90</v>
          </cell>
          <cell r="C2937" t="str">
            <v>Supplies</v>
          </cell>
          <cell r="D2937" t="str">
            <v>LAB-CONS</v>
          </cell>
          <cell r="E2937">
            <v>26.51</v>
          </cell>
          <cell r="F2937">
            <v>3200</v>
          </cell>
          <cell r="G2937">
            <v>3711.9999999999995</v>
          </cell>
          <cell r="H2937">
            <v>3712</v>
          </cell>
        </row>
        <row r="2938">
          <cell r="B2938" t="str">
            <v>Bags Zip lock bags Plain-bags, 4mil, 4in x 6in, Pk.500 #1304L60</v>
          </cell>
          <cell r="C2938" t="str">
            <v>Supplies</v>
          </cell>
          <cell r="D2938" t="str">
            <v>LAB-CONS</v>
          </cell>
          <cell r="E2938">
            <v>26.51</v>
          </cell>
          <cell r="F2938">
            <v>385</v>
          </cell>
          <cell r="G2938">
            <v>446.59999999999997</v>
          </cell>
          <cell r="H2938">
            <v>447</v>
          </cell>
        </row>
        <row r="2939">
          <cell r="B2939" t="str">
            <v>Bags Zip lock bags Plain-bags, 4mil, 6in x 9in, Pk.250 #1304L72</v>
          </cell>
          <cell r="C2939" t="str">
            <v>Supplies</v>
          </cell>
          <cell r="D2939" t="str">
            <v>LAB-CONS</v>
          </cell>
          <cell r="E2939">
            <v>26.51</v>
          </cell>
          <cell r="F2939">
            <v>1000</v>
          </cell>
          <cell r="G2939">
            <v>1160</v>
          </cell>
          <cell r="H2939">
            <v>1160</v>
          </cell>
        </row>
        <row r="2940">
          <cell r="B2940" t="str">
            <v>Bags Zip lock bags Plain-bags, 4mil, 9in x 12in, Pk.100 #1304L84</v>
          </cell>
          <cell r="C2940" t="str">
            <v>Supplies</v>
          </cell>
          <cell r="D2940" t="str">
            <v>LAB-CONS</v>
          </cell>
          <cell r="E2940">
            <v>26.51</v>
          </cell>
          <cell r="F2940">
            <v>1100</v>
          </cell>
          <cell r="G2940">
            <v>1276</v>
          </cell>
          <cell r="H2940">
            <v>1276</v>
          </cell>
        </row>
        <row r="2941">
          <cell r="B2941" t="str">
            <v>Bags Zip lock bags Write-on bags, 4mil, 4in x 6in, Pk.250 #1304M38</v>
          </cell>
          <cell r="C2941" t="str">
            <v>Supplies</v>
          </cell>
          <cell r="D2941" t="str">
            <v>LAB-CONS</v>
          </cell>
          <cell r="E2941">
            <v>26.51</v>
          </cell>
          <cell r="F2941">
            <v>600</v>
          </cell>
          <cell r="G2941">
            <v>696</v>
          </cell>
          <cell r="H2941">
            <v>696</v>
          </cell>
        </row>
        <row r="2942">
          <cell r="B2942" t="str">
            <v>Bags Zip lock bags Write-on bags, 4mil, 9in x 12in, 100/pkt #1304M55</v>
          </cell>
          <cell r="C2942" t="str">
            <v>Supplies</v>
          </cell>
          <cell r="D2942" t="str">
            <v>LAB-CONS</v>
          </cell>
          <cell r="E2942">
            <v>26.51</v>
          </cell>
          <cell r="F2942">
            <v>1400</v>
          </cell>
          <cell r="G2942">
            <v>1624</v>
          </cell>
          <cell r="H2942">
            <v>1624</v>
          </cell>
        </row>
        <row r="2943">
          <cell r="B2943" t="str">
            <v>Bag, Ziplock 5''x7'' 100/pkt</v>
          </cell>
          <cell r="C2943" t="str">
            <v>Supplies</v>
          </cell>
          <cell r="D2943" t="str">
            <v>LAB-CONS</v>
          </cell>
          <cell r="E2943">
            <v>26.51</v>
          </cell>
          <cell r="F2943">
            <v>1199.9970000000001</v>
          </cell>
          <cell r="G2943">
            <v>1391.9965199999999</v>
          </cell>
          <cell r="H2943">
            <v>1392</v>
          </cell>
        </row>
        <row r="2944">
          <cell r="B2944" t="str">
            <v>Bag, Biohazard 30cmx61cm 100/pkt</v>
          </cell>
          <cell r="C2944" t="str">
            <v>Supplies</v>
          </cell>
          <cell r="D2944" t="str">
            <v>LAB-CONS</v>
          </cell>
          <cell r="E2944">
            <v>26.51</v>
          </cell>
          <cell r="F2944">
            <v>6500</v>
          </cell>
          <cell r="G2944">
            <v>7539.9999999999991</v>
          </cell>
          <cell r="H2944">
            <v>7540</v>
          </cell>
        </row>
        <row r="2945">
          <cell r="B2945" t="str">
            <v>Bag, Glycene 4''x6''1000/pkt</v>
          </cell>
          <cell r="C2945" t="str">
            <v>Supplies</v>
          </cell>
          <cell r="D2945" t="str">
            <v>LAB-CONS</v>
          </cell>
          <cell r="E2945">
            <v>26.51</v>
          </cell>
          <cell r="F2945">
            <v>4000</v>
          </cell>
          <cell r="G2945">
            <v>4640</v>
          </cell>
          <cell r="H2945">
            <v>4640</v>
          </cell>
        </row>
        <row r="2946">
          <cell r="B2946" t="str">
            <v>Bag,  Biohazard disposal  #  HS1003D 1000/pkt</v>
          </cell>
          <cell r="C2946" t="str">
            <v>Supplies</v>
          </cell>
          <cell r="D2946" t="str">
            <v>LAB-CONS</v>
          </cell>
          <cell r="E2946">
            <v>26.51</v>
          </cell>
          <cell r="F2946">
            <v>10000</v>
          </cell>
          <cell r="G2946">
            <v>11600</v>
          </cell>
          <cell r="H2946">
            <v>11600</v>
          </cell>
        </row>
        <row r="2947">
          <cell r="B2947" t="str">
            <v>Container, Sharp 1.4 litres Ref: 300428 (BD)</v>
          </cell>
          <cell r="C2947" t="str">
            <v>Supplies</v>
          </cell>
          <cell r="D2947" t="str">
            <v>LAB-CONS</v>
          </cell>
          <cell r="E2947">
            <v>26.51</v>
          </cell>
          <cell r="F2947">
            <v>800</v>
          </cell>
          <cell r="G2947">
            <v>927.99999999999989</v>
          </cell>
          <cell r="H2947">
            <v>928</v>
          </cell>
        </row>
        <row r="2948">
          <cell r="B2948" t="str">
            <v>Container, Carboys with Spigot HDPE 20lts no 25125 plastic</v>
          </cell>
          <cell r="C2948" t="str">
            <v>Supplies</v>
          </cell>
          <cell r="D2948" t="str">
            <v>LAB-CONS</v>
          </cell>
          <cell r="E2948">
            <v>26.51</v>
          </cell>
          <cell r="F2948">
            <v>5000</v>
          </cell>
          <cell r="G2948">
            <v>5800</v>
          </cell>
          <cell r="H2948">
            <v>5800</v>
          </cell>
        </row>
        <row r="2949">
          <cell r="B2949" t="str">
            <v>Container, Sharp 1.5 litres (BD)</v>
          </cell>
          <cell r="C2949" t="str">
            <v>Supplies</v>
          </cell>
          <cell r="D2949" t="str">
            <v>LAB-CONS</v>
          </cell>
          <cell r="E2949">
            <v>26.51</v>
          </cell>
          <cell r="F2949">
            <v>650</v>
          </cell>
          <cell r="G2949">
            <v>754</v>
          </cell>
          <cell r="H2949">
            <v>754</v>
          </cell>
        </row>
        <row r="2950">
          <cell r="B2950" t="str">
            <v>Control- Multicheck  Normal 2x2.5ml</v>
          </cell>
          <cell r="C2950" t="str">
            <v>Supplies</v>
          </cell>
          <cell r="D2950" t="str">
            <v>LAB-CONS</v>
          </cell>
          <cell r="E2950">
            <v>26.51</v>
          </cell>
          <cell r="F2950">
            <v>15500</v>
          </cell>
          <cell r="G2950">
            <v>17980</v>
          </cell>
          <cell r="H2950">
            <v>17980</v>
          </cell>
        </row>
        <row r="2951">
          <cell r="B2951" t="str">
            <v>Control- Multicheck  Low  #340914 2x2.5ml</v>
          </cell>
          <cell r="C2951" t="str">
            <v>Supplies</v>
          </cell>
          <cell r="D2951" t="str">
            <v>LAB-CONS</v>
          </cell>
          <cell r="E2951">
            <v>26.51</v>
          </cell>
          <cell r="F2951">
            <v>16800</v>
          </cell>
          <cell r="G2951">
            <v>19488</v>
          </cell>
          <cell r="H2951">
            <v>19488</v>
          </cell>
        </row>
        <row r="2952">
          <cell r="B2952" t="str">
            <v>Control- Serum high 10x5ml</v>
          </cell>
          <cell r="C2952" t="str">
            <v>Supplies</v>
          </cell>
          <cell r="D2952" t="str">
            <v>LAB-CONS</v>
          </cell>
          <cell r="E2952">
            <v>26.51</v>
          </cell>
          <cell r="F2952">
            <v>8500</v>
          </cell>
          <cell r="G2952">
            <v>9860</v>
          </cell>
          <cell r="H2952">
            <v>9860</v>
          </cell>
        </row>
        <row r="2953">
          <cell r="B2953" t="str">
            <v>Control- Serum normal 10x5ml</v>
          </cell>
          <cell r="C2953" t="str">
            <v>Supplies</v>
          </cell>
          <cell r="D2953" t="str">
            <v>LAB-CONS</v>
          </cell>
          <cell r="E2953">
            <v>26.51</v>
          </cell>
          <cell r="F2953">
            <v>6700</v>
          </cell>
          <cell r="G2953">
            <v>7771.9999999999991</v>
          </cell>
          <cell r="H2953">
            <v>7772</v>
          </cell>
        </row>
        <row r="2954">
          <cell r="B2954" t="str">
            <v>Control, AFSC HEMO 1ml</v>
          </cell>
          <cell r="C2954" t="str">
            <v>Supplies</v>
          </cell>
          <cell r="D2954" t="str">
            <v>LAB-CONS</v>
          </cell>
          <cell r="E2954">
            <v>26.51</v>
          </cell>
          <cell r="F2954">
            <v>11780</v>
          </cell>
          <cell r="G2954">
            <v>13664.8</v>
          </cell>
          <cell r="H2954">
            <v>13665</v>
          </cell>
        </row>
        <row r="2955">
          <cell r="B2955" t="str">
            <v>Control, Potassium Liquirapid</v>
          </cell>
          <cell r="C2955" t="str">
            <v>Supplies</v>
          </cell>
          <cell r="D2955" t="str">
            <v>LAB-CONS</v>
          </cell>
          <cell r="E2955">
            <v>26.51</v>
          </cell>
          <cell r="F2955">
            <v>4534</v>
          </cell>
          <cell r="G2955">
            <v>5259.44</v>
          </cell>
          <cell r="H2955">
            <v>5260</v>
          </cell>
        </row>
        <row r="2956">
          <cell r="B2956" t="str">
            <v>Control, 4CES plus 3x3.3ml</v>
          </cell>
          <cell r="C2956" t="str">
            <v>Supplies</v>
          </cell>
          <cell r="D2956" t="str">
            <v>LAB-CONS</v>
          </cell>
          <cell r="E2956">
            <v>26.51</v>
          </cell>
          <cell r="F2956">
            <v>13000</v>
          </cell>
          <cell r="G2956">
            <v>15079.999999999998</v>
          </cell>
          <cell r="H2956">
            <v>15080</v>
          </cell>
        </row>
        <row r="2957">
          <cell r="B2957" t="str">
            <v>Control, Hematology Normal(5L)</v>
          </cell>
          <cell r="C2957" t="str">
            <v>Supplies</v>
          </cell>
          <cell r="D2957" t="str">
            <v>LAB-CONS</v>
          </cell>
          <cell r="E2957">
            <v>26.51</v>
          </cell>
          <cell r="F2957">
            <v>1002</v>
          </cell>
          <cell r="G2957">
            <v>1162.32</v>
          </cell>
          <cell r="H2957">
            <v>1163</v>
          </cell>
        </row>
        <row r="2958">
          <cell r="B2958" t="str">
            <v>Control, Hematology Low (2ml)</v>
          </cell>
          <cell r="C2958" t="str">
            <v>Supplies</v>
          </cell>
          <cell r="D2958" t="str">
            <v>LAB-CONS</v>
          </cell>
          <cell r="E2958">
            <v>26.51</v>
          </cell>
          <cell r="F2958">
            <v>1002</v>
          </cell>
          <cell r="G2958">
            <v>1162.32</v>
          </cell>
          <cell r="H2958">
            <v>1163</v>
          </cell>
        </row>
        <row r="2959">
          <cell r="B2959" t="str">
            <v>Control, Hematology High(6x2m)</v>
          </cell>
          <cell r="C2959" t="str">
            <v>Supplies</v>
          </cell>
          <cell r="D2959" t="str">
            <v>LAB-CONS</v>
          </cell>
          <cell r="E2959">
            <v>26.51</v>
          </cell>
          <cell r="F2959">
            <v>1002</v>
          </cell>
          <cell r="G2959">
            <v>1162.32</v>
          </cell>
          <cell r="H2959">
            <v>1163</v>
          </cell>
        </row>
        <row r="2960">
          <cell r="B2960" t="str">
            <v>Control, vi-cell focus #175474</v>
          </cell>
          <cell r="C2960" t="str">
            <v>Supplies</v>
          </cell>
          <cell r="D2960" t="str">
            <v>LAB-CONS</v>
          </cell>
          <cell r="E2960">
            <v>26.51</v>
          </cell>
          <cell r="F2960">
            <v>14500</v>
          </cell>
          <cell r="G2960">
            <v>16820</v>
          </cell>
          <cell r="H2960">
            <v>16820</v>
          </cell>
        </row>
        <row r="2961">
          <cell r="B2961" t="str">
            <v>Control, VICELL concentration PN 175478( 1x 20mL)</v>
          </cell>
          <cell r="C2961" t="str">
            <v>Supplies</v>
          </cell>
          <cell r="D2961" t="str">
            <v>LAB-CONS</v>
          </cell>
          <cell r="E2961">
            <v>26.51</v>
          </cell>
          <cell r="F2961">
            <v>15600</v>
          </cell>
          <cell r="G2961">
            <v>18096</v>
          </cell>
          <cell r="H2961">
            <v>18096</v>
          </cell>
        </row>
        <row r="2962">
          <cell r="B2962" t="str">
            <v>Control, Ammonia/Ethanol/CO2 Normal Ref:20752401 5x4ml</v>
          </cell>
          <cell r="C2962" t="str">
            <v>Supplies</v>
          </cell>
          <cell r="D2962" t="str">
            <v>LAB-CONS</v>
          </cell>
          <cell r="E2962">
            <v>26.51</v>
          </cell>
          <cell r="F2962">
            <v>9910</v>
          </cell>
          <cell r="G2962">
            <v>11495.599999999999</v>
          </cell>
          <cell r="H2962">
            <v>11496</v>
          </cell>
        </row>
        <row r="2963">
          <cell r="B2963" t="str">
            <v>Control, Ammonia/Ethanol/CO2 Abnormal Ref:20753009 5x4ml</v>
          </cell>
          <cell r="C2963" t="str">
            <v>Supplies</v>
          </cell>
          <cell r="D2963" t="str">
            <v>LAB-CONS</v>
          </cell>
          <cell r="E2963">
            <v>26.51</v>
          </cell>
          <cell r="F2963">
            <v>9910</v>
          </cell>
          <cell r="G2963">
            <v>11495.599999999999</v>
          </cell>
          <cell r="H2963">
            <v>11496</v>
          </cell>
        </row>
        <row r="2964">
          <cell r="B2964" t="str">
            <v>Control, 2 cat# AL1026 (Randox)</v>
          </cell>
          <cell r="C2964" t="str">
            <v>Supplies</v>
          </cell>
          <cell r="D2964" t="str">
            <v>LAB-CONS</v>
          </cell>
          <cell r="E2964">
            <v>26.51</v>
          </cell>
          <cell r="F2964">
            <v>8800</v>
          </cell>
          <cell r="G2964">
            <v>10208</v>
          </cell>
          <cell r="H2964">
            <v>10208</v>
          </cell>
        </row>
        <row r="2965">
          <cell r="B2965" t="str">
            <v>Control, 3 cat# AE1032 (Randox)</v>
          </cell>
          <cell r="C2965" t="str">
            <v>Supplies</v>
          </cell>
          <cell r="D2965" t="str">
            <v>LAB-CONS</v>
          </cell>
          <cell r="E2965">
            <v>26.51</v>
          </cell>
          <cell r="F2965">
            <v>6100</v>
          </cell>
          <cell r="G2965">
            <v>7075.9999999999991</v>
          </cell>
          <cell r="H2965">
            <v>7076</v>
          </cell>
        </row>
        <row r="2966">
          <cell r="B2966" t="str">
            <v>Control, CHEM8+ Level 1 (Cat#IST/06F12-13)</v>
          </cell>
          <cell r="C2966" t="str">
            <v>Supplies</v>
          </cell>
          <cell r="D2966" t="str">
            <v>LAB-CONS</v>
          </cell>
          <cell r="E2966">
            <v>26.51</v>
          </cell>
          <cell r="F2966">
            <v>1748</v>
          </cell>
          <cell r="G2966">
            <v>2027.6799999999998</v>
          </cell>
          <cell r="H2966">
            <v>2028</v>
          </cell>
        </row>
        <row r="2967">
          <cell r="B2967" t="str">
            <v>Control, CHEM8+ Level 2 (Cat#IST/06F12-15)</v>
          </cell>
          <cell r="C2967" t="str">
            <v>Supplies</v>
          </cell>
          <cell r="D2967" t="str">
            <v>LAB-CONS</v>
          </cell>
          <cell r="E2967">
            <v>26.51</v>
          </cell>
          <cell r="F2967">
            <v>1748</v>
          </cell>
          <cell r="G2967">
            <v>2027.6799999999998</v>
          </cell>
          <cell r="H2967">
            <v>2028</v>
          </cell>
        </row>
        <row r="2968">
          <cell r="B2968" t="str">
            <v>Control, CHEM8+ Level 3 (Cat#IST/06F12-16)</v>
          </cell>
          <cell r="C2968" t="str">
            <v>Supplies</v>
          </cell>
          <cell r="D2968" t="str">
            <v>LAB-CONS</v>
          </cell>
          <cell r="E2968">
            <v>26.51</v>
          </cell>
          <cell r="F2968">
            <v>1748</v>
          </cell>
          <cell r="G2968">
            <v>2027.6799999999998</v>
          </cell>
          <cell r="H2968">
            <v>2028</v>
          </cell>
        </row>
        <row r="2969">
          <cell r="B2969" t="str">
            <v>Control, ISTAT Aqueous Level 1(Cat#IST/06F12-01)</v>
          </cell>
          <cell r="C2969" t="str">
            <v>Supplies</v>
          </cell>
          <cell r="D2969" t="str">
            <v>LAB-CONS</v>
          </cell>
          <cell r="E2969">
            <v>26.51</v>
          </cell>
          <cell r="F2969">
            <v>1216</v>
          </cell>
          <cell r="G2969">
            <v>1410.56</v>
          </cell>
          <cell r="H2969">
            <v>1411</v>
          </cell>
        </row>
        <row r="2970">
          <cell r="B2970" t="str">
            <v>Control, ISTAT Aqueous Level 2(Cat#IST/06F13-01)</v>
          </cell>
          <cell r="C2970" t="str">
            <v>Supplies</v>
          </cell>
          <cell r="D2970" t="str">
            <v>LAB-CONS</v>
          </cell>
          <cell r="E2970">
            <v>26.51</v>
          </cell>
          <cell r="F2970">
            <v>1520</v>
          </cell>
          <cell r="G2970">
            <v>1763.1999999999998</v>
          </cell>
          <cell r="H2970">
            <v>1764</v>
          </cell>
        </row>
        <row r="2971">
          <cell r="B2971" t="str">
            <v>Conrtol, ISTAT Aqueous Level 3(Cat#IST/06F14-01)</v>
          </cell>
          <cell r="C2971" t="str">
            <v>Supplies</v>
          </cell>
          <cell r="D2971" t="str">
            <v>LAB-CONS</v>
          </cell>
          <cell r="E2971">
            <v>26.51</v>
          </cell>
          <cell r="F2971">
            <v>1216</v>
          </cell>
          <cell r="G2971">
            <v>1410.56</v>
          </cell>
          <cell r="H2971">
            <v>1411</v>
          </cell>
        </row>
        <row r="2972">
          <cell r="B2972" t="str">
            <v>Control, Solution Level 1(Cat#NOV/41741</v>
          </cell>
          <cell r="C2972" t="str">
            <v>Supplies</v>
          </cell>
          <cell r="D2972" t="str">
            <v>LAB-CONS</v>
          </cell>
          <cell r="E2972">
            <v>26.51</v>
          </cell>
          <cell r="F2972">
            <v>1292</v>
          </cell>
          <cell r="G2972">
            <v>1498.7199999999998</v>
          </cell>
          <cell r="H2972">
            <v>1499</v>
          </cell>
        </row>
        <row r="2973">
          <cell r="B2973" t="str">
            <v>Control, Solution Level 2(Cat#NOV/41742)</v>
          </cell>
          <cell r="C2973" t="str">
            <v>Supplies</v>
          </cell>
          <cell r="D2973" t="str">
            <v>LAB-CONS</v>
          </cell>
          <cell r="E2973">
            <v>26.51</v>
          </cell>
          <cell r="F2973">
            <v>1292</v>
          </cell>
          <cell r="G2973">
            <v>1498.7199999999998</v>
          </cell>
          <cell r="H2973">
            <v>1499</v>
          </cell>
        </row>
        <row r="2974">
          <cell r="B2974" t="str">
            <v>Control, Solution Level 3(Cat#NOV/41743)</v>
          </cell>
          <cell r="C2974" t="str">
            <v>Supplies</v>
          </cell>
          <cell r="D2974" t="str">
            <v>LAB-CONS</v>
          </cell>
          <cell r="E2974">
            <v>26.51</v>
          </cell>
          <cell r="F2974">
            <v>1292</v>
          </cell>
          <cell r="G2974">
            <v>1498.7199999999998</v>
          </cell>
          <cell r="H2974">
            <v>1499</v>
          </cell>
        </row>
        <row r="2975">
          <cell r="B2975" t="str">
            <v>Control, Kova Liqua- Trol Urinalysis Level 1 and 11 (abnormal /Normal 3x15ml vials  Ref//87112E</v>
          </cell>
          <cell r="C2975" t="str">
            <v>Supplies</v>
          </cell>
          <cell r="D2975" t="str">
            <v>LAB-CONS</v>
          </cell>
          <cell r="E2975">
            <v>26.51</v>
          </cell>
          <cell r="F2975">
            <v>29000</v>
          </cell>
          <cell r="G2975">
            <v>33640</v>
          </cell>
          <cell r="H2975">
            <v>33640</v>
          </cell>
        </row>
        <row r="2976">
          <cell r="B2976" t="str">
            <v>Control, Bovine assayed cont Norm 10x5ml</v>
          </cell>
          <cell r="C2976" t="str">
            <v>Supplies</v>
          </cell>
          <cell r="D2976" t="str">
            <v>LAB-CONS</v>
          </cell>
          <cell r="E2976">
            <v>26.51</v>
          </cell>
          <cell r="F2976">
            <v>7500</v>
          </cell>
          <cell r="G2976">
            <v>8700</v>
          </cell>
          <cell r="H2976">
            <v>8700</v>
          </cell>
        </row>
        <row r="2977">
          <cell r="B2977" t="str">
            <v>Control, Bovine assayed cont ELEV 10x5ml</v>
          </cell>
          <cell r="C2977" t="str">
            <v>Supplies</v>
          </cell>
          <cell r="D2977" t="str">
            <v>LAB-CONS</v>
          </cell>
          <cell r="E2977">
            <v>26.51</v>
          </cell>
          <cell r="F2977">
            <v>7800</v>
          </cell>
          <cell r="G2977">
            <v>9048</v>
          </cell>
          <cell r="H2977">
            <v>9048</v>
          </cell>
        </row>
        <row r="2978">
          <cell r="B2978" t="str">
            <v>Control, Set CRP (2ml)</v>
          </cell>
          <cell r="C2978" t="str">
            <v>Supplies</v>
          </cell>
          <cell r="D2978" t="str">
            <v>LAB-CONS</v>
          </cell>
          <cell r="E2978">
            <v>26.51</v>
          </cell>
          <cell r="F2978">
            <v>4800</v>
          </cell>
          <cell r="G2978">
            <v>5568</v>
          </cell>
          <cell r="H2978">
            <v>5568</v>
          </cell>
        </row>
        <row r="2979">
          <cell r="B2979" t="str">
            <v>Control, Recombigen HIV UNI-GOLD 20 tests (20S) FDA Approved</v>
          </cell>
          <cell r="C2979" t="str">
            <v>Supplies</v>
          </cell>
          <cell r="D2979" t="str">
            <v>LAB-CONS</v>
          </cell>
          <cell r="E2979">
            <v>26.51</v>
          </cell>
          <cell r="F2979">
            <v>1982.5</v>
          </cell>
          <cell r="G2979">
            <v>2299.6999999999998</v>
          </cell>
          <cell r="H2979">
            <v>2300</v>
          </cell>
        </row>
        <row r="2980">
          <cell r="B2980" t="str">
            <v>Control, CSF Level 1 # BX0673A 1x1ml</v>
          </cell>
          <cell r="C2980" t="str">
            <v>Supplies</v>
          </cell>
          <cell r="D2980" t="str">
            <v>LAB-CONS</v>
          </cell>
          <cell r="E2980">
            <v>26.51</v>
          </cell>
          <cell r="F2980">
            <v>12000</v>
          </cell>
          <cell r="G2980">
            <v>13919.999999999998</v>
          </cell>
          <cell r="H2980">
            <v>13920</v>
          </cell>
        </row>
        <row r="2981">
          <cell r="B2981" t="str">
            <v>Control, CSF Urinary low</v>
          </cell>
          <cell r="C2981" t="str">
            <v>Supplies</v>
          </cell>
          <cell r="D2981" t="str">
            <v>LAB-CONS</v>
          </cell>
          <cell r="E2981">
            <v>26.51</v>
          </cell>
          <cell r="F2981">
            <v>12000</v>
          </cell>
          <cell r="G2981">
            <v>13919.999999999998</v>
          </cell>
          <cell r="H2981">
            <v>13920</v>
          </cell>
        </row>
        <row r="2982">
          <cell r="B2982" t="str">
            <v>Control, Precinorm U Plus Cat#12149435122 10x3ml</v>
          </cell>
          <cell r="C2982" t="str">
            <v>Supplies</v>
          </cell>
          <cell r="D2982" t="str">
            <v>LAB-CONS</v>
          </cell>
          <cell r="E2982">
            <v>26.51</v>
          </cell>
          <cell r="F2982">
            <v>3600</v>
          </cell>
          <cell r="G2982">
            <v>4176</v>
          </cell>
          <cell r="H2982">
            <v>4176</v>
          </cell>
        </row>
        <row r="2983">
          <cell r="B2983" t="str">
            <v>Controls, Precipath U Plus 10x3ml Cat#12149443122</v>
          </cell>
          <cell r="C2983" t="str">
            <v>Supplies</v>
          </cell>
          <cell r="D2983" t="str">
            <v>LAB-CONS</v>
          </cell>
          <cell r="E2983">
            <v>26.51</v>
          </cell>
          <cell r="F2983">
            <v>1230</v>
          </cell>
          <cell r="G2983">
            <v>1426.8</v>
          </cell>
          <cell r="H2983">
            <v>1427</v>
          </cell>
        </row>
        <row r="2984">
          <cell r="B2984" t="str">
            <v>Control, Bovine Assay level 2, Randox REF - AS1026 20X5mL</v>
          </cell>
          <cell r="C2984" t="str">
            <v>Supplies</v>
          </cell>
          <cell r="D2984" t="str">
            <v>LAB-CONS</v>
          </cell>
          <cell r="E2984">
            <v>26.51</v>
          </cell>
          <cell r="F2984">
            <v>12000</v>
          </cell>
          <cell r="G2984">
            <v>13919.999999999998</v>
          </cell>
          <cell r="H2984">
            <v>13920</v>
          </cell>
        </row>
        <row r="2985">
          <cell r="B2985" t="str">
            <v>Control, Bovine Assay level 3, Randox REF - AE1032 20X5mL</v>
          </cell>
          <cell r="C2985" t="str">
            <v>Supplies</v>
          </cell>
          <cell r="D2985" t="str">
            <v>LAB-CONS</v>
          </cell>
          <cell r="E2985">
            <v>26.51</v>
          </cell>
          <cell r="F2985">
            <v>12000</v>
          </cell>
          <cell r="G2985">
            <v>13919.999999999998</v>
          </cell>
          <cell r="H2985">
            <v>13920</v>
          </cell>
        </row>
        <row r="2986">
          <cell r="B2986" t="str">
            <v>Coolbox Medium 12D 12L</v>
          </cell>
          <cell r="C2986" t="str">
            <v>Supplies</v>
          </cell>
          <cell r="D2986" t="str">
            <v>LAB-CONS</v>
          </cell>
          <cell r="E2986">
            <v>26.51</v>
          </cell>
          <cell r="F2986">
            <v>3766</v>
          </cell>
          <cell r="G2986">
            <v>4368.5599999999995</v>
          </cell>
          <cell r="H2986">
            <v>4369</v>
          </cell>
        </row>
        <row r="2987">
          <cell r="B2987" t="str">
            <v>Coolbox Medium 6 L</v>
          </cell>
          <cell r="C2987" t="str">
            <v>Supplies</v>
          </cell>
          <cell r="D2987" t="str">
            <v>LAB-CONS</v>
          </cell>
          <cell r="E2987">
            <v>26.51</v>
          </cell>
          <cell r="F2987">
            <v>120</v>
          </cell>
          <cell r="G2987">
            <v>139.19999999999999</v>
          </cell>
          <cell r="H2987">
            <v>140</v>
          </cell>
        </row>
        <row r="2988">
          <cell r="B2988" t="str">
            <v>Coolbox, 35L Marine (Pc)</v>
          </cell>
          <cell r="C2988" t="str">
            <v>Supplies</v>
          </cell>
          <cell r="D2988" t="str">
            <v>LAB-CONS</v>
          </cell>
          <cell r="E2988">
            <v>26.51</v>
          </cell>
          <cell r="F2988">
            <v>6395</v>
          </cell>
          <cell r="G2988">
            <v>7418.2</v>
          </cell>
          <cell r="H2988">
            <v>7419</v>
          </cell>
        </row>
        <row r="2989">
          <cell r="B2989" t="str">
            <v>Cotton Wool 100G</v>
          </cell>
          <cell r="C2989" t="str">
            <v>Supplies</v>
          </cell>
          <cell r="D2989" t="str">
            <v>LAB-CONS</v>
          </cell>
          <cell r="E2989">
            <v>26.51</v>
          </cell>
          <cell r="F2989">
            <v>38</v>
          </cell>
          <cell r="G2989">
            <v>44.08</v>
          </cell>
          <cell r="H2989">
            <v>45</v>
          </cell>
        </row>
        <row r="2990">
          <cell r="B2990" t="str">
            <v>Cotton Wool 200G</v>
          </cell>
          <cell r="C2990" t="str">
            <v>Supplies</v>
          </cell>
          <cell r="D2990" t="str">
            <v>LAB-CONS</v>
          </cell>
          <cell r="E2990">
            <v>26.51</v>
          </cell>
          <cell r="F2990">
            <v>60</v>
          </cell>
          <cell r="G2990">
            <v>69.599999999999994</v>
          </cell>
          <cell r="H2990">
            <v>70</v>
          </cell>
        </row>
        <row r="2991">
          <cell r="B2991" t="str">
            <v>Cotton Wool 400G</v>
          </cell>
          <cell r="C2991" t="str">
            <v>Supplies</v>
          </cell>
          <cell r="D2991" t="str">
            <v>LAB-CONS</v>
          </cell>
          <cell r="E2991">
            <v>26.51</v>
          </cell>
          <cell r="F2991">
            <v>150</v>
          </cell>
          <cell r="G2991">
            <v>174</v>
          </cell>
          <cell r="H2991">
            <v>174</v>
          </cell>
        </row>
        <row r="2992">
          <cell r="B2992" t="str">
            <v>Cotton Wool 50G</v>
          </cell>
          <cell r="C2992" t="str">
            <v>Supplies</v>
          </cell>
          <cell r="D2992" t="str">
            <v>LAB-CONS</v>
          </cell>
          <cell r="E2992">
            <v>26.51</v>
          </cell>
          <cell r="F2992">
            <v>500</v>
          </cell>
          <cell r="G2992">
            <v>580</v>
          </cell>
          <cell r="H2992">
            <v>580</v>
          </cell>
        </row>
        <row r="2993">
          <cell r="B2993" t="str">
            <v>Cover for Ear thermometer Omron</v>
          </cell>
          <cell r="C2993" t="str">
            <v>Supplies</v>
          </cell>
          <cell r="D2993" t="str">
            <v>LAB-CONS</v>
          </cell>
          <cell r="E2993">
            <v>26.51</v>
          </cell>
          <cell r="F2993">
            <v>380</v>
          </cell>
          <cell r="G2993">
            <v>440.79999999999995</v>
          </cell>
          <cell r="H2993">
            <v>441</v>
          </cell>
        </row>
        <row r="2994">
          <cell r="B2994" t="str">
            <v>Cover Slips  25x25mm 100/pk</v>
          </cell>
          <cell r="C2994" t="str">
            <v>Supplies</v>
          </cell>
          <cell r="D2994" t="str">
            <v>LAB-CONS</v>
          </cell>
          <cell r="E2994">
            <v>26.51</v>
          </cell>
          <cell r="F2994">
            <v>55</v>
          </cell>
          <cell r="G2994">
            <v>63.8</v>
          </cell>
          <cell r="H2994">
            <v>64</v>
          </cell>
        </row>
        <row r="2995">
          <cell r="B2995" t="str">
            <v>Cover Slips  22x22mm 72/pk</v>
          </cell>
          <cell r="C2995" t="str">
            <v>Supplies</v>
          </cell>
          <cell r="D2995" t="str">
            <v>LAB-CONS</v>
          </cell>
          <cell r="E2995">
            <v>26.51</v>
          </cell>
          <cell r="F2995">
            <v>350</v>
          </cell>
          <cell r="G2995">
            <v>406</v>
          </cell>
          <cell r="H2995">
            <v>406</v>
          </cell>
        </row>
        <row r="2996">
          <cell r="B2996" t="str">
            <v>Cover Slips  22x22mm 100/pk</v>
          </cell>
          <cell r="C2996" t="str">
            <v>Supplies</v>
          </cell>
          <cell r="D2996" t="str">
            <v>LAB-CONS</v>
          </cell>
          <cell r="E2996">
            <v>26.51</v>
          </cell>
          <cell r="F2996">
            <v>50</v>
          </cell>
          <cell r="G2996">
            <v>57.999999999999993</v>
          </cell>
          <cell r="H2996">
            <v>58</v>
          </cell>
        </row>
        <row r="2997">
          <cell r="B2997" t="str">
            <v>Cover slips ( glass)18x18mm  1x100</v>
          </cell>
          <cell r="C2997" t="str">
            <v>Supplies</v>
          </cell>
          <cell r="D2997" t="str">
            <v>LAB-CONS</v>
          </cell>
          <cell r="E2997">
            <v>26.51</v>
          </cell>
          <cell r="F2997">
            <v>650</v>
          </cell>
          <cell r="G2997">
            <v>754</v>
          </cell>
          <cell r="H2997">
            <v>754</v>
          </cell>
        </row>
        <row r="2998">
          <cell r="B2998" t="str">
            <v>Cover-slips 0.13 -0.16mm 50/pk</v>
          </cell>
          <cell r="C2998" t="str">
            <v>Supplies</v>
          </cell>
          <cell r="D2998" t="str">
            <v>LAB-CONS</v>
          </cell>
          <cell r="E2998">
            <v>26.51</v>
          </cell>
          <cell r="F2998">
            <v>250</v>
          </cell>
          <cell r="G2998">
            <v>290</v>
          </cell>
          <cell r="H2998">
            <v>290</v>
          </cell>
        </row>
        <row r="2999">
          <cell r="B2999" t="str">
            <v>Cover slip, 1x1mm  0.1mm for  (Neubaer Chamber)50pkt</v>
          </cell>
          <cell r="C2999" t="str">
            <v>Supplies</v>
          </cell>
          <cell r="D2999" t="str">
            <v>LAB-CONS</v>
          </cell>
          <cell r="E2999">
            <v>26.51</v>
          </cell>
          <cell r="F2999">
            <v>4900</v>
          </cell>
          <cell r="G2999">
            <v>5684</v>
          </cell>
          <cell r="H2999">
            <v>5684</v>
          </cell>
        </row>
        <row r="3000">
          <cell r="B3000" t="str">
            <v>Creatinine, (Jaffe) 2x120ml</v>
          </cell>
          <cell r="C3000" t="str">
            <v>Supplies</v>
          </cell>
          <cell r="D3000" t="str">
            <v>LAB-CONS</v>
          </cell>
          <cell r="E3000">
            <v>26.51</v>
          </cell>
          <cell r="F3000">
            <v>3175</v>
          </cell>
          <cell r="G3000">
            <v>3682.9999999999995</v>
          </cell>
          <cell r="H3000">
            <v>3683</v>
          </cell>
        </row>
        <row r="3001">
          <cell r="B3001" t="str">
            <v>Cryobox, Nalgene for 10x10 Vials</v>
          </cell>
          <cell r="C3001" t="str">
            <v>Supplies</v>
          </cell>
          <cell r="D3001" t="str">
            <v>LAB-CONS</v>
          </cell>
          <cell r="E3001">
            <v>26.51</v>
          </cell>
          <cell r="F3001">
            <v>1200</v>
          </cell>
          <cell r="G3001">
            <v>1392</v>
          </cell>
          <cell r="H3001">
            <v>1392</v>
          </cell>
        </row>
        <row r="3002">
          <cell r="B3002" t="str">
            <v>Cryobox, Nalgene for 9x9 (2ml) Vials plastic (24/pkt)</v>
          </cell>
          <cell r="C3002" t="str">
            <v>Supplies</v>
          </cell>
          <cell r="D3002" t="str">
            <v>LAB-CONS</v>
          </cell>
          <cell r="E3002">
            <v>26.51</v>
          </cell>
          <cell r="F3002">
            <v>9000</v>
          </cell>
          <cell r="G3002">
            <v>10440</v>
          </cell>
          <cell r="H3002">
            <v>10440</v>
          </cell>
        </row>
        <row r="3003">
          <cell r="B3003" t="str">
            <v>Cryobox, for 5ml vials Nalgene 4/pkt</v>
          </cell>
          <cell r="C3003" t="str">
            <v>Supplies</v>
          </cell>
          <cell r="D3003" t="str">
            <v>LAB-CONS</v>
          </cell>
          <cell r="E3003">
            <v>26.51</v>
          </cell>
          <cell r="F3003">
            <v>4200</v>
          </cell>
          <cell r="G3003">
            <v>4872</v>
          </cell>
          <cell r="H3003">
            <v>4872</v>
          </cell>
        </row>
        <row r="3004">
          <cell r="B3004" t="str">
            <v>Cryobox, 9x9  nalgene slots  (inch) 13.3x13.3x9.5 hardboard</v>
          </cell>
          <cell r="C3004" t="str">
            <v>Supplies</v>
          </cell>
          <cell r="D3004" t="str">
            <v>LAB-CONS</v>
          </cell>
          <cell r="E3004">
            <v>26.51</v>
          </cell>
          <cell r="F3004">
            <v>1200</v>
          </cell>
          <cell r="G3004">
            <v>1392</v>
          </cell>
          <cell r="H3004">
            <v>1392</v>
          </cell>
        </row>
        <row r="3005">
          <cell r="B3005" t="str">
            <v>Cryobox, Cardboard white 133x133x50mm  # TE22005</v>
          </cell>
          <cell r="C3005" t="str">
            <v>Supplies</v>
          </cell>
          <cell r="D3005" t="str">
            <v>LAB-CONS</v>
          </cell>
          <cell r="E3005">
            <v>26.51</v>
          </cell>
          <cell r="F3005">
            <v>475</v>
          </cell>
          <cell r="G3005">
            <v>551</v>
          </cell>
          <cell r="H3005">
            <v>551</v>
          </cell>
        </row>
        <row r="3006">
          <cell r="B3006" t="str">
            <v>Cryobox, for the field assorted 4/Pkt # 5152M16</v>
          </cell>
          <cell r="C3006" t="str">
            <v>Supplies</v>
          </cell>
          <cell r="D3006" t="str">
            <v>LAB-CONS</v>
          </cell>
          <cell r="E3006">
            <v>26.51</v>
          </cell>
          <cell r="F3006">
            <v>2900</v>
          </cell>
          <cell r="G3006">
            <v>3363.9999999999995</v>
          </cell>
          <cell r="H3006">
            <v>3364</v>
          </cell>
        </row>
        <row r="3007">
          <cell r="B3007" t="str">
            <v>Cryobox, 81 well W lid Fluorescent green # 123C42</v>
          </cell>
          <cell r="C3007" t="str">
            <v>Supplies</v>
          </cell>
          <cell r="D3007" t="str">
            <v>LAB-CONS</v>
          </cell>
          <cell r="E3007">
            <v>26.51</v>
          </cell>
          <cell r="F3007">
            <v>928</v>
          </cell>
          <cell r="G3007">
            <v>1076.48</v>
          </cell>
          <cell r="H3007">
            <v>1077</v>
          </cell>
        </row>
        <row r="3008">
          <cell r="B3008" t="str">
            <v>Cryobox, 81 well W lid Fluorescent Orange # 123C43</v>
          </cell>
          <cell r="C3008" t="str">
            <v>Supplies</v>
          </cell>
          <cell r="D3008" t="str">
            <v>LAB-CONS</v>
          </cell>
          <cell r="E3008">
            <v>26.51</v>
          </cell>
          <cell r="F3008">
            <v>928</v>
          </cell>
          <cell r="G3008">
            <v>1076.48</v>
          </cell>
          <cell r="H3008">
            <v>1077</v>
          </cell>
        </row>
        <row r="3009">
          <cell r="B3009" t="str">
            <v>Cryobox, 81 well W lid Fluorescent Orange # 123C44</v>
          </cell>
          <cell r="C3009" t="str">
            <v>Supplies</v>
          </cell>
          <cell r="D3009" t="str">
            <v>LAB-CONS</v>
          </cell>
          <cell r="E3009">
            <v>26.51</v>
          </cell>
          <cell r="F3009">
            <v>928</v>
          </cell>
          <cell r="G3009">
            <v>1076.48</v>
          </cell>
          <cell r="H3009">
            <v>1077</v>
          </cell>
        </row>
        <row r="3010">
          <cell r="B3010" t="str">
            <v>Cryobox, 81 well W lid Fluorescent Natural # 123C41</v>
          </cell>
          <cell r="C3010" t="str">
            <v>Supplies</v>
          </cell>
          <cell r="D3010" t="str">
            <v>LAB-CONS</v>
          </cell>
          <cell r="E3010">
            <v>26.51</v>
          </cell>
          <cell r="F3010">
            <v>928</v>
          </cell>
          <cell r="G3010">
            <v>1076.48</v>
          </cell>
          <cell r="H3010">
            <v>1077</v>
          </cell>
        </row>
        <row r="3011">
          <cell r="B3011" t="str">
            <v>Cryobox, 9x9 for 1-2ml Vials 81 Count  #151K55 (Pc)</v>
          </cell>
          <cell r="C3011" t="str">
            <v>Supplies</v>
          </cell>
          <cell r="D3011" t="str">
            <v>LAB-CONS</v>
          </cell>
          <cell r="E3011">
            <v>26.51</v>
          </cell>
          <cell r="F3011">
            <v>1100</v>
          </cell>
          <cell r="G3011">
            <v>1276</v>
          </cell>
          <cell r="H3011">
            <v>1276</v>
          </cell>
        </row>
        <row r="3012">
          <cell r="B3012" t="str">
            <v>Cryobox, Freezer storage box Cardboard 81vials</v>
          </cell>
          <cell r="C3012" t="str">
            <v>Supplies</v>
          </cell>
          <cell r="D3012" t="str">
            <v>LAB-CONS</v>
          </cell>
          <cell r="E3012">
            <v>26.51</v>
          </cell>
          <cell r="F3012">
            <v>520</v>
          </cell>
          <cell r="G3012">
            <v>603.19999999999993</v>
          </cell>
          <cell r="H3012">
            <v>604</v>
          </cell>
        </row>
        <row r="3013">
          <cell r="B3013" t="str">
            <v>Cryogenic vials 1.5ml 500/cs #5150C60</v>
          </cell>
          <cell r="C3013" t="str">
            <v>Supplies</v>
          </cell>
          <cell r="D3013" t="str">
            <v>LAB-CONS</v>
          </cell>
          <cell r="E3013">
            <v>26.51</v>
          </cell>
          <cell r="F3013">
            <v>3000</v>
          </cell>
          <cell r="G3013">
            <v>3479.9999999999995</v>
          </cell>
          <cell r="H3013">
            <v>3480</v>
          </cell>
        </row>
        <row r="3014">
          <cell r="B3014" t="str">
            <v>Cryogenic vials 1.8ml 50/pkt</v>
          </cell>
          <cell r="C3014" t="str">
            <v>Supplies</v>
          </cell>
          <cell r="D3014" t="str">
            <v>LAB-CONS</v>
          </cell>
          <cell r="E3014">
            <v>26.51</v>
          </cell>
          <cell r="F3014">
            <v>1350</v>
          </cell>
          <cell r="G3014">
            <v>1566</v>
          </cell>
          <cell r="H3014">
            <v>1566</v>
          </cell>
        </row>
        <row r="3015">
          <cell r="B3015" t="str">
            <v>Cryogenic vials 1.8ml 450/pkt</v>
          </cell>
          <cell r="C3015" t="str">
            <v>Supplies</v>
          </cell>
          <cell r="D3015" t="str">
            <v>LAB-CONS</v>
          </cell>
          <cell r="E3015">
            <v>26.51</v>
          </cell>
          <cell r="F3015">
            <v>14800</v>
          </cell>
          <cell r="G3015">
            <v>17168</v>
          </cell>
          <cell r="H3015">
            <v>17168</v>
          </cell>
        </row>
        <row r="3016">
          <cell r="B3016" t="str">
            <v>Cryogloves, Medium water proof BDSL - SA720 - 16</v>
          </cell>
          <cell r="C3016" t="str">
            <v>Supplies</v>
          </cell>
          <cell r="D3016" t="str">
            <v>LAB-CONS</v>
          </cell>
          <cell r="E3016">
            <v>26.51</v>
          </cell>
          <cell r="F3016">
            <v>16240</v>
          </cell>
          <cell r="G3016">
            <v>18838.399999999998</v>
          </cell>
          <cell r="H3016">
            <v>18839</v>
          </cell>
        </row>
        <row r="3017">
          <cell r="B3017" t="str">
            <v>Cryogloves, large water proof BDSL - SA720-13</v>
          </cell>
          <cell r="C3017" t="str">
            <v>Supplies</v>
          </cell>
          <cell r="D3017" t="str">
            <v>LAB-CONS</v>
          </cell>
          <cell r="E3017">
            <v>26.51</v>
          </cell>
          <cell r="F3017">
            <v>16240</v>
          </cell>
          <cell r="G3017">
            <v>18838.399999999998</v>
          </cell>
          <cell r="H3017">
            <v>18839</v>
          </cell>
        </row>
        <row r="3018">
          <cell r="B3018" t="str">
            <v>Cryopens, Nalgene  Assorted Colours(1x4/pk)</v>
          </cell>
          <cell r="C3018" t="str">
            <v>Supplies</v>
          </cell>
          <cell r="D3018" t="str">
            <v>LAB-CONS</v>
          </cell>
          <cell r="E3018">
            <v>26.51</v>
          </cell>
          <cell r="F3018">
            <v>1392</v>
          </cell>
          <cell r="G3018">
            <v>1614.7199999999998</v>
          </cell>
          <cell r="H3018">
            <v>1615</v>
          </cell>
        </row>
        <row r="3019">
          <cell r="B3019" t="str">
            <v>Cryo, Apron medium</v>
          </cell>
          <cell r="C3019" t="str">
            <v>Supplies</v>
          </cell>
          <cell r="D3019" t="str">
            <v>LAB-CONS</v>
          </cell>
          <cell r="E3019">
            <v>26.51</v>
          </cell>
          <cell r="F3019">
            <v>16240</v>
          </cell>
          <cell r="G3019">
            <v>18838.399999999998</v>
          </cell>
          <cell r="H3019">
            <v>18839</v>
          </cell>
        </row>
        <row r="3020">
          <cell r="B3020" t="str">
            <v>Cryo, Apron Large</v>
          </cell>
          <cell r="C3020" t="str">
            <v>Supplies</v>
          </cell>
          <cell r="D3020" t="str">
            <v>LAB-CONS</v>
          </cell>
          <cell r="E3020">
            <v>26.51</v>
          </cell>
          <cell r="F3020">
            <v>16240</v>
          </cell>
          <cell r="G3020">
            <v>18838.399999999998</v>
          </cell>
          <cell r="H3020">
            <v>18839</v>
          </cell>
        </row>
        <row r="3021">
          <cell r="B3021" t="str">
            <v>Culture, Base Broth selenite</v>
          </cell>
          <cell r="C3021" t="str">
            <v>Supplies</v>
          </cell>
          <cell r="D3021" t="str">
            <v>LAB-CONS</v>
          </cell>
          <cell r="E3021">
            <v>26.51</v>
          </cell>
          <cell r="F3021">
            <v>3000</v>
          </cell>
          <cell r="G3021">
            <v>3479.9999999999995</v>
          </cell>
          <cell r="H3021">
            <v>3480</v>
          </cell>
        </row>
        <row r="3022">
          <cell r="B3022" t="str">
            <v>Cup, Sample 2ml 1000/pk</v>
          </cell>
          <cell r="C3022" t="str">
            <v>Supplies</v>
          </cell>
          <cell r="D3022" t="str">
            <v>LAB-CONS</v>
          </cell>
          <cell r="E3022">
            <v>26.51</v>
          </cell>
          <cell r="F3022">
            <v>4988</v>
          </cell>
          <cell r="G3022">
            <v>5786.08</v>
          </cell>
          <cell r="H3022">
            <v>5787</v>
          </cell>
        </row>
        <row r="3023">
          <cell r="B3023" t="str">
            <v>Cup, Stool with lid 200ml</v>
          </cell>
          <cell r="C3023" t="str">
            <v>Supplies</v>
          </cell>
          <cell r="D3023" t="str">
            <v>LAB-CONS</v>
          </cell>
          <cell r="E3023">
            <v>26.51</v>
          </cell>
          <cell r="F3023">
            <v>4</v>
          </cell>
          <cell r="G3023">
            <v>4.6399999999999997</v>
          </cell>
          <cell r="H3023">
            <v>5</v>
          </cell>
        </row>
        <row r="3024">
          <cell r="B3024" t="str">
            <v>Cup, Urine container 100ml</v>
          </cell>
          <cell r="C3024" t="str">
            <v>Supplies</v>
          </cell>
          <cell r="D3024" t="str">
            <v>LAB-CONS</v>
          </cell>
          <cell r="E3024">
            <v>26.51</v>
          </cell>
          <cell r="F3024">
            <v>35</v>
          </cell>
          <cell r="G3024">
            <v>40.599999999999994</v>
          </cell>
          <cell r="H3024">
            <v>41</v>
          </cell>
        </row>
        <row r="3025">
          <cell r="B3025" t="str">
            <v>Cup, Cobas</v>
          </cell>
          <cell r="C3025" t="str">
            <v>Supplies</v>
          </cell>
          <cell r="D3025" t="str">
            <v>LAB-CONS</v>
          </cell>
          <cell r="E3025">
            <v>26.51</v>
          </cell>
          <cell r="F3025">
            <v>4575.0066699999998</v>
          </cell>
          <cell r="G3025">
            <v>5307.0077371999996</v>
          </cell>
          <cell r="H3025">
            <v>5308</v>
          </cell>
        </row>
        <row r="3026">
          <cell r="B3026" t="str">
            <v>Cup, stool with lid</v>
          </cell>
          <cell r="C3026" t="str">
            <v>Supplies</v>
          </cell>
          <cell r="D3026" t="str">
            <v>LAB-CONS</v>
          </cell>
          <cell r="E3026">
            <v>26.51</v>
          </cell>
          <cell r="F3026">
            <v>4</v>
          </cell>
          <cell r="G3026">
            <v>4.6399999999999997</v>
          </cell>
          <cell r="H3026">
            <v>5</v>
          </cell>
        </row>
        <row r="3027">
          <cell r="B3027" t="str">
            <v xml:space="preserve"> Mat,A-Ring  #21045636001 24/Box</v>
          </cell>
          <cell r="C3027" t="str">
            <v>Supplies</v>
          </cell>
          <cell r="D3027" t="str">
            <v>LAB-CONS</v>
          </cell>
          <cell r="E3027">
            <v>26.51</v>
          </cell>
          <cell r="F3027">
            <v>4950</v>
          </cell>
          <cell r="G3027">
            <v>5742</v>
          </cell>
          <cell r="H3027">
            <v>5742</v>
          </cell>
        </row>
        <row r="3028">
          <cell r="B3028" t="str">
            <v>Cup, Sample 2 ml VIU3062-021 1x1000</v>
          </cell>
          <cell r="C3028" t="str">
            <v>Supplies</v>
          </cell>
          <cell r="D3028" t="str">
            <v>LAB-CONS</v>
          </cell>
          <cell r="E3028">
            <v>26.51</v>
          </cell>
          <cell r="F3028">
            <v>4988</v>
          </cell>
          <cell r="G3028">
            <v>5786.08</v>
          </cell>
          <cell r="H3028">
            <v>5787</v>
          </cell>
        </row>
        <row r="3029">
          <cell r="B3029" t="str">
            <v>Cup, Sample 60ml graduated Sarsted with Screw Cup 1000/pk</v>
          </cell>
          <cell r="C3029" t="str">
            <v>Supplies</v>
          </cell>
          <cell r="D3029" t="str">
            <v>LAB-CONS</v>
          </cell>
          <cell r="E3029">
            <v>26.51</v>
          </cell>
          <cell r="F3029">
            <v>9000</v>
          </cell>
          <cell r="G3029">
            <v>10440</v>
          </cell>
          <cell r="H3029">
            <v>10440</v>
          </cell>
        </row>
        <row r="3030">
          <cell r="B3030" t="str">
            <v>Cuvettes for Spectrophotometer</v>
          </cell>
          <cell r="C3030" t="str">
            <v>Supplies</v>
          </cell>
          <cell r="D3030" t="str">
            <v>LAB-CONS</v>
          </cell>
          <cell r="E3030">
            <v>26.51</v>
          </cell>
          <cell r="F3030">
            <v>6000</v>
          </cell>
          <cell r="G3030">
            <v>6959.9999999999991</v>
          </cell>
          <cell r="H3030">
            <v>6960</v>
          </cell>
        </row>
        <row r="3031">
          <cell r="B3031" t="str">
            <v>Cuvettes, Cobas</v>
          </cell>
          <cell r="C3031" t="str">
            <v>Supplies</v>
          </cell>
          <cell r="D3031" t="str">
            <v>LAB-CONS</v>
          </cell>
          <cell r="E3031">
            <v>26.51</v>
          </cell>
          <cell r="F3031">
            <v>1200</v>
          </cell>
          <cell r="G3031">
            <v>1392</v>
          </cell>
          <cell r="H3031">
            <v>1392</v>
          </cell>
        </row>
        <row r="3032">
          <cell r="B3032" t="str">
            <v>Cuvettes, Vicell Sample Cup 4ml 1x120</v>
          </cell>
          <cell r="C3032" t="str">
            <v>Supplies</v>
          </cell>
          <cell r="D3032" t="str">
            <v>LAB-CONS</v>
          </cell>
          <cell r="E3032">
            <v>26.51</v>
          </cell>
          <cell r="F3032">
            <v>2000</v>
          </cell>
          <cell r="G3032">
            <v>2320</v>
          </cell>
          <cell r="H3032">
            <v>2320</v>
          </cell>
        </row>
        <row r="3033">
          <cell r="B3033" t="str">
            <v>Depressors, Tongue  100/pk</v>
          </cell>
          <cell r="C3033" t="str">
            <v>Supplies</v>
          </cell>
          <cell r="D3033" t="str">
            <v>LAB-CONS</v>
          </cell>
          <cell r="E3033">
            <v>26.51</v>
          </cell>
          <cell r="F3033">
            <v>48</v>
          </cell>
          <cell r="G3033">
            <v>55.679999999999993</v>
          </cell>
          <cell r="H3033">
            <v>56</v>
          </cell>
        </row>
        <row r="3034">
          <cell r="B3034" t="str">
            <v>Depressors, Tongue  50/pk</v>
          </cell>
          <cell r="C3034" t="str">
            <v>Supplies</v>
          </cell>
          <cell r="D3034" t="str">
            <v>LAB-CONS</v>
          </cell>
          <cell r="E3034">
            <v>26.51</v>
          </cell>
          <cell r="F3034">
            <v>65</v>
          </cell>
          <cell r="G3034">
            <v>75.399999999999991</v>
          </cell>
          <cell r="H3034">
            <v>76</v>
          </cell>
        </row>
        <row r="3035">
          <cell r="B3035" t="str">
            <v>Desiccants, 1g 1x1000</v>
          </cell>
          <cell r="C3035" t="str">
            <v>Supplies</v>
          </cell>
          <cell r="D3035" t="str">
            <v>LAB-CONS</v>
          </cell>
          <cell r="E3035">
            <v>26.51</v>
          </cell>
          <cell r="F3035">
            <v>2000</v>
          </cell>
          <cell r="G3035">
            <v>2320</v>
          </cell>
          <cell r="H3035">
            <v>2320</v>
          </cell>
        </row>
        <row r="3036">
          <cell r="B3036" t="str">
            <v>Desiccants, 1g 1x100</v>
          </cell>
          <cell r="C3036" t="str">
            <v>Supplies</v>
          </cell>
          <cell r="D3036" t="str">
            <v>LAB-CONS</v>
          </cell>
          <cell r="E3036">
            <v>26.51</v>
          </cell>
          <cell r="F3036">
            <v>5400</v>
          </cell>
          <cell r="G3036">
            <v>6264</v>
          </cell>
          <cell r="H3036">
            <v>6264</v>
          </cell>
        </row>
        <row r="3037">
          <cell r="B3037" t="str">
            <v>Disk, Sensitivity  Cefotaxine 5ug</v>
          </cell>
          <cell r="C3037" t="str">
            <v>Supplies</v>
          </cell>
          <cell r="D3037" t="str">
            <v>LAB-CONS</v>
          </cell>
          <cell r="E3037">
            <v>26.51</v>
          </cell>
          <cell r="F3037">
            <v>2800</v>
          </cell>
          <cell r="G3037">
            <v>3248</v>
          </cell>
          <cell r="H3037">
            <v>3248</v>
          </cell>
        </row>
        <row r="3038">
          <cell r="B3038" t="str">
            <v>Disk, Sensitivity  Chloramphenicol 10ug</v>
          </cell>
          <cell r="C3038" t="str">
            <v>Supplies</v>
          </cell>
          <cell r="D3038" t="str">
            <v>LAB-CONS</v>
          </cell>
          <cell r="E3038">
            <v>26.51</v>
          </cell>
          <cell r="F3038">
            <v>5500</v>
          </cell>
          <cell r="G3038">
            <v>6380</v>
          </cell>
          <cell r="H3038">
            <v>6380</v>
          </cell>
        </row>
        <row r="3039">
          <cell r="B3039" t="str">
            <v>Disk, Sensitivity  Ciprofloxacin 1ug</v>
          </cell>
          <cell r="C3039" t="str">
            <v>Supplies</v>
          </cell>
          <cell r="D3039" t="str">
            <v>LAB-CONS</v>
          </cell>
          <cell r="E3039">
            <v>26.51</v>
          </cell>
          <cell r="F3039">
            <v>3400</v>
          </cell>
          <cell r="G3039">
            <v>3943.9999999999995</v>
          </cell>
          <cell r="H3039">
            <v>3944</v>
          </cell>
        </row>
        <row r="3040">
          <cell r="B3040" t="str">
            <v>Disk, Sensitivity  Kanamycin 30ug</v>
          </cell>
          <cell r="C3040" t="str">
            <v>Supplies</v>
          </cell>
          <cell r="D3040" t="str">
            <v>LAB-CONS</v>
          </cell>
          <cell r="E3040">
            <v>26.51</v>
          </cell>
          <cell r="F3040">
            <v>2700</v>
          </cell>
          <cell r="G3040">
            <v>3132</v>
          </cell>
          <cell r="H3040">
            <v>3132</v>
          </cell>
        </row>
        <row r="3041">
          <cell r="B3041" t="str">
            <v>Disk, Sensitivity  Novobiocin 5ug</v>
          </cell>
          <cell r="C3041" t="str">
            <v>Supplies</v>
          </cell>
          <cell r="D3041" t="str">
            <v>LAB-CONS</v>
          </cell>
          <cell r="E3041">
            <v>26.51</v>
          </cell>
          <cell r="F3041">
            <v>1800</v>
          </cell>
          <cell r="G3041">
            <v>2088</v>
          </cell>
          <cell r="H3041">
            <v>2088</v>
          </cell>
        </row>
        <row r="3042">
          <cell r="B3042" t="str">
            <v>Disk, Sensitivity  Oxacillin 1ug 10x50 BD</v>
          </cell>
          <cell r="C3042" t="str">
            <v>Supplies</v>
          </cell>
          <cell r="D3042" t="str">
            <v>LAB-CONS</v>
          </cell>
          <cell r="E3042">
            <v>26.51</v>
          </cell>
          <cell r="F3042">
            <v>2800</v>
          </cell>
          <cell r="G3042">
            <v>3248</v>
          </cell>
          <cell r="H3042">
            <v>3248</v>
          </cell>
        </row>
        <row r="3043">
          <cell r="B3043" t="str">
            <v>Disk, Sensitivity Streptomycin 10ug</v>
          </cell>
          <cell r="C3043" t="str">
            <v>Supplies</v>
          </cell>
          <cell r="D3043" t="str">
            <v>LAB-CONS</v>
          </cell>
          <cell r="E3043">
            <v>26.51</v>
          </cell>
          <cell r="F3043">
            <v>1400</v>
          </cell>
          <cell r="G3043">
            <v>1624</v>
          </cell>
          <cell r="H3043">
            <v>1624</v>
          </cell>
        </row>
        <row r="3044">
          <cell r="B3044" t="str">
            <v>Disk, Sensitivity  Tetracycline 10ug</v>
          </cell>
          <cell r="C3044" t="str">
            <v>Supplies</v>
          </cell>
          <cell r="D3044" t="str">
            <v>LAB-CONS</v>
          </cell>
          <cell r="E3044">
            <v>26.51</v>
          </cell>
          <cell r="F3044">
            <v>1700.9849999999999</v>
          </cell>
          <cell r="G3044">
            <v>1973.1425999999997</v>
          </cell>
          <cell r="H3044">
            <v>1974</v>
          </cell>
        </row>
        <row r="3045">
          <cell r="B3045" t="str">
            <v>Disk, Sensitivity Amoxiclavulanic 30ug</v>
          </cell>
          <cell r="C3045" t="str">
            <v>Supplies</v>
          </cell>
          <cell r="D3045" t="str">
            <v>LAB-CONS</v>
          </cell>
          <cell r="E3045">
            <v>26.51</v>
          </cell>
          <cell r="F3045">
            <v>1400</v>
          </cell>
          <cell r="G3045">
            <v>1624</v>
          </cell>
          <cell r="H3045">
            <v>1624</v>
          </cell>
        </row>
        <row r="3046">
          <cell r="B3046" t="str">
            <v>Disk, Sensitivity Ampicillin 10ug</v>
          </cell>
          <cell r="C3046" t="str">
            <v>Supplies</v>
          </cell>
          <cell r="D3046" t="str">
            <v>LAB-CONS</v>
          </cell>
          <cell r="E3046">
            <v>26.51</v>
          </cell>
          <cell r="F3046">
            <v>1400</v>
          </cell>
          <cell r="G3046">
            <v>1624</v>
          </cell>
          <cell r="H3046">
            <v>1624</v>
          </cell>
        </row>
        <row r="3047">
          <cell r="B3047" t="str">
            <v>Disk, Sensitivity Ceftriaxone 30ug</v>
          </cell>
          <cell r="C3047" t="str">
            <v>Supplies</v>
          </cell>
          <cell r="D3047" t="str">
            <v>LAB-CONS</v>
          </cell>
          <cell r="E3047">
            <v>26.51</v>
          </cell>
          <cell r="F3047">
            <v>1400</v>
          </cell>
          <cell r="G3047">
            <v>1624</v>
          </cell>
          <cell r="H3047">
            <v>1624</v>
          </cell>
        </row>
        <row r="3048">
          <cell r="B3048" t="str">
            <v>Disk, Sensitivity Gentamycin 10ug</v>
          </cell>
          <cell r="C3048" t="str">
            <v>Supplies</v>
          </cell>
          <cell r="D3048" t="str">
            <v>LAB-CONS</v>
          </cell>
          <cell r="E3048">
            <v>26.51</v>
          </cell>
          <cell r="F3048">
            <v>1400</v>
          </cell>
          <cell r="G3048">
            <v>1624</v>
          </cell>
          <cell r="H3048">
            <v>1624</v>
          </cell>
        </row>
        <row r="3049">
          <cell r="B3049" t="str">
            <v>Disk, Sensitivity Trimethoprim/sulfa 1.25ug, 23.75ug</v>
          </cell>
          <cell r="C3049" t="str">
            <v>Supplies</v>
          </cell>
          <cell r="D3049" t="str">
            <v>LAB-CONS</v>
          </cell>
          <cell r="E3049">
            <v>26.51</v>
          </cell>
          <cell r="F3049">
            <v>1400</v>
          </cell>
          <cell r="G3049">
            <v>1624</v>
          </cell>
          <cell r="H3049">
            <v>1624</v>
          </cell>
        </row>
        <row r="3050">
          <cell r="B3050" t="str">
            <v>Disk, Sensitivity Nalidixic acid 30ug</v>
          </cell>
          <cell r="C3050" t="str">
            <v>Supplies</v>
          </cell>
          <cell r="D3050" t="str">
            <v>LAB-CONS</v>
          </cell>
          <cell r="E3050">
            <v>26.51</v>
          </cell>
          <cell r="F3050">
            <v>1400</v>
          </cell>
          <cell r="G3050">
            <v>1624</v>
          </cell>
          <cell r="H3050">
            <v>1624</v>
          </cell>
        </row>
        <row r="3051">
          <cell r="B3051" t="str">
            <v>Disk, Sodium Hippurate 25 Discs</v>
          </cell>
          <cell r="C3051" t="str">
            <v>Supplies</v>
          </cell>
          <cell r="D3051" t="str">
            <v>LAB-CONS</v>
          </cell>
          <cell r="E3051">
            <v>26.51</v>
          </cell>
          <cell r="F3051">
            <v>4500</v>
          </cell>
          <cell r="G3051">
            <v>5220</v>
          </cell>
          <cell r="H3051">
            <v>5220</v>
          </cell>
        </row>
        <row r="3052">
          <cell r="B3052" t="str">
            <v>Disk, Antimicrobial Erythromicin 5ug</v>
          </cell>
          <cell r="C3052" t="str">
            <v>Supplies</v>
          </cell>
          <cell r="D3052" t="str">
            <v>LAB-CONS</v>
          </cell>
          <cell r="E3052">
            <v>26.51</v>
          </cell>
          <cell r="F3052">
            <v>3400</v>
          </cell>
          <cell r="G3052">
            <v>3943.9999999999995</v>
          </cell>
          <cell r="H3052">
            <v>3944</v>
          </cell>
        </row>
        <row r="3053">
          <cell r="B3053" t="str">
            <v>Disk, Antimicrobial Penicillin 1mcg</v>
          </cell>
          <cell r="C3053" t="str">
            <v>Supplies</v>
          </cell>
          <cell r="D3053" t="str">
            <v>LAB-CONS</v>
          </cell>
          <cell r="E3053">
            <v>26.51</v>
          </cell>
          <cell r="F3053">
            <v>5500</v>
          </cell>
          <cell r="G3053">
            <v>6380</v>
          </cell>
          <cell r="H3053">
            <v>6380</v>
          </cell>
        </row>
        <row r="3054">
          <cell r="B3054" t="str">
            <v>Disk, Optichin 500/pkt</v>
          </cell>
          <cell r="C3054" t="str">
            <v>Supplies</v>
          </cell>
          <cell r="D3054" t="str">
            <v>LAB-CONS</v>
          </cell>
          <cell r="E3054">
            <v>26.51</v>
          </cell>
          <cell r="F3054">
            <v>1800</v>
          </cell>
          <cell r="G3054">
            <v>2088</v>
          </cell>
          <cell r="H3054">
            <v>2088</v>
          </cell>
        </row>
        <row r="3055">
          <cell r="B3055" t="str">
            <v>Disk, Sensitivity Sulfisoxazole 25ug</v>
          </cell>
          <cell r="C3055" t="str">
            <v>Supplies</v>
          </cell>
          <cell r="D3055" t="str">
            <v>LAB-CONS</v>
          </cell>
          <cell r="E3055">
            <v>26.51</v>
          </cell>
          <cell r="F3055">
            <v>2800</v>
          </cell>
          <cell r="G3055">
            <v>3248</v>
          </cell>
          <cell r="H3055">
            <v>3248</v>
          </cell>
        </row>
        <row r="3056">
          <cell r="B3056" t="str">
            <v>Disk, Dispenser 6 &amp; 8 panel</v>
          </cell>
          <cell r="C3056" t="str">
            <v>Supplies</v>
          </cell>
          <cell r="D3056" t="str">
            <v>LAB-CONS</v>
          </cell>
          <cell r="E3056">
            <v>26.51</v>
          </cell>
          <cell r="F3056">
            <v>32480</v>
          </cell>
          <cell r="G3056">
            <v>37676.799999999996</v>
          </cell>
          <cell r="H3056">
            <v>37677</v>
          </cell>
        </row>
        <row r="3057">
          <cell r="B3057" t="str">
            <v>Disk, Dispenser for 12 cartridges</v>
          </cell>
          <cell r="C3057" t="str">
            <v>Supplies</v>
          </cell>
          <cell r="D3057" t="str">
            <v>LAB-CONS</v>
          </cell>
          <cell r="E3057">
            <v>26.51</v>
          </cell>
          <cell r="F3057">
            <v>55500</v>
          </cell>
          <cell r="G3057">
            <v>64379.999999999993</v>
          </cell>
          <cell r="H3057">
            <v>64380</v>
          </cell>
        </row>
        <row r="3058">
          <cell r="B3058" t="str">
            <v>Disk,  sensitivity bacitracin 20ug 50/pkt</v>
          </cell>
          <cell r="C3058" t="str">
            <v>Supplies</v>
          </cell>
          <cell r="D3058" t="str">
            <v>LAB-CONS</v>
          </cell>
          <cell r="E3058">
            <v>26.51</v>
          </cell>
          <cell r="F3058">
            <v>1400</v>
          </cell>
          <cell r="G3058">
            <v>1624</v>
          </cell>
          <cell r="H3058">
            <v>1624</v>
          </cell>
        </row>
        <row r="3059">
          <cell r="B3059" t="str">
            <v>Disk,Sensitivity Cefotaxine 30ug</v>
          </cell>
          <cell r="C3059" t="str">
            <v>Supplies</v>
          </cell>
          <cell r="D3059" t="str">
            <v>LAB-CONS</v>
          </cell>
          <cell r="E3059">
            <v>26.51</v>
          </cell>
          <cell r="F3059">
            <v>4180</v>
          </cell>
          <cell r="G3059">
            <v>4848.7999999999993</v>
          </cell>
          <cell r="H3059">
            <v>4849</v>
          </cell>
        </row>
        <row r="3060">
          <cell r="B3060" t="str">
            <v>Disk,Sensitivity Ceftazidime (30ug) BD  10x50</v>
          </cell>
          <cell r="C3060" t="str">
            <v>Supplies</v>
          </cell>
          <cell r="D3060" t="str">
            <v>LAB-CONS</v>
          </cell>
          <cell r="E3060">
            <v>26.51</v>
          </cell>
          <cell r="F3060">
            <v>3400</v>
          </cell>
          <cell r="G3060">
            <v>3943.9999999999995</v>
          </cell>
          <cell r="H3060">
            <v>3944</v>
          </cell>
        </row>
        <row r="3061">
          <cell r="B3061" t="str">
            <v>Lab coat cleaning, each</v>
          </cell>
          <cell r="C3061" t="str">
            <v>Supplies</v>
          </cell>
          <cell r="D3061" t="str">
            <v>LAB-CONS</v>
          </cell>
          <cell r="E3061">
            <v>27.51</v>
          </cell>
          <cell r="F3061">
            <v>150</v>
          </cell>
          <cell r="G3061">
            <v>174</v>
          </cell>
          <cell r="H3061">
            <v>174</v>
          </cell>
        </row>
        <row r="3062">
          <cell r="B3062" t="str">
            <v>Gloves, powder free latex, Large, 100 pcs/pk</v>
          </cell>
          <cell r="C3062" t="str">
            <v>Supplies</v>
          </cell>
          <cell r="D3062" t="str">
            <v>LAB-CONS</v>
          </cell>
          <cell r="E3062">
            <v>28.51</v>
          </cell>
          <cell r="F3062">
            <v>550</v>
          </cell>
          <cell r="G3062">
            <v>638</v>
          </cell>
          <cell r="H3062">
            <v>638</v>
          </cell>
        </row>
        <row r="3063">
          <cell r="B3063" t="str">
            <v>Gloves, powder free latex, Medium, 100 pcs/pk</v>
          </cell>
          <cell r="C3063" t="str">
            <v>Supplies</v>
          </cell>
          <cell r="D3063" t="str">
            <v>LAB-CONS</v>
          </cell>
          <cell r="E3063">
            <v>29.51</v>
          </cell>
          <cell r="F3063">
            <v>550</v>
          </cell>
          <cell r="G3063">
            <v>638</v>
          </cell>
          <cell r="H3063">
            <v>638</v>
          </cell>
        </row>
        <row r="3064">
          <cell r="B3064" t="str">
            <v>Gloves, powder free latex, Small, 100 pcs/pk</v>
          </cell>
          <cell r="C3064" t="str">
            <v>Supplies</v>
          </cell>
          <cell r="D3064" t="str">
            <v>LAB-CONS</v>
          </cell>
          <cell r="E3064">
            <v>30.51</v>
          </cell>
          <cell r="F3064">
            <v>550</v>
          </cell>
          <cell r="G3064">
            <v>638</v>
          </cell>
          <cell r="H3064">
            <v>638</v>
          </cell>
        </row>
        <row r="3065">
          <cell r="B3065" t="str">
            <v>General purpose Ethanol, 5L</v>
          </cell>
          <cell r="C3065" t="str">
            <v>Supplies</v>
          </cell>
          <cell r="D3065" t="str">
            <v>LAB-CONS</v>
          </cell>
          <cell r="E3065">
            <v>31.51</v>
          </cell>
          <cell r="F3065">
            <v>5000</v>
          </cell>
          <cell r="G3065">
            <v>5800</v>
          </cell>
          <cell r="H3065">
            <v>5800</v>
          </cell>
        </row>
        <row r="3066">
          <cell r="B3066" t="str">
            <v>Bleach, Jik, 5L</v>
          </cell>
          <cell r="C3066" t="str">
            <v>Supplies</v>
          </cell>
          <cell r="D3066" t="str">
            <v>LAB-CONS</v>
          </cell>
          <cell r="E3066">
            <v>32.51</v>
          </cell>
          <cell r="F3066">
            <v>900</v>
          </cell>
          <cell r="G3066">
            <v>1044</v>
          </cell>
          <cell r="H3066">
            <v>1044</v>
          </cell>
        </row>
        <row r="3067">
          <cell r="B3067" t="str">
            <v>Biohazard Autoclavable bags, Red 36x48, 100 pcs</v>
          </cell>
          <cell r="C3067" t="str">
            <v>Supplies</v>
          </cell>
          <cell r="D3067" t="str">
            <v>LAB-CONS</v>
          </cell>
          <cell r="E3067">
            <v>33.51</v>
          </cell>
          <cell r="F3067">
            <v>8500</v>
          </cell>
          <cell r="G3067">
            <v>9860</v>
          </cell>
          <cell r="H3067">
            <v>9860</v>
          </cell>
        </row>
        <row r="3068">
          <cell r="B3068" t="str">
            <v>Biohazard Autoclavable bags, Red 8x12, 100 pcs</v>
          </cell>
          <cell r="C3068" t="str">
            <v>Supplies</v>
          </cell>
          <cell r="D3068" t="str">
            <v>LAB-CONS</v>
          </cell>
          <cell r="E3068">
            <v>34.51</v>
          </cell>
          <cell r="F3068">
            <v>800</v>
          </cell>
          <cell r="G3068">
            <v>927.99999999999989</v>
          </cell>
          <cell r="H3068">
            <v>928</v>
          </cell>
        </row>
        <row r="3069">
          <cell r="B3069" t="str">
            <v>Liquid soap, 5 lit</v>
          </cell>
          <cell r="C3069" t="str">
            <v>Supplies</v>
          </cell>
          <cell r="D3069" t="str">
            <v>LAB-CONS</v>
          </cell>
          <cell r="E3069">
            <v>35.51</v>
          </cell>
          <cell r="F3069">
            <v>1000</v>
          </cell>
          <cell r="G3069">
            <v>1160</v>
          </cell>
          <cell r="H3069">
            <v>1160</v>
          </cell>
        </row>
        <row r="3070">
          <cell r="B3070" t="str">
            <v xml:space="preserve">Refuse bags (Black), non-infetious waste bags, black, 100pc/pk </v>
          </cell>
          <cell r="C3070" t="str">
            <v>Supplies</v>
          </cell>
          <cell r="D3070" t="str">
            <v>LAB-CONS</v>
          </cell>
          <cell r="E3070">
            <v>36.51</v>
          </cell>
          <cell r="F3070">
            <v>1000</v>
          </cell>
          <cell r="G3070">
            <v>1160</v>
          </cell>
          <cell r="H3070">
            <v>1160</v>
          </cell>
        </row>
        <row r="3071">
          <cell r="B3071" t="str">
            <v>Gauze rolls, 750g, each</v>
          </cell>
          <cell r="C3071" t="str">
            <v>Supplies</v>
          </cell>
          <cell r="D3071" t="str">
            <v>LAB-CONS</v>
          </cell>
          <cell r="E3071">
            <v>37.51</v>
          </cell>
          <cell r="F3071">
            <v>1150</v>
          </cell>
          <cell r="G3071">
            <v>1334</v>
          </cell>
          <cell r="H3071">
            <v>1334</v>
          </cell>
        </row>
        <row r="3072">
          <cell r="B3072" t="str">
            <v>Paper towels, 2-fold, 1x10 paks</v>
          </cell>
          <cell r="C3072" t="str">
            <v>Supplies</v>
          </cell>
          <cell r="D3072" t="str">
            <v>LAB-CONS</v>
          </cell>
          <cell r="E3072">
            <v>38.51</v>
          </cell>
          <cell r="F3072">
            <v>3000</v>
          </cell>
          <cell r="G3072">
            <v>3479.9999999999995</v>
          </cell>
          <cell r="H3072">
            <v>3480</v>
          </cell>
        </row>
        <row r="3073">
          <cell r="B3073" t="str">
            <v>Micro tubes 2.0ml Sarstedt Tubes - External Thread, 1000 per pkt</v>
          </cell>
          <cell r="C3073" t="str">
            <v>Supplies</v>
          </cell>
          <cell r="D3073" t="str">
            <v>LAB-CONS</v>
          </cell>
          <cell r="E3073">
            <v>39.51</v>
          </cell>
          <cell r="F3073">
            <v>24000</v>
          </cell>
          <cell r="G3073">
            <v>27839.999999999996</v>
          </cell>
          <cell r="H3073">
            <v>27840</v>
          </cell>
        </row>
        <row r="3074">
          <cell r="B3074" t="str">
            <v>Sharpie permanent Ultra-fine marker, each</v>
          </cell>
          <cell r="C3074" t="str">
            <v>Supplies</v>
          </cell>
          <cell r="D3074" t="str">
            <v>LAB-CONS</v>
          </cell>
          <cell r="E3074">
            <v>40.51</v>
          </cell>
          <cell r="F3074">
            <v>500</v>
          </cell>
          <cell r="G3074">
            <v>580</v>
          </cell>
          <cell r="H3074">
            <v>580</v>
          </cell>
        </row>
        <row r="3075">
          <cell r="B3075" t="str">
            <v>Dry Ice</v>
          </cell>
          <cell r="C3075" t="str">
            <v>Supplies</v>
          </cell>
          <cell r="D3075" t="str">
            <v>LAB-CONS</v>
          </cell>
          <cell r="E3075">
            <v>41.51</v>
          </cell>
          <cell r="F3075">
            <v>1250</v>
          </cell>
          <cell r="G3075">
            <v>1450</v>
          </cell>
          <cell r="H3075">
            <v>1450</v>
          </cell>
        </row>
        <row r="3076">
          <cell r="B3076" t="str">
            <v>Printing Paper, A4, ream</v>
          </cell>
          <cell r="C3076" t="str">
            <v>Supplies</v>
          </cell>
          <cell r="D3076" t="str">
            <v>LAB-CONS</v>
          </cell>
          <cell r="E3076">
            <v>42.51</v>
          </cell>
          <cell r="F3076">
            <v>900</v>
          </cell>
          <cell r="G3076">
            <v>1044</v>
          </cell>
          <cell r="H3076">
            <v>1044</v>
          </cell>
        </row>
        <row r="3077">
          <cell r="B3077" t="str">
            <v>Toner</v>
          </cell>
          <cell r="C3077" t="str">
            <v>Supplies</v>
          </cell>
          <cell r="D3077" t="str">
            <v>LAB-CONS</v>
          </cell>
          <cell r="E3077">
            <v>43.51</v>
          </cell>
          <cell r="F3077">
            <v>12000</v>
          </cell>
          <cell r="G3077">
            <v>13919.999999999998</v>
          </cell>
          <cell r="H3077">
            <v>13920</v>
          </cell>
        </row>
        <row r="3078">
          <cell r="B3078" t="str">
            <v>Box files, A4 lever Arch file</v>
          </cell>
          <cell r="C3078" t="str">
            <v>Supplies</v>
          </cell>
          <cell r="D3078" t="str">
            <v>LAB-CONS</v>
          </cell>
          <cell r="E3078">
            <v>44.51</v>
          </cell>
          <cell r="F3078">
            <v>500</v>
          </cell>
          <cell r="G3078">
            <v>580</v>
          </cell>
          <cell r="H3078">
            <v>580</v>
          </cell>
        </row>
        <row r="3079">
          <cell r="B3079" t="str">
            <v>Flash disks and re-writable disks</v>
          </cell>
          <cell r="C3079" t="str">
            <v>Supplies</v>
          </cell>
          <cell r="D3079" t="str">
            <v>LAB-CONS</v>
          </cell>
          <cell r="E3079">
            <v>45.51</v>
          </cell>
          <cell r="F3079">
            <v>146</v>
          </cell>
          <cell r="G3079">
            <v>169.35999999999999</v>
          </cell>
          <cell r="H3079">
            <v>170</v>
          </cell>
        </row>
        <row r="3080">
          <cell r="B3080" t="str">
            <v>Spray bottles (Bleach and Ethanol)</v>
          </cell>
          <cell r="C3080" t="str">
            <v>Supplies</v>
          </cell>
          <cell r="D3080" t="str">
            <v>LAB-CONS</v>
          </cell>
          <cell r="E3080">
            <v>46.51</v>
          </cell>
          <cell r="F3080">
            <v>400</v>
          </cell>
          <cell r="G3080">
            <v>463.99999999999994</v>
          </cell>
          <cell r="H3080">
            <v>464</v>
          </cell>
        </row>
        <row r="3081">
          <cell r="B3081" t="str">
            <v>Staplers: DS 45 - Kangaroo</v>
          </cell>
          <cell r="C3081" t="str">
            <v>Supplies</v>
          </cell>
          <cell r="D3081" t="str">
            <v>LAB-CONS</v>
          </cell>
          <cell r="E3081">
            <v>47.51</v>
          </cell>
          <cell r="F3081">
            <v>500</v>
          </cell>
          <cell r="G3081">
            <v>580</v>
          </cell>
          <cell r="H3081">
            <v>580</v>
          </cell>
        </row>
        <row r="3082">
          <cell r="B3082" t="str">
            <v xml:space="preserve">Refill Staples (standard) 5000 pcs -24/6 </v>
          </cell>
          <cell r="C3082" t="str">
            <v>Supplies</v>
          </cell>
          <cell r="D3082" t="str">
            <v>LAB-CONS</v>
          </cell>
          <cell r="E3082">
            <v>48.51</v>
          </cell>
          <cell r="F3082">
            <v>200</v>
          </cell>
          <cell r="G3082">
            <v>231.99999999999997</v>
          </cell>
          <cell r="H3082">
            <v>232</v>
          </cell>
        </row>
        <row r="3083">
          <cell r="B3083" t="str">
            <v>Packing tape (24mm x 66m)</v>
          </cell>
          <cell r="C3083" t="str">
            <v>Supplies</v>
          </cell>
          <cell r="D3083" t="str">
            <v>LAB-CONS</v>
          </cell>
          <cell r="E3083">
            <v>49.51</v>
          </cell>
          <cell r="F3083">
            <v>100</v>
          </cell>
          <cell r="G3083">
            <v>115.99999999999999</v>
          </cell>
          <cell r="H3083">
            <v>116</v>
          </cell>
        </row>
        <row r="3084">
          <cell r="B3084" t="str">
            <v>Sticky notes</v>
          </cell>
          <cell r="C3084" t="str">
            <v>Supplies</v>
          </cell>
          <cell r="D3084" t="str">
            <v>LAB-CONS</v>
          </cell>
          <cell r="E3084">
            <v>50.51</v>
          </cell>
          <cell r="F3084">
            <v>200</v>
          </cell>
          <cell r="G3084">
            <v>231.99999999999997</v>
          </cell>
          <cell r="H3084">
            <v>232</v>
          </cell>
        </row>
        <row r="3085">
          <cell r="B3085" t="str">
            <v xml:space="preserve">Laboratory Books </v>
          </cell>
          <cell r="C3085" t="str">
            <v>Supplies</v>
          </cell>
          <cell r="D3085" t="str">
            <v>LAB-CONS</v>
          </cell>
          <cell r="E3085">
            <v>51.51</v>
          </cell>
          <cell r="F3085">
            <v>1000</v>
          </cell>
          <cell r="G3085">
            <v>1160</v>
          </cell>
          <cell r="H3085">
            <v>1160</v>
          </cell>
        </row>
        <row r="3086">
          <cell r="B3086" t="str">
            <v>Paper punch: Medium/ heavy duty DP 540 - Kangaroo</v>
          </cell>
          <cell r="C3086" t="str">
            <v>Supplies</v>
          </cell>
          <cell r="D3086" t="str">
            <v>LAB-CONS</v>
          </cell>
          <cell r="E3086">
            <v>52.51</v>
          </cell>
          <cell r="F3086">
            <v>500</v>
          </cell>
          <cell r="G3086">
            <v>580</v>
          </cell>
          <cell r="H3086">
            <v>580</v>
          </cell>
        </row>
        <row r="3087">
          <cell r="B3087" t="str">
            <v>Biro pens black, red and blue (BIC/HACO)</v>
          </cell>
          <cell r="C3087" t="str">
            <v>Supplies</v>
          </cell>
          <cell r="D3087" t="str">
            <v>LAB-CONS</v>
          </cell>
          <cell r="E3087">
            <v>53.51</v>
          </cell>
          <cell r="F3087">
            <v>200</v>
          </cell>
          <cell r="G3087">
            <v>231.99999999999997</v>
          </cell>
          <cell r="H3087">
            <v>232</v>
          </cell>
        </row>
        <row r="3088">
          <cell r="B3088" t="str">
            <v>MacConkey agar, 500g bottle</v>
          </cell>
          <cell r="C3088" t="str">
            <v>Supplies</v>
          </cell>
          <cell r="D3088" t="str">
            <v>LAB-CONS</v>
          </cell>
          <cell r="E3088">
            <v>54.51</v>
          </cell>
          <cell r="F3088">
            <v>17000</v>
          </cell>
          <cell r="G3088">
            <v>19720</v>
          </cell>
          <cell r="H3088">
            <v>19720</v>
          </cell>
        </row>
        <row r="3089">
          <cell r="B3089" t="str">
            <v>Small petri dishes, 90 x 100</v>
          </cell>
          <cell r="C3089" t="str">
            <v>Supplies</v>
          </cell>
          <cell r="D3089" t="str">
            <v>LAB-CONS</v>
          </cell>
          <cell r="E3089">
            <v>55.51</v>
          </cell>
          <cell r="F3089">
            <v>15000</v>
          </cell>
          <cell r="G3089">
            <v>17400</v>
          </cell>
          <cell r="H3089">
            <v>17400</v>
          </cell>
        </row>
        <row r="3090">
          <cell r="B3090" t="str">
            <v>Innoculating loop, 10uL, 1x1000</v>
          </cell>
          <cell r="C3090" t="str">
            <v>Supplies</v>
          </cell>
          <cell r="D3090" t="str">
            <v>LAB-CONS</v>
          </cell>
          <cell r="E3090">
            <v>56.51</v>
          </cell>
          <cell r="F3090">
            <v>2000</v>
          </cell>
          <cell r="G3090">
            <v>2320</v>
          </cell>
          <cell r="H3090">
            <v>2320</v>
          </cell>
        </row>
        <row r="3091">
          <cell r="B3091" t="str">
            <v>Mirocentrifuge tubes, 2.0ml (500/bag), autoclavable</v>
          </cell>
          <cell r="C3091" t="str">
            <v>Supplies</v>
          </cell>
          <cell r="D3091" t="str">
            <v>LAB-CONS</v>
          </cell>
          <cell r="E3091">
            <v>57.51</v>
          </cell>
          <cell r="F3091">
            <v>3500</v>
          </cell>
          <cell r="G3091">
            <v>4059.9999999999995</v>
          </cell>
          <cell r="H3091">
            <v>4060</v>
          </cell>
        </row>
        <row r="3092">
          <cell r="B3092" t="str">
            <v>Mirocentrifuge tubes, DNAse free 1.5ml (500/bag)</v>
          </cell>
          <cell r="C3092" t="str">
            <v>Supplies</v>
          </cell>
          <cell r="D3092" t="str">
            <v>LAB-CONS</v>
          </cell>
          <cell r="E3092">
            <v>58.51</v>
          </cell>
          <cell r="F3092">
            <v>3500</v>
          </cell>
          <cell r="G3092">
            <v>4059.9999999999995</v>
          </cell>
          <cell r="H3092">
            <v>4060</v>
          </cell>
        </row>
        <row r="3093">
          <cell r="B3093" t="str">
            <v>Cryoboxes for sample storage, 81 spaces, each</v>
          </cell>
          <cell r="C3093" t="str">
            <v>Supplies</v>
          </cell>
          <cell r="D3093" t="str">
            <v>LAB-CONS</v>
          </cell>
          <cell r="E3093">
            <v>59.51</v>
          </cell>
          <cell r="F3093">
            <v>500</v>
          </cell>
          <cell r="G3093">
            <v>580</v>
          </cell>
          <cell r="H3093">
            <v>580</v>
          </cell>
        </row>
        <row r="3094">
          <cell r="B3094" t="str">
            <v>ART Barrier pipettes, 20uL, 960 tips per packet</v>
          </cell>
          <cell r="C3094" t="str">
            <v>Supplies</v>
          </cell>
          <cell r="D3094" t="str">
            <v>LAB-CONS</v>
          </cell>
          <cell r="E3094">
            <v>60.51</v>
          </cell>
          <cell r="F3094">
            <v>13500</v>
          </cell>
          <cell r="G3094">
            <v>15659.999999999998</v>
          </cell>
          <cell r="H3094">
            <v>15660</v>
          </cell>
        </row>
        <row r="3095">
          <cell r="B3095" t="str">
            <v>ART Barrier pipettes, 100uL, 960 tips per packet</v>
          </cell>
          <cell r="C3095" t="str">
            <v>Supplies</v>
          </cell>
          <cell r="D3095" t="str">
            <v>LAB-CONS</v>
          </cell>
          <cell r="E3095">
            <v>61.51</v>
          </cell>
          <cell r="F3095">
            <v>13500</v>
          </cell>
          <cell r="G3095">
            <v>15659.999999999998</v>
          </cell>
          <cell r="H3095">
            <v>15660</v>
          </cell>
        </row>
        <row r="3096">
          <cell r="B3096" t="str">
            <v>ART Barrier pipettes, 200uL, 960 tips per packet</v>
          </cell>
          <cell r="C3096" t="str">
            <v>Supplies</v>
          </cell>
          <cell r="D3096" t="str">
            <v>LAB-CONS</v>
          </cell>
          <cell r="E3096">
            <v>62.51</v>
          </cell>
          <cell r="F3096">
            <v>13500</v>
          </cell>
          <cell r="G3096">
            <v>15659.999999999998</v>
          </cell>
          <cell r="H3096">
            <v>15660</v>
          </cell>
        </row>
        <row r="3097">
          <cell r="B3097" t="str">
            <v>ART Barrier pipettes, 1000uL, 960 tips per packet</v>
          </cell>
          <cell r="C3097" t="str">
            <v>Supplies</v>
          </cell>
          <cell r="D3097" t="str">
            <v>LAB-CONS</v>
          </cell>
          <cell r="E3097">
            <v>63.51</v>
          </cell>
          <cell r="F3097">
            <v>13500</v>
          </cell>
          <cell r="G3097">
            <v>15659.999999999998</v>
          </cell>
          <cell r="H3097">
            <v>15660</v>
          </cell>
        </row>
        <row r="3098">
          <cell r="B3098" t="str">
            <v>Ethanol, molecular grade, 2.5L</v>
          </cell>
          <cell r="C3098" t="str">
            <v>Supplies</v>
          </cell>
          <cell r="D3098" t="str">
            <v>LAB-CONS</v>
          </cell>
          <cell r="E3098">
            <v>64.510000000000005</v>
          </cell>
          <cell r="F3098">
            <v>4500</v>
          </cell>
          <cell r="G3098">
            <v>5220</v>
          </cell>
          <cell r="H3098">
            <v>5220</v>
          </cell>
        </row>
        <row r="3099">
          <cell r="B3099" t="str">
            <v>Disk,Antimicrobial Erythromycin 15ug</v>
          </cell>
          <cell r="C3099" t="str">
            <v>Supplies</v>
          </cell>
          <cell r="D3099" t="str">
            <v>LAB-CONS</v>
          </cell>
          <cell r="E3099">
            <v>26.51</v>
          </cell>
          <cell r="F3099">
            <v>1400</v>
          </cell>
          <cell r="G3099">
            <v>1624</v>
          </cell>
          <cell r="H3099">
            <v>1624</v>
          </cell>
        </row>
        <row r="3100">
          <cell r="B3100" t="str">
            <v>Disk, Antimicrobial Penicillin 10ug</v>
          </cell>
          <cell r="C3100" t="str">
            <v>Supplies</v>
          </cell>
          <cell r="D3100" t="str">
            <v>LAB-CONS</v>
          </cell>
          <cell r="E3100">
            <v>26.51</v>
          </cell>
          <cell r="F3100">
            <v>4800</v>
          </cell>
          <cell r="G3100">
            <v>5568</v>
          </cell>
          <cell r="H3100">
            <v>5568</v>
          </cell>
        </row>
        <row r="3101">
          <cell r="B3101" t="str">
            <v>Disk,Sensitivity Oxacillin 1ug</v>
          </cell>
          <cell r="C3101" t="str">
            <v>Supplies</v>
          </cell>
          <cell r="D3101" t="str">
            <v>LAB-CONS</v>
          </cell>
          <cell r="E3101">
            <v>26.51</v>
          </cell>
          <cell r="F3101">
            <v>1400</v>
          </cell>
          <cell r="G3101">
            <v>1624</v>
          </cell>
          <cell r="H3101">
            <v>1624</v>
          </cell>
        </row>
        <row r="3102">
          <cell r="B3102" t="str">
            <v>Disk, Amikacin BD (30ug) 10x50</v>
          </cell>
          <cell r="C3102" t="str">
            <v>Supplies</v>
          </cell>
          <cell r="D3102" t="str">
            <v>LAB-CONS</v>
          </cell>
          <cell r="E3102">
            <v>26.51</v>
          </cell>
          <cell r="F3102">
            <v>3400</v>
          </cell>
          <cell r="G3102">
            <v>3943.9999999999995</v>
          </cell>
          <cell r="H3102">
            <v>3944</v>
          </cell>
        </row>
        <row r="3103">
          <cell r="B3103" t="str">
            <v>Disk, Sensitivity Augmentin (3ug) BD 10x50</v>
          </cell>
          <cell r="C3103" t="str">
            <v>Supplies</v>
          </cell>
          <cell r="D3103" t="str">
            <v>LAB-CONS</v>
          </cell>
          <cell r="E3103">
            <v>26.51</v>
          </cell>
          <cell r="F3103">
            <v>3400</v>
          </cell>
          <cell r="G3103">
            <v>3943.9999999999995</v>
          </cell>
          <cell r="H3103">
            <v>3944</v>
          </cell>
        </row>
        <row r="3104">
          <cell r="B3104" t="str">
            <v>Disk, Sensitivity Vancomycin (5ug) BD 10x50</v>
          </cell>
          <cell r="C3104" t="str">
            <v>Supplies</v>
          </cell>
          <cell r="D3104" t="str">
            <v>LAB-CONS</v>
          </cell>
          <cell r="E3104">
            <v>26.51</v>
          </cell>
          <cell r="F3104">
            <v>3400</v>
          </cell>
          <cell r="G3104">
            <v>3943.9999999999995</v>
          </cell>
          <cell r="H3104">
            <v>3944</v>
          </cell>
        </row>
        <row r="3105">
          <cell r="B3105" t="str">
            <v>Disk, Sensitivity Nitrifurantoin BD 10x50</v>
          </cell>
          <cell r="C3105" t="str">
            <v>Supplies</v>
          </cell>
          <cell r="D3105" t="str">
            <v>LAB-CONS</v>
          </cell>
          <cell r="E3105">
            <v>26.51</v>
          </cell>
          <cell r="F3105">
            <v>1800</v>
          </cell>
          <cell r="G3105">
            <v>2088</v>
          </cell>
          <cell r="H3105">
            <v>2088</v>
          </cell>
        </row>
        <row r="3106">
          <cell r="B3106" t="str">
            <v>Disk, Sensitivity Cefriazole (30ug) BD 10x50</v>
          </cell>
          <cell r="C3106" t="str">
            <v>Supplies</v>
          </cell>
          <cell r="D3106" t="str">
            <v>LAB-CONS</v>
          </cell>
          <cell r="E3106">
            <v>26.51</v>
          </cell>
          <cell r="F3106">
            <v>3400</v>
          </cell>
          <cell r="G3106">
            <v>3943.9999999999995</v>
          </cell>
          <cell r="H3106">
            <v>3944</v>
          </cell>
        </row>
        <row r="3107">
          <cell r="B3107" t="str">
            <v>Disk, Sensitivity Imipenem (10ug)</v>
          </cell>
          <cell r="C3107" t="str">
            <v>Supplies</v>
          </cell>
          <cell r="D3107" t="str">
            <v>LAB-CONS</v>
          </cell>
          <cell r="E3107">
            <v>26.51</v>
          </cell>
          <cell r="F3107">
            <v>3400</v>
          </cell>
          <cell r="G3107">
            <v>3943.9999999999995</v>
          </cell>
          <cell r="H3107">
            <v>3944</v>
          </cell>
        </row>
        <row r="3108">
          <cell r="B3108" t="str">
            <v>Disk, Sensitivity Pip-Taz BD 10x50</v>
          </cell>
          <cell r="C3108" t="str">
            <v>Supplies</v>
          </cell>
          <cell r="D3108" t="str">
            <v>LAB-CONS</v>
          </cell>
          <cell r="E3108">
            <v>26.51</v>
          </cell>
          <cell r="F3108">
            <v>3400</v>
          </cell>
          <cell r="G3108">
            <v>3943.9999999999995</v>
          </cell>
          <cell r="H3108">
            <v>3944</v>
          </cell>
        </row>
        <row r="3109">
          <cell r="B3109" t="str">
            <v>Disk, Sensitivity Chloramphenicol 30ug 500/pkt</v>
          </cell>
          <cell r="C3109" t="str">
            <v>Supplies</v>
          </cell>
          <cell r="D3109" t="str">
            <v>LAB-CONS</v>
          </cell>
          <cell r="E3109">
            <v>26.51</v>
          </cell>
          <cell r="F3109">
            <v>1400</v>
          </cell>
          <cell r="G3109">
            <v>1624</v>
          </cell>
          <cell r="H3109">
            <v>1624</v>
          </cell>
        </row>
        <row r="3110">
          <cell r="B3110" t="str">
            <v>Disk, Sensitivity Ciprofloxacin 5ug 500/pkt</v>
          </cell>
          <cell r="C3110" t="str">
            <v>Supplies</v>
          </cell>
          <cell r="D3110" t="str">
            <v>LAB-CONS</v>
          </cell>
          <cell r="E3110">
            <v>26.51</v>
          </cell>
          <cell r="F3110">
            <v>1400</v>
          </cell>
          <cell r="G3110">
            <v>1624</v>
          </cell>
          <cell r="H3110">
            <v>1624</v>
          </cell>
        </row>
        <row r="3111">
          <cell r="B3111" t="str">
            <v>Disk, Sensitivity Furazolidone 100ug 10x50/case</v>
          </cell>
          <cell r="C3111" t="str">
            <v>Supplies</v>
          </cell>
          <cell r="D3111" t="str">
            <v>LAB-CONS</v>
          </cell>
          <cell r="E3111">
            <v>26.51</v>
          </cell>
          <cell r="F3111">
            <v>1400</v>
          </cell>
          <cell r="G3111">
            <v>1624</v>
          </cell>
          <cell r="H3111">
            <v>1624</v>
          </cell>
        </row>
        <row r="3112">
          <cell r="B3112" t="str">
            <v>Disk, Sensitivity Sulfisoxazole 0.25mg 10x50/case</v>
          </cell>
          <cell r="C3112" t="str">
            <v>Supplies</v>
          </cell>
          <cell r="D3112" t="str">
            <v>LAB-CONS</v>
          </cell>
          <cell r="E3112">
            <v>26.51</v>
          </cell>
          <cell r="F3112">
            <v>2000</v>
          </cell>
          <cell r="G3112">
            <v>2320</v>
          </cell>
          <cell r="H3112">
            <v>2320</v>
          </cell>
        </row>
        <row r="3113">
          <cell r="B3113" t="str">
            <v>Disk, Sensitivity Tetracycline 30ug</v>
          </cell>
          <cell r="C3113" t="str">
            <v>Supplies</v>
          </cell>
          <cell r="D3113" t="str">
            <v>LAB-CONS</v>
          </cell>
          <cell r="E3113">
            <v>26.51</v>
          </cell>
          <cell r="F3113">
            <v>1400</v>
          </cell>
          <cell r="G3113">
            <v>1624</v>
          </cell>
          <cell r="H3113">
            <v>1624</v>
          </cell>
        </row>
        <row r="3114">
          <cell r="B3114" t="str">
            <v>FACS,  Flow (Sheath Fluid) 20 L</v>
          </cell>
          <cell r="C3114" t="str">
            <v>Supplies</v>
          </cell>
          <cell r="D3114" t="str">
            <v>LAB-CONS</v>
          </cell>
          <cell r="E3114">
            <v>26.51</v>
          </cell>
          <cell r="F3114">
            <v>4200</v>
          </cell>
          <cell r="G3114">
            <v>4872</v>
          </cell>
          <cell r="H3114">
            <v>4872</v>
          </cell>
        </row>
        <row r="3115">
          <cell r="B3115" t="str">
            <v>FACS,  Rinse 5L</v>
          </cell>
          <cell r="C3115" t="str">
            <v>Supplies</v>
          </cell>
          <cell r="D3115" t="str">
            <v>LAB-CONS</v>
          </cell>
          <cell r="E3115">
            <v>26.51</v>
          </cell>
          <cell r="F3115">
            <v>4200</v>
          </cell>
          <cell r="G3115">
            <v>4872</v>
          </cell>
          <cell r="H3115">
            <v>4872</v>
          </cell>
        </row>
        <row r="3116">
          <cell r="B3116" t="str">
            <v>FACS, Clean 5L</v>
          </cell>
          <cell r="C3116" t="str">
            <v>Supplies</v>
          </cell>
          <cell r="D3116" t="str">
            <v>LAB-CONS</v>
          </cell>
          <cell r="E3116">
            <v>26.51</v>
          </cell>
          <cell r="F3116">
            <v>3000</v>
          </cell>
          <cell r="G3116">
            <v>3479.9999999999995</v>
          </cell>
          <cell r="H3116">
            <v>3480</v>
          </cell>
        </row>
        <row r="3117">
          <cell r="B3117" t="str">
            <v>FACS, Cleaner, Humacount plus 1L</v>
          </cell>
          <cell r="C3117" t="str">
            <v>Supplies</v>
          </cell>
          <cell r="D3117" t="str">
            <v>LAB-CONS</v>
          </cell>
          <cell r="E3117">
            <v>26.51</v>
          </cell>
          <cell r="F3117">
            <v>1963.5</v>
          </cell>
          <cell r="G3117">
            <v>2277.66</v>
          </cell>
          <cell r="H3117">
            <v>2278</v>
          </cell>
        </row>
        <row r="3118">
          <cell r="B3118" t="str">
            <v>FACS, Controls Humacount 3Levels plus kit</v>
          </cell>
          <cell r="C3118" t="str">
            <v>Supplies</v>
          </cell>
          <cell r="D3118" t="str">
            <v>LAB-CONS</v>
          </cell>
          <cell r="E3118">
            <v>26.51</v>
          </cell>
          <cell r="F3118">
            <v>16000</v>
          </cell>
          <cell r="G3118">
            <v>18560</v>
          </cell>
          <cell r="H3118">
            <v>18560</v>
          </cell>
        </row>
        <row r="3119">
          <cell r="B3119" t="str">
            <v>FACS, Count Control Kit 25 tests</v>
          </cell>
          <cell r="C3119" t="str">
            <v>Supplies</v>
          </cell>
          <cell r="D3119" t="str">
            <v>LAB-CONS</v>
          </cell>
          <cell r="E3119">
            <v>26.51</v>
          </cell>
          <cell r="F3119">
            <v>19000</v>
          </cell>
          <cell r="G3119">
            <v>22040</v>
          </cell>
          <cell r="H3119">
            <v>22040</v>
          </cell>
        </row>
        <row r="3120">
          <cell r="B3120" t="str">
            <v>FACS, Count Diluent 20L</v>
          </cell>
          <cell r="C3120" t="str">
            <v>Supplies</v>
          </cell>
          <cell r="D3120" t="str">
            <v>LAB-CONS</v>
          </cell>
          <cell r="E3120">
            <v>26.51</v>
          </cell>
          <cell r="F3120">
            <v>4200</v>
          </cell>
          <cell r="G3120">
            <v>4872</v>
          </cell>
          <cell r="H3120">
            <v>4872</v>
          </cell>
        </row>
        <row r="3121">
          <cell r="B3121" t="str">
            <v>FACS, Count Reagent cat#342512 50/pk</v>
          </cell>
          <cell r="C3121" t="str">
            <v>Supplies</v>
          </cell>
          <cell r="D3121" t="str">
            <v>LAB-CONS</v>
          </cell>
          <cell r="E3121">
            <v>26.51</v>
          </cell>
          <cell r="F3121">
            <v>18000</v>
          </cell>
          <cell r="G3121">
            <v>20880</v>
          </cell>
          <cell r="H3121">
            <v>20880</v>
          </cell>
        </row>
        <row r="3122">
          <cell r="B3122" t="str">
            <v>FACS, Lyse Humacount plus 1L</v>
          </cell>
          <cell r="C3122" t="str">
            <v>Supplies</v>
          </cell>
          <cell r="D3122" t="str">
            <v>LAB-CONS</v>
          </cell>
          <cell r="E3122">
            <v>26.51</v>
          </cell>
          <cell r="F3122">
            <v>5355</v>
          </cell>
          <cell r="G3122">
            <v>6211.7999999999993</v>
          </cell>
          <cell r="H3122">
            <v>6212</v>
          </cell>
        </row>
        <row r="3123">
          <cell r="B3123" t="str">
            <v>FACS,  Rinse 5ltrs</v>
          </cell>
          <cell r="C3123" t="str">
            <v>Supplies</v>
          </cell>
          <cell r="D3123" t="str">
            <v>LAB-CONS</v>
          </cell>
          <cell r="E3123">
            <v>26.51</v>
          </cell>
          <cell r="F3123">
            <v>4200</v>
          </cell>
          <cell r="G3123">
            <v>4872</v>
          </cell>
          <cell r="H3123">
            <v>4872</v>
          </cell>
        </row>
        <row r="3124">
          <cell r="B3124" t="str">
            <v>FACS,  Clean 5ltrs</v>
          </cell>
          <cell r="C3124" t="str">
            <v>Supplies</v>
          </cell>
          <cell r="D3124" t="str">
            <v>LAB-CONS</v>
          </cell>
          <cell r="E3124">
            <v>26.51</v>
          </cell>
          <cell r="F3124">
            <v>4200</v>
          </cell>
          <cell r="G3124">
            <v>4872</v>
          </cell>
          <cell r="H3124">
            <v>4872</v>
          </cell>
        </row>
        <row r="3125">
          <cell r="B3125" t="str">
            <v>FACS,  Lysing Solution 100ml</v>
          </cell>
          <cell r="C3125" t="str">
            <v>Supplies</v>
          </cell>
          <cell r="D3125" t="str">
            <v>LAB-CONS</v>
          </cell>
          <cell r="E3125">
            <v>26.51</v>
          </cell>
          <cell r="F3125">
            <v>22500</v>
          </cell>
          <cell r="G3125">
            <v>26100</v>
          </cell>
          <cell r="H3125">
            <v>26100</v>
          </cell>
        </row>
        <row r="3126">
          <cell r="B3126" t="str">
            <v>QIAamp Fastl DNA Stool Mini Kit, 50 extrctions</v>
          </cell>
          <cell r="C3126" t="str">
            <v>Supplies</v>
          </cell>
          <cell r="D3126" t="str">
            <v>LAB-CONS</v>
          </cell>
          <cell r="E3126">
            <v>27.51</v>
          </cell>
          <cell r="F3126">
            <v>104000</v>
          </cell>
          <cell r="G3126">
            <v>120639.99999999999</v>
          </cell>
          <cell r="H3126">
            <v>120640</v>
          </cell>
        </row>
        <row r="3127">
          <cell r="B3127" t="str">
            <v>TaqMan Array cards</v>
          </cell>
          <cell r="C3127" t="str">
            <v>Supplies</v>
          </cell>
          <cell r="D3127" t="str">
            <v>LAB-CONS</v>
          </cell>
          <cell r="E3127">
            <v>28.51</v>
          </cell>
          <cell r="G3127">
            <v>0</v>
          </cell>
          <cell r="H3127">
            <v>0</v>
          </cell>
        </row>
        <row r="3128">
          <cell r="B3128" t="str">
            <v>AgPath-ID™ One-Step RT-PCR Reagents</v>
          </cell>
          <cell r="C3128" t="str">
            <v>Supplies</v>
          </cell>
          <cell r="D3128" t="str">
            <v>LAB-CONS</v>
          </cell>
          <cell r="E3128">
            <v>29.51</v>
          </cell>
          <cell r="F3128">
            <v>135000</v>
          </cell>
          <cell r="G3128">
            <v>156600</v>
          </cell>
          <cell r="H3128">
            <v>156600</v>
          </cell>
        </row>
        <row r="3129">
          <cell r="B3129" t="str">
            <v>2ml screw cap tubes, compatible with bead beater</v>
          </cell>
          <cell r="C3129" t="str">
            <v>Supplies</v>
          </cell>
          <cell r="D3129" t="str">
            <v>LAB-CONS</v>
          </cell>
          <cell r="E3129">
            <v>30.51</v>
          </cell>
          <cell r="F3129">
            <v>2000</v>
          </cell>
          <cell r="G3129">
            <v>2320</v>
          </cell>
          <cell r="H3129">
            <v>2320</v>
          </cell>
        </row>
        <row r="3130">
          <cell r="B3130" t="str">
            <v xml:space="preserve">Glass beads, acid-washed 212-300 µM, bottles </v>
          </cell>
          <cell r="C3130" t="str">
            <v>Supplies</v>
          </cell>
          <cell r="D3130" t="str">
            <v>LAB-CONS</v>
          </cell>
          <cell r="E3130">
            <v>31.51</v>
          </cell>
          <cell r="G3130">
            <v>0</v>
          </cell>
          <cell r="H3130">
            <v>0</v>
          </cell>
        </row>
        <row r="3131">
          <cell r="B3131" t="str">
            <v>Collection tubes, Extraction, 500 pcs/pk</v>
          </cell>
          <cell r="C3131" t="str">
            <v>Supplies</v>
          </cell>
          <cell r="D3131" t="str">
            <v>LAB-CONS</v>
          </cell>
          <cell r="E3131">
            <v>32.51</v>
          </cell>
          <cell r="G3131">
            <v>0</v>
          </cell>
          <cell r="H3131">
            <v>0</v>
          </cell>
        </row>
        <row r="3132">
          <cell r="B3132" t="str">
            <v>Nuclease Free Water, PCR Grade pkg of 100 mL  [4 x 25 ml]) Cat#03315843001</v>
          </cell>
          <cell r="C3132" t="str">
            <v>Supplies</v>
          </cell>
          <cell r="D3132" t="str">
            <v>LAB-CONS</v>
          </cell>
          <cell r="E3132">
            <v>33.51</v>
          </cell>
          <cell r="F3132">
            <v>4000</v>
          </cell>
          <cell r="G3132">
            <v>4640</v>
          </cell>
          <cell r="H3132">
            <v>4640</v>
          </cell>
        </row>
        <row r="3133">
          <cell r="B3133" t="str">
            <v>Internal TAC controls (PHhV, MS2)</v>
          </cell>
          <cell r="C3133" t="str">
            <v>Supplies</v>
          </cell>
          <cell r="D3133" t="str">
            <v>LAB-CONS</v>
          </cell>
          <cell r="E3133">
            <v>34.51</v>
          </cell>
          <cell r="G3133">
            <v>0</v>
          </cell>
          <cell r="H3133">
            <v>0</v>
          </cell>
        </row>
        <row r="3134">
          <cell r="B3134" t="str">
            <v>RNAse Zap</v>
          </cell>
          <cell r="C3134" t="str">
            <v>Supplies</v>
          </cell>
          <cell r="D3134" t="str">
            <v>LAB-CONS</v>
          </cell>
          <cell r="E3134">
            <v>35.51</v>
          </cell>
          <cell r="F3134">
            <v>7200</v>
          </cell>
          <cell r="G3134">
            <v>8352</v>
          </cell>
          <cell r="H3134">
            <v>8352</v>
          </cell>
        </row>
        <row r="3135">
          <cell r="B3135" t="str">
            <v>Refrigereator, double door</v>
          </cell>
          <cell r="C3135" t="str">
            <v>Supplies</v>
          </cell>
          <cell r="D3135" t="str">
            <v>LAB-CONS</v>
          </cell>
          <cell r="E3135">
            <v>36.51</v>
          </cell>
          <cell r="F3135">
            <v>80000</v>
          </cell>
          <cell r="G3135">
            <v>92800</v>
          </cell>
          <cell r="H3135">
            <v>92800</v>
          </cell>
        </row>
        <row r="3136">
          <cell r="B3136" t="str">
            <v>AVS surge protectors</v>
          </cell>
          <cell r="C3136" t="str">
            <v>Supplies</v>
          </cell>
          <cell r="D3136" t="str">
            <v>LAB-CONS</v>
          </cell>
          <cell r="E3136">
            <v>37.51</v>
          </cell>
          <cell r="F3136">
            <v>6000</v>
          </cell>
          <cell r="G3136">
            <v>6959.9999999999991</v>
          </cell>
          <cell r="H3136">
            <v>6960</v>
          </cell>
        </row>
        <row r="3137">
          <cell r="B3137" t="str">
            <v>Digital Heater with heat block for 2mL microtubes</v>
          </cell>
          <cell r="C3137" t="str">
            <v>Supplies</v>
          </cell>
          <cell r="D3137" t="str">
            <v>LAB-CONS</v>
          </cell>
          <cell r="E3137">
            <v>38.51</v>
          </cell>
          <cell r="F3137">
            <v>110000</v>
          </cell>
          <cell r="G3137">
            <v>127599.99999999999</v>
          </cell>
          <cell r="H3137">
            <v>127600</v>
          </cell>
        </row>
        <row r="3138">
          <cell r="B3138" t="str">
            <v>Feetolscope Alluminium</v>
          </cell>
          <cell r="C3138" t="str">
            <v>Supplies</v>
          </cell>
          <cell r="D3138" t="str">
            <v>LAB-CONS</v>
          </cell>
          <cell r="E3138">
            <v>26.51</v>
          </cell>
          <cell r="F3138">
            <v>650</v>
          </cell>
          <cell r="G3138">
            <v>754</v>
          </cell>
          <cell r="H3138">
            <v>754</v>
          </cell>
        </row>
        <row r="3139">
          <cell r="B3139" t="str">
            <v>Film, Adhesive MicroAmp Applicator Pk.5 #4333183</v>
          </cell>
          <cell r="C3139" t="str">
            <v>Supplies</v>
          </cell>
          <cell r="D3139" t="str">
            <v>LAB-CONS</v>
          </cell>
          <cell r="E3139">
            <v>26.51</v>
          </cell>
          <cell r="F3139">
            <v>2747.5</v>
          </cell>
          <cell r="G3139">
            <v>3187.1</v>
          </cell>
          <cell r="H3139">
            <v>3188</v>
          </cell>
        </row>
        <row r="3140">
          <cell r="B3140" t="str">
            <v>Film, Adhesive MicroAmp Optical  100 films #4311971</v>
          </cell>
          <cell r="C3140" t="str">
            <v>Supplies</v>
          </cell>
          <cell r="D3140" t="str">
            <v>LAB-CONS</v>
          </cell>
          <cell r="E3140">
            <v>26.51</v>
          </cell>
          <cell r="F3140">
            <v>8007</v>
          </cell>
          <cell r="G3140">
            <v>9288.119999999999</v>
          </cell>
          <cell r="H3140">
            <v>9289</v>
          </cell>
        </row>
        <row r="3141">
          <cell r="B3141" t="str">
            <v>Film, Fuji Matte Photo Paper,42''x30m</v>
          </cell>
          <cell r="C3141" t="str">
            <v>Supplies</v>
          </cell>
          <cell r="D3141" t="str">
            <v>LAB-CONS</v>
          </cell>
          <cell r="E3141">
            <v>26.51</v>
          </cell>
          <cell r="F3141">
            <v>43911.8</v>
          </cell>
          <cell r="G3141">
            <v>50937.688000000002</v>
          </cell>
          <cell r="H3141">
            <v>50938</v>
          </cell>
        </row>
        <row r="3142">
          <cell r="B3142" t="str">
            <v>Filter, Units 0.2 microlitre 500ml (12/pkt)</v>
          </cell>
          <cell r="C3142" t="str">
            <v>Supplies</v>
          </cell>
          <cell r="D3142" t="str">
            <v>LAB-CONS</v>
          </cell>
          <cell r="E3142">
            <v>26.51</v>
          </cell>
          <cell r="F3142">
            <v>9500</v>
          </cell>
          <cell r="G3142">
            <v>11020</v>
          </cell>
          <cell r="H3142">
            <v>11020</v>
          </cell>
        </row>
        <row r="3143">
          <cell r="B3143" t="str">
            <v>Filter, 0.45 microlitre 500ml</v>
          </cell>
          <cell r="C3143" t="str">
            <v>Supplies</v>
          </cell>
          <cell r="D3143" t="str">
            <v>LAB-CONS</v>
          </cell>
          <cell r="E3143">
            <v>26.51</v>
          </cell>
          <cell r="F3143">
            <v>15000</v>
          </cell>
          <cell r="G3143">
            <v>17400</v>
          </cell>
          <cell r="H3143">
            <v>17400</v>
          </cell>
        </row>
        <row r="3144">
          <cell r="B3144" t="str">
            <v>Filter, Water</v>
          </cell>
          <cell r="C3144" t="str">
            <v>Supplies</v>
          </cell>
          <cell r="D3144" t="str">
            <v>LAB-CONS</v>
          </cell>
          <cell r="E3144">
            <v>26.51</v>
          </cell>
          <cell r="F3144">
            <v>4408</v>
          </cell>
          <cell r="G3144">
            <v>5113.28</v>
          </cell>
          <cell r="H3144">
            <v>5114</v>
          </cell>
        </row>
        <row r="3145">
          <cell r="B3145" t="str">
            <v>First Aid Tape Clear</v>
          </cell>
          <cell r="C3145" t="str">
            <v>Supplies</v>
          </cell>
          <cell r="D3145" t="str">
            <v>LAB-CONS</v>
          </cell>
          <cell r="E3145">
            <v>26.51</v>
          </cell>
          <cell r="F3145">
            <v>65</v>
          </cell>
          <cell r="G3145">
            <v>75.399999999999991</v>
          </cell>
          <cell r="H3145">
            <v>76</v>
          </cell>
        </row>
        <row r="3146">
          <cell r="B3146" t="str">
            <v>Flask, Erlenmeyer 1000ml wide neck</v>
          </cell>
          <cell r="C3146" t="str">
            <v>Supplies</v>
          </cell>
          <cell r="D3146" t="str">
            <v>LAB-CONS</v>
          </cell>
          <cell r="E3146">
            <v>26.51</v>
          </cell>
          <cell r="F3146">
            <v>1000</v>
          </cell>
          <cell r="G3146">
            <v>1160</v>
          </cell>
          <cell r="H3146">
            <v>1160</v>
          </cell>
        </row>
        <row r="3147">
          <cell r="B3147" t="str">
            <v>Flask, Erlenmeyer 500ml wide neck</v>
          </cell>
          <cell r="C3147" t="str">
            <v>Supplies</v>
          </cell>
          <cell r="D3147" t="str">
            <v>LAB-CONS</v>
          </cell>
          <cell r="E3147">
            <v>26.51</v>
          </cell>
          <cell r="F3147">
            <v>800</v>
          </cell>
          <cell r="G3147">
            <v>927.99999999999989</v>
          </cell>
          <cell r="H3147">
            <v>928</v>
          </cell>
        </row>
        <row r="3148">
          <cell r="B3148" t="str">
            <v>Flask, Conical 1000ml</v>
          </cell>
          <cell r="C3148" t="str">
            <v>Supplies</v>
          </cell>
          <cell r="D3148" t="str">
            <v>LAB-CONS</v>
          </cell>
          <cell r="E3148">
            <v>26.51</v>
          </cell>
          <cell r="F3148">
            <v>4000</v>
          </cell>
          <cell r="G3148">
            <v>4640</v>
          </cell>
          <cell r="H3148">
            <v>4640</v>
          </cell>
        </row>
        <row r="3149">
          <cell r="B3149" t="str">
            <v>Flask, Conical  500ml</v>
          </cell>
          <cell r="C3149" t="str">
            <v>Supplies</v>
          </cell>
          <cell r="D3149" t="str">
            <v>LAB-CONS</v>
          </cell>
          <cell r="E3149">
            <v>26.51</v>
          </cell>
          <cell r="F3149">
            <v>2000</v>
          </cell>
          <cell r="G3149">
            <v>2320</v>
          </cell>
          <cell r="H3149">
            <v>2320</v>
          </cell>
        </row>
        <row r="3150">
          <cell r="B3150" t="str">
            <v>Flask, 75cm cell culture Canted neck non pyrogenic sterile polytyrene 5/Bag 100/Cs Treated #430641</v>
          </cell>
          <cell r="C3150" t="str">
            <v>Supplies</v>
          </cell>
          <cell r="D3150" t="str">
            <v>LAB-CONS</v>
          </cell>
          <cell r="E3150">
            <v>26.51</v>
          </cell>
          <cell r="F3150">
            <v>17800</v>
          </cell>
          <cell r="G3150">
            <v>20648</v>
          </cell>
          <cell r="H3150">
            <v>20648</v>
          </cell>
        </row>
        <row r="3151">
          <cell r="B3151" t="str">
            <v>Flask, 150cm cell culture Canted neck non pyrogenic sterile polytyrene 5/Bag 50/Cs Treated #430825</v>
          </cell>
          <cell r="C3151" t="str">
            <v>Supplies</v>
          </cell>
          <cell r="D3151" t="str">
            <v>LAB-CONS</v>
          </cell>
          <cell r="E3151">
            <v>26.51</v>
          </cell>
          <cell r="F3151">
            <v>16050</v>
          </cell>
          <cell r="G3151">
            <v>18618</v>
          </cell>
          <cell r="H3151">
            <v>18618</v>
          </cell>
        </row>
        <row r="3152">
          <cell r="B3152" t="str">
            <v>Flask, 25cm cell culture Canted neck non pyrogenic sterile polytyrene 5/Bag 100/Cs Treated #430639</v>
          </cell>
          <cell r="C3152" t="str">
            <v>Supplies</v>
          </cell>
          <cell r="D3152" t="str">
            <v>LAB-CONS</v>
          </cell>
          <cell r="E3152">
            <v>26.51</v>
          </cell>
          <cell r="F3152">
            <v>10260</v>
          </cell>
          <cell r="G3152">
            <v>11901.599999999999</v>
          </cell>
          <cell r="H3152">
            <v>11902</v>
          </cell>
        </row>
        <row r="3153">
          <cell r="B3153" t="str">
            <v>Flask, Erlenmeyer 2ltrs</v>
          </cell>
          <cell r="C3153" t="str">
            <v>Supplies</v>
          </cell>
          <cell r="D3153" t="str">
            <v>LAB-CONS</v>
          </cell>
          <cell r="E3153">
            <v>26.51</v>
          </cell>
          <cell r="F3153">
            <v>1200</v>
          </cell>
          <cell r="G3153">
            <v>1392</v>
          </cell>
          <cell r="H3153">
            <v>1392</v>
          </cell>
        </row>
        <row r="3154">
          <cell r="B3154" t="str">
            <v>Flask, Erlenmeyer 5ltrs</v>
          </cell>
          <cell r="C3154" t="str">
            <v>Supplies</v>
          </cell>
          <cell r="D3154" t="str">
            <v>LAB-CONS</v>
          </cell>
          <cell r="E3154">
            <v>26.51</v>
          </cell>
          <cell r="F3154">
            <v>8500</v>
          </cell>
          <cell r="G3154">
            <v>9860</v>
          </cell>
          <cell r="H3154">
            <v>9860</v>
          </cell>
        </row>
        <row r="3155">
          <cell r="B3155" t="str">
            <v>Crystal Violet Solution 50ml</v>
          </cell>
          <cell r="C3155" t="str">
            <v>Supplies</v>
          </cell>
          <cell r="D3155" t="str">
            <v>LAB-CONS</v>
          </cell>
          <cell r="E3155">
            <v>26.51</v>
          </cell>
          <cell r="F3155">
            <v>2552</v>
          </cell>
          <cell r="G3155">
            <v>2960.3199999999997</v>
          </cell>
          <cell r="H3155">
            <v>2961</v>
          </cell>
        </row>
        <row r="3156">
          <cell r="B3156" t="str">
            <v>Crystal Violet Solution 4x250ml BD</v>
          </cell>
          <cell r="C3156" t="str">
            <v>Supplies</v>
          </cell>
          <cell r="D3156" t="str">
            <v>LAB-CONS</v>
          </cell>
          <cell r="E3156">
            <v>26.51</v>
          </cell>
          <cell r="F3156">
            <v>5500</v>
          </cell>
          <cell r="G3156">
            <v>6380</v>
          </cell>
          <cell r="H3156">
            <v>6380</v>
          </cell>
        </row>
        <row r="3157">
          <cell r="B3157" t="str">
            <v>Cap, Operating surgical Non sterile (Oval) 1x100</v>
          </cell>
          <cell r="C3157" t="str">
            <v>Supplies</v>
          </cell>
          <cell r="D3157" t="str">
            <v>LAB-CONS</v>
          </cell>
          <cell r="E3157">
            <v>26.51</v>
          </cell>
          <cell r="F3157">
            <v>950</v>
          </cell>
          <cell r="G3157">
            <v>1102</v>
          </cell>
          <cell r="H3157">
            <v>1102</v>
          </cell>
        </row>
        <row r="3158">
          <cell r="B3158" t="str">
            <v>Fluid, Giving set (infusion) 1x100</v>
          </cell>
          <cell r="C3158" t="str">
            <v>Supplies</v>
          </cell>
          <cell r="D3158" t="str">
            <v>LAB-CONS</v>
          </cell>
          <cell r="E3158">
            <v>26.51</v>
          </cell>
          <cell r="F3158">
            <v>1200</v>
          </cell>
          <cell r="G3158">
            <v>1392</v>
          </cell>
          <cell r="H3158">
            <v>1392</v>
          </cell>
        </row>
        <row r="3159">
          <cell r="B3159" t="str">
            <v>Fluid, Giving set (infusion) 1x25</v>
          </cell>
          <cell r="C3159" t="str">
            <v>Supplies</v>
          </cell>
          <cell r="D3159" t="str">
            <v>LAB-CONS</v>
          </cell>
          <cell r="E3159">
            <v>26.51</v>
          </cell>
          <cell r="F3159">
            <v>300</v>
          </cell>
          <cell r="G3159">
            <v>348</v>
          </cell>
          <cell r="H3159">
            <v>348</v>
          </cell>
        </row>
        <row r="3160">
          <cell r="B3160" t="str">
            <v>Cryovials,  1.8ml round bottom internal thread (with ring)- 100/pack</v>
          </cell>
          <cell r="C3160" t="str">
            <v>Supplies</v>
          </cell>
          <cell r="D3160" t="str">
            <v>LAB-CONS</v>
          </cell>
          <cell r="E3160">
            <v>26.51</v>
          </cell>
          <cell r="F3160">
            <v>1800</v>
          </cell>
          <cell r="G3160">
            <v>2088</v>
          </cell>
          <cell r="H3160">
            <v>2088</v>
          </cell>
        </row>
        <row r="3161">
          <cell r="B3161" t="str">
            <v>Cartridge,CG4+  1x25 Cat#IST/07G02-01</v>
          </cell>
          <cell r="C3161" t="str">
            <v>Supplies</v>
          </cell>
          <cell r="D3161" t="str">
            <v>LAB-CONS</v>
          </cell>
          <cell r="E3161">
            <v>26.51</v>
          </cell>
          <cell r="F3161">
            <v>22496</v>
          </cell>
          <cell r="G3161">
            <v>26095.359999999997</v>
          </cell>
          <cell r="H3161">
            <v>26096</v>
          </cell>
        </row>
        <row r="3162">
          <cell r="B3162" t="str">
            <v>Cartridge, CHEM8+ (Cat#IST/03M88-01)</v>
          </cell>
          <cell r="C3162" t="str">
            <v>Supplies</v>
          </cell>
          <cell r="D3162" t="str">
            <v>LAB-CONS</v>
          </cell>
          <cell r="E3162">
            <v>26.51</v>
          </cell>
          <cell r="F3162">
            <v>23712</v>
          </cell>
          <cell r="G3162">
            <v>27505.919999999998</v>
          </cell>
          <cell r="H3162">
            <v>27506</v>
          </cell>
        </row>
        <row r="3163">
          <cell r="B3163" t="str">
            <v>Column, centri- sep spin(ABI) 1x100/pkt cat# CS-901</v>
          </cell>
          <cell r="C3163" t="str">
            <v>Supplies</v>
          </cell>
          <cell r="D3163" t="str">
            <v>LAB-CONS</v>
          </cell>
          <cell r="E3163">
            <v>26.51</v>
          </cell>
          <cell r="F3163">
            <v>21940.74857</v>
          </cell>
          <cell r="G3163">
            <v>25451.268341199997</v>
          </cell>
          <cell r="H3163">
            <v>25452</v>
          </cell>
        </row>
        <row r="3164">
          <cell r="B3164" t="str">
            <v>Cervical Collar Small</v>
          </cell>
          <cell r="C3164" t="str">
            <v>Supplies</v>
          </cell>
          <cell r="D3164" t="str">
            <v>LAB-CONS</v>
          </cell>
          <cell r="E3164">
            <v>26.51</v>
          </cell>
          <cell r="F3164">
            <v>1050</v>
          </cell>
          <cell r="G3164">
            <v>1218</v>
          </cell>
          <cell r="H3164">
            <v>1218</v>
          </cell>
        </row>
        <row r="3165">
          <cell r="B3165" t="str">
            <v>Cord Clump (Pkt)</v>
          </cell>
          <cell r="C3165" t="str">
            <v>Supplies</v>
          </cell>
          <cell r="D3165" t="str">
            <v>LAB-CONS</v>
          </cell>
          <cell r="E3165">
            <v>26.51</v>
          </cell>
          <cell r="F3165">
            <v>700</v>
          </cell>
          <cell r="G3165">
            <v>812</v>
          </cell>
          <cell r="H3165">
            <v>812</v>
          </cell>
        </row>
        <row r="3166">
          <cell r="B3166" t="str">
            <v>Catheter, Urinary Size 8</v>
          </cell>
          <cell r="C3166" t="str">
            <v>Supplies</v>
          </cell>
          <cell r="D3166" t="str">
            <v>LAB-CONS</v>
          </cell>
          <cell r="E3166">
            <v>26.51</v>
          </cell>
          <cell r="F3166">
            <v>45</v>
          </cell>
          <cell r="G3166">
            <v>52.199999999999996</v>
          </cell>
          <cell r="H3166">
            <v>53</v>
          </cell>
        </row>
        <row r="3167">
          <cell r="B3167" t="str">
            <v>Catheter, Urinary Size 10</v>
          </cell>
          <cell r="C3167" t="str">
            <v>Supplies</v>
          </cell>
          <cell r="D3167" t="str">
            <v>LAB-CONS</v>
          </cell>
          <cell r="E3167">
            <v>26.51</v>
          </cell>
          <cell r="F3167">
            <v>45</v>
          </cell>
          <cell r="G3167">
            <v>52.199999999999996</v>
          </cell>
          <cell r="H3167">
            <v>53</v>
          </cell>
        </row>
        <row r="3168">
          <cell r="B3168" t="str">
            <v>Cassette, White Tissue VI 1000/BX</v>
          </cell>
          <cell r="C3168" t="str">
            <v>Supplies</v>
          </cell>
          <cell r="D3168" t="str">
            <v>LAB-CONS</v>
          </cell>
          <cell r="E3168" t="str">
            <v>25.9Y</v>
          </cell>
          <cell r="F3168">
            <v>25000</v>
          </cell>
          <cell r="G3168">
            <v>28999.999999999996</v>
          </cell>
          <cell r="H3168">
            <v>29000</v>
          </cell>
        </row>
        <row r="3169">
          <cell r="B3169" t="str">
            <v>Cassette,  Phosphorous 250T</v>
          </cell>
          <cell r="C3169" t="str">
            <v>Supplies</v>
          </cell>
          <cell r="D3169" t="str">
            <v>LAB-CONS</v>
          </cell>
          <cell r="E3169" t="str">
            <v>25.9Y</v>
          </cell>
          <cell r="F3169">
            <v>2100</v>
          </cell>
          <cell r="G3169">
            <v>2436</v>
          </cell>
          <cell r="H3169">
            <v>2436</v>
          </cell>
        </row>
        <row r="3170">
          <cell r="B3170" t="str">
            <v>Cassette, Microcell 500T</v>
          </cell>
          <cell r="C3170" t="str">
            <v>Supplies</v>
          </cell>
          <cell r="D3170" t="str">
            <v>LAB-CONS</v>
          </cell>
          <cell r="E3170" t="str">
            <v>25.9Y</v>
          </cell>
          <cell r="F3170">
            <v>395332</v>
          </cell>
          <cell r="G3170">
            <v>458585.12</v>
          </cell>
          <cell r="H3170">
            <v>458586</v>
          </cell>
        </row>
        <row r="3171">
          <cell r="B3171" t="str">
            <v>Cassette,  Bicarbonate  250T</v>
          </cell>
          <cell r="C3171" t="str">
            <v>Supplies</v>
          </cell>
          <cell r="D3171" t="str">
            <v>LAB-CONS</v>
          </cell>
          <cell r="E3171">
            <v>26.51</v>
          </cell>
          <cell r="F3171">
            <v>9900</v>
          </cell>
          <cell r="G3171">
            <v>11484</v>
          </cell>
          <cell r="H3171">
            <v>11484</v>
          </cell>
        </row>
        <row r="3172">
          <cell r="B3172" t="str">
            <v>Cassette,  Albumin 300T</v>
          </cell>
          <cell r="C3172" t="str">
            <v>Supplies</v>
          </cell>
          <cell r="D3172" t="str">
            <v>LAB-CONS</v>
          </cell>
          <cell r="E3172">
            <v>26.51</v>
          </cell>
          <cell r="F3172">
            <v>3250</v>
          </cell>
          <cell r="G3172">
            <v>3769.9999999999995</v>
          </cell>
          <cell r="H3172">
            <v>3770</v>
          </cell>
        </row>
        <row r="3173">
          <cell r="B3173" t="str">
            <v>Cassette,  Lipase 200T</v>
          </cell>
          <cell r="C3173" t="str">
            <v>Supplies</v>
          </cell>
          <cell r="D3173" t="str">
            <v>LAB-CONS</v>
          </cell>
          <cell r="E3173">
            <v>26.51</v>
          </cell>
          <cell r="F3173">
            <v>5680</v>
          </cell>
          <cell r="G3173">
            <v>6588.7999999999993</v>
          </cell>
          <cell r="H3173">
            <v>6589</v>
          </cell>
        </row>
        <row r="3174">
          <cell r="B3174" t="str">
            <v>Cassette, Creatine Kinase 200T</v>
          </cell>
          <cell r="C3174" t="str">
            <v>Supplies</v>
          </cell>
          <cell r="D3174" t="str">
            <v>LAB-CONS</v>
          </cell>
          <cell r="E3174">
            <v>26.51</v>
          </cell>
          <cell r="F3174">
            <v>4920</v>
          </cell>
          <cell r="G3174">
            <v>5707.2</v>
          </cell>
          <cell r="H3174">
            <v>5708</v>
          </cell>
        </row>
        <row r="3175">
          <cell r="B3175" t="str">
            <v>Cassette, Alkaline phosphatase 200T</v>
          </cell>
          <cell r="C3175" t="str">
            <v>Supplies</v>
          </cell>
          <cell r="D3175" t="str">
            <v>LAB-CONS</v>
          </cell>
          <cell r="E3175">
            <v>26.51</v>
          </cell>
          <cell r="F3175">
            <v>2570</v>
          </cell>
          <cell r="G3175">
            <v>2981.2</v>
          </cell>
          <cell r="H3175">
            <v>2982</v>
          </cell>
        </row>
        <row r="3176">
          <cell r="B3176" t="str">
            <v>Cassette, AST- SGOT, Cobas integra 500T -</v>
          </cell>
          <cell r="C3176" t="str">
            <v>Supplies</v>
          </cell>
          <cell r="D3176" t="str">
            <v>LAB-CONS</v>
          </cell>
          <cell r="E3176">
            <v>26.51</v>
          </cell>
          <cell r="F3176">
            <v>3250</v>
          </cell>
          <cell r="G3176">
            <v>3769.9999999999995</v>
          </cell>
          <cell r="H3176">
            <v>3770</v>
          </cell>
        </row>
        <row r="3177">
          <cell r="B3177" t="str">
            <v>Cassette, ALT- SGPT, Cobas integra 500T -</v>
          </cell>
          <cell r="C3177" t="str">
            <v>Supplies</v>
          </cell>
          <cell r="D3177" t="str">
            <v>LAB-CONS</v>
          </cell>
          <cell r="E3177">
            <v>26.51</v>
          </cell>
          <cell r="F3177">
            <v>3110</v>
          </cell>
          <cell r="G3177">
            <v>3607.6</v>
          </cell>
          <cell r="H3177">
            <v>3608</v>
          </cell>
        </row>
        <row r="3178">
          <cell r="B3178" t="str">
            <v>Cassette, BIL-T, Cobas integra 350T</v>
          </cell>
          <cell r="C3178" t="str">
            <v>Supplies</v>
          </cell>
          <cell r="D3178" t="str">
            <v>LAB-CONS</v>
          </cell>
          <cell r="E3178">
            <v>26.51</v>
          </cell>
          <cell r="F3178">
            <v>2980</v>
          </cell>
          <cell r="G3178">
            <v>3456.7999999999997</v>
          </cell>
          <cell r="H3178">
            <v>3457</v>
          </cell>
        </row>
        <row r="3179">
          <cell r="B3179" t="str">
            <v>Cassette, TRIGL  Cobas integra 250T</v>
          </cell>
          <cell r="C3179" t="str">
            <v>Supplies</v>
          </cell>
          <cell r="D3179" t="str">
            <v>LAB-CONS</v>
          </cell>
          <cell r="E3179">
            <v>26.51</v>
          </cell>
          <cell r="F3179">
            <v>2440</v>
          </cell>
          <cell r="G3179">
            <v>2830.3999999999996</v>
          </cell>
          <cell r="H3179">
            <v>2831</v>
          </cell>
        </row>
        <row r="3180">
          <cell r="B3180" t="str">
            <v>Cassette, UREA Cobas integra 500T</v>
          </cell>
          <cell r="C3180" t="str">
            <v>Supplies</v>
          </cell>
          <cell r="D3180" t="str">
            <v>LAB-CONS</v>
          </cell>
          <cell r="E3180">
            <v>26.51</v>
          </cell>
          <cell r="F3180">
            <v>8250</v>
          </cell>
          <cell r="G3180">
            <v>9570</v>
          </cell>
          <cell r="H3180">
            <v>9570</v>
          </cell>
        </row>
        <row r="3181">
          <cell r="B3181" t="str">
            <v>Cassette, CREAJ Cobas integra # 2076345 500T</v>
          </cell>
          <cell r="C3181" t="str">
            <v>Supplies</v>
          </cell>
          <cell r="D3181" t="str">
            <v>LAB-CONS</v>
          </cell>
          <cell r="E3181">
            <v>26.51</v>
          </cell>
          <cell r="F3181">
            <v>2945</v>
          </cell>
          <cell r="G3181">
            <v>3416.2</v>
          </cell>
          <cell r="H3181">
            <v>3417</v>
          </cell>
        </row>
        <row r="3182">
          <cell r="B3182" t="str">
            <v>Cassette, Cholesterol Gen 203039773</v>
          </cell>
          <cell r="C3182" t="str">
            <v>Supplies</v>
          </cell>
          <cell r="D3182" t="str">
            <v>LAB-CONS</v>
          </cell>
          <cell r="E3182">
            <v>26.51</v>
          </cell>
          <cell r="F3182">
            <v>4200</v>
          </cell>
          <cell r="G3182">
            <v>4872</v>
          </cell>
          <cell r="H3182">
            <v>4872</v>
          </cell>
        </row>
        <row r="3183">
          <cell r="B3183" t="str">
            <v>Cassette, Glucose 800T Cobas intergra</v>
          </cell>
          <cell r="C3183" t="str">
            <v>Supplies</v>
          </cell>
          <cell r="D3183" t="str">
            <v>LAB-CONS</v>
          </cell>
          <cell r="E3183">
            <v>26.51</v>
          </cell>
          <cell r="F3183">
            <v>8310</v>
          </cell>
          <cell r="G3183">
            <v>9639.5999999999985</v>
          </cell>
          <cell r="H3183">
            <v>9640</v>
          </cell>
        </row>
        <row r="3184">
          <cell r="B3184" t="str">
            <v>Cassette, Cleaner # 20764337322</v>
          </cell>
          <cell r="C3184" t="str">
            <v>Supplies</v>
          </cell>
          <cell r="D3184" t="str">
            <v>LAB-CONS</v>
          </cell>
          <cell r="E3184">
            <v>26.51</v>
          </cell>
          <cell r="F3184">
            <v>1100</v>
          </cell>
          <cell r="G3184">
            <v>1276</v>
          </cell>
          <cell r="H3184">
            <v>1276</v>
          </cell>
        </row>
        <row r="3185">
          <cell r="B3185" t="str">
            <v>Cassette,Total Protein Gen 2Cobas Integra Ref // 03183734190 (300 test/Cassette)</v>
          </cell>
          <cell r="C3185" t="str">
            <v>Supplies</v>
          </cell>
          <cell r="D3185" t="str">
            <v>LAB-CONS</v>
          </cell>
          <cell r="E3185">
            <v>26.51</v>
          </cell>
          <cell r="F3185">
            <v>2980</v>
          </cell>
          <cell r="G3185">
            <v>3456.7999999999997</v>
          </cell>
          <cell r="H3185">
            <v>3457</v>
          </cell>
        </row>
        <row r="3186">
          <cell r="B3186" t="str">
            <v>Cassette Lactate Gen 2 Cobas Integra Ref // 03183700190   (100 test/cassette)</v>
          </cell>
          <cell r="C3186" t="str">
            <v>Supplies</v>
          </cell>
          <cell r="D3186" t="str">
            <v>LAB-CONS</v>
          </cell>
          <cell r="E3186">
            <v>26.51</v>
          </cell>
          <cell r="F3186">
            <v>4200</v>
          </cell>
          <cell r="G3186">
            <v>4872</v>
          </cell>
          <cell r="H3186">
            <v>4872</v>
          </cell>
        </row>
        <row r="3187">
          <cell r="B3187" t="str">
            <v>Cassette, Phosphate Inorganic # 03183793122 1x200 tests</v>
          </cell>
          <cell r="C3187" t="str">
            <v>Supplies</v>
          </cell>
          <cell r="D3187" t="str">
            <v>LAB-CONS</v>
          </cell>
          <cell r="E3187">
            <v>26.51</v>
          </cell>
          <cell r="F3187">
            <v>2490</v>
          </cell>
          <cell r="G3187">
            <v>2888.3999999999996</v>
          </cell>
          <cell r="H3187">
            <v>2889</v>
          </cell>
        </row>
        <row r="3188">
          <cell r="B3188" t="str">
            <v>Coolant,Eurol Koelvloestof (Eurol BV)</v>
          </cell>
          <cell r="C3188" t="str">
            <v>Supplies</v>
          </cell>
          <cell r="D3188" t="str">
            <v>LAB-CONS</v>
          </cell>
          <cell r="E3188">
            <v>31.71</v>
          </cell>
          <cell r="F3188">
            <v>3248</v>
          </cell>
          <cell r="G3188">
            <v>3767.68</v>
          </cell>
          <cell r="H3188">
            <v>3768</v>
          </cell>
        </row>
        <row r="3189">
          <cell r="B3189" t="str">
            <v>Analyzer, Haematology - Model Sysmex KX-21N)</v>
          </cell>
          <cell r="C3189" t="str">
            <v>Equipment</v>
          </cell>
          <cell r="D3189" t="str">
            <v>LAB-EQUIP</v>
          </cell>
          <cell r="E3189">
            <v>31.71</v>
          </cell>
          <cell r="F3189">
            <v>1100000</v>
          </cell>
          <cell r="G3189">
            <v>1276000</v>
          </cell>
          <cell r="H3189">
            <v>1276000</v>
          </cell>
        </row>
        <row r="3190">
          <cell r="B3190" t="str">
            <v>Analyzer, Chemistry fully automated</v>
          </cell>
          <cell r="C3190" t="str">
            <v>Supplies</v>
          </cell>
          <cell r="D3190" t="str">
            <v>LAB-EQUIP</v>
          </cell>
          <cell r="E3190">
            <v>31.71</v>
          </cell>
          <cell r="F3190">
            <v>2147.6999999999998</v>
          </cell>
          <cell r="G3190">
            <v>2491.3319999999994</v>
          </cell>
          <cell r="H3190">
            <v>2492</v>
          </cell>
        </row>
        <row r="3191">
          <cell r="B3191" t="str">
            <v>Analyzer, Haematology -semi automated</v>
          </cell>
          <cell r="C3191" t="str">
            <v>Equipment</v>
          </cell>
          <cell r="D3191" t="str">
            <v>LAB-EQUIP</v>
          </cell>
          <cell r="E3191">
            <v>31.71</v>
          </cell>
          <cell r="F3191">
            <v>26028.19</v>
          </cell>
          <cell r="G3191">
            <v>30192.700399999998</v>
          </cell>
          <cell r="H3191">
            <v>30193</v>
          </cell>
        </row>
        <row r="3192">
          <cell r="B3192" t="str">
            <v>Analyzer, 1-stat complete with accessories Cat#06F1</v>
          </cell>
          <cell r="C3192" t="str">
            <v>Equipment</v>
          </cell>
          <cell r="D3192" t="str">
            <v>LAB-EQUIP</v>
          </cell>
          <cell r="E3192">
            <v>31.71</v>
          </cell>
          <cell r="F3192">
            <v>445000</v>
          </cell>
          <cell r="G3192">
            <v>516199.99999999994</v>
          </cell>
          <cell r="H3192">
            <v>516200</v>
          </cell>
        </row>
        <row r="3193">
          <cell r="B3193" t="str">
            <v>Analyzer,1-stat complete without accessories Cat#06-F16-10</v>
          </cell>
          <cell r="C3193" t="str">
            <v>Equipment</v>
          </cell>
          <cell r="D3193" t="str">
            <v>LAB-EQUIP</v>
          </cell>
          <cell r="E3193">
            <v>31.71</v>
          </cell>
          <cell r="F3193">
            <v>294800</v>
          </cell>
          <cell r="G3193">
            <v>341968</v>
          </cell>
          <cell r="H3193">
            <v>341968</v>
          </cell>
        </row>
        <row r="3194">
          <cell r="B3194" t="str">
            <v>Analyser,Strip,Stat, (NOVA) for backup Cat#42224</v>
          </cell>
          <cell r="C3194" t="str">
            <v>Equipment</v>
          </cell>
          <cell r="D3194" t="str">
            <v>LAB-EQUIP</v>
          </cell>
          <cell r="E3194">
            <v>31.71</v>
          </cell>
          <cell r="F3194">
            <v>132191</v>
          </cell>
          <cell r="G3194">
            <v>153341.56</v>
          </cell>
          <cell r="H3194">
            <v>153342</v>
          </cell>
        </row>
        <row r="3195">
          <cell r="B3195" t="str">
            <v>Analyzer, BTS 330 Chemestry Automate</v>
          </cell>
          <cell r="C3195" t="str">
            <v>Equipment</v>
          </cell>
          <cell r="D3195" t="str">
            <v>LAB-EQUIP</v>
          </cell>
          <cell r="E3195">
            <v>31.71</v>
          </cell>
          <cell r="F3195">
            <v>445000</v>
          </cell>
          <cell r="G3195">
            <v>516199.99999999994</v>
          </cell>
          <cell r="H3195">
            <v>516200</v>
          </cell>
        </row>
        <row r="3196">
          <cell r="B3196" t="str">
            <v>Analyzer, Chemistry selectra Automated</v>
          </cell>
          <cell r="C3196" t="str">
            <v>Equipment</v>
          </cell>
          <cell r="D3196" t="str">
            <v>LAB-EQUIP</v>
          </cell>
          <cell r="E3196">
            <v>31.71</v>
          </cell>
          <cell r="F3196">
            <v>3517584</v>
          </cell>
          <cell r="G3196">
            <v>4080397.44</v>
          </cell>
          <cell r="H3196">
            <v>4080398</v>
          </cell>
        </row>
        <row r="3197">
          <cell r="B3197" t="str">
            <v>Analyzer,ILyteTM automated electrolyte, ILYTE NA/K/CL, #.IL05002014</v>
          </cell>
          <cell r="C3197" t="str">
            <v>Equipment</v>
          </cell>
          <cell r="D3197" t="str">
            <v>LAB-EQUIP</v>
          </cell>
          <cell r="E3197">
            <v>31.71</v>
          </cell>
          <cell r="F3197">
            <v>649600</v>
          </cell>
          <cell r="G3197">
            <v>753536</v>
          </cell>
          <cell r="H3197">
            <v>753536</v>
          </cell>
        </row>
        <row r="3198">
          <cell r="B3198" t="str">
            <v>Autoclave, Electric Thermos - SG41.280 - 16 Lts</v>
          </cell>
          <cell r="C3198" t="str">
            <v>Equipment</v>
          </cell>
          <cell r="D3198" t="str">
            <v>LAB-EQUIP</v>
          </cell>
          <cell r="E3198">
            <v>31.71</v>
          </cell>
          <cell r="F3198">
            <v>22000</v>
          </cell>
          <cell r="G3198">
            <v>25520</v>
          </cell>
          <cell r="H3198">
            <v>25520</v>
          </cell>
        </row>
        <row r="3199">
          <cell r="B3199" t="str">
            <v>Autoclave, Non-Electric Aluminium 16 Lts</v>
          </cell>
          <cell r="C3199" t="str">
            <v>Equipment</v>
          </cell>
          <cell r="D3199" t="str">
            <v>LAB-EQUIP</v>
          </cell>
          <cell r="E3199">
            <v>31.71</v>
          </cell>
          <cell r="F3199">
            <v>15000</v>
          </cell>
          <cell r="G3199">
            <v>17400</v>
          </cell>
          <cell r="H3199">
            <v>17400</v>
          </cell>
        </row>
        <row r="3200">
          <cell r="B3200" t="str">
            <v>Autoclave, Top Loading AMA240 - 60 Lts</v>
          </cell>
          <cell r="C3200" t="str">
            <v>Equipment</v>
          </cell>
          <cell r="D3200" t="str">
            <v>LAB-EQUIP</v>
          </cell>
          <cell r="E3200">
            <v>31.71</v>
          </cell>
          <cell r="F3200">
            <v>1270000</v>
          </cell>
          <cell r="G3200">
            <v>1473200</v>
          </cell>
          <cell r="H3200">
            <v>1473200</v>
          </cell>
        </row>
        <row r="3201">
          <cell r="B3201" t="str">
            <v>Autoclave, MLS 3750 Sanyo for Lab</v>
          </cell>
          <cell r="C3201" t="str">
            <v>Equipment</v>
          </cell>
          <cell r="D3201" t="str">
            <v>LAB-EQUIP</v>
          </cell>
          <cell r="E3201">
            <v>31.71</v>
          </cell>
          <cell r="F3201">
            <v>699825</v>
          </cell>
          <cell r="G3201">
            <v>811797</v>
          </cell>
          <cell r="H3201">
            <v>811797</v>
          </cell>
        </row>
        <row r="3202">
          <cell r="B3202" t="str">
            <v>Autoclave,  Part Analog PCB Assembly # SXS880 M # AMA 240N ASTEL</v>
          </cell>
          <cell r="C3202" t="str">
            <v>Equipment</v>
          </cell>
          <cell r="D3202" t="str">
            <v>LAB-EQUIP</v>
          </cell>
          <cell r="E3202" t="str">
            <v>26.8O</v>
          </cell>
          <cell r="F3202">
            <v>4977859.25</v>
          </cell>
          <cell r="G3202">
            <v>5774316.7299999995</v>
          </cell>
          <cell r="H3202">
            <v>5774317</v>
          </cell>
        </row>
        <row r="3203">
          <cell r="B3203" t="str">
            <v>Autoclave, Machine 24L</v>
          </cell>
          <cell r="C3203" t="str">
            <v>Equipment</v>
          </cell>
          <cell r="D3203" t="str">
            <v>LAB-EQUIP</v>
          </cell>
          <cell r="E3203">
            <v>31.71</v>
          </cell>
          <cell r="F3203">
            <v>63500</v>
          </cell>
          <cell r="G3203">
            <v>73660</v>
          </cell>
          <cell r="H3203">
            <v>73660</v>
          </cell>
        </row>
        <row r="3204">
          <cell r="B3204" t="str">
            <v>Bath, Dry Digital Double position 1.5ml Tube #BSH1002</v>
          </cell>
          <cell r="C3204" t="str">
            <v>Equipment</v>
          </cell>
          <cell r="D3204" t="str">
            <v>LAB-EQUIP</v>
          </cell>
          <cell r="E3204" t="str">
            <v>26.8O</v>
          </cell>
          <cell r="F3204">
            <v>75400</v>
          </cell>
          <cell r="G3204">
            <v>87464</v>
          </cell>
          <cell r="H3204">
            <v>87464</v>
          </cell>
        </row>
        <row r="3205">
          <cell r="B3205" t="str">
            <v xml:space="preserve">Bed, Delivery </v>
          </cell>
          <cell r="C3205" t="str">
            <v>Equipment</v>
          </cell>
          <cell r="D3205" t="str">
            <v>LAB-EQUIP</v>
          </cell>
          <cell r="E3205">
            <v>31.71</v>
          </cell>
          <cell r="F3205">
            <v>33600</v>
          </cell>
          <cell r="G3205">
            <v>38976</v>
          </cell>
          <cell r="H3205">
            <v>38976</v>
          </cell>
        </row>
        <row r="3206">
          <cell r="B3206" t="str">
            <v>Blood Pressure Machine with curf adult</v>
          </cell>
          <cell r="C3206" t="str">
            <v>Supplies</v>
          </cell>
          <cell r="D3206" t="str">
            <v>LAB-EQUIP</v>
          </cell>
          <cell r="E3206">
            <v>31.71</v>
          </cell>
          <cell r="F3206">
            <v>5750</v>
          </cell>
          <cell r="G3206">
            <v>6669.9999999999991</v>
          </cell>
          <cell r="H3206">
            <v>6670</v>
          </cell>
        </row>
        <row r="3207">
          <cell r="B3207" t="str">
            <v>Blood Pressure Machine with curf infant</v>
          </cell>
          <cell r="C3207" t="str">
            <v>Supplies</v>
          </cell>
          <cell r="D3207" t="str">
            <v>LAB-EQUIP</v>
          </cell>
          <cell r="E3207">
            <v>31.71</v>
          </cell>
          <cell r="F3207">
            <v>7500</v>
          </cell>
          <cell r="G3207">
            <v>8700</v>
          </cell>
          <cell r="H3207">
            <v>8700</v>
          </cell>
        </row>
        <row r="3208">
          <cell r="B3208" t="str">
            <v>Blood Pressure Machine Digital   Paediatric</v>
          </cell>
          <cell r="C3208" t="str">
            <v>Equipment</v>
          </cell>
          <cell r="D3208" t="str">
            <v>LAB-EQUIP</v>
          </cell>
          <cell r="E3208">
            <v>31.71</v>
          </cell>
          <cell r="F3208">
            <v>12800</v>
          </cell>
          <cell r="G3208">
            <v>14847.999999999998</v>
          </cell>
          <cell r="H3208">
            <v>14848</v>
          </cell>
        </row>
        <row r="3209">
          <cell r="B3209" t="str">
            <v>Cabinet, Microbiological Safety Class 11 type A/B3</v>
          </cell>
          <cell r="C3209" t="str">
            <v>Equipment</v>
          </cell>
          <cell r="D3209" t="str">
            <v>LAB-EQUIP</v>
          </cell>
          <cell r="E3209">
            <v>31.71</v>
          </cell>
          <cell r="F3209">
            <v>466017.17</v>
          </cell>
          <cell r="G3209">
            <v>540579.91719999991</v>
          </cell>
          <cell r="H3209">
            <v>540580</v>
          </cell>
        </row>
        <row r="3210">
          <cell r="B3210" t="str">
            <v>Cabinet, Biosafety Baker Model SG603AHe Class II type A2 6FT</v>
          </cell>
          <cell r="C3210" t="str">
            <v>Equipment</v>
          </cell>
          <cell r="D3210" t="str">
            <v>LAB-EQUIP</v>
          </cell>
          <cell r="E3210">
            <v>31.71</v>
          </cell>
          <cell r="F3210">
            <v>1112754</v>
          </cell>
          <cell r="G3210">
            <v>1290794.6399999999</v>
          </cell>
          <cell r="H3210">
            <v>1290795</v>
          </cell>
        </row>
        <row r="3211">
          <cell r="B3211" t="str">
            <v>Cabinet, Drying LEEC FCX1 Jeenway</v>
          </cell>
          <cell r="C3211" t="str">
            <v>Equipment</v>
          </cell>
          <cell r="D3211" t="str">
            <v>LAB-EQUIP</v>
          </cell>
          <cell r="E3211">
            <v>31.71</v>
          </cell>
          <cell r="F3211">
            <v>539400</v>
          </cell>
          <cell r="G3211">
            <v>625704</v>
          </cell>
          <cell r="H3211">
            <v>625704</v>
          </cell>
        </row>
        <row r="3212">
          <cell r="B3212" t="str">
            <v>Cabinet, Biosafety 3 ft Baker class II</v>
          </cell>
          <cell r="C3212" t="str">
            <v>Equipment</v>
          </cell>
          <cell r="D3212" t="str">
            <v>LAB-EQUIP</v>
          </cell>
          <cell r="E3212" t="str">
            <v>26.8O</v>
          </cell>
          <cell r="F3212">
            <v>646255.35</v>
          </cell>
          <cell r="G3212">
            <v>749656.20599999989</v>
          </cell>
          <cell r="H3212">
            <v>749657</v>
          </cell>
        </row>
        <row r="3213">
          <cell r="B3213" t="str">
            <v>Cabinet, Biosafety 4 ft Baker class II</v>
          </cell>
          <cell r="C3213" t="str">
            <v>Equipment</v>
          </cell>
          <cell r="D3213" t="str">
            <v>LAB-EQUIP</v>
          </cell>
          <cell r="E3213">
            <v>31.71</v>
          </cell>
          <cell r="F3213">
            <v>810919.42</v>
          </cell>
          <cell r="G3213">
            <v>940666.52720000001</v>
          </cell>
          <cell r="H3213">
            <v>940667</v>
          </cell>
        </row>
        <row r="3214">
          <cell r="B3214" t="str">
            <v>Cabinet, PCR UV2 Sterilizing 254nm 8-watt:Chamber/UV/Air Recirculation</v>
          </cell>
          <cell r="C3214" t="str">
            <v>Equipment</v>
          </cell>
          <cell r="D3214" t="str">
            <v>LAB-EQUIP</v>
          </cell>
          <cell r="E3214">
            <v>26.51</v>
          </cell>
          <cell r="F3214">
            <v>249400</v>
          </cell>
          <cell r="G3214">
            <v>289304</v>
          </cell>
          <cell r="H3214">
            <v>289304</v>
          </cell>
        </row>
        <row r="3215">
          <cell r="B3215" t="str">
            <v>Centrifuge, EBA 20 table top</v>
          </cell>
          <cell r="C3215" t="str">
            <v>Equipment</v>
          </cell>
          <cell r="D3215" t="str">
            <v>LAB-EQUIP</v>
          </cell>
          <cell r="E3215">
            <v>31.71</v>
          </cell>
          <cell r="F3215">
            <v>87000</v>
          </cell>
          <cell r="G3215">
            <v>100920</v>
          </cell>
          <cell r="H3215">
            <v>100920</v>
          </cell>
        </row>
        <row r="3216">
          <cell r="B3216" t="str">
            <v>Centrifuge, Eppendorf Benchtop 5702 230V,50/60HZ</v>
          </cell>
          <cell r="C3216" t="str">
            <v>Equipment</v>
          </cell>
          <cell r="D3216" t="str">
            <v>LAB-EQUIP</v>
          </cell>
          <cell r="E3216">
            <v>31.71</v>
          </cell>
          <cell r="F3216">
            <v>398000</v>
          </cell>
          <cell r="G3216">
            <v>461679.99999999994</v>
          </cell>
          <cell r="H3216">
            <v>461680</v>
          </cell>
        </row>
        <row r="3217">
          <cell r="B3217" t="str">
            <v>Centrifuge, Eppendorf 5417R</v>
          </cell>
          <cell r="C3217" t="str">
            <v>Equipment</v>
          </cell>
          <cell r="D3217" t="str">
            <v>LAB-EQUIP</v>
          </cell>
          <cell r="E3217">
            <v>26.51</v>
          </cell>
          <cell r="F3217">
            <v>598000</v>
          </cell>
          <cell r="G3217">
            <v>693680</v>
          </cell>
          <cell r="H3217">
            <v>693680</v>
          </cell>
        </row>
        <row r="3218">
          <cell r="B3218" t="str">
            <v>Centrifuge, Mini with aerosol free lid</v>
          </cell>
          <cell r="C3218" t="str">
            <v>Equipment</v>
          </cell>
          <cell r="D3218" t="str">
            <v>LAB-EQUIP</v>
          </cell>
          <cell r="E3218">
            <v>31.71</v>
          </cell>
          <cell r="F3218">
            <v>103240</v>
          </cell>
          <cell r="G3218">
            <v>119758.39999999999</v>
          </cell>
          <cell r="H3218">
            <v>119759</v>
          </cell>
        </row>
        <row r="3219">
          <cell r="B3219" t="str">
            <v>Centrifuge, table top refrigerated with swing out rotor with aerosol 50ml tubes</v>
          </cell>
          <cell r="C3219" t="str">
            <v>Equipment</v>
          </cell>
          <cell r="D3219" t="str">
            <v>LAB-EQUIP</v>
          </cell>
          <cell r="E3219" t="str">
            <v>26.8O</v>
          </cell>
          <cell r="F3219">
            <v>1321870</v>
          </cell>
          <cell r="G3219">
            <v>1533369.2</v>
          </cell>
          <cell r="H3219">
            <v>1533370</v>
          </cell>
        </row>
        <row r="3220">
          <cell r="B3220" t="str">
            <v>Centrifuge, Eppendorf  5810R Max rcf 3250, Capacity 4x400ml (refrigerated) with rotor A-4-81</v>
          </cell>
          <cell r="C3220" t="str">
            <v>Equipment</v>
          </cell>
          <cell r="D3220" t="str">
            <v>LAB-EQUIP</v>
          </cell>
          <cell r="E3220" t="str">
            <v>26.8O</v>
          </cell>
          <cell r="F3220">
            <v>986000</v>
          </cell>
          <cell r="G3220">
            <v>1143760</v>
          </cell>
          <cell r="H3220">
            <v>1143760</v>
          </cell>
        </row>
        <row r="3221">
          <cell r="B3221" t="str">
            <v>Counter, Coulter (Act 5 Diff)</v>
          </cell>
          <cell r="C3221" t="str">
            <v>Equipment</v>
          </cell>
          <cell r="D3221" t="str">
            <v>LAB-EQUIP</v>
          </cell>
          <cell r="E3221">
            <v>31.71</v>
          </cell>
          <cell r="F3221">
            <v>2784000</v>
          </cell>
          <cell r="G3221">
            <v>3229440</v>
          </cell>
          <cell r="H3221">
            <v>3229440</v>
          </cell>
        </row>
        <row r="3222">
          <cell r="B3222" t="str">
            <v>Counter, Tally (4 digits count 0-9999)</v>
          </cell>
          <cell r="C3222" t="str">
            <v>Supplies</v>
          </cell>
          <cell r="D3222" t="str">
            <v>LAB-EQUIP</v>
          </cell>
          <cell r="E3222">
            <v>31.71</v>
          </cell>
          <cell r="F3222">
            <v>1850.0050000000001</v>
          </cell>
          <cell r="G3222">
            <v>2146.0057999999999</v>
          </cell>
          <cell r="H3222">
            <v>2147</v>
          </cell>
        </row>
        <row r="3223">
          <cell r="B3223" t="str">
            <v>Counter, Coulter (Act 2 Diff)</v>
          </cell>
          <cell r="C3223" t="str">
            <v>Equipment</v>
          </cell>
          <cell r="D3223" t="str">
            <v>LAB-EQUIP</v>
          </cell>
          <cell r="E3223">
            <v>31.71</v>
          </cell>
          <cell r="F3223">
            <v>1624000</v>
          </cell>
          <cell r="G3223">
            <v>1883839.9999999998</v>
          </cell>
          <cell r="H3223">
            <v>1883840</v>
          </cell>
        </row>
        <row r="3224">
          <cell r="B3224" t="str">
            <v>Counter, Tally Chrome Metal Desk 4 digit readout</v>
          </cell>
          <cell r="C3224" t="str">
            <v>Supplies</v>
          </cell>
          <cell r="D3224" t="str">
            <v>LAB-EQUIP</v>
          </cell>
          <cell r="E3224">
            <v>31.71</v>
          </cell>
          <cell r="F3224">
            <v>3480</v>
          </cell>
          <cell r="G3224">
            <v>4036.7999999999997</v>
          </cell>
          <cell r="H3224">
            <v>4037</v>
          </cell>
        </row>
        <row r="3225">
          <cell r="B3225" t="str">
            <v>Counter, Tally for Hematology Manual Diff Counts 8Digts BD</v>
          </cell>
          <cell r="C3225" t="str">
            <v>Equipment</v>
          </cell>
          <cell r="D3225" t="str">
            <v>LAB-EQUIP</v>
          </cell>
          <cell r="E3225" t="str">
            <v>26.8O</v>
          </cell>
          <cell r="F3225">
            <v>42920</v>
          </cell>
          <cell r="G3225">
            <v>49787.199999999997</v>
          </cell>
          <cell r="H3225">
            <v>49788</v>
          </cell>
        </row>
        <row r="3226">
          <cell r="B3226" t="str">
            <v>Cylinder, Gas Deposit</v>
          </cell>
          <cell r="C3226" t="str">
            <v>Supplies</v>
          </cell>
          <cell r="D3226" t="str">
            <v>LAB-EQUIP</v>
          </cell>
          <cell r="E3226">
            <v>31.71</v>
          </cell>
          <cell r="F3226">
            <v>5800</v>
          </cell>
          <cell r="G3226">
            <v>6727.9999999999991</v>
          </cell>
          <cell r="H3226">
            <v>6728</v>
          </cell>
        </row>
        <row r="3227">
          <cell r="B3227" t="str">
            <v>Delivery sets</v>
          </cell>
          <cell r="C3227" t="str">
            <v>Equipment</v>
          </cell>
          <cell r="D3227" t="str">
            <v>LAB-EQUIP</v>
          </cell>
          <cell r="E3227">
            <v>31.71</v>
          </cell>
          <cell r="F3227">
            <v>15400</v>
          </cell>
          <cell r="G3227">
            <v>17864</v>
          </cell>
          <cell r="H3227">
            <v>17864</v>
          </cell>
        </row>
        <row r="3228">
          <cell r="B3228" t="str">
            <v>Diagnostic set, ENT</v>
          </cell>
          <cell r="C3228" t="str">
            <v>Equipment</v>
          </cell>
          <cell r="D3228" t="str">
            <v>LAB-EQUIP</v>
          </cell>
          <cell r="E3228">
            <v>31.71</v>
          </cell>
          <cell r="F3228">
            <v>13800</v>
          </cell>
          <cell r="G3228">
            <v>16007.999999999998</v>
          </cell>
          <cell r="H3228">
            <v>16008</v>
          </cell>
        </row>
        <row r="3229">
          <cell r="B3229" t="str">
            <v>Electrode, PH Meter</v>
          </cell>
          <cell r="C3229" t="str">
            <v>Equipment</v>
          </cell>
          <cell r="D3229" t="str">
            <v>LAB-EQUIP</v>
          </cell>
          <cell r="E3229">
            <v>31.71</v>
          </cell>
          <cell r="F3229">
            <v>29000</v>
          </cell>
          <cell r="G3229">
            <v>33640</v>
          </cell>
          <cell r="H3229">
            <v>33640</v>
          </cell>
        </row>
        <row r="3230">
          <cell r="B3230" t="str">
            <v>Diagnostic Set 97250 welch</v>
          </cell>
          <cell r="C3230" t="str">
            <v>Equipment</v>
          </cell>
          <cell r="D3230" t="str">
            <v>LAB-EQUIP</v>
          </cell>
          <cell r="E3230">
            <v>31.71</v>
          </cell>
          <cell r="F3230">
            <v>54580</v>
          </cell>
          <cell r="G3230">
            <v>63312.799999999996</v>
          </cell>
          <cell r="H3230">
            <v>63313</v>
          </cell>
        </row>
        <row r="3231">
          <cell r="B3231" t="str">
            <v>Diagnostic, Set Laryngo scope</v>
          </cell>
          <cell r="C3231" t="str">
            <v>Supplies</v>
          </cell>
          <cell r="D3231" t="str">
            <v>LAB-EQUIP</v>
          </cell>
          <cell r="E3231">
            <v>31.71</v>
          </cell>
          <cell r="F3231">
            <v>9500</v>
          </cell>
          <cell r="G3231">
            <v>11020</v>
          </cell>
          <cell r="H3231">
            <v>11020</v>
          </cell>
        </row>
        <row r="3232">
          <cell r="B3232" t="str">
            <v>Diagnostic, Set ECG Chest Leads</v>
          </cell>
          <cell r="C3232" t="str">
            <v>Supplies</v>
          </cell>
          <cell r="D3232" t="str">
            <v>LAB-EQUIP</v>
          </cell>
          <cell r="E3232">
            <v>31.71</v>
          </cell>
          <cell r="F3232">
            <v>40</v>
          </cell>
          <cell r="G3232">
            <v>46.4</v>
          </cell>
          <cell r="H3232">
            <v>47</v>
          </cell>
        </row>
        <row r="3233">
          <cell r="B3233" t="str">
            <v>Diagnostic,  Ophthalmoscope  Pocket ADC 5112</v>
          </cell>
          <cell r="C3233" t="str">
            <v>Supplies</v>
          </cell>
          <cell r="D3233" t="str">
            <v>LAB-EQUIP</v>
          </cell>
          <cell r="E3233" t="str">
            <v>26.8O</v>
          </cell>
          <cell r="F3233">
            <v>7040</v>
          </cell>
          <cell r="G3233">
            <v>8166.4</v>
          </cell>
          <cell r="H3233">
            <v>8167</v>
          </cell>
        </row>
        <row r="3234">
          <cell r="B3234" t="str">
            <v>Diagnostic,  Otoscope ADC Pocket w/Fitted Case</v>
          </cell>
          <cell r="C3234" t="str">
            <v>Equipment</v>
          </cell>
          <cell r="D3234" t="str">
            <v>LAB-EQUIP</v>
          </cell>
          <cell r="E3234" t="str">
            <v>26.8O</v>
          </cell>
          <cell r="F3234">
            <v>15000</v>
          </cell>
          <cell r="G3234">
            <v>17400</v>
          </cell>
          <cell r="H3234">
            <v>17400</v>
          </cell>
        </row>
        <row r="3235">
          <cell r="B3235" t="str">
            <v>Freezer, -40 C Ultra-low</v>
          </cell>
          <cell r="C3235" t="str">
            <v>Equipment</v>
          </cell>
          <cell r="D3235" t="str">
            <v>LAB-EQUIP</v>
          </cell>
          <cell r="E3235">
            <v>31.71</v>
          </cell>
          <cell r="F3235">
            <v>1738718.2</v>
          </cell>
          <cell r="G3235">
            <v>2016913.1119999997</v>
          </cell>
          <cell r="H3235">
            <v>2016914</v>
          </cell>
        </row>
        <row r="3236">
          <cell r="B3236" t="str">
            <v>Freezer, -86 degrees celsius MDF-U73V 728 litres</v>
          </cell>
          <cell r="C3236" t="str">
            <v>Equipment</v>
          </cell>
          <cell r="D3236" t="str">
            <v>LAB-EQUIP</v>
          </cell>
          <cell r="E3236">
            <v>31.71</v>
          </cell>
          <cell r="F3236">
            <v>1189000</v>
          </cell>
          <cell r="G3236">
            <v>1379240</v>
          </cell>
          <cell r="H3236">
            <v>1379240</v>
          </cell>
        </row>
        <row r="3237">
          <cell r="B3237" t="str">
            <v>Freezer, Ultralow -86 REVCO 320L -40 to -86 Degrees for 16 sliding  racks/320 standard boxes</v>
          </cell>
          <cell r="C3237" t="str">
            <v>Equipment</v>
          </cell>
          <cell r="D3237" t="str">
            <v>LAB-EQUIP</v>
          </cell>
          <cell r="E3237">
            <v>31.71</v>
          </cell>
          <cell r="F3237">
            <v>1232300</v>
          </cell>
          <cell r="G3237">
            <v>1429468</v>
          </cell>
          <cell r="H3237">
            <v>1429468</v>
          </cell>
        </row>
        <row r="3238">
          <cell r="B3238" t="str">
            <v>Freezer, (20C to -300C) SANYO  Electric Biomedical  (SANYO MEDICOOL) model MPR - 414F</v>
          </cell>
          <cell r="C3238" t="str">
            <v>Equipment</v>
          </cell>
          <cell r="D3238" t="str">
            <v>LAB-EQUIP</v>
          </cell>
          <cell r="E3238">
            <v>26.51</v>
          </cell>
          <cell r="F3238">
            <v>754000</v>
          </cell>
          <cell r="G3238">
            <v>874639.99999999988</v>
          </cell>
          <cell r="H3238">
            <v>874640</v>
          </cell>
        </row>
        <row r="3239">
          <cell r="B3239" t="str">
            <v>Freezer, BOSCH 13.6 CUFT B/FREEZER 36*00Z#:322440703</v>
          </cell>
          <cell r="C3239" t="str">
            <v>Equipment</v>
          </cell>
          <cell r="D3239" t="str">
            <v>LAB-EQUIP</v>
          </cell>
          <cell r="E3239" t="str">
            <v>26.8O</v>
          </cell>
          <cell r="F3239">
            <v>94995</v>
          </cell>
          <cell r="G3239">
            <v>110194.2</v>
          </cell>
          <cell r="H3239">
            <v>110195</v>
          </cell>
        </row>
        <row r="3240">
          <cell r="B3240" t="str">
            <v>Freezer, fridge sanyo height 5 ft 4 inches, width 2 ft 4 inches,  depth 2 feet</v>
          </cell>
          <cell r="C3240" t="str">
            <v>Equipment</v>
          </cell>
          <cell r="D3240" t="str">
            <v>LAB-EQUIP</v>
          </cell>
          <cell r="E3240">
            <v>31.71</v>
          </cell>
          <cell r="F3240">
            <v>71995.009999999995</v>
          </cell>
          <cell r="G3240">
            <v>83514.211599999995</v>
          </cell>
          <cell r="H3240">
            <v>83515</v>
          </cell>
        </row>
        <row r="3241">
          <cell r="B3241" t="str">
            <v>Incubator,  Waterjacketed Thermoforma 3111</v>
          </cell>
          <cell r="C3241" t="str">
            <v>Equipment</v>
          </cell>
          <cell r="D3241" t="str">
            <v>LAB-EQUIP</v>
          </cell>
          <cell r="E3241">
            <v>31.71</v>
          </cell>
          <cell r="F3241">
            <v>986000</v>
          </cell>
          <cell r="G3241">
            <v>1143760</v>
          </cell>
          <cell r="H3241">
            <v>1143760</v>
          </cell>
        </row>
        <row r="3242">
          <cell r="B3242" t="str">
            <v>Incubator, Sanyo professional cell culture personal Multigas, #MCO-5AC</v>
          </cell>
          <cell r="C3242" t="str">
            <v>Equipment</v>
          </cell>
          <cell r="D3242" t="str">
            <v>LAB-EQUIP</v>
          </cell>
          <cell r="E3242">
            <v>26.51</v>
          </cell>
          <cell r="F3242">
            <v>612000</v>
          </cell>
          <cell r="G3242">
            <v>709920</v>
          </cell>
          <cell r="H3242">
            <v>709920</v>
          </cell>
        </row>
        <row r="3243">
          <cell r="B3243" t="str">
            <v>Incubator, Thermo Scientific Revco Ultima II Dry Wall CO2  M#  RMI3000S-9V 230V</v>
          </cell>
          <cell r="C3243" t="str">
            <v>Equipment</v>
          </cell>
          <cell r="D3243" t="str">
            <v>LAB-EQUIP</v>
          </cell>
          <cell r="E3243" t="str">
            <v>26.8O</v>
          </cell>
          <cell r="F3243">
            <v>589900</v>
          </cell>
          <cell r="G3243">
            <v>684284</v>
          </cell>
          <cell r="H3243">
            <v>684284</v>
          </cell>
        </row>
        <row r="3244">
          <cell r="B3244" t="str">
            <v>Incubator, for water Culture Mermmet UNE 500</v>
          </cell>
          <cell r="C3244" t="str">
            <v>Equipment</v>
          </cell>
          <cell r="D3244" t="str">
            <v>LAB-EQUIP</v>
          </cell>
          <cell r="E3244">
            <v>26.51</v>
          </cell>
          <cell r="F3244">
            <v>256000</v>
          </cell>
          <cell r="G3244">
            <v>296960</v>
          </cell>
          <cell r="H3244">
            <v>296960</v>
          </cell>
        </row>
        <row r="3245">
          <cell r="B3245" t="str">
            <v>Lamp, Examination</v>
          </cell>
          <cell r="C3245" t="str">
            <v>Equipment</v>
          </cell>
          <cell r="D3245" t="str">
            <v>LAB-EQUIP</v>
          </cell>
          <cell r="E3245">
            <v>31.71</v>
          </cell>
          <cell r="F3245">
            <v>12580</v>
          </cell>
          <cell r="G3245">
            <v>14592.8</v>
          </cell>
          <cell r="H3245">
            <v>14593</v>
          </cell>
        </row>
        <row r="3246">
          <cell r="B3246" t="str">
            <v xml:space="preserve">Meter, Airflow </v>
          </cell>
          <cell r="C3246" t="str">
            <v>Equipment</v>
          </cell>
          <cell r="D3246" t="str">
            <v>LAB-EQUIP</v>
          </cell>
          <cell r="E3246">
            <v>31.71</v>
          </cell>
          <cell r="F3246">
            <v>11980</v>
          </cell>
          <cell r="G3246">
            <v>13896.8</v>
          </cell>
          <cell r="H3246">
            <v>13897</v>
          </cell>
        </row>
        <row r="3247">
          <cell r="B3247" t="str">
            <v>Meter, Oxygen Flow,Regulator,Hum Kit</v>
          </cell>
          <cell r="C3247" t="str">
            <v>Equipment</v>
          </cell>
          <cell r="D3247" t="str">
            <v>LAB-EQUIP</v>
          </cell>
          <cell r="E3247">
            <v>31.71</v>
          </cell>
          <cell r="F3247">
            <v>94140</v>
          </cell>
          <cell r="G3247">
            <v>109202.4</v>
          </cell>
          <cell r="H3247">
            <v>109203</v>
          </cell>
        </row>
        <row r="3248">
          <cell r="B3248" t="str">
            <v>Microscope, Binocular Nikon Eclipse E100</v>
          </cell>
          <cell r="C3248" t="str">
            <v>Equipment</v>
          </cell>
          <cell r="D3248" t="str">
            <v>LAB-EQUIP</v>
          </cell>
          <cell r="E3248">
            <v>31.71</v>
          </cell>
          <cell r="F3248">
            <v>125000</v>
          </cell>
          <cell r="G3248">
            <v>145000</v>
          </cell>
          <cell r="H3248">
            <v>145000</v>
          </cell>
        </row>
        <row r="3249">
          <cell r="B3249" t="str">
            <v>Microscope, Binocular Fluorescent - Nikon Eclipse E200</v>
          </cell>
          <cell r="C3249" t="str">
            <v>Equipment</v>
          </cell>
          <cell r="D3249" t="str">
            <v>LAB-EQUIP</v>
          </cell>
          <cell r="E3249">
            <v>31.71</v>
          </cell>
          <cell r="F3249">
            <v>255000</v>
          </cell>
          <cell r="G3249">
            <v>295800</v>
          </cell>
          <cell r="H3249">
            <v>295800</v>
          </cell>
        </row>
        <row r="3250">
          <cell r="B3250" t="str">
            <v>Microscope, Binocular Olympus CX21</v>
          </cell>
          <cell r="C3250" t="str">
            <v>Equipment</v>
          </cell>
          <cell r="D3250" t="str">
            <v>LAB-EQUIP</v>
          </cell>
          <cell r="E3250">
            <v>31.71</v>
          </cell>
          <cell r="F3250">
            <v>89000</v>
          </cell>
          <cell r="G3250">
            <v>103240</v>
          </cell>
          <cell r="H3250">
            <v>103240</v>
          </cell>
        </row>
        <row r="3251">
          <cell r="B3251" t="str">
            <v>Microscope, Primostar' FL' iLED' FOV18 D=0 IDC,LED</v>
          </cell>
          <cell r="C3251" t="str">
            <v>Equipment</v>
          </cell>
          <cell r="D3251" t="str">
            <v>LAB-EQUIP</v>
          </cell>
          <cell r="E3251">
            <v>31.71</v>
          </cell>
          <cell r="F3251">
            <v>211120</v>
          </cell>
          <cell r="G3251">
            <v>244899.19999999998</v>
          </cell>
          <cell r="H3251">
            <v>244900</v>
          </cell>
        </row>
        <row r="3252">
          <cell r="B3252" t="str">
            <v>Mixer, Vortex GENIE 2</v>
          </cell>
          <cell r="C3252" t="str">
            <v>Equipment</v>
          </cell>
          <cell r="D3252" t="str">
            <v>LAB-EQUIP</v>
          </cell>
          <cell r="E3252">
            <v>31.71</v>
          </cell>
          <cell r="F3252">
            <v>16820</v>
          </cell>
          <cell r="G3252">
            <v>19511.199999999997</v>
          </cell>
          <cell r="H3252">
            <v>19512</v>
          </cell>
        </row>
        <row r="3253">
          <cell r="B3253" t="str">
            <v>Oven, Hot Air 36L</v>
          </cell>
          <cell r="C3253" t="str">
            <v>Equipment</v>
          </cell>
          <cell r="D3253" t="str">
            <v>LAB-EQUIP</v>
          </cell>
          <cell r="E3253">
            <v>31.71</v>
          </cell>
          <cell r="F3253">
            <v>55000</v>
          </cell>
          <cell r="G3253">
            <v>63799.999999999993</v>
          </cell>
          <cell r="H3253">
            <v>63800</v>
          </cell>
        </row>
        <row r="3254">
          <cell r="B3254" t="str">
            <v>Pipetteman, Single P100</v>
          </cell>
          <cell r="C3254" t="str">
            <v>Equipment</v>
          </cell>
          <cell r="D3254" t="str">
            <v>LAB-EQUIP</v>
          </cell>
          <cell r="E3254">
            <v>31.71</v>
          </cell>
          <cell r="F3254">
            <v>19965.00333</v>
          </cell>
          <cell r="G3254">
            <v>23159.403862799998</v>
          </cell>
          <cell r="H3254">
            <v>23160</v>
          </cell>
        </row>
        <row r="3255">
          <cell r="B3255" t="str">
            <v>Pipetteman, Single P200</v>
          </cell>
          <cell r="C3255" t="str">
            <v>Equipment</v>
          </cell>
          <cell r="D3255" t="str">
            <v>LAB-EQUIP</v>
          </cell>
          <cell r="E3255">
            <v>31.71</v>
          </cell>
          <cell r="F3255">
            <v>19965.00333</v>
          </cell>
          <cell r="G3255">
            <v>23159.403862799998</v>
          </cell>
          <cell r="H3255">
            <v>23160</v>
          </cell>
        </row>
        <row r="3256">
          <cell r="B3256" t="str">
            <v>Pipette 8 Multichannel 20-300ul</v>
          </cell>
          <cell r="C3256" t="str">
            <v>Equipment</v>
          </cell>
          <cell r="D3256" t="str">
            <v>LAB-EQUIP</v>
          </cell>
          <cell r="E3256">
            <v>31.71</v>
          </cell>
          <cell r="F3256">
            <v>35000</v>
          </cell>
          <cell r="G3256">
            <v>40600</v>
          </cell>
          <cell r="H3256">
            <v>40600</v>
          </cell>
        </row>
        <row r="3257">
          <cell r="B3257" t="str">
            <v>Pipette Single Channel 1-10ul</v>
          </cell>
          <cell r="C3257" t="str">
            <v>Equipment</v>
          </cell>
          <cell r="D3257" t="str">
            <v>LAB-EQUIP</v>
          </cell>
          <cell r="E3257">
            <v>31.71</v>
          </cell>
          <cell r="F3257">
            <v>20000</v>
          </cell>
          <cell r="G3257">
            <v>23200</v>
          </cell>
          <cell r="H3257">
            <v>23200</v>
          </cell>
        </row>
        <row r="3258">
          <cell r="B3258" t="str">
            <v>Pipette Single Channel 50-200ul</v>
          </cell>
          <cell r="C3258" t="str">
            <v>Equipment</v>
          </cell>
          <cell r="D3258" t="str">
            <v>LAB-EQUIP</v>
          </cell>
          <cell r="E3258">
            <v>31.71</v>
          </cell>
          <cell r="F3258">
            <v>20000</v>
          </cell>
          <cell r="G3258">
            <v>23200</v>
          </cell>
          <cell r="H3258">
            <v>23200</v>
          </cell>
        </row>
        <row r="3259">
          <cell r="B3259" t="str">
            <v>Pipette Single Channel 20-100ul</v>
          </cell>
          <cell r="C3259" t="str">
            <v>Equipment</v>
          </cell>
          <cell r="D3259" t="str">
            <v>LAB-EQUIP</v>
          </cell>
          <cell r="E3259">
            <v>31.71</v>
          </cell>
          <cell r="F3259">
            <v>20000</v>
          </cell>
          <cell r="G3259">
            <v>23200</v>
          </cell>
          <cell r="H3259">
            <v>23200</v>
          </cell>
        </row>
        <row r="3260">
          <cell r="B3260" t="str">
            <v>Pipette Single Channel 100-1000ul</v>
          </cell>
          <cell r="C3260" t="str">
            <v>Equipment</v>
          </cell>
          <cell r="D3260" t="str">
            <v>LAB-EQUIP</v>
          </cell>
          <cell r="E3260">
            <v>31.71</v>
          </cell>
          <cell r="F3260">
            <v>20000</v>
          </cell>
          <cell r="G3260">
            <v>23200</v>
          </cell>
          <cell r="H3260">
            <v>23200</v>
          </cell>
        </row>
        <row r="3261">
          <cell r="B3261" t="str">
            <v>Pipette Single Channel 0.2-2ul</v>
          </cell>
          <cell r="C3261" t="str">
            <v>Equipment</v>
          </cell>
          <cell r="D3261" t="str">
            <v>LAB-EQUIP</v>
          </cell>
          <cell r="E3261">
            <v>31.71</v>
          </cell>
          <cell r="F3261">
            <v>20000</v>
          </cell>
          <cell r="G3261">
            <v>23200</v>
          </cell>
          <cell r="H3261">
            <v>23200</v>
          </cell>
        </row>
        <row r="3262">
          <cell r="B3262" t="str">
            <v>Pipetteman,Single P1000</v>
          </cell>
          <cell r="C3262" t="str">
            <v>Equipment</v>
          </cell>
          <cell r="D3262" t="str">
            <v>LAB-EQUIP</v>
          </cell>
          <cell r="E3262">
            <v>31.71</v>
          </cell>
          <cell r="F3262">
            <v>16000</v>
          </cell>
          <cell r="G3262">
            <v>18560</v>
          </cell>
          <cell r="H3262">
            <v>18560</v>
          </cell>
        </row>
        <row r="3263">
          <cell r="B3263" t="str">
            <v>Pipetteman, Multi Channel 50-300ul</v>
          </cell>
          <cell r="C3263" t="str">
            <v>Equipment</v>
          </cell>
          <cell r="D3263" t="str">
            <v>LAB-EQUIP</v>
          </cell>
          <cell r="E3263">
            <v>31.71</v>
          </cell>
          <cell r="F3263">
            <v>46500</v>
          </cell>
          <cell r="G3263">
            <v>53939.999999999993</v>
          </cell>
          <cell r="H3263">
            <v>53940</v>
          </cell>
        </row>
        <row r="3264">
          <cell r="B3264" t="str">
            <v>Pipette, Single Channel 10 - 100ul</v>
          </cell>
          <cell r="C3264" t="str">
            <v>Equipment</v>
          </cell>
          <cell r="D3264" t="str">
            <v>LAB-EQUIP</v>
          </cell>
          <cell r="E3264">
            <v>31.71</v>
          </cell>
          <cell r="F3264">
            <v>18000</v>
          </cell>
          <cell r="G3264">
            <v>20880</v>
          </cell>
          <cell r="H3264">
            <v>20880</v>
          </cell>
        </row>
        <row r="3265">
          <cell r="B3265" t="str">
            <v>Pipet, Portable-Aid 1-100ml</v>
          </cell>
          <cell r="C3265" t="str">
            <v>Equipment</v>
          </cell>
          <cell r="D3265" t="str">
            <v>LAB-EQUIP</v>
          </cell>
          <cell r="E3265">
            <v>31.71</v>
          </cell>
          <cell r="F3265">
            <v>44999.99667</v>
          </cell>
          <cell r="G3265">
            <v>52199.996137199996</v>
          </cell>
          <cell r="H3265">
            <v>52200</v>
          </cell>
        </row>
        <row r="3266">
          <cell r="B3266" t="str">
            <v>Pipette, Eppendorf, Automated Single Channel 1 - 20ul (Pc)</v>
          </cell>
          <cell r="C3266" t="str">
            <v>Equipment</v>
          </cell>
          <cell r="D3266" t="str">
            <v>LAB-EQUIP</v>
          </cell>
          <cell r="E3266">
            <v>31.71</v>
          </cell>
          <cell r="F3266">
            <v>13500</v>
          </cell>
          <cell r="G3266">
            <v>15659.999999999998</v>
          </cell>
          <cell r="H3266">
            <v>15660</v>
          </cell>
        </row>
        <row r="3267">
          <cell r="B3267" t="str">
            <v>Pipette, Eppendorf, Automated Single Channel  0.1 - 2ul (Pc)</v>
          </cell>
          <cell r="C3267" t="str">
            <v>Equipment</v>
          </cell>
          <cell r="D3267" t="str">
            <v>LAB-EQUIP</v>
          </cell>
          <cell r="E3267">
            <v>31.71</v>
          </cell>
          <cell r="F3267">
            <v>13500</v>
          </cell>
          <cell r="G3267">
            <v>15659.999999999998</v>
          </cell>
          <cell r="H3267">
            <v>15660</v>
          </cell>
        </row>
        <row r="3268">
          <cell r="B3268" t="str">
            <v>Pipettor, Accurate Cat#480-204</v>
          </cell>
          <cell r="C3268" t="str">
            <v>Equipment</v>
          </cell>
          <cell r="D3268" t="str">
            <v>LAB-EQUIP</v>
          </cell>
          <cell r="E3268">
            <v>31.71</v>
          </cell>
          <cell r="F3268">
            <v>16886.154999999999</v>
          </cell>
          <cell r="G3268">
            <v>19587.939799999996</v>
          </cell>
          <cell r="H3268">
            <v>19588</v>
          </cell>
        </row>
        <row r="3269">
          <cell r="B3269" t="str">
            <v>Plate, Hot Magnetic Stirrer, Ceramic Top - VWR</v>
          </cell>
          <cell r="C3269" t="str">
            <v>Equipment</v>
          </cell>
          <cell r="D3269" t="str">
            <v>LAB-EQUIP</v>
          </cell>
          <cell r="E3269">
            <v>31.71</v>
          </cell>
          <cell r="F3269">
            <v>75400</v>
          </cell>
          <cell r="G3269">
            <v>87464</v>
          </cell>
          <cell r="H3269">
            <v>87464</v>
          </cell>
        </row>
        <row r="3270">
          <cell r="B3270" t="str">
            <v>Plate, Hot Magnetic Stirrer Motor</v>
          </cell>
          <cell r="C3270" t="str">
            <v>Equipment</v>
          </cell>
          <cell r="D3270" t="str">
            <v>LAB-EQUIP</v>
          </cell>
          <cell r="E3270">
            <v>31.71</v>
          </cell>
          <cell r="F3270">
            <v>26034.48</v>
          </cell>
          <cell r="G3270">
            <v>30199.996799999997</v>
          </cell>
          <cell r="H3270">
            <v>30200</v>
          </cell>
        </row>
        <row r="3271">
          <cell r="B3271" t="str">
            <v>Refrigerator,  27.3 Cu ft, 770 Hrs - Thermo Forma</v>
          </cell>
          <cell r="C3271" t="str">
            <v>Equipment</v>
          </cell>
          <cell r="D3271" t="str">
            <v>LAB-EQUIP</v>
          </cell>
          <cell r="E3271">
            <v>31.71</v>
          </cell>
          <cell r="F3271">
            <v>640000</v>
          </cell>
          <cell r="G3271">
            <v>742400</v>
          </cell>
          <cell r="H3271">
            <v>742400</v>
          </cell>
        </row>
        <row r="3272">
          <cell r="B3272" t="str">
            <v>Refrigerator, 20 cu. Ft  Sanyo no frost</v>
          </cell>
          <cell r="C3272" t="str">
            <v>Equipment</v>
          </cell>
          <cell r="D3272" t="str">
            <v>LAB-EQUIP</v>
          </cell>
          <cell r="E3272">
            <v>31.71</v>
          </cell>
          <cell r="F3272">
            <v>26095</v>
          </cell>
          <cell r="G3272">
            <v>30270.199999999997</v>
          </cell>
          <cell r="H3272">
            <v>30271</v>
          </cell>
        </row>
        <row r="3273">
          <cell r="B3273" t="str">
            <v>Refrigerator, Small 2 compartments</v>
          </cell>
          <cell r="C3273" t="str">
            <v>Equipment</v>
          </cell>
          <cell r="D3273" t="str">
            <v>LAB-EQUIP</v>
          </cell>
          <cell r="E3273">
            <v>31.71</v>
          </cell>
          <cell r="F3273">
            <v>26000</v>
          </cell>
          <cell r="G3273">
            <v>30159.999999999996</v>
          </cell>
          <cell r="H3273">
            <v>30160</v>
          </cell>
        </row>
        <row r="3274">
          <cell r="B3274" t="str">
            <v>Refregirator, 7.5 CFT</v>
          </cell>
          <cell r="C3274" t="str">
            <v>Equipment</v>
          </cell>
          <cell r="D3274" t="str">
            <v>LAB-EQUIP</v>
          </cell>
          <cell r="E3274">
            <v>31.71</v>
          </cell>
          <cell r="F3274">
            <v>26095</v>
          </cell>
          <cell r="G3274">
            <v>30270.199999999997</v>
          </cell>
          <cell r="H3274">
            <v>30271</v>
          </cell>
        </row>
        <row r="3275">
          <cell r="B3275" t="str">
            <v>Refrigerator, 6 CUft</v>
          </cell>
          <cell r="C3275" t="str">
            <v>Equipment</v>
          </cell>
          <cell r="D3275" t="str">
            <v>LAB-EQUIP</v>
          </cell>
          <cell r="E3275">
            <v>31.71</v>
          </cell>
          <cell r="F3275">
            <v>32500</v>
          </cell>
          <cell r="G3275">
            <v>37700</v>
          </cell>
          <cell r="H3275">
            <v>37700</v>
          </cell>
        </row>
        <row r="3276">
          <cell r="B3276" t="str">
            <v>Refrigerator, Medical Sanyo MPR-720R 2-23deg,671L</v>
          </cell>
          <cell r="C3276" t="str">
            <v>Equipment</v>
          </cell>
          <cell r="D3276" t="str">
            <v>LAB-EQUIP</v>
          </cell>
          <cell r="E3276">
            <v>31.71</v>
          </cell>
          <cell r="F3276">
            <v>586500</v>
          </cell>
          <cell r="G3276">
            <v>680340</v>
          </cell>
          <cell r="H3276">
            <v>680340</v>
          </cell>
        </row>
        <row r="3277">
          <cell r="B3277" t="str">
            <v>Refrigerator, Sanyo SR-38WXK ,240V 50Hz,280L,65kg</v>
          </cell>
          <cell r="C3277" t="str">
            <v>Equipment</v>
          </cell>
          <cell r="D3277" t="str">
            <v>LAB-EQUIP</v>
          </cell>
          <cell r="E3277">
            <v>31.71</v>
          </cell>
          <cell r="F3277">
            <v>46000</v>
          </cell>
          <cell r="G3277">
            <v>53359.999999999993</v>
          </cell>
          <cell r="H3277">
            <v>53360</v>
          </cell>
        </row>
        <row r="3278">
          <cell r="B3278" t="str">
            <v>Refrigerator,  Sanyo Labcool 2-8 Model MPR-721R 240V</v>
          </cell>
          <cell r="C3278" t="str">
            <v>Equipment</v>
          </cell>
          <cell r="D3278" t="str">
            <v>LAB-EQUIP</v>
          </cell>
          <cell r="E3278">
            <v>31.71</v>
          </cell>
          <cell r="F3278">
            <v>853120</v>
          </cell>
          <cell r="G3278">
            <v>989619.19999999995</v>
          </cell>
          <cell r="H3278">
            <v>989620</v>
          </cell>
        </row>
        <row r="3279">
          <cell r="B3279" t="str">
            <v>Refrigerator, 23.3cu ft 659 Revco</v>
          </cell>
          <cell r="C3279" t="str">
            <v>Equipment</v>
          </cell>
          <cell r="D3279" t="str">
            <v>ELECTRICAL</v>
          </cell>
          <cell r="E3279">
            <v>31.71</v>
          </cell>
          <cell r="F3279">
            <v>928000</v>
          </cell>
          <cell r="G3279">
            <v>1076480</v>
          </cell>
          <cell r="H3279">
            <v>1076480</v>
          </cell>
        </row>
        <row r="3280">
          <cell r="B3280" t="str">
            <v>Refrigerator, LG  8.5 CU FT #GR211DM L.INOX/SLV # 322410666</v>
          </cell>
          <cell r="C3280" t="str">
            <v>Equipment</v>
          </cell>
          <cell r="D3280" t="str">
            <v>LAB-EQUIP</v>
          </cell>
          <cell r="E3280" t="str">
            <v>26.8O</v>
          </cell>
          <cell r="F3280">
            <v>33500</v>
          </cell>
          <cell r="G3280">
            <v>38860</v>
          </cell>
          <cell r="H3280">
            <v>38860</v>
          </cell>
        </row>
        <row r="3281">
          <cell r="B3281" t="str">
            <v>Refrigerator, Gas Powered Electric RF270GET/Domestic Electrolux gas</v>
          </cell>
          <cell r="C3281" t="str">
            <v>Equipment</v>
          </cell>
          <cell r="D3281" t="str">
            <v>LAB-EQUIP</v>
          </cell>
          <cell r="E3281">
            <v>26.51</v>
          </cell>
          <cell r="F3281">
            <v>129740</v>
          </cell>
          <cell r="G3281">
            <v>150498.4</v>
          </cell>
          <cell r="H3281">
            <v>150499</v>
          </cell>
        </row>
        <row r="3282">
          <cell r="B3282" t="str">
            <v>Refrigerator, Non-frost 22 cubic feet 2 door 240V</v>
          </cell>
          <cell r="C3282" t="str">
            <v>Equipment</v>
          </cell>
          <cell r="D3282" t="str">
            <v>LAB-EQUIP</v>
          </cell>
          <cell r="E3282">
            <v>26.51</v>
          </cell>
          <cell r="F3282">
            <v>104400</v>
          </cell>
          <cell r="G3282">
            <v>121103.99999999999</v>
          </cell>
          <cell r="H3282">
            <v>121104</v>
          </cell>
        </row>
        <row r="3283">
          <cell r="B3283" t="str">
            <v>Refrigerator LG 4.38 Cu. Ft Single Door 240V</v>
          </cell>
          <cell r="C3283" t="str">
            <v>Equipment</v>
          </cell>
          <cell r="D3283" t="str">
            <v>LAB-EQUIP</v>
          </cell>
          <cell r="E3283" t="str">
            <v>26.8O</v>
          </cell>
          <cell r="F3283">
            <v>15995</v>
          </cell>
          <cell r="G3283">
            <v>18554.199999999997</v>
          </cell>
          <cell r="H3283">
            <v>18555</v>
          </cell>
        </row>
        <row r="3284">
          <cell r="B3284" t="str">
            <v>Refrigerator, Mini 4.7 cuft LG GR-131SE (Pc)</v>
          </cell>
          <cell r="C3284" t="str">
            <v>Equipment</v>
          </cell>
          <cell r="D3284" t="str">
            <v>ELECTRICAL</v>
          </cell>
          <cell r="E3284">
            <v>31.71</v>
          </cell>
          <cell r="F3284">
            <v>16295</v>
          </cell>
          <cell r="G3284">
            <v>18902.199999999997</v>
          </cell>
          <cell r="H3284">
            <v>18903</v>
          </cell>
        </row>
        <row r="3285">
          <cell r="B3285" t="str">
            <v>Refrigerator, LG GR-M352YVQ 13CUFT D/DOOR</v>
          </cell>
          <cell r="C3285" t="str">
            <v>Equipment</v>
          </cell>
          <cell r="D3285" t="str">
            <v>LAB-EQUIP</v>
          </cell>
          <cell r="E3285" t="str">
            <v>26.8O</v>
          </cell>
          <cell r="F3285">
            <v>48195</v>
          </cell>
          <cell r="G3285">
            <v>55906.2</v>
          </cell>
          <cell r="H3285">
            <v>55907</v>
          </cell>
        </row>
        <row r="3286">
          <cell r="B3286" t="str">
            <v>Regulator</v>
          </cell>
          <cell r="C3286" t="str">
            <v>Equipment</v>
          </cell>
          <cell r="D3286" t="str">
            <v>LAB-EQUIP</v>
          </cell>
          <cell r="E3286">
            <v>31.71</v>
          </cell>
          <cell r="F3286">
            <v>26940</v>
          </cell>
          <cell r="G3286">
            <v>31250.399999999998</v>
          </cell>
          <cell r="H3286">
            <v>31251</v>
          </cell>
        </row>
        <row r="3287">
          <cell r="B3287" t="str">
            <v>Screen, Ward</v>
          </cell>
          <cell r="C3287" t="str">
            <v>Equipment</v>
          </cell>
          <cell r="D3287" t="str">
            <v>LAB-EQUIP</v>
          </cell>
          <cell r="E3287">
            <v>31.71</v>
          </cell>
          <cell r="F3287">
            <v>22000.003639999999</v>
          </cell>
          <cell r="G3287">
            <v>25520.004222399995</v>
          </cell>
          <cell r="H3287">
            <v>25521</v>
          </cell>
        </row>
        <row r="3288">
          <cell r="B3288" t="str">
            <v>Screen, patient ECG,10.4’’ TFT nGenuity 8100E</v>
          </cell>
          <cell r="C3288" t="str">
            <v>Equipment</v>
          </cell>
          <cell r="D3288" t="str">
            <v>LAB-EQUIP</v>
          </cell>
          <cell r="E3288">
            <v>26.51</v>
          </cell>
          <cell r="F3288">
            <v>638365</v>
          </cell>
          <cell r="G3288">
            <v>740503.39999999991</v>
          </cell>
          <cell r="H3288">
            <v>740504</v>
          </cell>
        </row>
        <row r="3289">
          <cell r="B3289" t="str">
            <v>Stand, For Biosafety Cabinet</v>
          </cell>
          <cell r="C3289" t="str">
            <v>Equipment</v>
          </cell>
          <cell r="D3289" t="str">
            <v>LAB-EQUIP</v>
          </cell>
          <cell r="E3289">
            <v>31.71</v>
          </cell>
          <cell r="F3289">
            <v>77421.2</v>
          </cell>
          <cell r="G3289">
            <v>89808.59199999999</v>
          </cell>
          <cell r="H3289">
            <v>89809</v>
          </cell>
        </row>
        <row r="3290">
          <cell r="B3290" t="str">
            <v>Thermometer, Reference  for Fridge -5oC to 15oC</v>
          </cell>
          <cell r="C3290" t="str">
            <v>Equipment</v>
          </cell>
          <cell r="D3290" t="str">
            <v>LAB-EQUIP</v>
          </cell>
          <cell r="E3290">
            <v>31.71</v>
          </cell>
          <cell r="F3290">
            <v>10800</v>
          </cell>
          <cell r="G3290">
            <v>12528</v>
          </cell>
          <cell r="H3290">
            <v>12528</v>
          </cell>
        </row>
        <row r="3291">
          <cell r="B3291" t="str">
            <v>Thermometers, Digital for Refrigerator -50°to +70°C Traceable</v>
          </cell>
          <cell r="C3291" t="str">
            <v>Equipment</v>
          </cell>
          <cell r="D3291" t="str">
            <v>LAB-EQUIP</v>
          </cell>
          <cell r="E3291">
            <v>31.71</v>
          </cell>
          <cell r="F3291">
            <v>9860</v>
          </cell>
          <cell r="G3291">
            <v>11437.599999999999</v>
          </cell>
          <cell r="H3291">
            <v>11438</v>
          </cell>
        </row>
        <row r="3292">
          <cell r="B3292" t="str">
            <v>Thermometer, Temp-check -50 to +200 Deg.C</v>
          </cell>
          <cell r="C3292" t="str">
            <v>Equipment</v>
          </cell>
          <cell r="D3292" t="str">
            <v>LAB-EQUIP</v>
          </cell>
          <cell r="E3292">
            <v>31.71</v>
          </cell>
          <cell r="F3292">
            <v>18000</v>
          </cell>
          <cell r="G3292">
            <v>20880</v>
          </cell>
          <cell r="H3292">
            <v>20880</v>
          </cell>
        </row>
        <row r="3293">
          <cell r="B3293" t="str">
            <v>Thermometer, Temp-check -90 to +25 Deg.C Red spirit</v>
          </cell>
          <cell r="C3293" t="str">
            <v>Equipment</v>
          </cell>
          <cell r="D3293" t="str">
            <v>LAB-EQUIP</v>
          </cell>
          <cell r="E3293">
            <v>31.71</v>
          </cell>
          <cell r="F3293">
            <v>18000</v>
          </cell>
          <cell r="G3293">
            <v>20880</v>
          </cell>
          <cell r="H3293">
            <v>20880</v>
          </cell>
        </row>
        <row r="3294">
          <cell r="B3294" t="str">
            <v>Tray,Twincubator Hybridization cat#11621</v>
          </cell>
          <cell r="C3294" t="str">
            <v>Equipment</v>
          </cell>
          <cell r="D3294" t="str">
            <v>LAB-EQUIP</v>
          </cell>
          <cell r="E3294">
            <v>31.71</v>
          </cell>
          <cell r="F3294">
            <v>192850</v>
          </cell>
          <cell r="G3294">
            <v>223705.99999999997</v>
          </cell>
          <cell r="H3294">
            <v>223706</v>
          </cell>
        </row>
        <row r="3295">
          <cell r="B3295" t="str">
            <v>Trolley, Medical</v>
          </cell>
          <cell r="C3295" t="str">
            <v>Equipment</v>
          </cell>
          <cell r="D3295" t="str">
            <v>LAB-EQUIP</v>
          </cell>
          <cell r="E3295">
            <v>31.71</v>
          </cell>
          <cell r="F3295">
            <v>38000</v>
          </cell>
          <cell r="G3295">
            <v>44080</v>
          </cell>
          <cell r="H3295">
            <v>44080</v>
          </cell>
        </row>
        <row r="3296">
          <cell r="B3296" t="str">
            <v>Trolley, Drug lockable Stainless Steel</v>
          </cell>
          <cell r="C3296" t="str">
            <v>Equipment</v>
          </cell>
          <cell r="D3296" t="str">
            <v>LAB-EQUIP</v>
          </cell>
          <cell r="E3296">
            <v>31.71</v>
          </cell>
          <cell r="F3296">
            <v>55000</v>
          </cell>
          <cell r="G3296">
            <v>63799.999999999993</v>
          </cell>
          <cell r="H3296">
            <v>63800</v>
          </cell>
        </row>
        <row r="3297">
          <cell r="B3297" t="str">
            <v>Trolley, for Patient Records</v>
          </cell>
          <cell r="C3297" t="str">
            <v>Equipment</v>
          </cell>
          <cell r="D3297" t="str">
            <v>LAB-EQUIP</v>
          </cell>
          <cell r="E3297">
            <v>31.71</v>
          </cell>
          <cell r="F3297">
            <v>18000</v>
          </cell>
          <cell r="G3297">
            <v>20880</v>
          </cell>
          <cell r="H3297">
            <v>20880</v>
          </cell>
        </row>
        <row r="3298">
          <cell r="B3298" t="str">
            <v>Trolley, Cylinder (Pc)</v>
          </cell>
          <cell r="C3298" t="str">
            <v>Equipment</v>
          </cell>
          <cell r="D3298" t="str">
            <v>LAB-EQUIP</v>
          </cell>
          <cell r="E3298">
            <v>31.71</v>
          </cell>
          <cell r="F3298">
            <v>18000</v>
          </cell>
          <cell r="G3298">
            <v>20880</v>
          </cell>
          <cell r="H3298">
            <v>20880</v>
          </cell>
        </row>
        <row r="3299">
          <cell r="B3299" t="str">
            <v>Trolley, Stainless Steel 3 Shelves 2x1.5x3ft</v>
          </cell>
          <cell r="C3299" t="str">
            <v>Equipment</v>
          </cell>
          <cell r="D3299" t="str">
            <v>LAB-EQUIP</v>
          </cell>
          <cell r="E3299">
            <v>31.71</v>
          </cell>
          <cell r="F3299">
            <v>21000</v>
          </cell>
          <cell r="G3299">
            <v>24360</v>
          </cell>
          <cell r="H3299">
            <v>24360</v>
          </cell>
        </row>
        <row r="3300">
          <cell r="B3300" t="str">
            <v>Washer, Tecan HydroFlex(High filtration -150 to -850 mbar</v>
          </cell>
          <cell r="C3300" t="str">
            <v>Equipment</v>
          </cell>
          <cell r="D3300" t="str">
            <v>LAB-EQUIP</v>
          </cell>
          <cell r="E3300">
            <v>26.51</v>
          </cell>
          <cell r="F3300">
            <v>479587.5</v>
          </cell>
          <cell r="G3300">
            <v>556321.5</v>
          </cell>
          <cell r="H3300">
            <v>556322</v>
          </cell>
        </row>
        <row r="3301">
          <cell r="B3301" t="str">
            <v>Weighing, Scale Adult &amp; Heightboard</v>
          </cell>
          <cell r="C3301" t="str">
            <v>Equipment</v>
          </cell>
          <cell r="D3301" t="str">
            <v>LAB-EQUIP</v>
          </cell>
          <cell r="E3301">
            <v>31.71</v>
          </cell>
          <cell r="F3301">
            <v>47500</v>
          </cell>
          <cell r="G3301">
            <v>55099.999999999993</v>
          </cell>
          <cell r="H3301">
            <v>55100</v>
          </cell>
        </row>
        <row r="3302">
          <cell r="B3302" t="str">
            <v>Weighing, Scale Paediatric</v>
          </cell>
          <cell r="C3302" t="str">
            <v>Equipment</v>
          </cell>
          <cell r="D3302" t="str">
            <v>LAB-EQUIP</v>
          </cell>
          <cell r="E3302">
            <v>31.71</v>
          </cell>
          <cell r="F3302">
            <v>13400</v>
          </cell>
          <cell r="G3302">
            <v>15543.999999999998</v>
          </cell>
          <cell r="H3302">
            <v>15544</v>
          </cell>
        </row>
        <row r="3303">
          <cell r="B3303" t="str">
            <v>Weighing, Scale Pan type Infant</v>
          </cell>
          <cell r="C3303" t="str">
            <v>Equipment</v>
          </cell>
          <cell r="D3303" t="str">
            <v>LAB-EQUIP</v>
          </cell>
          <cell r="E3303">
            <v>31.71</v>
          </cell>
          <cell r="F3303">
            <v>30000</v>
          </cell>
          <cell r="G3303">
            <v>34800</v>
          </cell>
          <cell r="H3303">
            <v>34800</v>
          </cell>
        </row>
        <row r="3304">
          <cell r="B3304" t="str">
            <v>Weighing, Scale Electronic-1mgx100g</v>
          </cell>
          <cell r="C3304" t="str">
            <v>Equipment</v>
          </cell>
          <cell r="D3304" t="str">
            <v>LAB-EQUIP</v>
          </cell>
          <cell r="E3304">
            <v>31.71</v>
          </cell>
          <cell r="F3304">
            <v>187920</v>
          </cell>
          <cell r="G3304">
            <v>217987.19999999998</v>
          </cell>
          <cell r="H3304">
            <v>217988</v>
          </cell>
        </row>
        <row r="3305">
          <cell r="B3305" t="str">
            <v>Weighing Scale Infant (Digital) - Secca  (Pc)</v>
          </cell>
          <cell r="C3305" t="str">
            <v>Equipment</v>
          </cell>
          <cell r="D3305" t="str">
            <v>LAB-EQUIP</v>
          </cell>
          <cell r="E3305">
            <v>31.71</v>
          </cell>
          <cell r="F3305">
            <v>13400</v>
          </cell>
          <cell r="G3305">
            <v>15543.999999999998</v>
          </cell>
          <cell r="H3305">
            <v>15544</v>
          </cell>
        </row>
        <row r="3306">
          <cell r="B3306" t="str">
            <v>Machine, ABI 7500 Real Time PRC  complete with software</v>
          </cell>
          <cell r="C3306" t="str">
            <v>Equipment</v>
          </cell>
          <cell r="D3306" t="str">
            <v>LAB-EQUIP</v>
          </cell>
          <cell r="E3306">
            <v>31.71</v>
          </cell>
          <cell r="F3306">
            <v>3689500</v>
          </cell>
          <cell r="G3306">
            <v>4279820</v>
          </cell>
          <cell r="H3306">
            <v>4279820</v>
          </cell>
        </row>
        <row r="3307">
          <cell r="B3307" t="str">
            <v>Machine, Ultra-sound sonoSite 180PLUS</v>
          </cell>
          <cell r="C3307" t="str">
            <v>Equipment</v>
          </cell>
          <cell r="D3307" t="str">
            <v>LAB-EQUIP</v>
          </cell>
          <cell r="E3307">
            <v>31.71</v>
          </cell>
          <cell r="F3307">
            <v>667250</v>
          </cell>
          <cell r="G3307">
            <v>774010</v>
          </cell>
          <cell r="H3307">
            <v>774010</v>
          </cell>
        </row>
        <row r="3308">
          <cell r="B3308" t="str">
            <v>Machine, Vacuum pack aspirators - BG sentinel #2846</v>
          </cell>
          <cell r="C3308" t="str">
            <v>Equipment</v>
          </cell>
          <cell r="D3308" t="str">
            <v>LAB-EQUIP</v>
          </cell>
          <cell r="E3308">
            <v>31.71</v>
          </cell>
          <cell r="F3308">
            <v>108000</v>
          </cell>
          <cell r="G3308">
            <v>125279.99999999999</v>
          </cell>
          <cell r="H3308">
            <v>125280</v>
          </cell>
        </row>
        <row r="3309">
          <cell r="B3309" t="str">
            <v>Hematest Machine for HB</v>
          </cell>
          <cell r="C3309" t="str">
            <v>Equipment</v>
          </cell>
          <cell r="D3309" t="str">
            <v>LAB-EQUIP</v>
          </cell>
          <cell r="E3309">
            <v>31.71</v>
          </cell>
          <cell r="F3309">
            <v>19800</v>
          </cell>
          <cell r="G3309">
            <v>22968</v>
          </cell>
          <cell r="H3309">
            <v>22968</v>
          </cell>
        </row>
        <row r="3310">
          <cell r="B3310" t="str">
            <v>Hemocue Machine  HB 201Analyzer</v>
          </cell>
          <cell r="C3310" t="str">
            <v>Equipment</v>
          </cell>
          <cell r="D3310" t="str">
            <v>LAB-EQUIP</v>
          </cell>
          <cell r="E3310">
            <v>31.71</v>
          </cell>
          <cell r="F3310">
            <v>43000</v>
          </cell>
          <cell r="G3310">
            <v>49880</v>
          </cell>
          <cell r="H3310">
            <v>49880</v>
          </cell>
        </row>
        <row r="3311">
          <cell r="B3311" t="str">
            <v>Monitor, Vital signs Mindray  Model : VS 800</v>
          </cell>
          <cell r="C3311" t="str">
            <v>Equipment</v>
          </cell>
          <cell r="D3311" t="str">
            <v>LAB-EQUIP</v>
          </cell>
          <cell r="E3311">
            <v>31.71</v>
          </cell>
          <cell r="F3311">
            <v>224000</v>
          </cell>
          <cell r="G3311">
            <v>259839.99999999997</v>
          </cell>
          <cell r="H3311">
            <v>259840</v>
          </cell>
        </row>
        <row r="3312">
          <cell r="B3312" t="str">
            <v>Couch, Patient examination</v>
          </cell>
          <cell r="C3312" t="str">
            <v>Equipment</v>
          </cell>
          <cell r="D3312" t="str">
            <v>LAB-EQUIP</v>
          </cell>
          <cell r="E3312">
            <v>31.71</v>
          </cell>
          <cell r="F3312">
            <v>22000</v>
          </cell>
          <cell r="G3312">
            <v>25520</v>
          </cell>
          <cell r="H3312">
            <v>25520</v>
          </cell>
        </row>
        <row r="3313">
          <cell r="B3313" t="str">
            <v>Heating Block</v>
          </cell>
          <cell r="C3313" t="str">
            <v>Equipment</v>
          </cell>
          <cell r="D3313" t="str">
            <v>LAB-EQUIP</v>
          </cell>
          <cell r="E3313">
            <v>31.71</v>
          </cell>
          <cell r="F3313">
            <v>169600</v>
          </cell>
          <cell r="G3313">
            <v>196736</v>
          </cell>
          <cell r="H3313">
            <v>196736</v>
          </cell>
        </row>
        <row r="3314">
          <cell r="B3314" t="str">
            <v>Heating block, accessory,  # SHT1/22</v>
          </cell>
          <cell r="C3314" t="str">
            <v>Equipment</v>
          </cell>
          <cell r="D3314" t="str">
            <v>LAB-EQUIP</v>
          </cell>
          <cell r="E3314" t="str">
            <v>26.8O</v>
          </cell>
          <cell r="F3314">
            <v>11136</v>
          </cell>
          <cell r="G3314">
            <v>12917.759999999998</v>
          </cell>
          <cell r="H3314">
            <v>12918</v>
          </cell>
        </row>
        <row r="3315">
          <cell r="B3315" t="str">
            <v>Heating block, accessory, # SHT1/30</v>
          </cell>
          <cell r="C3315" t="str">
            <v>Equipment</v>
          </cell>
          <cell r="D3315" t="str">
            <v>LAB-EQUIP</v>
          </cell>
          <cell r="E3315" t="str">
            <v>26.8O</v>
          </cell>
          <cell r="F3315">
            <v>13688</v>
          </cell>
          <cell r="G3315">
            <v>15878.079999999998</v>
          </cell>
          <cell r="H3315">
            <v>15879</v>
          </cell>
        </row>
        <row r="3316">
          <cell r="B3316" t="str">
            <v>PCR, MachineABI 7500-fast Real -time</v>
          </cell>
          <cell r="C3316" t="str">
            <v>Equipment</v>
          </cell>
          <cell r="D3316" t="str">
            <v>LAB-EQUIP</v>
          </cell>
          <cell r="E3316" t="str">
            <v>26.8O</v>
          </cell>
          <cell r="F3316">
            <v>3727100</v>
          </cell>
          <cell r="G3316">
            <v>4323436</v>
          </cell>
          <cell r="H3316">
            <v>4323436</v>
          </cell>
        </row>
        <row r="3317">
          <cell r="B3317" t="str">
            <v>PCR,System  Cobas Ampliprep- TaqMan (Docked): A Real-Time with Notebook Computer.</v>
          </cell>
          <cell r="C3317" t="str">
            <v>Equipment</v>
          </cell>
          <cell r="D3317" t="str">
            <v>LAB-EQUIP</v>
          </cell>
          <cell r="E3317" t="str">
            <v>26.8O</v>
          </cell>
          <cell r="F3317">
            <v>17936999.989999998</v>
          </cell>
          <cell r="G3317">
            <v>20806919.988399997</v>
          </cell>
          <cell r="H3317">
            <v>20806920</v>
          </cell>
        </row>
        <row r="3318">
          <cell r="B3318" t="str">
            <v>Incubator, Laboratory</v>
          </cell>
          <cell r="C3318" t="str">
            <v>Equipment</v>
          </cell>
          <cell r="D3318" t="str">
            <v>LAB-EQUIP</v>
          </cell>
          <cell r="E3318">
            <v>31.71</v>
          </cell>
          <cell r="F3318">
            <v>980000</v>
          </cell>
          <cell r="G3318">
            <v>1136800</v>
          </cell>
          <cell r="H3318">
            <v>1136800</v>
          </cell>
        </row>
        <row r="3319">
          <cell r="B3319" t="str">
            <v>Repeater, and Booster</v>
          </cell>
          <cell r="C3319" t="str">
            <v>Equipment</v>
          </cell>
          <cell r="D3319" t="str">
            <v>LAB-EQUIP</v>
          </cell>
          <cell r="E3319">
            <v>31.71</v>
          </cell>
          <cell r="F3319">
            <v>67860</v>
          </cell>
          <cell r="G3319">
            <v>78717.599999999991</v>
          </cell>
          <cell r="H3319">
            <v>78718</v>
          </cell>
        </row>
        <row r="3320">
          <cell r="B3320" t="str">
            <v>Reader, Microplate Sunrise</v>
          </cell>
          <cell r="C3320" t="str">
            <v>Equipment</v>
          </cell>
          <cell r="D3320" t="str">
            <v>LAB-EQUIP</v>
          </cell>
          <cell r="E3320">
            <v>31.71</v>
          </cell>
          <cell r="F3320">
            <v>548100</v>
          </cell>
          <cell r="G3320">
            <v>635796</v>
          </cell>
          <cell r="H3320">
            <v>635796</v>
          </cell>
        </row>
        <row r="3321">
          <cell r="B3321" t="str">
            <v>Reader, Plate Infinite® 200 NanoQuant: Tecan Group Ltd</v>
          </cell>
          <cell r="C3321" t="str">
            <v>Equipment</v>
          </cell>
          <cell r="D3321" t="str">
            <v>LAB-EQUIP</v>
          </cell>
          <cell r="E3321">
            <v>26.51</v>
          </cell>
          <cell r="F3321">
            <v>2730350</v>
          </cell>
          <cell r="G3321">
            <v>3167206</v>
          </cell>
          <cell r="H3321">
            <v>3167206</v>
          </cell>
        </row>
        <row r="3322">
          <cell r="B3322" t="str">
            <v>Balance Analytical (Digital Scale) 0.005g - 1000g</v>
          </cell>
          <cell r="C3322" t="str">
            <v>Equipment</v>
          </cell>
          <cell r="D3322" t="str">
            <v>LAB-EQUIP</v>
          </cell>
          <cell r="E3322">
            <v>31.71</v>
          </cell>
          <cell r="F3322">
            <v>249215</v>
          </cell>
          <cell r="G3322">
            <v>289089.39999999997</v>
          </cell>
          <cell r="H3322">
            <v>289090</v>
          </cell>
        </row>
        <row r="3323">
          <cell r="B3323" t="str">
            <v>Balance, Top pan 600gm FB51638</v>
          </cell>
          <cell r="C3323" t="str">
            <v>Equipment</v>
          </cell>
          <cell r="D3323" t="str">
            <v>LAB-EQUIP</v>
          </cell>
          <cell r="E3323">
            <v>31.71</v>
          </cell>
          <cell r="F3323">
            <v>35000</v>
          </cell>
          <cell r="G3323">
            <v>40600</v>
          </cell>
          <cell r="H3323">
            <v>40600</v>
          </cell>
        </row>
        <row r="3324">
          <cell r="B3324" t="str">
            <v>Calibration Weights Standard</v>
          </cell>
          <cell r="C3324" t="str">
            <v>Equipment</v>
          </cell>
          <cell r="D3324" t="str">
            <v>LAB-EQUIP</v>
          </cell>
          <cell r="E3324">
            <v>31.71</v>
          </cell>
          <cell r="F3324">
            <v>28000</v>
          </cell>
          <cell r="G3324">
            <v>32479.999999999996</v>
          </cell>
          <cell r="H3324">
            <v>32480</v>
          </cell>
        </row>
        <row r="3325">
          <cell r="B3325" t="str">
            <v>System, Bactec 9050 Blood Culture</v>
          </cell>
          <cell r="C3325" t="str">
            <v>Equipment</v>
          </cell>
          <cell r="D3325" t="str">
            <v>LAB-EQUIP</v>
          </cell>
          <cell r="E3325">
            <v>31.71</v>
          </cell>
          <cell r="F3325">
            <v>1400000</v>
          </cell>
          <cell r="G3325">
            <v>1624000</v>
          </cell>
          <cell r="H3325">
            <v>1624000</v>
          </cell>
        </row>
        <row r="3326">
          <cell r="B3326" t="str">
            <v>Bar, Magnetic Stirrer</v>
          </cell>
          <cell r="C3326" t="str">
            <v>Supplies</v>
          </cell>
          <cell r="D3326" t="str">
            <v>LAB-EQUIP</v>
          </cell>
          <cell r="E3326">
            <v>31.71</v>
          </cell>
          <cell r="F3326">
            <v>193.45</v>
          </cell>
          <cell r="G3326">
            <v>224.40199999999996</v>
          </cell>
          <cell r="H3326">
            <v>225</v>
          </cell>
        </row>
        <row r="3327">
          <cell r="B3327" t="str">
            <v>Facscount Machine</v>
          </cell>
          <cell r="C3327" t="str">
            <v>Equipment</v>
          </cell>
          <cell r="D3327" t="str">
            <v>LAB-EQUIP</v>
          </cell>
          <cell r="E3327">
            <v>31.71</v>
          </cell>
          <cell r="F3327">
            <v>2200000</v>
          </cell>
          <cell r="G3327">
            <v>2552000</v>
          </cell>
          <cell r="H3327">
            <v>2552000</v>
          </cell>
        </row>
        <row r="3328">
          <cell r="B3328" t="str">
            <v>Beaker 2000ml Pyrex</v>
          </cell>
          <cell r="C3328" t="str">
            <v>Supplies</v>
          </cell>
          <cell r="D3328" t="str">
            <v>LAB-EQUIP</v>
          </cell>
          <cell r="E3328">
            <v>31.71</v>
          </cell>
          <cell r="F3328">
            <v>1600</v>
          </cell>
          <cell r="G3328">
            <v>1855.9999999999998</v>
          </cell>
          <cell r="H3328">
            <v>1856</v>
          </cell>
        </row>
        <row r="3329">
          <cell r="B3329" t="str">
            <v>Beaker 1000ml Pyrex Glass</v>
          </cell>
          <cell r="C3329" t="str">
            <v>Supplies</v>
          </cell>
          <cell r="D3329" t="str">
            <v>LAB-EQUIP</v>
          </cell>
          <cell r="E3329">
            <v>31.71</v>
          </cell>
          <cell r="F3329">
            <v>900</v>
          </cell>
          <cell r="G3329">
            <v>1044</v>
          </cell>
          <cell r="H3329">
            <v>1044</v>
          </cell>
        </row>
        <row r="3330">
          <cell r="B3330" t="str">
            <v>Beaker 500ml Pyrex</v>
          </cell>
          <cell r="C3330" t="str">
            <v>Supplies</v>
          </cell>
          <cell r="D3330" t="str">
            <v>LAB-EQUIP</v>
          </cell>
          <cell r="E3330">
            <v>31.71</v>
          </cell>
          <cell r="F3330">
            <v>590</v>
          </cell>
          <cell r="G3330">
            <v>684.4</v>
          </cell>
          <cell r="H3330">
            <v>685</v>
          </cell>
        </row>
        <row r="3331">
          <cell r="B3331" t="str">
            <v>Beaker 100ml Pyrex</v>
          </cell>
          <cell r="C3331" t="str">
            <v>Supplies</v>
          </cell>
          <cell r="D3331" t="str">
            <v>LAB-EQUIP</v>
          </cell>
          <cell r="E3331">
            <v>31.71</v>
          </cell>
          <cell r="F3331">
            <v>175</v>
          </cell>
          <cell r="G3331">
            <v>203</v>
          </cell>
          <cell r="H3331">
            <v>203</v>
          </cell>
        </row>
        <row r="3332">
          <cell r="B3332" t="str">
            <v>Gel System Horizontal Unit Cat#286-314</v>
          </cell>
          <cell r="C3332" t="str">
            <v>Equipment</v>
          </cell>
          <cell r="D3332" t="str">
            <v>LAB-EQUIP</v>
          </cell>
          <cell r="E3332">
            <v>31.71</v>
          </cell>
          <cell r="F3332">
            <v>44776.41</v>
          </cell>
          <cell r="G3332">
            <v>51940.635600000001</v>
          </cell>
          <cell r="H3332">
            <v>51941</v>
          </cell>
        </row>
        <row r="3333">
          <cell r="B3333" t="str">
            <v>Gell, Documentation DigiGenius® 5 # LCI-250-010A</v>
          </cell>
          <cell r="C3333" t="str">
            <v>Equipment</v>
          </cell>
          <cell r="D3333" t="str">
            <v>LAB-EQUIP</v>
          </cell>
          <cell r="E3333">
            <v>31.71</v>
          </cell>
          <cell r="F3333">
            <v>402138.8</v>
          </cell>
          <cell r="G3333">
            <v>466481.00799999997</v>
          </cell>
          <cell r="H3333">
            <v>466482</v>
          </cell>
        </row>
        <row r="3334">
          <cell r="B3334" t="str">
            <v>Gel, Unit Electrophoresis Fisher Cat#FB57161</v>
          </cell>
          <cell r="C3334" t="str">
            <v>Equipment</v>
          </cell>
          <cell r="D3334" t="str">
            <v>LAB-EQUIP</v>
          </cell>
          <cell r="E3334">
            <v>31.71</v>
          </cell>
          <cell r="F3334">
            <v>52200</v>
          </cell>
          <cell r="G3334">
            <v>60551.999999999993</v>
          </cell>
          <cell r="H3334">
            <v>60552</v>
          </cell>
        </row>
        <row r="3335">
          <cell r="B3335" t="str">
            <v>Shaker SSMI Orbital 30-300rpm</v>
          </cell>
          <cell r="C3335" t="str">
            <v>Equipment</v>
          </cell>
          <cell r="D3335" t="str">
            <v>LAB-EQUIP</v>
          </cell>
          <cell r="E3335">
            <v>31.71</v>
          </cell>
          <cell r="F3335">
            <v>92043.71</v>
          </cell>
          <cell r="G3335">
            <v>106770.70359999999</v>
          </cell>
          <cell r="H3335">
            <v>106771</v>
          </cell>
        </row>
        <row r="3336">
          <cell r="B3336" t="str">
            <v>Shaker, VDRL URN-200</v>
          </cell>
          <cell r="C3336" t="str">
            <v>Equipment</v>
          </cell>
          <cell r="D3336" t="str">
            <v>LAB-EQUIP</v>
          </cell>
          <cell r="E3336">
            <v>31.71</v>
          </cell>
          <cell r="F3336">
            <v>136965</v>
          </cell>
          <cell r="G3336">
            <v>158879.4</v>
          </cell>
          <cell r="H3336">
            <v>158880</v>
          </cell>
        </row>
        <row r="3337">
          <cell r="B3337" t="str">
            <v>Sunction Machine Manual</v>
          </cell>
          <cell r="C3337" t="str">
            <v>Equipment</v>
          </cell>
          <cell r="D3337" t="str">
            <v>LAB-EQUIP</v>
          </cell>
          <cell r="E3337">
            <v>31.71</v>
          </cell>
          <cell r="F3337">
            <v>26000</v>
          </cell>
          <cell r="G3337">
            <v>30159.999999999996</v>
          </cell>
          <cell r="H3337">
            <v>30160</v>
          </cell>
        </row>
        <row r="3338">
          <cell r="B3338" t="str">
            <v>Sunction Machine Electric ASKIR 30</v>
          </cell>
          <cell r="C3338" t="str">
            <v>Equipment</v>
          </cell>
          <cell r="D3338" t="str">
            <v>LAB-EQUIP</v>
          </cell>
          <cell r="E3338">
            <v>31.71</v>
          </cell>
          <cell r="F3338">
            <v>84000</v>
          </cell>
          <cell r="G3338">
            <v>97440</v>
          </cell>
          <cell r="H3338">
            <v>97440</v>
          </cell>
        </row>
        <row r="3339">
          <cell r="B3339" t="str">
            <v>Pulse Oxymeter (#PM-60)</v>
          </cell>
          <cell r="C3339" t="str">
            <v>Equipment</v>
          </cell>
          <cell r="D3339" t="str">
            <v>LAB-EQUIP</v>
          </cell>
          <cell r="E3339">
            <v>31.71</v>
          </cell>
          <cell r="F3339">
            <v>28000</v>
          </cell>
          <cell r="G3339">
            <v>32479.999999999996</v>
          </cell>
          <cell r="H3339">
            <v>32480</v>
          </cell>
        </row>
        <row r="3340">
          <cell r="B3340" t="str">
            <v>Pulse Oxymeter hand held PM-50</v>
          </cell>
          <cell r="C3340" t="str">
            <v>Equipment</v>
          </cell>
          <cell r="D3340" t="str">
            <v>LAB-EQUIP</v>
          </cell>
          <cell r="E3340">
            <v>31.71</v>
          </cell>
          <cell r="F3340">
            <v>66500</v>
          </cell>
          <cell r="G3340">
            <v>77140</v>
          </cell>
          <cell r="H3340">
            <v>77140</v>
          </cell>
        </row>
        <row r="3341">
          <cell r="B3341" t="str">
            <v>Water Bath 10L</v>
          </cell>
          <cell r="C3341" t="str">
            <v>Equipment</v>
          </cell>
          <cell r="D3341" t="str">
            <v>LAB-EQUIP</v>
          </cell>
          <cell r="E3341">
            <v>31.71</v>
          </cell>
          <cell r="F3341">
            <v>78000</v>
          </cell>
          <cell r="G3341">
            <v>90480</v>
          </cell>
          <cell r="H3341">
            <v>90480</v>
          </cell>
        </row>
        <row r="3342">
          <cell r="B3342" t="str">
            <v>Waterbath,220V,Temperature controlled,shaking,with lysis and washing plugs cat# 166-0561EDU (Biorad)</v>
          </cell>
          <cell r="C3342" t="str">
            <v>Equipment</v>
          </cell>
          <cell r="D3342" t="str">
            <v>LAB-EQUIP</v>
          </cell>
          <cell r="E3342">
            <v>31.35</v>
          </cell>
          <cell r="F3342">
            <v>150800</v>
          </cell>
          <cell r="G3342">
            <v>174928</v>
          </cell>
          <cell r="H3342">
            <v>174928</v>
          </cell>
        </row>
        <row r="3343">
          <cell r="B3343" t="str">
            <v>Strip, Stat(Nova) Complete with docking Station Cat#42224</v>
          </cell>
          <cell r="C3343" t="str">
            <v>Equipment</v>
          </cell>
          <cell r="D3343" t="str">
            <v>LAB-EQUIP</v>
          </cell>
          <cell r="E3343">
            <v>31.71</v>
          </cell>
          <cell r="F3343">
            <v>137808.4</v>
          </cell>
          <cell r="G3343">
            <v>159857.74399999998</v>
          </cell>
          <cell r="H3343">
            <v>159858</v>
          </cell>
        </row>
        <row r="3344">
          <cell r="B3344" t="str">
            <v>Diagnistic, Kit 97250SM Welch Allyn 3.5V Halogen</v>
          </cell>
          <cell r="C3344" t="str">
            <v>Supplies</v>
          </cell>
          <cell r="D3344" t="str">
            <v>LAB-CONS</v>
          </cell>
          <cell r="E3344">
            <v>31.71</v>
          </cell>
          <cell r="F3344">
            <v>14500</v>
          </cell>
          <cell r="G3344">
            <v>16820</v>
          </cell>
          <cell r="H3344">
            <v>16820</v>
          </cell>
        </row>
        <row r="3345">
          <cell r="B3345" t="str">
            <v>Concentrator, Oxygen dual outlet (8L)</v>
          </cell>
          <cell r="C3345" t="str">
            <v>Equipment</v>
          </cell>
          <cell r="D3345" t="str">
            <v>LAB-EQUIP</v>
          </cell>
          <cell r="E3345">
            <v>31.71</v>
          </cell>
          <cell r="F3345">
            <v>135000</v>
          </cell>
          <cell r="G3345">
            <v>156600</v>
          </cell>
          <cell r="H3345">
            <v>156600</v>
          </cell>
        </row>
        <row r="3346">
          <cell r="B3346" t="str">
            <v>Microwave 30L 3MS-304WS (Pc)</v>
          </cell>
          <cell r="C3346" t="str">
            <v>Equipment</v>
          </cell>
          <cell r="D3346" t="str">
            <v>LAB-EQUIP</v>
          </cell>
          <cell r="E3346">
            <v>31.71</v>
          </cell>
          <cell r="F3346">
            <v>24495</v>
          </cell>
          <cell r="G3346">
            <v>28414.199999999997</v>
          </cell>
          <cell r="H3346">
            <v>28415</v>
          </cell>
        </row>
        <row r="3347">
          <cell r="B3347" t="str">
            <v>Sampler, Autosampler, #.IL05002071.</v>
          </cell>
          <cell r="C3347" t="str">
            <v>Equipment</v>
          </cell>
          <cell r="D3347" t="str">
            <v>LAB-EQUIP</v>
          </cell>
          <cell r="E3347">
            <v>31.71</v>
          </cell>
          <cell r="F3347">
            <v>208800</v>
          </cell>
          <cell r="G3347">
            <v>242207.99999999997</v>
          </cell>
          <cell r="H3347">
            <v>242208</v>
          </cell>
        </row>
        <row r="3348">
          <cell r="B3348" t="str">
            <v>Water bath,Twin MDL 188 240V</v>
          </cell>
          <cell r="C3348" t="str">
            <v>Equipment</v>
          </cell>
          <cell r="D3348" t="str">
            <v>LAB-EQUIP</v>
          </cell>
          <cell r="E3348">
            <v>31.71</v>
          </cell>
          <cell r="F3348">
            <v>240000</v>
          </cell>
          <cell r="G3348">
            <v>278400</v>
          </cell>
          <cell r="H3348">
            <v>278400</v>
          </cell>
        </row>
        <row r="3349">
          <cell r="B3349" t="str">
            <v>Water, Mili-Pore Ultrapure System W/RO Pump</v>
          </cell>
          <cell r="C3349" t="str">
            <v>Equipment</v>
          </cell>
          <cell r="D3349" t="str">
            <v>LAB-EQUIP</v>
          </cell>
          <cell r="E3349">
            <v>31.71</v>
          </cell>
          <cell r="F3349">
            <v>986863.64</v>
          </cell>
          <cell r="G3349">
            <v>1144761.8223999999</v>
          </cell>
          <cell r="H3349">
            <v>1144762</v>
          </cell>
        </row>
        <row r="3350">
          <cell r="B3350" t="str">
            <v>kit, Crash Carts for emergency</v>
          </cell>
          <cell r="C3350" t="str">
            <v>Equipment</v>
          </cell>
          <cell r="D3350" t="str">
            <v>LAB-EQUIP</v>
          </cell>
          <cell r="E3350">
            <v>31.71</v>
          </cell>
          <cell r="F3350">
            <v>121800</v>
          </cell>
          <cell r="G3350">
            <v>141288</v>
          </cell>
          <cell r="H3350">
            <v>141288</v>
          </cell>
        </row>
        <row r="3351">
          <cell r="B3351" t="str">
            <v>Data logger, Temperature and Humidity</v>
          </cell>
          <cell r="C3351" t="str">
            <v>Equipment</v>
          </cell>
          <cell r="D3351" t="str">
            <v>LAB-EQUIP</v>
          </cell>
          <cell r="E3351">
            <v>31.71</v>
          </cell>
          <cell r="F3351">
            <v>905356</v>
          </cell>
          <cell r="G3351">
            <v>1050212.96</v>
          </cell>
          <cell r="H3351">
            <v>1050213</v>
          </cell>
        </row>
        <row r="3352">
          <cell r="B3352" t="str">
            <v>Flask, Buchner with glass side hose connection 2000ml</v>
          </cell>
          <cell r="C3352" t="str">
            <v>Supplies</v>
          </cell>
          <cell r="D3352" t="str">
            <v>LAB-EQUIP</v>
          </cell>
          <cell r="E3352">
            <v>31.71</v>
          </cell>
          <cell r="F3352">
            <v>7000</v>
          </cell>
          <cell r="G3352">
            <v>8119.9999999999991</v>
          </cell>
          <cell r="H3352">
            <v>8120</v>
          </cell>
        </row>
        <row r="3353">
          <cell r="B3353" t="str">
            <v>Tubing, Heavy walled vacuum Internal 6.4mm, Length 3m</v>
          </cell>
          <cell r="C3353" t="str">
            <v>Equipment</v>
          </cell>
          <cell r="D3353" t="str">
            <v>LAB-EQUIP</v>
          </cell>
          <cell r="E3353">
            <v>31.71</v>
          </cell>
          <cell r="F3353">
            <v>17400</v>
          </cell>
          <cell r="G3353">
            <v>20184</v>
          </cell>
          <cell r="H3353">
            <v>20184</v>
          </cell>
        </row>
        <row r="3354">
          <cell r="B3354" t="str">
            <v>Tubing, Heavy Walled Vacuum Internal 5mm, length 3m</v>
          </cell>
          <cell r="C3354" t="str">
            <v>Equipment</v>
          </cell>
          <cell r="D3354" t="str">
            <v>LAB-EQUIP</v>
          </cell>
          <cell r="E3354">
            <v>31.71</v>
          </cell>
          <cell r="F3354">
            <v>11600</v>
          </cell>
          <cell r="G3354">
            <v>13455.999999999998</v>
          </cell>
          <cell r="H3354">
            <v>13456</v>
          </cell>
        </row>
        <row r="3355">
          <cell r="B3355" t="str">
            <v>Rubber Teat, Bulbette Pipette Filler</v>
          </cell>
          <cell r="C3355" t="str">
            <v>Equipment</v>
          </cell>
          <cell r="D3355" t="str">
            <v>LAB-EQUIP</v>
          </cell>
          <cell r="E3355">
            <v>31.71</v>
          </cell>
          <cell r="F3355">
            <v>11020</v>
          </cell>
          <cell r="G3355">
            <v>12783.199999999999</v>
          </cell>
          <cell r="H3355">
            <v>12784</v>
          </cell>
        </row>
        <row r="3356">
          <cell r="B3356" t="str">
            <v>Part, UV Ballast for steriguard for Bio-safety Cabinet #OT30QUOTE</v>
          </cell>
          <cell r="C3356" t="str">
            <v>Equipment</v>
          </cell>
          <cell r="D3356" t="str">
            <v>LAB-EQUIP</v>
          </cell>
          <cell r="E3356">
            <v>26.51</v>
          </cell>
          <cell r="F3356">
            <v>14992.82</v>
          </cell>
          <cell r="G3356">
            <v>17391.671199999997</v>
          </cell>
          <cell r="H3356">
            <v>17392</v>
          </cell>
        </row>
        <row r="3357">
          <cell r="B3357" t="str">
            <v>Part, For Water Bath GR150 optima heating circulator -50 to 150C #GP0235010</v>
          </cell>
          <cell r="C3357" t="str">
            <v>Equipment</v>
          </cell>
          <cell r="D3357" t="str">
            <v>LAB-EQUIP</v>
          </cell>
          <cell r="E3357">
            <v>26.51</v>
          </cell>
          <cell r="F3357">
            <v>157089.32999999999</v>
          </cell>
          <cell r="G3357">
            <v>182223.62279999998</v>
          </cell>
          <cell r="H3357">
            <v>182224</v>
          </cell>
        </row>
        <row r="3358">
          <cell r="B3358" t="str">
            <v>Part, Door gasket for Sanyo ULT Freezer  MDF-U70V</v>
          </cell>
          <cell r="C3358" t="str">
            <v>Equipment</v>
          </cell>
          <cell r="D3358" t="str">
            <v>LAB-EQUIP</v>
          </cell>
          <cell r="E3358" t="str">
            <v>26.6B</v>
          </cell>
          <cell r="F3358">
            <v>18328</v>
          </cell>
          <cell r="G3358">
            <v>21260.48</v>
          </cell>
          <cell r="H3358">
            <v>21261</v>
          </cell>
        </row>
        <row r="3359">
          <cell r="B3359" t="str">
            <v>Part, I-lyte probe, # ME 002107</v>
          </cell>
          <cell r="C3359" t="str">
            <v>Equipment</v>
          </cell>
          <cell r="D3359" t="str">
            <v>LAB-EQUIP</v>
          </cell>
          <cell r="E3359" t="str">
            <v>26.8O</v>
          </cell>
          <cell r="F3359">
            <v>22040</v>
          </cell>
          <cell r="G3359">
            <v>25566.399999999998</v>
          </cell>
          <cell r="H3359">
            <v>25567</v>
          </cell>
        </row>
        <row r="3360">
          <cell r="B3360" t="str">
            <v>Part, dispense #48946400 hose pipe Liquid Nitrogen #4883500</v>
          </cell>
          <cell r="C3360" t="str">
            <v>Equipment</v>
          </cell>
          <cell r="D3360" t="str">
            <v>LAB-EQUIP</v>
          </cell>
          <cell r="E3360">
            <v>31.71</v>
          </cell>
          <cell r="F3360">
            <v>88674.6</v>
          </cell>
          <cell r="G3360">
            <v>102862.53599999999</v>
          </cell>
          <cell r="H3360">
            <v>102863</v>
          </cell>
        </row>
        <row r="3361">
          <cell r="B3361" t="str">
            <v>Oxygen, Monitoring system General</v>
          </cell>
          <cell r="C3361" t="str">
            <v>Equipment</v>
          </cell>
          <cell r="D3361" t="str">
            <v>LAB-EQUIP</v>
          </cell>
          <cell r="E3361" t="str">
            <v>26.8O</v>
          </cell>
          <cell r="F3361">
            <v>142154</v>
          </cell>
          <cell r="G3361">
            <v>164898.63999999998</v>
          </cell>
          <cell r="H3361">
            <v>164899</v>
          </cell>
        </row>
        <row r="3362">
          <cell r="B3362" t="str">
            <v>Transmitter, to connect O2 System to Eltek</v>
          </cell>
          <cell r="C3362" t="str">
            <v>Equipment</v>
          </cell>
          <cell r="D3362" t="str">
            <v>LAB-EQUIP</v>
          </cell>
          <cell r="E3362">
            <v>31.71</v>
          </cell>
          <cell r="F3362">
            <v>43505</v>
          </cell>
          <cell r="G3362">
            <v>50465.799999999996</v>
          </cell>
          <cell r="H3362">
            <v>50466</v>
          </cell>
        </row>
        <row r="3363">
          <cell r="B3363" t="str">
            <v>Radiology, Automatic Film processor CP1000 AGFA</v>
          </cell>
          <cell r="C3363" t="str">
            <v>Equipment</v>
          </cell>
          <cell r="D3363" t="str">
            <v>LAB-EQUIP</v>
          </cell>
          <cell r="E3363" t="str">
            <v>26.8O</v>
          </cell>
          <cell r="F3363">
            <v>520000</v>
          </cell>
          <cell r="G3363">
            <v>603200</v>
          </cell>
          <cell r="H3363">
            <v>603200</v>
          </cell>
        </row>
        <row r="3364">
          <cell r="B3364" t="str">
            <v>Extractor, Infant  Mucus without Filter</v>
          </cell>
          <cell r="C3364" t="str">
            <v>Supplies</v>
          </cell>
          <cell r="D3364" t="str">
            <v>LAB-EQUIP</v>
          </cell>
          <cell r="E3364">
            <v>31.71</v>
          </cell>
          <cell r="F3364">
            <v>160</v>
          </cell>
          <cell r="G3364">
            <v>185.6</v>
          </cell>
          <cell r="H3364">
            <v>186</v>
          </cell>
        </row>
        <row r="3365">
          <cell r="B3365" t="str">
            <v>TissueLyser, LT 85600  Bead mill for low- to medium-throughput sample disruption</v>
          </cell>
          <cell r="C3365" t="str">
            <v>Equipment</v>
          </cell>
          <cell r="D3365" t="str">
            <v>LAB-EQUIP</v>
          </cell>
          <cell r="E3365">
            <v>31.71</v>
          </cell>
          <cell r="F3365">
            <v>383838</v>
          </cell>
          <cell r="G3365">
            <v>445252.07999999996</v>
          </cell>
          <cell r="H3365">
            <v>445253</v>
          </cell>
        </row>
        <row r="3366">
          <cell r="B3366" t="str">
            <v>Adapter, TissueLyser LT 12-Tube  Qiagen 69980</v>
          </cell>
          <cell r="C3366" t="str">
            <v>Equipment</v>
          </cell>
          <cell r="D3366" t="str">
            <v>LAB-EQUIP</v>
          </cell>
          <cell r="E3366">
            <v>31.71</v>
          </cell>
          <cell r="F3366">
            <v>75108</v>
          </cell>
          <cell r="G3366">
            <v>87125.28</v>
          </cell>
          <cell r="H3366">
            <v>87126</v>
          </cell>
        </row>
        <row r="3367">
          <cell r="B3367" t="str">
            <v>Adapter,  for 15 ml centrifuge tubes of size 17x120 mm</v>
          </cell>
          <cell r="C3367" t="str">
            <v>Equipment</v>
          </cell>
          <cell r="D3367" t="str">
            <v>LAB-EQUIP</v>
          </cell>
          <cell r="E3367" t="str">
            <v>26.8O</v>
          </cell>
          <cell r="F3367">
            <v>83288</v>
          </cell>
          <cell r="G3367">
            <v>96614.079999999987</v>
          </cell>
          <cell r="H3367">
            <v>96615</v>
          </cell>
        </row>
        <row r="3368">
          <cell r="B3368" t="str">
            <v>Adapter,  for 50 ml conical tubes of size 29x 115 mm</v>
          </cell>
          <cell r="C3368" t="str">
            <v>Equipment</v>
          </cell>
          <cell r="D3368" t="str">
            <v>LAB-EQUIP</v>
          </cell>
          <cell r="E3368" t="str">
            <v>26.8O</v>
          </cell>
          <cell r="F3368">
            <v>83288</v>
          </cell>
          <cell r="G3368">
            <v>96614.079999999987</v>
          </cell>
          <cell r="H3368">
            <v>96615</v>
          </cell>
        </row>
        <row r="3369">
          <cell r="B3369" t="str">
            <v>Dispenser, TissueLyser Single-Bead  5 mm  Qiagen 69965</v>
          </cell>
          <cell r="C3369" t="str">
            <v>Supplies</v>
          </cell>
          <cell r="D3369" t="str">
            <v>LAB-CONS</v>
          </cell>
          <cell r="E3369">
            <v>26.51</v>
          </cell>
          <cell r="F3369">
            <v>25541</v>
          </cell>
          <cell r="G3369">
            <v>29627.559999999998</v>
          </cell>
          <cell r="H3369">
            <v>29628</v>
          </cell>
        </row>
        <row r="3370">
          <cell r="B3370" t="str">
            <v>Machine, Gene X-pert (Cepheid MTB/RIF) Real-time PCR System with accessories</v>
          </cell>
          <cell r="C3370" t="str">
            <v>Equipment</v>
          </cell>
          <cell r="D3370" t="str">
            <v>LAB-EQUIP</v>
          </cell>
          <cell r="E3370">
            <v>31.71</v>
          </cell>
          <cell r="F3370">
            <v>3844210.94</v>
          </cell>
          <cell r="G3370">
            <v>4459284.6903999997</v>
          </cell>
          <cell r="H3370">
            <v>4459285</v>
          </cell>
        </row>
        <row r="3371">
          <cell r="B3371" t="str">
            <v>System, BD Bactec MGIT 960</v>
          </cell>
          <cell r="C3371" t="str">
            <v>Equipment</v>
          </cell>
          <cell r="D3371" t="str">
            <v>LAB-EQUIP</v>
          </cell>
          <cell r="E3371">
            <v>31.71</v>
          </cell>
          <cell r="F3371">
            <v>3458927.2</v>
          </cell>
          <cell r="G3371">
            <v>4012355.5520000001</v>
          </cell>
          <cell r="H3371">
            <v>4012356</v>
          </cell>
        </row>
        <row r="3372">
          <cell r="B3372" t="str">
            <v>Badge, Name Plastic with tag</v>
          </cell>
          <cell r="C3372" t="str">
            <v>Supplies</v>
          </cell>
          <cell r="D3372" t="str">
            <v>OFFICE</v>
          </cell>
          <cell r="E3372" t="str">
            <v>26.6L</v>
          </cell>
          <cell r="F3372">
            <v>44.996400000000001</v>
          </cell>
          <cell r="G3372">
            <v>52.195823999999995</v>
          </cell>
          <cell r="H3372">
            <v>53</v>
          </cell>
        </row>
        <row r="3373">
          <cell r="B3373" t="str">
            <v>Binder, Spiral 8mm 1x100</v>
          </cell>
          <cell r="C3373" t="str">
            <v>Supplies</v>
          </cell>
          <cell r="D3373" t="str">
            <v>OFFICE</v>
          </cell>
          <cell r="E3373" t="str">
            <v>26.6L</v>
          </cell>
          <cell r="F3373">
            <v>215</v>
          </cell>
          <cell r="G3373">
            <v>249.39999999999998</v>
          </cell>
          <cell r="H3373">
            <v>250</v>
          </cell>
        </row>
        <row r="3374">
          <cell r="B3374" t="str">
            <v>Binder, Spiral 10 mm 1x100</v>
          </cell>
          <cell r="C3374" t="str">
            <v>Supplies</v>
          </cell>
          <cell r="D3374" t="str">
            <v>OFFICE</v>
          </cell>
          <cell r="E3374" t="str">
            <v>26.6L</v>
          </cell>
          <cell r="F3374">
            <v>245</v>
          </cell>
          <cell r="G3374">
            <v>284.2</v>
          </cell>
          <cell r="H3374">
            <v>285</v>
          </cell>
        </row>
        <row r="3375">
          <cell r="B3375" t="str">
            <v>Binder, Spiral 14mm 1x100</v>
          </cell>
          <cell r="C3375" t="str">
            <v>Supplies</v>
          </cell>
          <cell r="D3375" t="str">
            <v>OFFICE</v>
          </cell>
          <cell r="E3375" t="str">
            <v>26.6L</v>
          </cell>
          <cell r="F3375">
            <v>570</v>
          </cell>
          <cell r="G3375">
            <v>661.19999999999993</v>
          </cell>
          <cell r="H3375">
            <v>662</v>
          </cell>
        </row>
        <row r="3376">
          <cell r="B3376" t="str">
            <v>Binder, Spiral 16mm 1x100</v>
          </cell>
          <cell r="C3376" t="str">
            <v>Supplies</v>
          </cell>
          <cell r="D3376" t="str">
            <v>OFFICE</v>
          </cell>
          <cell r="E3376" t="str">
            <v>26.6L</v>
          </cell>
          <cell r="F3376">
            <v>750</v>
          </cell>
          <cell r="G3376">
            <v>869.99999999999989</v>
          </cell>
          <cell r="H3376">
            <v>870</v>
          </cell>
        </row>
        <row r="3377">
          <cell r="B3377" t="str">
            <v>Binder, Spiral 25mm 1x50</v>
          </cell>
          <cell r="C3377" t="str">
            <v>Supplies</v>
          </cell>
          <cell r="D3377" t="str">
            <v>OFFICE</v>
          </cell>
          <cell r="E3377" t="str">
            <v>26.6L</v>
          </cell>
          <cell r="F3377">
            <v>1077.5899999999999</v>
          </cell>
          <cell r="G3377">
            <v>1250.0043999999998</v>
          </cell>
          <cell r="H3377">
            <v>1251</v>
          </cell>
        </row>
        <row r="3378">
          <cell r="B3378" t="str">
            <v>Binder, Spiral 45mm 1x25</v>
          </cell>
          <cell r="C3378" t="str">
            <v>Supplies</v>
          </cell>
          <cell r="D3378" t="str">
            <v>OFFICE</v>
          </cell>
          <cell r="E3378" t="str">
            <v>26.6L</v>
          </cell>
          <cell r="F3378">
            <v>800</v>
          </cell>
          <cell r="G3378">
            <v>927.99999999999989</v>
          </cell>
          <cell r="H3378">
            <v>928</v>
          </cell>
        </row>
        <row r="3379">
          <cell r="B3379" t="str">
            <v>Binder, Spiral 51/ 52mm 1x25</v>
          </cell>
          <cell r="C3379" t="str">
            <v>Supplies</v>
          </cell>
          <cell r="D3379" t="str">
            <v>OFFICE</v>
          </cell>
          <cell r="E3379" t="str">
            <v>26.6L</v>
          </cell>
          <cell r="F3379">
            <v>800</v>
          </cell>
          <cell r="G3379">
            <v>927.99999999999989</v>
          </cell>
          <cell r="H3379">
            <v>928</v>
          </cell>
        </row>
        <row r="3380">
          <cell r="B3380" t="str">
            <v>Binder, Spiral 22mm 1x100</v>
          </cell>
          <cell r="C3380" t="str">
            <v>Supplies</v>
          </cell>
          <cell r="D3380" t="str">
            <v>OFFICE</v>
          </cell>
          <cell r="E3380" t="str">
            <v>26.6L</v>
          </cell>
          <cell r="F3380">
            <v>900</v>
          </cell>
          <cell r="G3380">
            <v>1044</v>
          </cell>
          <cell r="H3380">
            <v>1044</v>
          </cell>
        </row>
        <row r="3381">
          <cell r="B3381" t="str">
            <v>Book, Counter A4 3Quire</v>
          </cell>
          <cell r="C3381" t="str">
            <v>Supplies</v>
          </cell>
          <cell r="D3381" t="str">
            <v>OFFICE</v>
          </cell>
          <cell r="E3381" t="str">
            <v>26.6L</v>
          </cell>
          <cell r="F3381">
            <v>130.00004999999999</v>
          </cell>
          <cell r="G3381">
            <v>150.80005799999998</v>
          </cell>
          <cell r="H3381">
            <v>151</v>
          </cell>
        </row>
        <row r="3382">
          <cell r="B3382" t="str">
            <v>Book, Counter A4 4Quire</v>
          </cell>
          <cell r="C3382" t="str">
            <v>Supplies</v>
          </cell>
          <cell r="D3382" t="str">
            <v>OFFICE</v>
          </cell>
          <cell r="E3382" t="str">
            <v>26.6L</v>
          </cell>
          <cell r="F3382">
            <v>139.19999999999999</v>
          </cell>
          <cell r="G3382">
            <v>161.47199999999998</v>
          </cell>
          <cell r="H3382">
            <v>162</v>
          </cell>
        </row>
        <row r="3383">
          <cell r="B3383" t="str">
            <v>Book, Goods Received Note</v>
          </cell>
          <cell r="C3383" t="str">
            <v>Supplies</v>
          </cell>
          <cell r="D3383" t="str">
            <v>OFFICE</v>
          </cell>
          <cell r="E3383" t="str">
            <v>26.6L</v>
          </cell>
          <cell r="F3383">
            <v>305.17</v>
          </cell>
          <cell r="G3383">
            <v>353.99720000000002</v>
          </cell>
          <cell r="H3383">
            <v>354</v>
          </cell>
        </row>
        <row r="3384">
          <cell r="B3384" t="str">
            <v>Book, Store's Issue voucher</v>
          </cell>
          <cell r="C3384" t="str">
            <v>Supplies</v>
          </cell>
          <cell r="D3384" t="str">
            <v>OFFICE</v>
          </cell>
          <cell r="E3384" t="str">
            <v>26.6L</v>
          </cell>
          <cell r="F3384">
            <v>313</v>
          </cell>
          <cell r="G3384">
            <v>363.08</v>
          </cell>
          <cell r="H3384">
            <v>364</v>
          </cell>
        </row>
        <row r="3385">
          <cell r="B3385" t="str">
            <v xml:space="preserve">Book, Purchase Requisition </v>
          </cell>
          <cell r="C3385" t="str">
            <v>Supplies</v>
          </cell>
          <cell r="D3385" t="str">
            <v>OFFICE</v>
          </cell>
          <cell r="E3385" t="str">
            <v>26.6L</v>
          </cell>
          <cell r="F3385">
            <v>313</v>
          </cell>
          <cell r="G3385">
            <v>363.08</v>
          </cell>
          <cell r="H3385">
            <v>364</v>
          </cell>
        </row>
        <row r="3386">
          <cell r="B3386" t="str">
            <v>Book, Shorthand Note A5</v>
          </cell>
          <cell r="C3386" t="str">
            <v>Supplies</v>
          </cell>
          <cell r="D3386" t="str">
            <v>OFFICE</v>
          </cell>
          <cell r="E3386" t="str">
            <v>26.6L</v>
          </cell>
          <cell r="F3386">
            <v>25.52</v>
          </cell>
          <cell r="G3386">
            <v>29.603199999999998</v>
          </cell>
          <cell r="H3386">
            <v>30</v>
          </cell>
        </row>
        <row r="3387">
          <cell r="B3387" t="str">
            <v>Book, Goods In-ward Register</v>
          </cell>
          <cell r="C3387" t="str">
            <v>Supplies</v>
          </cell>
          <cell r="D3387" t="str">
            <v>OFFICE</v>
          </cell>
          <cell r="E3387" t="str">
            <v>26.6L</v>
          </cell>
          <cell r="F3387">
            <v>582</v>
          </cell>
          <cell r="G3387">
            <v>675.12</v>
          </cell>
          <cell r="H3387">
            <v>676</v>
          </cell>
        </row>
        <row r="3388">
          <cell r="B3388" t="str">
            <v>Book, Goods Return Note (50 Pgs/Bk)(pc)</v>
          </cell>
          <cell r="C3388" t="str">
            <v>Supplies</v>
          </cell>
          <cell r="D3388" t="str">
            <v>OFFICE</v>
          </cell>
          <cell r="E3388" t="str">
            <v>26.6L</v>
          </cell>
          <cell r="F3388">
            <v>320</v>
          </cell>
          <cell r="G3388">
            <v>371.2</v>
          </cell>
          <cell r="H3388">
            <v>372</v>
          </cell>
        </row>
        <row r="3389">
          <cell r="B3389" t="str">
            <v>Book, Epidemiologic Evidence</v>
          </cell>
          <cell r="C3389" t="str">
            <v>Supplies</v>
          </cell>
          <cell r="D3389" t="str">
            <v>OFFICE</v>
          </cell>
          <cell r="E3389" t="str">
            <v>26.6L</v>
          </cell>
          <cell r="F3389">
            <v>6440</v>
          </cell>
          <cell r="G3389">
            <v>7470.4</v>
          </cell>
          <cell r="H3389">
            <v>7471</v>
          </cell>
        </row>
        <row r="3390">
          <cell r="B3390" t="str">
            <v>Book, Medhod in Observation</v>
          </cell>
          <cell r="C3390" t="str">
            <v>Supplies</v>
          </cell>
          <cell r="D3390" t="str">
            <v>OFFICE</v>
          </cell>
          <cell r="E3390" t="str">
            <v>26.6L</v>
          </cell>
          <cell r="F3390">
            <v>4760</v>
          </cell>
          <cell r="G3390">
            <v>5521.5999999999995</v>
          </cell>
          <cell r="H3390">
            <v>5522</v>
          </cell>
        </row>
        <row r="3391">
          <cell r="B3391" t="str">
            <v>Book, Printed Referral</v>
          </cell>
          <cell r="C3391" t="str">
            <v>Supplies</v>
          </cell>
          <cell r="D3391" t="str">
            <v>OFFICE</v>
          </cell>
          <cell r="E3391" t="str">
            <v>26.6L</v>
          </cell>
          <cell r="F3391">
            <v>324.8</v>
          </cell>
          <cell r="G3391">
            <v>376.76799999999997</v>
          </cell>
          <cell r="H3391">
            <v>377</v>
          </cell>
        </row>
        <row r="3392">
          <cell r="B3392" t="str">
            <v>Book,  Acknowledgement Voucher</v>
          </cell>
          <cell r="C3392" t="str">
            <v>Supplies</v>
          </cell>
          <cell r="D3392" t="str">
            <v>OFFICE</v>
          </cell>
          <cell r="E3392" t="str">
            <v>26.6L</v>
          </cell>
          <cell r="F3392">
            <v>324.8</v>
          </cell>
          <cell r="G3392">
            <v>376.76799999999997</v>
          </cell>
          <cell r="H3392">
            <v>377</v>
          </cell>
        </row>
        <row r="3393">
          <cell r="B3393" t="str">
            <v>Book, Text</v>
          </cell>
          <cell r="C3393" t="str">
            <v>Supplies</v>
          </cell>
          <cell r="D3393" t="str">
            <v>OFFICE</v>
          </cell>
          <cell r="E3393" t="str">
            <v>26.6L</v>
          </cell>
          <cell r="F3393">
            <v>5530.38</v>
          </cell>
          <cell r="G3393">
            <v>6415.2407999999996</v>
          </cell>
          <cell r="H3393">
            <v>6416</v>
          </cell>
        </row>
        <row r="3394">
          <cell r="B3394" t="str">
            <v>Book, Pharmacy Requisition Issue Voucher</v>
          </cell>
          <cell r="C3394" t="str">
            <v>Supplies</v>
          </cell>
          <cell r="D3394" t="str">
            <v>OFFICE</v>
          </cell>
          <cell r="E3394" t="str">
            <v>26.6L</v>
          </cell>
          <cell r="F3394">
            <v>464</v>
          </cell>
          <cell r="G3394">
            <v>538.24</v>
          </cell>
          <cell r="H3394">
            <v>539</v>
          </cell>
        </row>
        <row r="3395">
          <cell r="B3395" t="str">
            <v>Book, Text,  DESIGN PATTERS Elements of Reusable Object-Oriented Software</v>
          </cell>
          <cell r="C3395" t="str">
            <v>Supplies</v>
          </cell>
          <cell r="D3395" t="str">
            <v>OFFICE</v>
          </cell>
          <cell r="E3395" t="str">
            <v>26.6L</v>
          </cell>
          <cell r="F3395">
            <v>8480</v>
          </cell>
          <cell r="G3395">
            <v>9836.7999999999993</v>
          </cell>
          <cell r="H3395">
            <v>9837</v>
          </cell>
        </row>
        <row r="3396">
          <cell r="B3396" t="str">
            <v>Book Text, Java EE Development with NetBeans, Published Oct. 2008</v>
          </cell>
          <cell r="C3396" t="str">
            <v>Supplies</v>
          </cell>
          <cell r="D3396" t="str">
            <v>OFFICE</v>
          </cell>
          <cell r="E3396" t="str">
            <v>26.6L</v>
          </cell>
          <cell r="F3396">
            <v>10850</v>
          </cell>
          <cell r="G3396">
            <v>12586</v>
          </cell>
          <cell r="H3396">
            <v>12586</v>
          </cell>
        </row>
        <row r="3397">
          <cell r="B3397" t="str">
            <v>Box, File Robin  Large Plain Assorted Colours</v>
          </cell>
          <cell r="C3397" t="str">
            <v>Supplies</v>
          </cell>
          <cell r="D3397" t="str">
            <v>OFFICE</v>
          </cell>
          <cell r="E3397" t="str">
            <v>26.6L</v>
          </cell>
          <cell r="F3397">
            <v>165</v>
          </cell>
          <cell r="G3397">
            <v>191.39999999999998</v>
          </cell>
          <cell r="H3397">
            <v>192</v>
          </cell>
        </row>
        <row r="3398">
          <cell r="B3398" t="str">
            <v>Box, File  Large Plastic Globe or Filetex Assorted Colours</v>
          </cell>
          <cell r="C3398" t="str">
            <v>Supplies</v>
          </cell>
          <cell r="D3398" t="str">
            <v>OFFICE</v>
          </cell>
          <cell r="E3398" t="str">
            <v>26.6L</v>
          </cell>
          <cell r="F3398">
            <v>213.00035</v>
          </cell>
          <cell r="G3398">
            <v>247.08040599999998</v>
          </cell>
          <cell r="H3398">
            <v>248</v>
          </cell>
        </row>
        <row r="3399">
          <cell r="B3399" t="str">
            <v>Box, File  Slim Plastic Assorted Colours</v>
          </cell>
          <cell r="C3399" t="str">
            <v>Supplies</v>
          </cell>
          <cell r="D3399" t="str">
            <v>OFFICE</v>
          </cell>
          <cell r="E3399" t="str">
            <v>26.6L</v>
          </cell>
          <cell r="F3399">
            <v>197.2</v>
          </cell>
          <cell r="G3399">
            <v>228.75199999999998</v>
          </cell>
          <cell r="H3399">
            <v>229</v>
          </cell>
        </row>
        <row r="3400">
          <cell r="B3400" t="str">
            <v>Card, Business Printed</v>
          </cell>
          <cell r="C3400" t="str">
            <v>Supplies</v>
          </cell>
          <cell r="D3400" t="str">
            <v>OFFICE</v>
          </cell>
          <cell r="E3400" t="str">
            <v>26.6L</v>
          </cell>
          <cell r="F3400">
            <v>25</v>
          </cell>
          <cell r="G3400">
            <v>28.999999999999996</v>
          </cell>
          <cell r="H3400">
            <v>29</v>
          </cell>
        </row>
        <row r="3401">
          <cell r="B3401" t="str">
            <v>Calculator, Casio MS-270</v>
          </cell>
          <cell r="C3401" t="str">
            <v>Supplies</v>
          </cell>
          <cell r="D3401" t="str">
            <v>OFFICE</v>
          </cell>
          <cell r="E3401" t="str">
            <v>26.6L</v>
          </cell>
          <cell r="F3401">
            <v>950.00519999999995</v>
          </cell>
          <cell r="G3401">
            <v>1102.0060319999998</v>
          </cell>
          <cell r="H3401">
            <v>1103</v>
          </cell>
        </row>
        <row r="3402">
          <cell r="B3402" t="str">
            <v>Calculator, Casio Scientific FX100</v>
          </cell>
          <cell r="C3402" t="str">
            <v>Supplies</v>
          </cell>
          <cell r="D3402" t="str">
            <v>OFFICE</v>
          </cell>
          <cell r="E3402" t="str">
            <v>26.6L</v>
          </cell>
          <cell r="F3402">
            <v>1856</v>
          </cell>
          <cell r="G3402">
            <v>2152.96</v>
          </cell>
          <cell r="H3402">
            <v>2153</v>
          </cell>
        </row>
        <row r="3403">
          <cell r="B3403" t="str">
            <v>Flip, Chart stand with Board</v>
          </cell>
          <cell r="C3403" t="str">
            <v>Supplies</v>
          </cell>
          <cell r="D3403" t="str">
            <v>OFFICE</v>
          </cell>
          <cell r="E3403" t="str">
            <v>26.6L</v>
          </cell>
          <cell r="F3403">
            <v>5800</v>
          </cell>
          <cell r="G3403">
            <v>6727.9999999999991</v>
          </cell>
          <cell r="H3403">
            <v>6728</v>
          </cell>
        </row>
        <row r="3404">
          <cell r="B3404" t="str">
            <v>Cutter, Guillotine Paper A3 Size</v>
          </cell>
          <cell r="C3404" t="str">
            <v>Supplies</v>
          </cell>
          <cell r="D3404" t="str">
            <v>OFFICE</v>
          </cell>
          <cell r="E3404" t="str">
            <v>26.6L</v>
          </cell>
          <cell r="F3404">
            <v>4100</v>
          </cell>
          <cell r="G3404">
            <v>4756</v>
          </cell>
          <cell r="H3404">
            <v>4756</v>
          </cell>
        </row>
        <row r="3405">
          <cell r="B3405" t="str">
            <v>Clip, Binder 1-5/8 Medium 1x12</v>
          </cell>
          <cell r="C3405" t="str">
            <v>Supplies</v>
          </cell>
          <cell r="D3405" t="str">
            <v>OFFICE</v>
          </cell>
          <cell r="E3405" t="str">
            <v>26.6L</v>
          </cell>
          <cell r="F3405">
            <v>155</v>
          </cell>
          <cell r="G3405">
            <v>179.79999999999998</v>
          </cell>
          <cell r="H3405">
            <v>180</v>
          </cell>
        </row>
        <row r="3406">
          <cell r="B3406" t="str">
            <v>Clip, Binder 3/4 Small 1x12</v>
          </cell>
          <cell r="C3406" t="str">
            <v>Supplies</v>
          </cell>
          <cell r="D3406" t="str">
            <v>OFFICE</v>
          </cell>
          <cell r="E3406" t="str">
            <v>26.6L</v>
          </cell>
          <cell r="F3406">
            <v>84.000200000000007</v>
          </cell>
          <cell r="G3406">
            <v>97.440231999999995</v>
          </cell>
          <cell r="H3406">
            <v>98</v>
          </cell>
        </row>
        <row r="3407">
          <cell r="B3407" t="str">
            <v>Clip, Paper 1 wire size 1x100</v>
          </cell>
          <cell r="C3407" t="str">
            <v>Supplies</v>
          </cell>
          <cell r="D3407" t="str">
            <v>OFFICE</v>
          </cell>
          <cell r="E3407" t="str">
            <v>26.6L</v>
          </cell>
          <cell r="F3407">
            <v>11.994400000000001</v>
          </cell>
          <cell r="G3407">
            <v>13.913504</v>
          </cell>
          <cell r="H3407">
            <v>14</v>
          </cell>
        </row>
        <row r="3408">
          <cell r="B3408" t="str">
            <v>Clip, Paper 3/8 wire 33mm 1x100</v>
          </cell>
          <cell r="C3408" t="str">
            <v>Supplies</v>
          </cell>
          <cell r="D3408" t="str">
            <v>OFFICE</v>
          </cell>
          <cell r="E3408" t="str">
            <v>26.6L</v>
          </cell>
          <cell r="F3408">
            <v>14</v>
          </cell>
          <cell r="G3408">
            <v>16.239999999999998</v>
          </cell>
          <cell r="H3408">
            <v>17</v>
          </cell>
        </row>
        <row r="3409">
          <cell r="B3409" t="str">
            <v>Clip, Paper Giant  1x100</v>
          </cell>
          <cell r="C3409" t="str">
            <v>Supplies</v>
          </cell>
          <cell r="D3409" t="str">
            <v>OFFICE</v>
          </cell>
          <cell r="E3409" t="str">
            <v>26.6L</v>
          </cell>
          <cell r="F3409">
            <v>46.4</v>
          </cell>
          <cell r="G3409">
            <v>53.823999999999998</v>
          </cell>
          <cell r="H3409">
            <v>54</v>
          </cell>
        </row>
        <row r="3410">
          <cell r="B3410" t="str">
            <v>Clipboard, Legal size, Wooden</v>
          </cell>
          <cell r="C3410" t="str">
            <v>Supplies</v>
          </cell>
          <cell r="D3410" t="str">
            <v>OFFICE</v>
          </cell>
          <cell r="E3410" t="str">
            <v>26.6L</v>
          </cell>
          <cell r="F3410">
            <v>40.6</v>
          </cell>
          <cell r="G3410">
            <v>47.095999999999997</v>
          </cell>
          <cell r="H3410">
            <v>48</v>
          </cell>
        </row>
        <row r="3411">
          <cell r="B3411" t="str">
            <v>Clipboard, Letter size, Plastic</v>
          </cell>
          <cell r="C3411" t="str">
            <v>Supplies</v>
          </cell>
          <cell r="D3411" t="str">
            <v>OFFICE</v>
          </cell>
          <cell r="E3411" t="str">
            <v>26.6L</v>
          </cell>
          <cell r="F3411">
            <v>97.985200000000006</v>
          </cell>
          <cell r="G3411">
            <v>113.66283199999999</v>
          </cell>
          <cell r="H3411">
            <v>114</v>
          </cell>
        </row>
        <row r="3412">
          <cell r="B3412" t="str">
            <v>Cover, Binding  Assorted Colours 1x100</v>
          </cell>
          <cell r="C3412" t="str">
            <v>Supplies</v>
          </cell>
          <cell r="D3412" t="str">
            <v>OFFICE</v>
          </cell>
          <cell r="E3412" t="str">
            <v>26.6L</v>
          </cell>
          <cell r="F3412">
            <v>380</v>
          </cell>
          <cell r="G3412">
            <v>440.79999999999995</v>
          </cell>
          <cell r="H3412">
            <v>441</v>
          </cell>
        </row>
        <row r="3413">
          <cell r="B3413" t="str">
            <v>Cover, Binding  Clear 1x100</v>
          </cell>
          <cell r="C3413" t="str">
            <v>Supplies</v>
          </cell>
          <cell r="D3413" t="str">
            <v>OFFICE</v>
          </cell>
          <cell r="E3413" t="str">
            <v>26.6L</v>
          </cell>
          <cell r="F3413">
            <v>489.99565999999999</v>
          </cell>
          <cell r="G3413">
            <v>568.39496559999998</v>
          </cell>
          <cell r="H3413">
            <v>569</v>
          </cell>
        </row>
        <row r="3414">
          <cell r="B3414" t="str">
            <v>Diary,  Pocket</v>
          </cell>
          <cell r="C3414" t="str">
            <v>Supplies</v>
          </cell>
          <cell r="D3414" t="str">
            <v>OFFICE</v>
          </cell>
          <cell r="E3414" t="str">
            <v>26.6L</v>
          </cell>
          <cell r="F3414">
            <v>95</v>
          </cell>
          <cell r="G3414">
            <v>110.19999999999999</v>
          </cell>
          <cell r="H3414">
            <v>111</v>
          </cell>
        </row>
        <row r="3415">
          <cell r="B3415" t="str">
            <v xml:space="preserve">Diary, Executive A4 </v>
          </cell>
          <cell r="C3415" t="str">
            <v>Supplies</v>
          </cell>
          <cell r="D3415" t="str">
            <v>OFFICE</v>
          </cell>
          <cell r="E3415" t="str">
            <v>26.6L</v>
          </cell>
          <cell r="F3415">
            <v>1049.998</v>
          </cell>
          <cell r="G3415">
            <v>1217.9976799999999</v>
          </cell>
          <cell r="H3415">
            <v>1218</v>
          </cell>
        </row>
        <row r="3416">
          <cell r="B3416" t="str">
            <v>Diary, Office A5</v>
          </cell>
          <cell r="C3416" t="str">
            <v>Supplies</v>
          </cell>
          <cell r="D3416" t="str">
            <v>OFFICE</v>
          </cell>
          <cell r="E3416" t="str">
            <v>26.6L</v>
          </cell>
          <cell r="F3416">
            <v>649.99455</v>
          </cell>
          <cell r="G3416">
            <v>753.99367799999993</v>
          </cell>
          <cell r="H3416">
            <v>754</v>
          </cell>
        </row>
        <row r="3417">
          <cell r="B3417" t="str">
            <v>Diary, Two Day Page A4</v>
          </cell>
          <cell r="C3417" t="str">
            <v>Supplies</v>
          </cell>
          <cell r="D3417" t="str">
            <v>OFFICE</v>
          </cell>
          <cell r="E3417" t="str">
            <v>26.6L</v>
          </cell>
          <cell r="F3417">
            <v>777.2</v>
          </cell>
          <cell r="G3417">
            <v>901.55200000000002</v>
          </cell>
          <cell r="H3417">
            <v>902</v>
          </cell>
        </row>
        <row r="3418">
          <cell r="B3418" t="str">
            <v>Diary, Printed</v>
          </cell>
          <cell r="C3418" t="str">
            <v>Supplies</v>
          </cell>
          <cell r="D3418" t="str">
            <v>OFFICE</v>
          </cell>
          <cell r="E3418" t="str">
            <v>26.6L</v>
          </cell>
          <cell r="F3418">
            <v>46.4</v>
          </cell>
          <cell r="G3418">
            <v>53.823999999999998</v>
          </cell>
          <cell r="H3418">
            <v>54</v>
          </cell>
        </row>
        <row r="3419">
          <cell r="B3419" t="str">
            <v>Dispenser, Packing Tape 2''</v>
          </cell>
          <cell r="C3419" t="str">
            <v>Supplies</v>
          </cell>
          <cell r="D3419" t="str">
            <v>OFFICE</v>
          </cell>
          <cell r="E3419" t="str">
            <v>26.6L</v>
          </cell>
          <cell r="F3419">
            <v>600</v>
          </cell>
          <cell r="G3419">
            <v>696</v>
          </cell>
          <cell r="H3419">
            <v>696</v>
          </cell>
        </row>
        <row r="3420">
          <cell r="B3420" t="str">
            <v>Dividers, File  1x20</v>
          </cell>
          <cell r="C3420" t="str">
            <v>Supplies</v>
          </cell>
          <cell r="D3420" t="str">
            <v>OFFICE</v>
          </cell>
          <cell r="E3420" t="str">
            <v>26.6L</v>
          </cell>
          <cell r="F3420">
            <v>1369.9947999999999</v>
          </cell>
          <cell r="G3420">
            <v>1589.1939679999998</v>
          </cell>
          <cell r="H3420">
            <v>1590</v>
          </cell>
        </row>
        <row r="3421">
          <cell r="B3421" t="str">
            <v>Dividers, File Index Enrolment 26/pkt</v>
          </cell>
          <cell r="C3421" t="str">
            <v>Supplies</v>
          </cell>
          <cell r="D3421" t="str">
            <v>OFFICE</v>
          </cell>
          <cell r="E3421" t="str">
            <v>26.6L</v>
          </cell>
          <cell r="F3421">
            <v>1369.9947999999999</v>
          </cell>
          <cell r="G3421">
            <v>1589.1939679999998</v>
          </cell>
          <cell r="H3421">
            <v>1590</v>
          </cell>
        </row>
        <row r="3422">
          <cell r="B3422" t="str">
            <v>Dividers, File Partner Enrolment 25/pkt</v>
          </cell>
          <cell r="C3422" t="str">
            <v>Supplies</v>
          </cell>
          <cell r="D3422" t="str">
            <v>OFFICE</v>
          </cell>
          <cell r="E3422" t="str">
            <v>26.6L</v>
          </cell>
          <cell r="F3422">
            <v>1369.9947999999999</v>
          </cell>
          <cell r="G3422">
            <v>1589.1939679999998</v>
          </cell>
          <cell r="H3422">
            <v>1590</v>
          </cell>
        </row>
        <row r="3423">
          <cell r="B3423" t="str">
            <v>Envelope,  Medicine 10mmx9cm 1x1000</v>
          </cell>
          <cell r="C3423" t="str">
            <v>Supplies</v>
          </cell>
          <cell r="D3423" t="str">
            <v>OFFICE</v>
          </cell>
          <cell r="E3423" t="str">
            <v>26.6L</v>
          </cell>
          <cell r="F3423">
            <v>277</v>
          </cell>
          <cell r="G3423">
            <v>321.32</v>
          </cell>
          <cell r="H3423">
            <v>322</v>
          </cell>
        </row>
        <row r="3424">
          <cell r="B3424" t="str">
            <v>Envelope, A3 Brown 1x25</v>
          </cell>
          <cell r="C3424" t="str">
            <v>Supplies</v>
          </cell>
          <cell r="D3424" t="str">
            <v>OFFICE</v>
          </cell>
          <cell r="E3424" t="str">
            <v>26.6L</v>
          </cell>
          <cell r="F3424">
            <v>100</v>
          </cell>
          <cell r="G3424">
            <v>115.99999999999999</v>
          </cell>
          <cell r="H3424">
            <v>116</v>
          </cell>
        </row>
        <row r="3425">
          <cell r="B3425" t="str">
            <v>Envelope, A4 Brown 1x25</v>
          </cell>
          <cell r="C3425" t="str">
            <v>Supplies</v>
          </cell>
          <cell r="D3425" t="str">
            <v>OFFICE</v>
          </cell>
          <cell r="E3425" t="str">
            <v>26.6L</v>
          </cell>
          <cell r="F3425">
            <v>56.500120000000003</v>
          </cell>
          <cell r="G3425">
            <v>65.540139199999999</v>
          </cell>
          <cell r="H3425">
            <v>66</v>
          </cell>
        </row>
        <row r="3426">
          <cell r="B3426" t="str">
            <v>Envelope, A4 Plastic 300gm 1x100</v>
          </cell>
          <cell r="C3426" t="str">
            <v>Supplies</v>
          </cell>
          <cell r="D3426" t="str">
            <v>OFFICE</v>
          </cell>
          <cell r="E3426" t="str">
            <v>26.6L</v>
          </cell>
          <cell r="F3426">
            <v>750</v>
          </cell>
          <cell r="G3426">
            <v>869.99999999999989</v>
          </cell>
          <cell r="H3426">
            <v>870</v>
          </cell>
        </row>
        <row r="3427">
          <cell r="B3427" t="str">
            <v>Envelope, A5 Brown 1x25</v>
          </cell>
          <cell r="C3427" t="str">
            <v>Supplies</v>
          </cell>
          <cell r="D3427" t="str">
            <v>OFFICE</v>
          </cell>
          <cell r="E3427" t="str">
            <v>26.6L</v>
          </cell>
          <cell r="F3427">
            <v>32.500100000000003</v>
          </cell>
          <cell r="G3427">
            <v>37.700116000000001</v>
          </cell>
          <cell r="H3427">
            <v>38</v>
          </cell>
        </row>
        <row r="3428">
          <cell r="B3428" t="str">
            <v>Envelope, Brown 44X35cm for X-Ray</v>
          </cell>
          <cell r="C3428" t="str">
            <v>Supplies</v>
          </cell>
          <cell r="D3428" t="str">
            <v>OFFICE</v>
          </cell>
          <cell r="E3428" t="str">
            <v>26.6L</v>
          </cell>
          <cell r="F3428">
            <v>8.4</v>
          </cell>
          <cell r="G3428">
            <v>9.7439999999999998</v>
          </cell>
          <cell r="H3428">
            <v>10</v>
          </cell>
        </row>
        <row r="3429">
          <cell r="B3429" t="str">
            <v>Envelope,  Medicine 10mmx9cm 1x100</v>
          </cell>
          <cell r="C3429" t="str">
            <v>Supplies</v>
          </cell>
          <cell r="D3429" t="str">
            <v>OFFICE</v>
          </cell>
          <cell r="E3429" t="str">
            <v>26.6L</v>
          </cell>
          <cell r="F3429">
            <v>190</v>
          </cell>
          <cell r="G3429">
            <v>220.39999999999998</v>
          </cell>
          <cell r="H3429">
            <v>221</v>
          </cell>
        </row>
        <row r="3430">
          <cell r="B3430" t="str">
            <v>Envelope, Standard Size White 9x4 1X25</v>
          </cell>
          <cell r="C3430" t="str">
            <v>Supplies</v>
          </cell>
          <cell r="D3430" t="str">
            <v>OFFICE</v>
          </cell>
          <cell r="E3430" t="str">
            <v>26.6L</v>
          </cell>
          <cell r="F3430">
            <v>43.999949999999998</v>
          </cell>
          <cell r="G3430">
            <v>51.039941999999996</v>
          </cell>
          <cell r="H3430">
            <v>52</v>
          </cell>
        </row>
        <row r="3431">
          <cell r="B3431" t="str">
            <v>Envelope, Plastic (Folders) with string fastener</v>
          </cell>
          <cell r="C3431" t="str">
            <v>Supplies</v>
          </cell>
          <cell r="D3431" t="str">
            <v>OFFICE</v>
          </cell>
          <cell r="E3431" t="str">
            <v>26.6L</v>
          </cell>
          <cell r="F3431">
            <v>522</v>
          </cell>
          <cell r="G3431">
            <v>605.52</v>
          </cell>
          <cell r="H3431">
            <v>606</v>
          </cell>
        </row>
        <row r="3432">
          <cell r="B3432" t="str">
            <v xml:space="preserve">Eraser, Pelican BR 40 Brown </v>
          </cell>
          <cell r="C3432" t="str">
            <v>Supplies</v>
          </cell>
          <cell r="D3432" t="str">
            <v>OFFICE</v>
          </cell>
          <cell r="E3432" t="str">
            <v>26.6L</v>
          </cell>
          <cell r="F3432">
            <v>15.999879999999999</v>
          </cell>
          <cell r="G3432">
            <v>18.559860799999999</v>
          </cell>
          <cell r="H3432">
            <v>19</v>
          </cell>
        </row>
        <row r="3433">
          <cell r="B3433" t="str">
            <v>Eraser, White Board</v>
          </cell>
          <cell r="C3433" t="str">
            <v>Supplies</v>
          </cell>
          <cell r="D3433" t="str">
            <v>OFFICE</v>
          </cell>
          <cell r="E3433" t="str">
            <v>26.6L</v>
          </cell>
          <cell r="F3433">
            <v>79</v>
          </cell>
          <cell r="G3433">
            <v>91.64</v>
          </cell>
          <cell r="H3433">
            <v>92</v>
          </cell>
        </row>
        <row r="3434">
          <cell r="B3434" t="str">
            <v>Fasteners, File 1X50</v>
          </cell>
          <cell r="C3434" t="str">
            <v>Supplies</v>
          </cell>
          <cell r="D3434" t="str">
            <v>OFFICE</v>
          </cell>
          <cell r="E3434" t="str">
            <v>26.6L</v>
          </cell>
          <cell r="F3434">
            <v>70.006</v>
          </cell>
          <cell r="G3434">
            <v>81.206959999999995</v>
          </cell>
          <cell r="H3434">
            <v>82</v>
          </cell>
        </row>
        <row r="3435">
          <cell r="B3435" t="str">
            <v>File, Folder  Manila Legal size plain</v>
          </cell>
          <cell r="C3435" t="str">
            <v>Supplies</v>
          </cell>
          <cell r="D3435" t="str">
            <v>OFFICE</v>
          </cell>
          <cell r="E3435" t="str">
            <v>26.6L</v>
          </cell>
          <cell r="F3435">
            <v>18.0032</v>
          </cell>
          <cell r="G3435">
            <v>20.883711999999999</v>
          </cell>
          <cell r="H3435">
            <v>21</v>
          </cell>
        </row>
        <row r="3436">
          <cell r="B3436" t="str">
            <v>File, Folder Legal Size Assorted Colours</v>
          </cell>
          <cell r="C3436" t="str">
            <v>Supplies</v>
          </cell>
          <cell r="D3436" t="str">
            <v>OFFICE</v>
          </cell>
          <cell r="E3436" t="str">
            <v>26.6L</v>
          </cell>
          <cell r="F3436">
            <v>15.9999</v>
          </cell>
          <cell r="G3436">
            <v>18.559884</v>
          </cell>
          <cell r="H3436">
            <v>19</v>
          </cell>
        </row>
        <row r="3437">
          <cell r="B3437" t="str">
            <v>File, Pocket Manila  Paper Globe assorted</v>
          </cell>
          <cell r="C3437" t="str">
            <v>Supplies</v>
          </cell>
          <cell r="D3437" t="str">
            <v>OFFICE</v>
          </cell>
          <cell r="E3437" t="str">
            <v>26.6L</v>
          </cell>
          <cell r="F3437">
            <v>25.000299999999999</v>
          </cell>
          <cell r="G3437">
            <v>29.000347999999999</v>
          </cell>
          <cell r="H3437">
            <v>30</v>
          </cell>
        </row>
        <row r="3438">
          <cell r="B3438" t="str">
            <v>File, Document Wallet Plastic</v>
          </cell>
          <cell r="C3438" t="str">
            <v>Supplies</v>
          </cell>
          <cell r="D3438" t="str">
            <v>OFFICE</v>
          </cell>
          <cell r="E3438" t="str">
            <v>26.6L</v>
          </cell>
          <cell r="F3438">
            <v>44.996339999999996</v>
          </cell>
          <cell r="G3438">
            <v>52.195754399999991</v>
          </cell>
          <cell r="H3438">
            <v>53</v>
          </cell>
        </row>
        <row r="3439">
          <cell r="B3439" t="str">
            <v>File, Spring PVC</v>
          </cell>
          <cell r="C3439" t="str">
            <v>Supplies</v>
          </cell>
          <cell r="D3439" t="str">
            <v>OFFICE</v>
          </cell>
          <cell r="E3439" t="str">
            <v>26.6L</v>
          </cell>
          <cell r="F3439">
            <v>32.004379999999998</v>
          </cell>
          <cell r="G3439">
            <v>37.125080799999992</v>
          </cell>
          <cell r="H3439">
            <v>38</v>
          </cell>
        </row>
        <row r="3440">
          <cell r="B3440" t="str">
            <v>File, Suspension Large 1x50</v>
          </cell>
          <cell r="C3440" t="str">
            <v>Supplies</v>
          </cell>
          <cell r="D3440" t="str">
            <v>OFFICE</v>
          </cell>
          <cell r="E3440" t="str">
            <v>26.6L</v>
          </cell>
          <cell r="F3440">
            <v>1350</v>
          </cell>
          <cell r="G3440">
            <v>1566</v>
          </cell>
          <cell r="H3440">
            <v>1566</v>
          </cell>
        </row>
        <row r="3441">
          <cell r="B3441" t="str">
            <v>File,  Hanging Suspension Legal size PVC</v>
          </cell>
          <cell r="C3441" t="str">
            <v>Supplies</v>
          </cell>
          <cell r="D3441" t="str">
            <v>OFFICE</v>
          </cell>
          <cell r="E3441" t="str">
            <v>26.6L</v>
          </cell>
          <cell r="F3441">
            <v>30.999839999999999</v>
          </cell>
          <cell r="G3441">
            <v>35.959814399999999</v>
          </cell>
          <cell r="H3441">
            <v>36</v>
          </cell>
        </row>
        <row r="3442">
          <cell r="B3442" t="str">
            <v>File,  D-Ring plastic slim (Pc)</v>
          </cell>
          <cell r="C3442" t="str">
            <v>Supplies</v>
          </cell>
          <cell r="D3442" t="str">
            <v>OFFICE</v>
          </cell>
          <cell r="E3442" t="str">
            <v>26.6L</v>
          </cell>
          <cell r="F3442">
            <v>349.99979999999999</v>
          </cell>
          <cell r="G3442">
            <v>405.99976799999996</v>
          </cell>
          <cell r="H3442">
            <v>406</v>
          </cell>
        </row>
        <row r="3443">
          <cell r="B3443" t="str">
            <v>Shredder, Paper</v>
          </cell>
          <cell r="C3443" t="str">
            <v>Equipment</v>
          </cell>
          <cell r="D3443" t="str">
            <v>OFFICE</v>
          </cell>
          <cell r="E3443" t="str">
            <v>26.6L</v>
          </cell>
          <cell r="F3443">
            <v>48720</v>
          </cell>
          <cell r="G3443">
            <v>56515.199999999997</v>
          </cell>
          <cell r="H3443">
            <v>56516</v>
          </cell>
        </row>
        <row r="3444">
          <cell r="B3444" t="str">
            <v>Stapler, Electric Rapid Type A 90B NO.227106</v>
          </cell>
          <cell r="C3444" t="str">
            <v>Equipment</v>
          </cell>
          <cell r="D3444" t="str">
            <v>OFFICE</v>
          </cell>
          <cell r="E3444" t="str">
            <v>26.6L</v>
          </cell>
          <cell r="F3444">
            <v>22500</v>
          </cell>
          <cell r="G3444">
            <v>26100</v>
          </cell>
          <cell r="H3444">
            <v>26100</v>
          </cell>
        </row>
        <row r="3445">
          <cell r="B3445" t="str">
            <v>Stapler, Electric Standard</v>
          </cell>
          <cell r="C3445" t="str">
            <v>Equipment</v>
          </cell>
          <cell r="D3445" t="str">
            <v>OFFICE</v>
          </cell>
          <cell r="E3445" t="str">
            <v>26.6L</v>
          </cell>
          <cell r="F3445">
            <v>19000</v>
          </cell>
          <cell r="G3445">
            <v>22040</v>
          </cell>
          <cell r="H3445">
            <v>22040</v>
          </cell>
        </row>
        <row r="3446">
          <cell r="B3446" t="str">
            <v>Binding Machine Ibico Brand Heavy duty</v>
          </cell>
          <cell r="C3446" t="str">
            <v>Equipment</v>
          </cell>
          <cell r="D3446" t="str">
            <v>OFFICE</v>
          </cell>
          <cell r="E3446" t="str">
            <v>26.6L</v>
          </cell>
          <cell r="F3446">
            <v>22156</v>
          </cell>
          <cell r="G3446">
            <v>25700.959999999999</v>
          </cell>
          <cell r="H3446">
            <v>25701</v>
          </cell>
        </row>
        <row r="3447">
          <cell r="B3447" t="str">
            <v>Calender, Desk A5 size</v>
          </cell>
          <cell r="C3447" t="str">
            <v>Supplies</v>
          </cell>
          <cell r="D3447" t="str">
            <v>OFFICE</v>
          </cell>
          <cell r="E3447" t="str">
            <v>26.6L</v>
          </cell>
          <cell r="F3447">
            <v>120</v>
          </cell>
          <cell r="G3447">
            <v>139.19999999999999</v>
          </cell>
          <cell r="H3447">
            <v>140</v>
          </cell>
        </row>
        <row r="3448">
          <cell r="B3448" t="str">
            <v>Calendar, Year planner A3 size 12 pages</v>
          </cell>
          <cell r="C3448" t="str">
            <v>Supplies</v>
          </cell>
          <cell r="D3448" t="str">
            <v>OFFICE</v>
          </cell>
          <cell r="E3448" t="str">
            <v>26.6L</v>
          </cell>
          <cell r="F3448">
            <v>1392</v>
          </cell>
          <cell r="G3448">
            <v>1614.7199999999998</v>
          </cell>
          <cell r="H3448">
            <v>1615</v>
          </cell>
        </row>
        <row r="3449">
          <cell r="B3449" t="str">
            <v>Calendar, Year Planner A3 size 1 page</v>
          </cell>
          <cell r="C3449" t="str">
            <v>Supplies</v>
          </cell>
          <cell r="D3449" t="str">
            <v>OFFICE</v>
          </cell>
          <cell r="E3449" t="str">
            <v>26.6L</v>
          </cell>
          <cell r="F3449">
            <v>348</v>
          </cell>
          <cell r="G3449">
            <v>403.67999999999995</v>
          </cell>
          <cell r="H3449">
            <v>404</v>
          </cell>
        </row>
        <row r="3450">
          <cell r="B3450" t="str">
            <v>Battery, Chloride Exide N 70</v>
          </cell>
          <cell r="C3450" t="str">
            <v>Supplies</v>
          </cell>
          <cell r="D3450" t="str">
            <v>TRANSPORT</v>
          </cell>
          <cell r="E3450" t="str">
            <v>25.7M</v>
          </cell>
          <cell r="F3450">
            <v>4996.12</v>
          </cell>
          <cell r="G3450">
            <v>5795.4991999999993</v>
          </cell>
          <cell r="H3450">
            <v>5796</v>
          </cell>
        </row>
        <row r="3451">
          <cell r="B3451" t="str">
            <v>Battery, Chloride exide  N 40</v>
          </cell>
          <cell r="C3451" t="str">
            <v>Supplies</v>
          </cell>
          <cell r="D3451" t="str">
            <v>TRANSPORT</v>
          </cell>
          <cell r="E3451" t="str">
            <v>25.7M</v>
          </cell>
          <cell r="F3451">
            <v>4234</v>
          </cell>
          <cell r="G3451">
            <v>4911.4399999999996</v>
          </cell>
          <cell r="H3451">
            <v>4912</v>
          </cell>
        </row>
        <row r="3452">
          <cell r="B3452" t="str">
            <v>Battery, Chloride Exide  NS70</v>
          </cell>
          <cell r="C3452" t="str">
            <v>Supplies</v>
          </cell>
          <cell r="D3452" t="str">
            <v>TRANSPORT</v>
          </cell>
          <cell r="E3452" t="str">
            <v>25.7M</v>
          </cell>
          <cell r="F3452">
            <v>5262.0033299999996</v>
          </cell>
          <cell r="G3452">
            <v>6103.9238627999994</v>
          </cell>
          <cell r="H3452">
            <v>6104</v>
          </cell>
        </row>
        <row r="3453">
          <cell r="B3453" t="str">
            <v>Battery, Acid 1L</v>
          </cell>
          <cell r="C3453" t="str">
            <v>Supplies</v>
          </cell>
          <cell r="D3453" t="str">
            <v>TRANSPORT</v>
          </cell>
          <cell r="E3453" t="str">
            <v>25.7M</v>
          </cell>
          <cell r="F3453">
            <v>69.599999999999994</v>
          </cell>
          <cell r="G3453">
            <v>80.73599999999999</v>
          </cell>
          <cell r="H3453">
            <v>81</v>
          </cell>
        </row>
        <row r="3454">
          <cell r="B3454" t="str">
            <v>Battery, Chloride Exide  NS60</v>
          </cell>
          <cell r="C3454" t="str">
            <v>Supplies</v>
          </cell>
          <cell r="D3454" t="str">
            <v>TRANSPORT</v>
          </cell>
          <cell r="E3454" t="str">
            <v>25.7M</v>
          </cell>
          <cell r="F3454">
            <v>4408</v>
          </cell>
          <cell r="G3454">
            <v>5113.28</v>
          </cell>
          <cell r="H3454">
            <v>5114</v>
          </cell>
        </row>
        <row r="3455">
          <cell r="B3455" t="str">
            <v>Battery, Ceaner/Cave 400ml</v>
          </cell>
          <cell r="C3455" t="str">
            <v>Supplies</v>
          </cell>
          <cell r="D3455" t="str">
            <v>TRANSPORT</v>
          </cell>
          <cell r="E3455" t="str">
            <v>25.7M</v>
          </cell>
          <cell r="F3455">
            <v>850</v>
          </cell>
          <cell r="G3455">
            <v>985.99999999999989</v>
          </cell>
          <cell r="H3455">
            <v>986</v>
          </cell>
        </row>
        <row r="3456">
          <cell r="B3456" t="str">
            <v>Battery, Chloride Exide   N70Z</v>
          </cell>
          <cell r="C3456" t="str">
            <v>Supplies</v>
          </cell>
          <cell r="D3456" t="str">
            <v>TRANSPORT</v>
          </cell>
          <cell r="E3456" t="str">
            <v>25.7M</v>
          </cell>
          <cell r="F3456">
            <v>6226.9960000000001</v>
          </cell>
          <cell r="G3456">
            <v>7223.3153599999996</v>
          </cell>
          <cell r="H3456">
            <v>7224</v>
          </cell>
        </row>
        <row r="3457">
          <cell r="B3457" t="str">
            <v>Battery, Water 1ltr</v>
          </cell>
          <cell r="C3457" t="str">
            <v>Supplies</v>
          </cell>
          <cell r="D3457" t="str">
            <v>TRANSPORT</v>
          </cell>
          <cell r="E3457" t="str">
            <v>26.8M</v>
          </cell>
          <cell r="F3457">
            <v>40.020000000000003</v>
          </cell>
          <cell r="G3457">
            <v>46.423200000000001</v>
          </cell>
          <cell r="H3457">
            <v>47</v>
          </cell>
        </row>
        <row r="3458">
          <cell r="B3458" t="str">
            <v>Absorber assy,Shocks  RobMagic 32179</v>
          </cell>
          <cell r="C3458" t="str">
            <v>Supplies</v>
          </cell>
          <cell r="D3458" t="str">
            <v>TRANSPORT</v>
          </cell>
          <cell r="E3458" t="str">
            <v>25.7M</v>
          </cell>
          <cell r="F3458">
            <v>7920</v>
          </cell>
          <cell r="G3458">
            <v>9187.1999999999989</v>
          </cell>
          <cell r="H3458">
            <v>9188</v>
          </cell>
        </row>
        <row r="3459">
          <cell r="B3459" t="str">
            <v>Absorber assy,Shocks  RobMagic 36020</v>
          </cell>
          <cell r="C3459" t="str">
            <v>Supplies</v>
          </cell>
          <cell r="D3459" t="str">
            <v>TRANSPORT</v>
          </cell>
          <cell r="E3459" t="str">
            <v>25.7M</v>
          </cell>
          <cell r="F3459">
            <v>7150</v>
          </cell>
          <cell r="G3459">
            <v>8294</v>
          </cell>
          <cell r="H3459">
            <v>8294</v>
          </cell>
        </row>
        <row r="3460">
          <cell r="B3460" t="str">
            <v>Absorber assy,Shocks  RobMagic 36155</v>
          </cell>
          <cell r="C3460" t="str">
            <v>Supplies</v>
          </cell>
          <cell r="D3460" t="str">
            <v>TRANSPORT</v>
          </cell>
          <cell r="E3460" t="str">
            <v>25.7M</v>
          </cell>
          <cell r="F3460">
            <v>9075</v>
          </cell>
          <cell r="G3460">
            <v>10527</v>
          </cell>
          <cell r="H3460">
            <v>10527</v>
          </cell>
        </row>
        <row r="3461">
          <cell r="B3461" t="str">
            <v>Absorber assy,Shocks  48511-69505</v>
          </cell>
          <cell r="C3461" t="str">
            <v>Supplies</v>
          </cell>
          <cell r="D3461" t="str">
            <v>TRANSPORT</v>
          </cell>
          <cell r="E3461" t="str">
            <v>25.7M</v>
          </cell>
          <cell r="F3461">
            <v>2600</v>
          </cell>
          <cell r="G3461">
            <v>3016</v>
          </cell>
          <cell r="H3461">
            <v>3016</v>
          </cell>
        </row>
        <row r="3462">
          <cell r="B3462" t="str">
            <v>Absorber assy,Shocks  48511-60540</v>
          </cell>
          <cell r="C3462" t="str">
            <v>Supplies</v>
          </cell>
          <cell r="D3462" t="str">
            <v>TRANSPORT</v>
          </cell>
          <cell r="E3462" t="str">
            <v>25.7M</v>
          </cell>
          <cell r="F3462">
            <v>9280</v>
          </cell>
          <cell r="G3462">
            <v>10764.8</v>
          </cell>
          <cell r="H3462">
            <v>10765</v>
          </cell>
        </row>
        <row r="3463">
          <cell r="B3463" t="str">
            <v>Absorber assy,Shocks HZJ 105  48511-69436</v>
          </cell>
          <cell r="C3463" t="str">
            <v>Supplies</v>
          </cell>
          <cell r="D3463" t="str">
            <v>TRANSPORT</v>
          </cell>
          <cell r="E3463" t="str">
            <v>25.7M</v>
          </cell>
          <cell r="F3463">
            <v>2600</v>
          </cell>
          <cell r="G3463">
            <v>3016</v>
          </cell>
          <cell r="H3463">
            <v>3016</v>
          </cell>
        </row>
        <row r="3464">
          <cell r="B3464" t="str">
            <v>Absorber assy,Shocks Subaru BH5DK4J  20310AE100</v>
          </cell>
          <cell r="C3464" t="str">
            <v>Supplies</v>
          </cell>
          <cell r="D3464" t="str">
            <v>TRANSPORT</v>
          </cell>
          <cell r="E3464" t="str">
            <v>25.7M</v>
          </cell>
          <cell r="F3464">
            <v>5500</v>
          </cell>
          <cell r="G3464">
            <v>6380</v>
          </cell>
          <cell r="H3464">
            <v>6380</v>
          </cell>
        </row>
        <row r="3465">
          <cell r="B3465" t="str">
            <v>Absorber assy,Shocks Subaru BH5DK4J  20310AE110</v>
          </cell>
          <cell r="C3465" t="str">
            <v>Supplies</v>
          </cell>
          <cell r="D3465" t="str">
            <v>TRANSPORT</v>
          </cell>
          <cell r="E3465" t="str">
            <v>25.7M</v>
          </cell>
          <cell r="F3465">
            <v>15200</v>
          </cell>
          <cell r="G3465">
            <v>17632</v>
          </cell>
          <cell r="H3465">
            <v>17632</v>
          </cell>
        </row>
        <row r="3466">
          <cell r="B3466" t="str">
            <v>Absorber assy,Shocks Subaru BH5DK4J  20310AE300</v>
          </cell>
          <cell r="C3466" t="str">
            <v>Supplies</v>
          </cell>
          <cell r="D3466" t="str">
            <v>TRANSPORT</v>
          </cell>
          <cell r="E3466" t="str">
            <v>25.7M</v>
          </cell>
          <cell r="F3466">
            <v>10890</v>
          </cell>
          <cell r="G3466">
            <v>12632.4</v>
          </cell>
          <cell r="H3466">
            <v>12633</v>
          </cell>
        </row>
        <row r="3467">
          <cell r="B3467" t="str">
            <v>Absorber assy,Shocks Subaru BH5DK4J  20310AE310</v>
          </cell>
          <cell r="C3467" t="str">
            <v>Supplies</v>
          </cell>
          <cell r="D3467" t="str">
            <v>TRANSPORT</v>
          </cell>
          <cell r="E3467" t="str">
            <v>25.7M</v>
          </cell>
          <cell r="F3467">
            <v>10890</v>
          </cell>
          <cell r="G3467">
            <v>12632.4</v>
          </cell>
          <cell r="H3467">
            <v>12633</v>
          </cell>
        </row>
        <row r="3468">
          <cell r="B3468" t="str">
            <v>Absorber assy,Shocks Subaru BH5DK4J  20365AE090</v>
          </cell>
          <cell r="C3468" t="str">
            <v>Supplies</v>
          </cell>
          <cell r="D3468" t="str">
            <v>TRANSPORT</v>
          </cell>
          <cell r="E3468" t="str">
            <v>25.7M</v>
          </cell>
          <cell r="F3468">
            <v>6500</v>
          </cell>
          <cell r="G3468">
            <v>7539.9999999999991</v>
          </cell>
          <cell r="H3468">
            <v>7540</v>
          </cell>
        </row>
        <row r="3469">
          <cell r="B3469" t="str">
            <v>Absorber assy,Shocks HZJ 105  48511-69535</v>
          </cell>
          <cell r="C3469" t="str">
            <v>Supplies</v>
          </cell>
          <cell r="D3469" t="str">
            <v>TRANSPORT</v>
          </cell>
          <cell r="E3469" t="str">
            <v>25.7M</v>
          </cell>
          <cell r="F3469">
            <v>3499.9983299999999</v>
          </cell>
          <cell r="G3469">
            <v>4059.9980627999994</v>
          </cell>
          <cell r="H3469">
            <v>4060</v>
          </cell>
        </row>
        <row r="3470">
          <cell r="B3470" t="str">
            <v>Absorber assy,Shocks HZJ 105  48531-69745</v>
          </cell>
          <cell r="C3470" t="str">
            <v>Supplies</v>
          </cell>
          <cell r="D3470" t="str">
            <v>TRANSPORT</v>
          </cell>
          <cell r="E3470" t="str">
            <v>25.7M</v>
          </cell>
          <cell r="F3470">
            <v>2595</v>
          </cell>
          <cell r="G3470">
            <v>3010.2</v>
          </cell>
          <cell r="H3470">
            <v>3011</v>
          </cell>
        </row>
        <row r="3471">
          <cell r="B3471" t="str">
            <v>Absorber assy,Shocks  RobMagic 32180</v>
          </cell>
          <cell r="C3471" t="str">
            <v>Supplies</v>
          </cell>
          <cell r="D3471" t="str">
            <v>TRANSPORT</v>
          </cell>
          <cell r="E3471" t="str">
            <v>25.7M</v>
          </cell>
          <cell r="F3471">
            <v>7920</v>
          </cell>
          <cell r="G3471">
            <v>9187.1999999999989</v>
          </cell>
          <cell r="H3471">
            <v>9188</v>
          </cell>
        </row>
        <row r="3472">
          <cell r="B3472" t="str">
            <v>Absorber assy,Shocks HZJ 105  48511-80669</v>
          </cell>
          <cell r="C3472" t="str">
            <v>Supplies</v>
          </cell>
          <cell r="D3472" t="str">
            <v>TRANSPORT</v>
          </cell>
          <cell r="E3472" t="str">
            <v>25.7M</v>
          </cell>
          <cell r="F3472">
            <v>3578</v>
          </cell>
          <cell r="G3472">
            <v>4150.4799999999996</v>
          </cell>
          <cell r="H3472">
            <v>4151</v>
          </cell>
        </row>
        <row r="3473">
          <cell r="B3473" t="str">
            <v>Absorber assy,Shocks HZJ 105  48511-96436</v>
          </cell>
          <cell r="C3473" t="str">
            <v>Supplies</v>
          </cell>
          <cell r="D3473" t="str">
            <v>TRANSPORT</v>
          </cell>
          <cell r="E3473" t="str">
            <v>25.7M</v>
          </cell>
          <cell r="F3473">
            <v>5800</v>
          </cell>
          <cell r="G3473">
            <v>6727.9999999999991</v>
          </cell>
          <cell r="H3473">
            <v>6728</v>
          </cell>
        </row>
        <row r="3474">
          <cell r="B3474" t="str">
            <v>Absorber assy,Shocks HZJ 105  48511-69645</v>
          </cell>
          <cell r="C3474" t="str">
            <v>Supplies</v>
          </cell>
          <cell r="D3474" t="str">
            <v>TRANSPORT</v>
          </cell>
          <cell r="E3474" t="str">
            <v>25.7M</v>
          </cell>
          <cell r="F3474">
            <v>2850</v>
          </cell>
          <cell r="G3474">
            <v>3305.9999999999995</v>
          </cell>
          <cell r="H3474">
            <v>3306</v>
          </cell>
        </row>
        <row r="3475">
          <cell r="B3475" t="str">
            <v>Absorber assy,Shocks HZJ 48531-69645</v>
          </cell>
          <cell r="C3475" t="str">
            <v>Supplies</v>
          </cell>
          <cell r="D3475" t="str">
            <v>TRANSPORT</v>
          </cell>
          <cell r="E3475" t="str">
            <v>25.7M</v>
          </cell>
          <cell r="F3475">
            <v>4640</v>
          </cell>
          <cell r="G3475">
            <v>5382.4</v>
          </cell>
          <cell r="H3475">
            <v>5383</v>
          </cell>
        </row>
        <row r="3476">
          <cell r="B3476" t="str">
            <v>Absorber, assy shocks HZJ (105)485531-69536</v>
          </cell>
          <cell r="C3476" t="str">
            <v>Supplies</v>
          </cell>
          <cell r="D3476" t="str">
            <v>TRANSPORT</v>
          </cell>
          <cell r="E3476" t="str">
            <v>25.7M</v>
          </cell>
          <cell r="F3476">
            <v>4756</v>
          </cell>
          <cell r="G3476">
            <v>5516.96</v>
          </cell>
          <cell r="H3476">
            <v>5517</v>
          </cell>
        </row>
        <row r="3477">
          <cell r="B3477" t="str">
            <v>Absorber, Assy Shocks Front 48511-80101</v>
          </cell>
          <cell r="C3477" t="str">
            <v>Supplies</v>
          </cell>
          <cell r="D3477" t="str">
            <v>TRANSPORT</v>
          </cell>
          <cell r="E3477" t="str">
            <v>25.7M</v>
          </cell>
          <cell r="F3477">
            <v>3935</v>
          </cell>
          <cell r="G3477">
            <v>4564.5999999999995</v>
          </cell>
          <cell r="H3477">
            <v>4565</v>
          </cell>
        </row>
        <row r="3478">
          <cell r="B3478" t="str">
            <v>Absorber, Rear Shocks 48531-80725</v>
          </cell>
          <cell r="C3478" t="str">
            <v>Supplies</v>
          </cell>
          <cell r="D3478" t="str">
            <v>TRANSPORT</v>
          </cell>
          <cell r="E3478" t="str">
            <v>25.7M</v>
          </cell>
          <cell r="F3478">
            <v>3930</v>
          </cell>
          <cell r="G3478">
            <v>4558.7999999999993</v>
          </cell>
          <cell r="H3478">
            <v>4559</v>
          </cell>
        </row>
        <row r="3479">
          <cell r="B3479" t="str">
            <v>Absorber,Stay Bonet 105 RH</v>
          </cell>
          <cell r="C3479" t="str">
            <v>Supplies</v>
          </cell>
          <cell r="D3479" t="str">
            <v>TRANSPORT</v>
          </cell>
          <cell r="E3479" t="str">
            <v>26.8M</v>
          </cell>
          <cell r="F3479">
            <v>8120</v>
          </cell>
          <cell r="G3479">
            <v>9419.1999999999989</v>
          </cell>
          <cell r="H3479">
            <v>9420</v>
          </cell>
        </row>
        <row r="3480">
          <cell r="B3480" t="str">
            <v>Absorber,Stay Bonet 105 LH</v>
          </cell>
          <cell r="C3480" t="str">
            <v>Supplies</v>
          </cell>
          <cell r="D3480" t="str">
            <v>TRANSPORT</v>
          </cell>
          <cell r="E3480" t="str">
            <v>26.8M</v>
          </cell>
          <cell r="F3480">
            <v>8120</v>
          </cell>
          <cell r="G3480">
            <v>9419.1999999999989</v>
          </cell>
          <cell r="H3480">
            <v>9420</v>
          </cell>
        </row>
        <row r="3481">
          <cell r="B3481" t="str">
            <v>Absorber, assy shocks HZJ 105 48531-69805</v>
          </cell>
          <cell r="C3481" t="str">
            <v>Supplies</v>
          </cell>
          <cell r="D3481" t="str">
            <v>TRANSPORT</v>
          </cell>
          <cell r="F3481">
            <v>4640</v>
          </cell>
          <cell r="G3481">
            <v>5382.4</v>
          </cell>
          <cell r="H3481">
            <v>5383</v>
          </cell>
        </row>
        <row r="3482">
          <cell r="B3482" t="str">
            <v>Absorber, assy shocks HZJ 105 48511-69595</v>
          </cell>
          <cell r="C3482" t="str">
            <v>Supplies</v>
          </cell>
          <cell r="D3482" t="str">
            <v>TRANSPORT</v>
          </cell>
          <cell r="F3482">
            <v>4640</v>
          </cell>
          <cell r="G3482">
            <v>5382.4</v>
          </cell>
          <cell r="H3482">
            <v>5383</v>
          </cell>
        </row>
        <row r="3483">
          <cell r="B3483" t="str">
            <v>Balljoint,Front upper     43350-39085</v>
          </cell>
          <cell r="C3483" t="str">
            <v>Supplies</v>
          </cell>
          <cell r="D3483" t="str">
            <v>TRANSPORT</v>
          </cell>
          <cell r="E3483" t="str">
            <v>25.7M</v>
          </cell>
          <cell r="F3483">
            <v>5252</v>
          </cell>
          <cell r="G3483">
            <v>6092.32</v>
          </cell>
          <cell r="H3483">
            <v>6093</v>
          </cell>
        </row>
        <row r="3484">
          <cell r="B3484" t="str">
            <v>Balljoint                         04330-29515</v>
          </cell>
          <cell r="C3484" t="str">
            <v>Supplies</v>
          </cell>
          <cell r="D3484" t="str">
            <v>TRANSPORT</v>
          </cell>
          <cell r="E3484" t="str">
            <v>25.7M</v>
          </cell>
          <cell r="F3484">
            <v>4420</v>
          </cell>
          <cell r="G3484">
            <v>5127.2</v>
          </cell>
          <cell r="H3484">
            <v>5128</v>
          </cell>
        </row>
        <row r="3485">
          <cell r="B3485" t="str">
            <v>Balljoint                         21067GA050</v>
          </cell>
          <cell r="C3485" t="str">
            <v>Supplies</v>
          </cell>
          <cell r="D3485" t="str">
            <v>TRANSPORT</v>
          </cell>
          <cell r="E3485" t="str">
            <v>25.7M</v>
          </cell>
          <cell r="F3485">
            <v>2600</v>
          </cell>
          <cell r="G3485">
            <v>3016</v>
          </cell>
          <cell r="H3485">
            <v>3016</v>
          </cell>
        </row>
        <row r="3486">
          <cell r="B3486" t="str">
            <v>Balljoint upper arm R/H    48630-29075</v>
          </cell>
          <cell r="C3486" t="str">
            <v>Supplies</v>
          </cell>
          <cell r="D3486" t="str">
            <v>TRANSPORT</v>
          </cell>
          <cell r="E3486" t="str">
            <v>25.7M</v>
          </cell>
          <cell r="F3486">
            <v>16300</v>
          </cell>
          <cell r="G3486">
            <v>18908</v>
          </cell>
          <cell r="H3486">
            <v>18908</v>
          </cell>
        </row>
        <row r="3487">
          <cell r="B3487" t="str">
            <v>Balljoint upper arm R/H    48610-29085</v>
          </cell>
          <cell r="C3487" t="str">
            <v>Supplies</v>
          </cell>
          <cell r="D3487" t="str">
            <v>TRANSPORT</v>
          </cell>
          <cell r="E3487" t="str">
            <v>25.7M</v>
          </cell>
          <cell r="F3487">
            <v>38672.995560000003</v>
          </cell>
          <cell r="G3487">
            <v>44860.6748496</v>
          </cell>
          <cell r="H3487">
            <v>44861</v>
          </cell>
        </row>
        <row r="3488">
          <cell r="B3488" t="str">
            <v>Belt,V (compressor to crankshaft pulley) 99332-11260</v>
          </cell>
          <cell r="C3488" t="str">
            <v>Supplies</v>
          </cell>
          <cell r="D3488" t="str">
            <v>TRANSPORT</v>
          </cell>
          <cell r="E3488" t="str">
            <v>25.7M</v>
          </cell>
          <cell r="F3488">
            <v>2239.1999999999998</v>
          </cell>
          <cell r="G3488">
            <v>2597.4719999999998</v>
          </cell>
          <cell r="H3488">
            <v>2598</v>
          </cell>
        </row>
        <row r="3489">
          <cell r="B3489" t="str">
            <v>Belt,V (compressor to crankshaft pulley) 99332-11265</v>
          </cell>
          <cell r="C3489" t="str">
            <v>Supplies</v>
          </cell>
          <cell r="D3489" t="str">
            <v>TRANSPORT</v>
          </cell>
          <cell r="E3489" t="str">
            <v>25.7M</v>
          </cell>
          <cell r="F3489">
            <v>1097.25</v>
          </cell>
          <cell r="G3489">
            <v>1272.81</v>
          </cell>
          <cell r="H3489">
            <v>1273</v>
          </cell>
        </row>
        <row r="3490">
          <cell r="B3490" t="str">
            <v>Belt,V (compressor to crankshaft pulley) 99332-11300</v>
          </cell>
          <cell r="C3490" t="str">
            <v>Supplies</v>
          </cell>
          <cell r="D3490" t="str">
            <v>TRANSPORT</v>
          </cell>
          <cell r="E3490" t="str">
            <v>25.7M</v>
          </cell>
          <cell r="F3490">
            <v>1810.2</v>
          </cell>
          <cell r="G3490">
            <v>2099.8319999999999</v>
          </cell>
          <cell r="H3490">
            <v>2100</v>
          </cell>
        </row>
        <row r="3491">
          <cell r="B3491" t="str">
            <v>Belt,V (for fan and alternator)  90916-02211</v>
          </cell>
          <cell r="C3491" t="str">
            <v>Supplies</v>
          </cell>
          <cell r="D3491" t="str">
            <v>TRANSPORT</v>
          </cell>
          <cell r="E3491" t="str">
            <v>25.7M</v>
          </cell>
          <cell r="F3491">
            <v>1909.6</v>
          </cell>
          <cell r="G3491">
            <v>2215.136</v>
          </cell>
          <cell r="H3491">
            <v>2216</v>
          </cell>
        </row>
        <row r="3492">
          <cell r="B3492" t="str">
            <v>Belt,V (for fan and alternator)  90916-02336</v>
          </cell>
          <cell r="C3492" t="str">
            <v>Supplies</v>
          </cell>
          <cell r="D3492" t="str">
            <v>TRANSPORT</v>
          </cell>
          <cell r="E3492" t="str">
            <v>25.7M</v>
          </cell>
          <cell r="F3492">
            <v>2580</v>
          </cell>
          <cell r="G3492">
            <v>2992.7999999999997</v>
          </cell>
          <cell r="H3492">
            <v>2993</v>
          </cell>
        </row>
        <row r="3493">
          <cell r="B3493" t="str">
            <v>Belt,V (for fan and alternator)  90916-02452</v>
          </cell>
          <cell r="C3493" t="str">
            <v>Supplies</v>
          </cell>
          <cell r="D3493" t="str">
            <v>TRANSPORT</v>
          </cell>
          <cell r="E3493" t="str">
            <v>25.7M</v>
          </cell>
          <cell r="F3493">
            <v>3501.6</v>
          </cell>
          <cell r="G3493">
            <v>4061.8559999999998</v>
          </cell>
          <cell r="H3493">
            <v>4062</v>
          </cell>
        </row>
        <row r="3494">
          <cell r="B3494" t="str">
            <v>Belt,V (for fan and alternator)  90916-02598</v>
          </cell>
          <cell r="C3494" t="str">
            <v>Supplies</v>
          </cell>
          <cell r="D3494" t="str">
            <v>TRANSPORT</v>
          </cell>
          <cell r="E3494" t="str">
            <v>25.7M</v>
          </cell>
          <cell r="F3494">
            <v>7739.2</v>
          </cell>
          <cell r="G3494">
            <v>8977.4719999999998</v>
          </cell>
          <cell r="H3494">
            <v>8978</v>
          </cell>
        </row>
        <row r="3495">
          <cell r="B3495" t="str">
            <v>Belt,V                                       99364-90880</v>
          </cell>
          <cell r="C3495" t="str">
            <v>Supplies</v>
          </cell>
          <cell r="D3495" t="str">
            <v>TRANSPORT</v>
          </cell>
          <cell r="E3495" t="str">
            <v>25.7M</v>
          </cell>
          <cell r="F3495">
            <v>1536.8</v>
          </cell>
          <cell r="G3495">
            <v>1782.6879999999999</v>
          </cell>
          <cell r="H3495">
            <v>1783</v>
          </cell>
        </row>
        <row r="3496">
          <cell r="B3496" t="str">
            <v>Belt,V                                       99364-02586</v>
          </cell>
          <cell r="C3496" t="str">
            <v>Supplies</v>
          </cell>
          <cell r="D3496" t="str">
            <v>TRANSPORT</v>
          </cell>
          <cell r="E3496" t="str">
            <v>25.7M</v>
          </cell>
          <cell r="F3496">
            <v>7999.9979999999996</v>
          </cell>
          <cell r="G3496">
            <v>9279.9976799999986</v>
          </cell>
          <cell r="H3496">
            <v>9280</v>
          </cell>
        </row>
        <row r="3497">
          <cell r="B3497" t="str">
            <v>Belt,V Subaru Legacy              73013AA000</v>
          </cell>
          <cell r="C3497" t="str">
            <v>Supplies</v>
          </cell>
          <cell r="D3497" t="str">
            <v>TRANSPORT</v>
          </cell>
          <cell r="E3497" t="str">
            <v>25.7M</v>
          </cell>
          <cell r="F3497">
            <v>42.32</v>
          </cell>
          <cell r="G3497">
            <v>49.091199999999994</v>
          </cell>
          <cell r="H3497">
            <v>50</v>
          </cell>
        </row>
        <row r="3498">
          <cell r="B3498" t="str">
            <v>Belt,V Subaru Legacy              809218250</v>
          </cell>
          <cell r="C3498" t="str">
            <v>Supplies</v>
          </cell>
          <cell r="D3498" t="str">
            <v>TRANSPORT</v>
          </cell>
          <cell r="E3498" t="str">
            <v>25.7M</v>
          </cell>
          <cell r="F3498">
            <v>5579.6</v>
          </cell>
          <cell r="G3498">
            <v>6472.3360000000002</v>
          </cell>
          <cell r="H3498">
            <v>6473</v>
          </cell>
        </row>
        <row r="3499">
          <cell r="B3499" t="str">
            <v>Belt, Seat Safety auto</v>
          </cell>
          <cell r="C3499" t="str">
            <v>Supplies</v>
          </cell>
          <cell r="D3499" t="str">
            <v>TRANSPORT</v>
          </cell>
          <cell r="E3499" t="str">
            <v>25.7M</v>
          </cell>
          <cell r="F3499">
            <v>11426</v>
          </cell>
          <cell r="G3499">
            <v>13254.16</v>
          </cell>
          <cell r="H3499">
            <v>13255</v>
          </cell>
        </row>
        <row r="3500">
          <cell r="B3500" t="str">
            <v>Belt, Timing                            13568-54071</v>
          </cell>
          <cell r="C3500" t="str">
            <v>Supplies</v>
          </cell>
          <cell r="D3500" t="str">
            <v>TRANSPORT</v>
          </cell>
          <cell r="E3500" t="str">
            <v>25.7M</v>
          </cell>
          <cell r="F3500">
            <v>3250</v>
          </cell>
          <cell r="G3500">
            <v>3769.9999999999995</v>
          </cell>
          <cell r="H3500">
            <v>3770</v>
          </cell>
        </row>
        <row r="3501">
          <cell r="B3501" t="str">
            <v>Belt, Timing          13568-19195</v>
          </cell>
          <cell r="C3501" t="str">
            <v>Supplies</v>
          </cell>
          <cell r="D3501" t="str">
            <v>TRANSPORT</v>
          </cell>
          <cell r="E3501" t="str">
            <v>25.7M</v>
          </cell>
          <cell r="F3501">
            <v>2844.83</v>
          </cell>
          <cell r="G3501">
            <v>3300.0027999999998</v>
          </cell>
          <cell r="H3501">
            <v>3301</v>
          </cell>
        </row>
        <row r="3502">
          <cell r="B3502" t="str">
            <v>Belt, Tank HZJ78  77601-60261</v>
          </cell>
          <cell r="C3502" t="str">
            <v>Supplies</v>
          </cell>
          <cell r="D3502" t="str">
            <v>TRANSPORT</v>
          </cell>
          <cell r="E3502" t="str">
            <v>25.7M</v>
          </cell>
          <cell r="F3502">
            <v>2000</v>
          </cell>
          <cell r="G3502">
            <v>2320</v>
          </cell>
          <cell r="H3502">
            <v>2320</v>
          </cell>
        </row>
        <row r="3503">
          <cell r="B3503" t="str">
            <v xml:space="preserve">Boot kit,Front drive shaft        04438-35022  </v>
          </cell>
          <cell r="C3503" t="str">
            <v>Supplies</v>
          </cell>
          <cell r="D3503" t="str">
            <v>TRANSPORT</v>
          </cell>
          <cell r="E3503" t="str">
            <v>25.7M</v>
          </cell>
          <cell r="F3503">
            <v>5359.5</v>
          </cell>
          <cell r="G3503">
            <v>6217.0199999999995</v>
          </cell>
          <cell r="H3503">
            <v>6218</v>
          </cell>
        </row>
        <row r="3504">
          <cell r="B3504" t="str">
            <v xml:space="preserve">Boot kit,Front drive shaft        04428-35010  </v>
          </cell>
          <cell r="C3504" t="str">
            <v>Supplies</v>
          </cell>
          <cell r="D3504" t="str">
            <v>TRANSPORT</v>
          </cell>
          <cell r="E3504" t="str">
            <v>25.7M</v>
          </cell>
          <cell r="F3504">
            <v>9194.16</v>
          </cell>
          <cell r="G3504">
            <v>10665.2256</v>
          </cell>
          <cell r="H3504">
            <v>10666</v>
          </cell>
        </row>
        <row r="3505">
          <cell r="B3505" t="str">
            <v>Bracket,Stabilizer front          48824-60130</v>
          </cell>
          <cell r="C3505" t="str">
            <v>Supplies</v>
          </cell>
          <cell r="D3505" t="str">
            <v>TRANSPORT</v>
          </cell>
          <cell r="E3505" t="str">
            <v>25.7M</v>
          </cell>
          <cell r="F3505">
            <v>3169.5</v>
          </cell>
          <cell r="G3505">
            <v>3676.62</v>
          </cell>
          <cell r="H3505">
            <v>3677</v>
          </cell>
        </row>
        <row r="3506">
          <cell r="B3506" t="str">
            <v>Bracket, Exhaust tail pipe      17574-66030</v>
          </cell>
          <cell r="C3506" t="str">
            <v>Supplies</v>
          </cell>
          <cell r="D3506" t="str">
            <v>TRANSPORT</v>
          </cell>
          <cell r="E3506" t="str">
            <v>25.7M</v>
          </cell>
          <cell r="F3506">
            <v>1883.4</v>
          </cell>
          <cell r="G3506">
            <v>2184.7440000000001</v>
          </cell>
          <cell r="H3506">
            <v>2185</v>
          </cell>
        </row>
        <row r="3507">
          <cell r="B3507" t="str">
            <v>Bracket,Stabilizer                  48829-60050</v>
          </cell>
          <cell r="C3507" t="str">
            <v>Supplies</v>
          </cell>
          <cell r="D3507" t="str">
            <v>TRANSPORT</v>
          </cell>
          <cell r="E3507" t="str">
            <v>25.7M</v>
          </cell>
          <cell r="F3507">
            <v>4532</v>
          </cell>
          <cell r="G3507">
            <v>5257.12</v>
          </cell>
          <cell r="H3507">
            <v>5258</v>
          </cell>
        </row>
        <row r="3508">
          <cell r="B3508" t="str">
            <v>Bracket,Stabilizer  Left 48829-60080</v>
          </cell>
          <cell r="C3508" t="str">
            <v>Supplies</v>
          </cell>
          <cell r="D3508" t="str">
            <v>TRANSPORT</v>
          </cell>
          <cell r="E3508" t="str">
            <v>25.7M</v>
          </cell>
          <cell r="F3508">
            <v>3399.9949999999999</v>
          </cell>
          <cell r="G3508">
            <v>3943.9941999999996</v>
          </cell>
          <cell r="H3508">
            <v>3944</v>
          </cell>
        </row>
        <row r="3509">
          <cell r="B3509" t="str">
            <v>Bracket,Stabilizer RH   48844-60130</v>
          </cell>
          <cell r="C3509" t="str">
            <v>Supplies</v>
          </cell>
          <cell r="D3509" t="str">
            <v>TRANSPORT</v>
          </cell>
          <cell r="E3509" t="str">
            <v>25.7M</v>
          </cell>
          <cell r="F3509">
            <v>3480</v>
          </cell>
          <cell r="G3509">
            <v>4036.7999999999997</v>
          </cell>
          <cell r="H3509">
            <v>4037</v>
          </cell>
        </row>
        <row r="3510">
          <cell r="B3510" t="str">
            <v>Bracket, Stabilizer Cover 48823-60030</v>
          </cell>
          <cell r="C3510" t="str">
            <v>Supplies</v>
          </cell>
          <cell r="D3510" t="str">
            <v>TRANSPORT</v>
          </cell>
          <cell r="E3510" t="str">
            <v>25.7M</v>
          </cell>
          <cell r="F3510">
            <v>299.99900000000002</v>
          </cell>
          <cell r="G3510">
            <v>347.99884000000003</v>
          </cell>
          <cell r="H3510">
            <v>348</v>
          </cell>
        </row>
        <row r="3511">
          <cell r="B3511" t="str">
            <v>Bulb, Auto Headlamp No.2 90981-13047</v>
          </cell>
          <cell r="C3511" t="str">
            <v>Supplies</v>
          </cell>
          <cell r="D3511" t="str">
            <v>TRANSPORT</v>
          </cell>
          <cell r="E3511" t="str">
            <v>25.7M</v>
          </cell>
          <cell r="F3511">
            <v>20</v>
          </cell>
          <cell r="G3511">
            <v>23.2</v>
          </cell>
          <cell r="H3511">
            <v>24</v>
          </cell>
        </row>
        <row r="3512">
          <cell r="B3512" t="str">
            <v>Bulb, Auto Rear Combination 21/5w 90981-11048</v>
          </cell>
          <cell r="C3512" t="str">
            <v>Supplies</v>
          </cell>
          <cell r="D3512" t="str">
            <v>TRANSPORT</v>
          </cell>
          <cell r="E3512" t="str">
            <v>25.7M</v>
          </cell>
          <cell r="F3512">
            <v>116</v>
          </cell>
          <cell r="G3512">
            <v>134.56</v>
          </cell>
          <cell r="H3512">
            <v>135</v>
          </cell>
        </row>
        <row r="3513">
          <cell r="B3513" t="str">
            <v>Bulb, Auto 12V 1.2V Miniature</v>
          </cell>
          <cell r="C3513" t="str">
            <v>Supplies</v>
          </cell>
          <cell r="D3513" t="str">
            <v>TRANSPORT</v>
          </cell>
          <cell r="E3513" t="str">
            <v>25.7M</v>
          </cell>
          <cell r="F3513">
            <v>21</v>
          </cell>
          <cell r="G3513">
            <v>24.36</v>
          </cell>
          <cell r="H3513">
            <v>25</v>
          </cell>
        </row>
        <row r="3514">
          <cell r="B3514" t="str">
            <v>Bulb, Auto 12V 10W Single filament</v>
          </cell>
          <cell r="C3514" t="str">
            <v>Supplies</v>
          </cell>
          <cell r="D3514" t="str">
            <v>TRANSPORT</v>
          </cell>
          <cell r="E3514" t="str">
            <v>25.7M</v>
          </cell>
          <cell r="F3514">
            <v>17</v>
          </cell>
          <cell r="G3514">
            <v>19.72</v>
          </cell>
          <cell r="H3514">
            <v>20</v>
          </cell>
        </row>
        <row r="3515">
          <cell r="B3515" t="str">
            <v>Bulb, Auto 12V 21/5w Double filament</v>
          </cell>
          <cell r="C3515" t="str">
            <v>Supplies</v>
          </cell>
          <cell r="D3515" t="str">
            <v>TRANSPORT</v>
          </cell>
          <cell r="E3515" t="str">
            <v>25.7M</v>
          </cell>
          <cell r="F3515">
            <v>223.00082</v>
          </cell>
          <cell r="G3515">
            <v>258.68095119999998</v>
          </cell>
          <cell r="H3515">
            <v>259</v>
          </cell>
        </row>
        <row r="3516">
          <cell r="B3516" t="str">
            <v>Bulb, Auto 12V 3VWPush Miniature</v>
          </cell>
          <cell r="C3516" t="str">
            <v>Supplies</v>
          </cell>
          <cell r="D3516" t="str">
            <v>TRANSPORT</v>
          </cell>
          <cell r="E3516" t="str">
            <v>25.7M</v>
          </cell>
          <cell r="F3516">
            <v>21</v>
          </cell>
          <cell r="G3516">
            <v>24.36</v>
          </cell>
          <cell r="H3516">
            <v>25</v>
          </cell>
        </row>
        <row r="3517">
          <cell r="B3517" t="str">
            <v>Bulb, Auto 12V 21W Stop/flasher single filament</v>
          </cell>
          <cell r="C3517" t="str">
            <v>Supplies</v>
          </cell>
          <cell r="D3517" t="str">
            <v>TRANSPORT</v>
          </cell>
          <cell r="E3517" t="str">
            <v>25.7M</v>
          </cell>
          <cell r="F3517">
            <v>17</v>
          </cell>
          <cell r="G3517">
            <v>19.72</v>
          </cell>
          <cell r="H3517">
            <v>20</v>
          </cell>
        </row>
        <row r="3518">
          <cell r="B3518" t="str">
            <v>Bulb, Auto 24V 1.2W Push Miniature</v>
          </cell>
          <cell r="C3518" t="str">
            <v>Supplies</v>
          </cell>
          <cell r="D3518" t="str">
            <v>TRANSPORT</v>
          </cell>
          <cell r="E3518" t="str">
            <v>25.7M</v>
          </cell>
          <cell r="F3518">
            <v>21</v>
          </cell>
          <cell r="G3518">
            <v>24.36</v>
          </cell>
          <cell r="H3518">
            <v>25</v>
          </cell>
        </row>
        <row r="3519">
          <cell r="B3519" t="str">
            <v>Bulb, Auto 24V 10W Miniature Pin</v>
          </cell>
          <cell r="C3519" t="str">
            <v>Supplies</v>
          </cell>
          <cell r="D3519" t="str">
            <v>TRANSPORT</v>
          </cell>
          <cell r="E3519" t="str">
            <v>25.7M</v>
          </cell>
          <cell r="F3519">
            <v>17</v>
          </cell>
          <cell r="G3519">
            <v>19.72</v>
          </cell>
          <cell r="H3519">
            <v>20</v>
          </cell>
        </row>
        <row r="3520">
          <cell r="B3520" t="str">
            <v>Bulb, Auto 24V 3W Miniature Push</v>
          </cell>
          <cell r="C3520" t="str">
            <v>Supplies</v>
          </cell>
          <cell r="D3520" t="str">
            <v>TRANSPORT</v>
          </cell>
          <cell r="E3520" t="str">
            <v>25.7M</v>
          </cell>
          <cell r="F3520">
            <v>21</v>
          </cell>
          <cell r="G3520">
            <v>24.36</v>
          </cell>
          <cell r="H3520">
            <v>25</v>
          </cell>
        </row>
        <row r="3521">
          <cell r="B3521" t="str">
            <v>Bulb, Auto 24V 32W Double filament Pin</v>
          </cell>
          <cell r="C3521" t="str">
            <v>Supplies</v>
          </cell>
          <cell r="D3521" t="str">
            <v>TRANSPORT</v>
          </cell>
          <cell r="E3521" t="str">
            <v>25.7M</v>
          </cell>
          <cell r="F3521">
            <v>17</v>
          </cell>
          <cell r="G3521">
            <v>19.72</v>
          </cell>
          <cell r="H3521">
            <v>20</v>
          </cell>
        </row>
        <row r="3522">
          <cell r="B3522" t="str">
            <v>Bulb, Auto 24V 21W Stop/flasher Single filament</v>
          </cell>
          <cell r="C3522" t="str">
            <v>Supplies</v>
          </cell>
          <cell r="D3522" t="str">
            <v>TRANSPORT</v>
          </cell>
          <cell r="E3522" t="str">
            <v>25.7M</v>
          </cell>
          <cell r="F3522">
            <v>19.5</v>
          </cell>
          <cell r="G3522">
            <v>22.619999999999997</v>
          </cell>
          <cell r="H3522">
            <v>23</v>
          </cell>
        </row>
        <row r="3523">
          <cell r="B3523" t="str">
            <v>Bulb, Flasher Unit 81980-50010</v>
          </cell>
          <cell r="C3523" t="str">
            <v>Supplies</v>
          </cell>
          <cell r="D3523" t="str">
            <v>TRANSPORT</v>
          </cell>
          <cell r="E3523" t="str">
            <v>25.7M</v>
          </cell>
          <cell r="F3523">
            <v>2900</v>
          </cell>
          <cell r="G3523">
            <v>3363.9999999999995</v>
          </cell>
          <cell r="H3523">
            <v>3364</v>
          </cell>
        </row>
        <row r="3524">
          <cell r="B3524" t="str">
            <v>Bush sub assy,Front lateral control rod 48706-60030</v>
          </cell>
          <cell r="C3524" t="str">
            <v>Supplies</v>
          </cell>
          <cell r="D3524" t="str">
            <v>TRANSPORT</v>
          </cell>
          <cell r="E3524" t="str">
            <v>25.7M</v>
          </cell>
          <cell r="F3524">
            <v>1172</v>
          </cell>
          <cell r="G3524">
            <v>1359.52</v>
          </cell>
          <cell r="H3524">
            <v>1360</v>
          </cell>
        </row>
        <row r="3525">
          <cell r="B3525" t="str">
            <v>Bush sub assy,Leading arm no.1   48702-60050</v>
          </cell>
          <cell r="C3525" t="str">
            <v>Supplies</v>
          </cell>
          <cell r="D3525" t="str">
            <v>TRANSPORT</v>
          </cell>
          <cell r="E3525" t="str">
            <v>25.7M</v>
          </cell>
          <cell r="F3525">
            <v>1896</v>
          </cell>
          <cell r="G3525">
            <v>2199.3599999999997</v>
          </cell>
          <cell r="H3525">
            <v>2200</v>
          </cell>
        </row>
        <row r="3526">
          <cell r="B3526" t="str">
            <v>Bush,Lateral control front sub assy 48706-60040</v>
          </cell>
          <cell r="C3526" t="str">
            <v>Supplies</v>
          </cell>
          <cell r="D3526" t="str">
            <v>TRANSPORT</v>
          </cell>
          <cell r="E3526" t="str">
            <v>25.7M</v>
          </cell>
          <cell r="F3526">
            <v>1148.4000000000001</v>
          </cell>
          <cell r="G3526">
            <v>1332.144</v>
          </cell>
          <cell r="H3526">
            <v>1333</v>
          </cell>
        </row>
        <row r="3527">
          <cell r="B3527" t="str">
            <v>Bush,Lower arm rear 48061-35011</v>
          </cell>
          <cell r="C3527" t="str">
            <v>Supplies</v>
          </cell>
          <cell r="D3527" t="str">
            <v>TRANSPORT</v>
          </cell>
          <cell r="E3527" t="str">
            <v>25.7M</v>
          </cell>
          <cell r="F3527">
            <v>2784</v>
          </cell>
          <cell r="G3527">
            <v>3229.4399999999996</v>
          </cell>
          <cell r="H3527">
            <v>3230</v>
          </cell>
        </row>
        <row r="3528">
          <cell r="B3528" t="str">
            <v>Bush,Rubber 90385-11021</v>
          </cell>
          <cell r="C3528" t="str">
            <v>Supplies</v>
          </cell>
          <cell r="D3528" t="str">
            <v>TRANSPORT</v>
          </cell>
          <cell r="E3528" t="str">
            <v>25.7M</v>
          </cell>
          <cell r="F3528">
            <v>116</v>
          </cell>
          <cell r="G3528">
            <v>134.56</v>
          </cell>
          <cell r="H3528">
            <v>135</v>
          </cell>
        </row>
        <row r="3529">
          <cell r="B3529" t="str">
            <v>Bush,Upper arm front 48061-60010</v>
          </cell>
          <cell r="C3529" t="str">
            <v>Supplies</v>
          </cell>
          <cell r="D3529" t="str">
            <v>TRANSPORT</v>
          </cell>
          <cell r="E3529" t="str">
            <v>25.7M</v>
          </cell>
          <cell r="F3529">
            <v>1670.0050000000001</v>
          </cell>
          <cell r="G3529">
            <v>1937.2058</v>
          </cell>
          <cell r="H3529">
            <v>1938</v>
          </cell>
        </row>
        <row r="3530">
          <cell r="B3530" t="str">
            <v>Bush 48802-60050</v>
          </cell>
          <cell r="C3530" t="str">
            <v>Supplies</v>
          </cell>
          <cell r="D3530" t="str">
            <v>TRANSPORT</v>
          </cell>
          <cell r="E3530" t="str">
            <v>25.7M</v>
          </cell>
          <cell r="F3530">
            <v>4176</v>
          </cell>
          <cell r="G3530">
            <v>4844.16</v>
          </cell>
          <cell r="H3530">
            <v>4845</v>
          </cell>
        </row>
        <row r="3531">
          <cell r="B3531" t="str">
            <v>Bush, 48635-26010</v>
          </cell>
          <cell r="C3531" t="str">
            <v>Supplies</v>
          </cell>
          <cell r="D3531" t="str">
            <v>TRANSPORT</v>
          </cell>
          <cell r="E3531" t="str">
            <v>25.7M</v>
          </cell>
          <cell r="F3531">
            <v>2432</v>
          </cell>
          <cell r="G3531">
            <v>2821.12</v>
          </cell>
          <cell r="H3531">
            <v>2822</v>
          </cell>
        </row>
        <row r="3532">
          <cell r="B3532" t="str">
            <v>Bush 48632-26010</v>
          </cell>
          <cell r="C3532" t="str">
            <v>Supplies</v>
          </cell>
          <cell r="D3532" t="str">
            <v>TRANSPORT</v>
          </cell>
          <cell r="E3532" t="str">
            <v>25.7M</v>
          </cell>
          <cell r="F3532">
            <v>1542.8</v>
          </cell>
          <cell r="G3532">
            <v>1789.6479999999999</v>
          </cell>
          <cell r="H3532">
            <v>1790</v>
          </cell>
        </row>
        <row r="3533">
          <cell r="B3533" t="str">
            <v>Bush,Stabilizer 48815-26020</v>
          </cell>
          <cell r="C3533" t="str">
            <v>Supplies</v>
          </cell>
          <cell r="D3533" t="str">
            <v>TRANSPORT</v>
          </cell>
          <cell r="E3533" t="str">
            <v>25.7M</v>
          </cell>
          <cell r="F3533">
            <v>417</v>
          </cell>
          <cell r="G3533">
            <v>483.71999999999997</v>
          </cell>
          <cell r="H3533">
            <v>484</v>
          </cell>
        </row>
        <row r="3534">
          <cell r="B3534" t="str">
            <v>Bush,Stabilizer link 48815-60170</v>
          </cell>
          <cell r="C3534" t="str">
            <v>Supplies</v>
          </cell>
          <cell r="D3534" t="str">
            <v>TRANSPORT</v>
          </cell>
          <cell r="E3534" t="str">
            <v>25.7M</v>
          </cell>
          <cell r="F3534">
            <v>493</v>
          </cell>
          <cell r="G3534">
            <v>571.88</v>
          </cell>
          <cell r="H3534">
            <v>572</v>
          </cell>
        </row>
        <row r="3535">
          <cell r="B3535" t="str">
            <v>Bush,Stabilizer link 90948-01002</v>
          </cell>
          <cell r="C3535" t="str">
            <v>Supplies</v>
          </cell>
          <cell r="D3535" t="str">
            <v>TRANSPORT</v>
          </cell>
          <cell r="E3535" t="str">
            <v>25.7M</v>
          </cell>
          <cell r="F3535">
            <v>1195</v>
          </cell>
          <cell r="G3535">
            <v>1386.1999999999998</v>
          </cell>
          <cell r="H3535">
            <v>1387</v>
          </cell>
        </row>
        <row r="3536">
          <cell r="B3536" t="str">
            <v>Bush,Shocks rear 90385-19003</v>
          </cell>
          <cell r="C3536" t="str">
            <v>Supplies</v>
          </cell>
          <cell r="D3536" t="str">
            <v>TRANSPORT</v>
          </cell>
          <cell r="E3536" t="str">
            <v>25.7M</v>
          </cell>
          <cell r="F3536">
            <v>141.52000000000001</v>
          </cell>
          <cell r="G3536">
            <v>164.16319999999999</v>
          </cell>
          <cell r="H3536">
            <v>165</v>
          </cell>
        </row>
        <row r="3537">
          <cell r="B3537" t="str">
            <v>Bush, Arm Control upper assy 48702-60031</v>
          </cell>
          <cell r="C3537" t="str">
            <v>Supplies</v>
          </cell>
          <cell r="D3537" t="str">
            <v>TRANSPORT</v>
          </cell>
          <cell r="E3537" t="str">
            <v>25.7M</v>
          </cell>
          <cell r="F3537">
            <v>1998</v>
          </cell>
          <cell r="G3537">
            <v>2317.6799999999998</v>
          </cell>
          <cell r="H3537">
            <v>2318</v>
          </cell>
        </row>
        <row r="3538">
          <cell r="B3538" t="str">
            <v>Bush, TV Link Subaru 20201AA000</v>
          </cell>
          <cell r="C3538" t="str">
            <v>Supplies</v>
          </cell>
          <cell r="D3538" t="str">
            <v>TRANSPORT</v>
          </cell>
          <cell r="E3538" t="str">
            <v>25.7M</v>
          </cell>
          <cell r="F3538">
            <v>1350</v>
          </cell>
          <cell r="G3538">
            <v>1566</v>
          </cell>
          <cell r="H3538">
            <v>1566</v>
          </cell>
        </row>
        <row r="3539">
          <cell r="B3539" t="str">
            <v>Bush, Spring 90389-22003</v>
          </cell>
          <cell r="C3539" t="str">
            <v>Supplies</v>
          </cell>
          <cell r="D3539" t="str">
            <v>TRANSPORT</v>
          </cell>
          <cell r="E3539" t="str">
            <v>25.7M</v>
          </cell>
          <cell r="F3539">
            <v>454.5</v>
          </cell>
          <cell r="G3539">
            <v>527.21999999999991</v>
          </cell>
          <cell r="H3539">
            <v>528</v>
          </cell>
        </row>
        <row r="3540">
          <cell r="B3540" t="str">
            <v>Bush,Stabilizer link Subaru 20401FA021</v>
          </cell>
          <cell r="C3540" t="str">
            <v>Supplies</v>
          </cell>
          <cell r="D3540" t="str">
            <v>TRANSPORT</v>
          </cell>
          <cell r="E3540" t="str">
            <v>25.7M</v>
          </cell>
          <cell r="F3540">
            <v>300</v>
          </cell>
          <cell r="G3540">
            <v>348</v>
          </cell>
          <cell r="H3540">
            <v>348</v>
          </cell>
        </row>
        <row r="3541">
          <cell r="B3541" t="str">
            <v>Bush, Link assy rear Subaru 20420AA004</v>
          </cell>
          <cell r="C3541" t="str">
            <v>Supplies</v>
          </cell>
          <cell r="D3541" t="str">
            <v>TRANSPORT</v>
          </cell>
          <cell r="E3541" t="str">
            <v>25.7M</v>
          </cell>
          <cell r="F3541">
            <v>3750</v>
          </cell>
          <cell r="G3541">
            <v>4350</v>
          </cell>
          <cell r="H3541">
            <v>4350</v>
          </cell>
        </row>
        <row r="3542">
          <cell r="B3542" t="str">
            <v>Bush,Stabilizer link Subaru 204640FA021</v>
          </cell>
          <cell r="C3542" t="str">
            <v>Supplies</v>
          </cell>
          <cell r="D3542" t="str">
            <v>TRANSPORT</v>
          </cell>
          <cell r="E3542" t="str">
            <v>25.7M</v>
          </cell>
          <cell r="F3542">
            <v>300</v>
          </cell>
          <cell r="G3542">
            <v>348</v>
          </cell>
          <cell r="H3542">
            <v>348</v>
          </cell>
        </row>
        <row r="3543">
          <cell r="B3543" t="str">
            <v>Bush,Stabilizer link Subaru 20464AA000</v>
          </cell>
          <cell r="C3543" t="str">
            <v>Supplies</v>
          </cell>
          <cell r="D3543" t="str">
            <v>TRANSPORT</v>
          </cell>
          <cell r="E3543" t="str">
            <v>25.7M</v>
          </cell>
          <cell r="F3543">
            <v>500</v>
          </cell>
          <cell r="G3543">
            <v>580</v>
          </cell>
          <cell r="H3543">
            <v>580</v>
          </cell>
        </row>
        <row r="3544">
          <cell r="B3544" t="str">
            <v>Bush,Stabilizer link Subaru 20470AA001</v>
          </cell>
          <cell r="C3544" t="str">
            <v>Supplies</v>
          </cell>
          <cell r="D3544" t="str">
            <v>TRANSPORT</v>
          </cell>
          <cell r="E3544" t="str">
            <v>25.7M</v>
          </cell>
          <cell r="F3544">
            <v>2600</v>
          </cell>
          <cell r="G3544">
            <v>3016</v>
          </cell>
          <cell r="H3544">
            <v>3016</v>
          </cell>
        </row>
        <row r="3545">
          <cell r="B3545" t="str">
            <v>Bush, Spring 90385-18022</v>
          </cell>
          <cell r="C3545" t="str">
            <v>Supplies</v>
          </cell>
          <cell r="D3545" t="str">
            <v>TRANSPORT</v>
          </cell>
          <cell r="E3545" t="str">
            <v>25.7M</v>
          </cell>
          <cell r="F3545">
            <v>204.5</v>
          </cell>
          <cell r="G3545">
            <v>237.21999999999997</v>
          </cell>
          <cell r="H3545">
            <v>238</v>
          </cell>
        </row>
        <row r="3546">
          <cell r="B3546" t="str">
            <v>Bush, 90385-18009</v>
          </cell>
          <cell r="C3546" t="str">
            <v>Supplies</v>
          </cell>
          <cell r="D3546" t="str">
            <v>TRANSPORT</v>
          </cell>
          <cell r="E3546" t="str">
            <v>25.7M</v>
          </cell>
          <cell r="F3546">
            <v>275.5</v>
          </cell>
          <cell r="G3546">
            <v>319.58</v>
          </cell>
          <cell r="H3546">
            <v>320</v>
          </cell>
        </row>
        <row r="3547">
          <cell r="B3547" t="str">
            <v>Bush, Shock 90948-01065</v>
          </cell>
          <cell r="C3547" t="str">
            <v>Supplies</v>
          </cell>
          <cell r="D3547" t="str">
            <v>TRANSPORT</v>
          </cell>
          <cell r="E3547" t="str">
            <v>25.7M</v>
          </cell>
          <cell r="F3547">
            <v>350</v>
          </cell>
          <cell r="G3547">
            <v>406</v>
          </cell>
          <cell r="H3547">
            <v>406</v>
          </cell>
        </row>
        <row r="3548">
          <cell r="B3548" t="str">
            <v>Bush, Link 90385-13009</v>
          </cell>
          <cell r="C3548" t="str">
            <v>Supplies</v>
          </cell>
          <cell r="D3548" t="str">
            <v>TRANSPORT</v>
          </cell>
          <cell r="E3548" t="str">
            <v>25.7M</v>
          </cell>
          <cell r="F3548">
            <v>104.4</v>
          </cell>
          <cell r="G3548">
            <v>121.104</v>
          </cell>
          <cell r="H3548">
            <v>122</v>
          </cell>
        </row>
        <row r="3549">
          <cell r="B3549" t="str">
            <v>Bush, Spring #90385-18020</v>
          </cell>
          <cell r="C3549" t="str">
            <v>Supplies</v>
          </cell>
          <cell r="D3549" t="str">
            <v>TRANSPORT</v>
          </cell>
          <cell r="E3549" t="str">
            <v>25.7M</v>
          </cell>
          <cell r="F3549">
            <v>274.92</v>
          </cell>
          <cell r="G3549">
            <v>318.90719999999999</v>
          </cell>
          <cell r="H3549">
            <v>319</v>
          </cell>
        </row>
        <row r="3550">
          <cell r="B3550" t="str">
            <v>Bush, Front rearspring 58110-A2203</v>
          </cell>
          <cell r="C3550" t="str">
            <v>Supplies</v>
          </cell>
          <cell r="D3550" t="str">
            <v>TRANSPORT</v>
          </cell>
          <cell r="E3550" t="str">
            <v>25.7M</v>
          </cell>
          <cell r="F3550">
            <v>6500</v>
          </cell>
          <cell r="G3550">
            <v>7539.9999999999991</v>
          </cell>
          <cell r="H3550">
            <v>7540</v>
          </cell>
        </row>
        <row r="3551">
          <cell r="B3551" t="str">
            <v>Bush,Stabilizer Front 48815-60180</v>
          </cell>
          <cell r="C3551" t="str">
            <v>Supplies</v>
          </cell>
          <cell r="D3551" t="str">
            <v>TRANSPORT</v>
          </cell>
          <cell r="E3551" t="str">
            <v>26.8M</v>
          </cell>
          <cell r="F3551">
            <v>707.6</v>
          </cell>
          <cell r="G3551">
            <v>820.81599999999992</v>
          </cell>
          <cell r="H3551">
            <v>821</v>
          </cell>
        </row>
        <row r="3552">
          <cell r="B3552" t="str">
            <v>Bush,Stabilizer Rear D 48815-14140</v>
          </cell>
          <cell r="C3552" t="str">
            <v>Supplies</v>
          </cell>
          <cell r="D3552" t="str">
            <v>TRANSPORT</v>
          </cell>
          <cell r="E3552" t="str">
            <v>26.8M</v>
          </cell>
          <cell r="F3552">
            <v>580</v>
          </cell>
          <cell r="G3552">
            <v>672.8</v>
          </cell>
          <cell r="H3552">
            <v>673</v>
          </cell>
        </row>
        <row r="3553">
          <cell r="B3553" t="str">
            <v>Bush,Shocks Front 90948-01004</v>
          </cell>
          <cell r="C3553" t="str">
            <v>Supplies</v>
          </cell>
          <cell r="D3553" t="str">
            <v>TRANSPORT</v>
          </cell>
          <cell r="E3553" t="str">
            <v>26.8M</v>
          </cell>
          <cell r="F3553">
            <v>232</v>
          </cell>
          <cell r="G3553">
            <v>269.12</v>
          </cell>
          <cell r="H3553">
            <v>270</v>
          </cell>
        </row>
        <row r="3554">
          <cell r="B3554" t="str">
            <v>Cap,Radiator assy 16401-54750</v>
          </cell>
          <cell r="C3554" t="str">
            <v>Supplies</v>
          </cell>
          <cell r="D3554" t="str">
            <v>TRANSPORT</v>
          </cell>
          <cell r="E3554" t="str">
            <v>25.7M</v>
          </cell>
          <cell r="F3554">
            <v>1020.8</v>
          </cell>
          <cell r="G3554">
            <v>1184.1279999999999</v>
          </cell>
          <cell r="H3554">
            <v>1185</v>
          </cell>
        </row>
        <row r="3555">
          <cell r="B3555" t="str">
            <v>Cap,Radiator assy 16401-67150</v>
          </cell>
          <cell r="C3555" t="str">
            <v>Supplies</v>
          </cell>
          <cell r="D3555" t="str">
            <v>TRANSPORT</v>
          </cell>
          <cell r="E3555" t="str">
            <v>25.7M</v>
          </cell>
          <cell r="F3555">
            <v>912.8</v>
          </cell>
          <cell r="G3555">
            <v>1058.848</v>
          </cell>
          <cell r="H3555">
            <v>1059</v>
          </cell>
        </row>
        <row r="3556">
          <cell r="B3556" t="str">
            <v>Cylinder assy,Rear brake R/H  47550-60120</v>
          </cell>
          <cell r="C3556" t="str">
            <v>Supplies</v>
          </cell>
          <cell r="D3556" t="str">
            <v>TRANSPORT</v>
          </cell>
          <cell r="E3556" t="str">
            <v>25.7M</v>
          </cell>
          <cell r="F3556">
            <v>4156</v>
          </cell>
          <cell r="G3556">
            <v>4820.96</v>
          </cell>
          <cell r="H3556">
            <v>4821</v>
          </cell>
        </row>
        <row r="3557">
          <cell r="B3557" t="str">
            <v>Cylinder Kit 04311-60100</v>
          </cell>
          <cell r="C3557" t="str">
            <v>Supplies</v>
          </cell>
          <cell r="D3557" t="str">
            <v>TRANSPORT</v>
          </cell>
          <cell r="E3557" t="str">
            <v>25.7M</v>
          </cell>
          <cell r="F3557">
            <v>1419.2</v>
          </cell>
          <cell r="G3557">
            <v>1646.2719999999999</v>
          </cell>
          <cell r="H3557">
            <v>1647</v>
          </cell>
        </row>
        <row r="3558">
          <cell r="B3558" t="str">
            <v>Cylinder Kit Subaru  26297AC010</v>
          </cell>
          <cell r="C3558" t="str">
            <v>Supplies</v>
          </cell>
          <cell r="D3558" t="str">
            <v>TRANSPORT</v>
          </cell>
          <cell r="E3558" t="str">
            <v>25.7M</v>
          </cell>
          <cell r="F3558">
            <v>2250</v>
          </cell>
          <cell r="G3558">
            <v>2610</v>
          </cell>
          <cell r="H3558">
            <v>2610</v>
          </cell>
        </row>
        <row r="3559">
          <cell r="B3559" t="str">
            <v>Damper assy,Steering 45700-60052</v>
          </cell>
          <cell r="C3559" t="str">
            <v>Supplies</v>
          </cell>
          <cell r="D3559" t="str">
            <v>TRANSPORT</v>
          </cell>
          <cell r="E3559" t="str">
            <v>25.7M</v>
          </cell>
          <cell r="F3559">
            <v>10800</v>
          </cell>
          <cell r="G3559">
            <v>12528</v>
          </cell>
          <cell r="H3559">
            <v>12528</v>
          </cell>
        </row>
        <row r="3560">
          <cell r="B3560" t="str">
            <v>Damper assy,Steering 45700-69165</v>
          </cell>
          <cell r="C3560" t="str">
            <v>Supplies</v>
          </cell>
          <cell r="D3560" t="str">
            <v>TRANSPORT</v>
          </cell>
          <cell r="E3560" t="str">
            <v>25.7M</v>
          </cell>
          <cell r="F3560">
            <v>11249</v>
          </cell>
          <cell r="G3560">
            <v>13048.839999999998</v>
          </cell>
          <cell r="H3560">
            <v>13049</v>
          </cell>
        </row>
        <row r="3561">
          <cell r="B3561" t="str">
            <v>Damper assy,Steering 45700-39085</v>
          </cell>
          <cell r="C3561" t="str">
            <v>Supplies</v>
          </cell>
          <cell r="D3561" t="str">
            <v>TRANSPORT</v>
          </cell>
          <cell r="E3561" t="str">
            <v>25.7M</v>
          </cell>
          <cell r="F3561">
            <v>11249</v>
          </cell>
          <cell r="G3561">
            <v>13048.839999999998</v>
          </cell>
          <cell r="H3561">
            <v>13049</v>
          </cell>
        </row>
        <row r="3562">
          <cell r="B3562" t="str">
            <v>End sub assy,Steering relay L/H 45045-69065</v>
          </cell>
          <cell r="C3562" t="str">
            <v>Supplies</v>
          </cell>
          <cell r="D3562" t="str">
            <v>TRANSPORT</v>
          </cell>
          <cell r="E3562" t="str">
            <v>25.7M</v>
          </cell>
          <cell r="F3562">
            <v>2798.4</v>
          </cell>
          <cell r="G3562">
            <v>3246.1439999999998</v>
          </cell>
          <cell r="H3562">
            <v>3247</v>
          </cell>
        </row>
        <row r="3563">
          <cell r="B3563" t="str">
            <v>End sub assy,Steering relay R/H inner 45044-69115</v>
          </cell>
          <cell r="C3563" t="str">
            <v>Supplies</v>
          </cell>
          <cell r="D3563" t="str">
            <v>TRANSPORT</v>
          </cell>
          <cell r="E3563" t="str">
            <v>25.7M</v>
          </cell>
          <cell r="F3563">
            <v>2949</v>
          </cell>
          <cell r="G3563">
            <v>3420.8399999999997</v>
          </cell>
          <cell r="H3563">
            <v>3421</v>
          </cell>
        </row>
        <row r="3564">
          <cell r="B3564" t="str">
            <v>End sub assy,Steering relay R/H inner 45044-69135</v>
          </cell>
          <cell r="C3564" t="str">
            <v>Supplies</v>
          </cell>
          <cell r="D3564" t="str">
            <v>TRANSPORT</v>
          </cell>
          <cell r="E3564" t="str">
            <v>25.7M</v>
          </cell>
          <cell r="F3564">
            <v>3407.2</v>
          </cell>
          <cell r="G3564">
            <v>3952.3519999999994</v>
          </cell>
          <cell r="H3564">
            <v>3953</v>
          </cell>
        </row>
        <row r="3565">
          <cell r="B3565" t="str">
            <v>End sub assy,Steering relay rod L/H inner 45045-69075</v>
          </cell>
          <cell r="C3565" t="str">
            <v>Supplies</v>
          </cell>
          <cell r="D3565" t="str">
            <v>TRANSPORT</v>
          </cell>
          <cell r="E3565" t="str">
            <v>25.7M</v>
          </cell>
          <cell r="F3565">
            <v>2872.79</v>
          </cell>
          <cell r="G3565">
            <v>3332.4363999999996</v>
          </cell>
          <cell r="H3565">
            <v>3333</v>
          </cell>
        </row>
        <row r="3566">
          <cell r="B3566" t="str">
            <v>Filter,Air cleaner element sub assy 17801-28010</v>
          </cell>
          <cell r="C3566" t="str">
            <v>Supplies</v>
          </cell>
          <cell r="D3566" t="str">
            <v>TRANSPORT</v>
          </cell>
          <cell r="E3566" t="str">
            <v>25.7M</v>
          </cell>
          <cell r="F3566">
            <v>2772</v>
          </cell>
          <cell r="G3566">
            <v>3215.52</v>
          </cell>
          <cell r="H3566">
            <v>3216</v>
          </cell>
        </row>
        <row r="3567">
          <cell r="B3567" t="str">
            <v>Filter,Aircleaner element sub assy 17801-54100</v>
          </cell>
          <cell r="C3567" t="str">
            <v>Supplies</v>
          </cell>
          <cell r="D3567" t="str">
            <v>TRANSPORT</v>
          </cell>
          <cell r="E3567" t="str">
            <v>25.7M</v>
          </cell>
          <cell r="F3567">
            <v>2907</v>
          </cell>
          <cell r="G3567">
            <v>3372.12</v>
          </cell>
          <cell r="H3567">
            <v>3373</v>
          </cell>
        </row>
        <row r="3568">
          <cell r="B3568" t="str">
            <v>Filter,Aircleaner element sub assy 17801-54180</v>
          </cell>
          <cell r="C3568" t="str">
            <v>Supplies</v>
          </cell>
          <cell r="D3568" t="str">
            <v>TRANSPORT</v>
          </cell>
          <cell r="E3568" t="str">
            <v>25.7M</v>
          </cell>
          <cell r="F3568">
            <v>3499.2</v>
          </cell>
          <cell r="G3568">
            <v>4059.0719999999997</v>
          </cell>
          <cell r="H3568">
            <v>4060</v>
          </cell>
        </row>
        <row r="3569">
          <cell r="B3569" t="str">
            <v>Filter,Aircleaner element sub assy 17801-61030</v>
          </cell>
          <cell r="C3569" t="str">
            <v>Supplies</v>
          </cell>
          <cell r="D3569" t="str">
            <v>TRANSPORT</v>
          </cell>
          <cell r="E3569" t="str">
            <v>25.7M</v>
          </cell>
          <cell r="F3569">
            <v>4025.56</v>
          </cell>
          <cell r="G3569">
            <v>4669.6495999999997</v>
          </cell>
          <cell r="H3569">
            <v>4670</v>
          </cell>
        </row>
        <row r="3570">
          <cell r="B3570" t="str">
            <v>Filter,Aircleaner element sub assy 17801-67060</v>
          </cell>
          <cell r="C3570" t="str">
            <v>Supplies</v>
          </cell>
          <cell r="D3570" t="str">
            <v>TRANSPORT</v>
          </cell>
          <cell r="E3570" t="str">
            <v>25.7M</v>
          </cell>
          <cell r="F3570">
            <v>3896</v>
          </cell>
          <cell r="G3570">
            <v>4519.3599999999997</v>
          </cell>
          <cell r="H3570">
            <v>4520</v>
          </cell>
        </row>
        <row r="3571">
          <cell r="B3571" t="str">
            <v>Filter,Air regulator Lub 17801-54080</v>
          </cell>
          <cell r="C3571" t="str">
            <v>Supplies</v>
          </cell>
          <cell r="D3571" t="str">
            <v>TRANSPORT</v>
          </cell>
          <cell r="E3571" t="str">
            <v>25.7M</v>
          </cell>
          <cell r="F3571">
            <v>1750</v>
          </cell>
          <cell r="G3571">
            <v>2029.9999999999998</v>
          </cell>
          <cell r="H3571">
            <v>2030</v>
          </cell>
        </row>
        <row r="3572">
          <cell r="B3572" t="str">
            <v>Filter,Aircleaner element sub assy Subaru 1654AA020</v>
          </cell>
          <cell r="C3572" t="str">
            <v>Supplies</v>
          </cell>
          <cell r="D3572" t="str">
            <v>TRANSPORT</v>
          </cell>
          <cell r="E3572" t="str">
            <v>25.7M</v>
          </cell>
          <cell r="F3572">
            <v>2424.4</v>
          </cell>
          <cell r="G3572">
            <v>2812.3040000000001</v>
          </cell>
          <cell r="H3572">
            <v>2813</v>
          </cell>
        </row>
        <row r="3573">
          <cell r="B3573" t="str">
            <v>Filter Air cleaner element 17801-0C010</v>
          </cell>
          <cell r="C3573" t="str">
            <v>Supplies</v>
          </cell>
          <cell r="D3573" t="str">
            <v>TRANSPORT</v>
          </cell>
          <cell r="F3573">
            <v>4085.0005000000001</v>
          </cell>
          <cell r="G3573">
            <v>4738.6005799999994</v>
          </cell>
          <cell r="H3573">
            <v>4739</v>
          </cell>
        </row>
        <row r="3574">
          <cell r="B3574" t="str">
            <v>Filter,Fuel element assy 23300-75020</v>
          </cell>
          <cell r="C3574" t="str">
            <v>Supplies</v>
          </cell>
          <cell r="D3574" t="str">
            <v>TRANSPORT</v>
          </cell>
          <cell r="E3574" t="str">
            <v>25.7M</v>
          </cell>
          <cell r="F3574">
            <v>492</v>
          </cell>
          <cell r="G3574">
            <v>570.71999999999991</v>
          </cell>
          <cell r="H3574">
            <v>571</v>
          </cell>
        </row>
        <row r="3575">
          <cell r="B3575" t="str">
            <v>Filter,Fuel element assy 23303-56040</v>
          </cell>
          <cell r="C3575" t="str">
            <v>Supplies</v>
          </cell>
          <cell r="D3575" t="str">
            <v>TRANSPORT</v>
          </cell>
          <cell r="E3575" t="str">
            <v>25.7M</v>
          </cell>
          <cell r="F3575">
            <v>1920.75</v>
          </cell>
          <cell r="G3575">
            <v>2228.0699999999997</v>
          </cell>
          <cell r="H3575">
            <v>2229</v>
          </cell>
        </row>
        <row r="3576">
          <cell r="B3576" t="str">
            <v>Filter,Fuel element kit  04234-68010</v>
          </cell>
          <cell r="C3576" t="str">
            <v>Supplies</v>
          </cell>
          <cell r="D3576" t="str">
            <v>TRANSPORT</v>
          </cell>
          <cell r="E3576" t="str">
            <v>25.7M</v>
          </cell>
          <cell r="F3576">
            <v>1392</v>
          </cell>
          <cell r="G3576">
            <v>1614.7199999999998</v>
          </cell>
          <cell r="H3576">
            <v>1615</v>
          </cell>
        </row>
        <row r="3577">
          <cell r="B3577" t="str">
            <v>Filter,Fuel element sub assy 23390-64480</v>
          </cell>
          <cell r="C3577" t="str">
            <v>Supplies</v>
          </cell>
          <cell r="D3577" t="str">
            <v>TRANSPORT</v>
          </cell>
          <cell r="E3577" t="str">
            <v>25.7M</v>
          </cell>
          <cell r="F3577">
            <v>2330.4</v>
          </cell>
          <cell r="G3577">
            <v>2703.2640000000001</v>
          </cell>
          <cell r="H3577">
            <v>2704</v>
          </cell>
        </row>
        <row r="3578">
          <cell r="B3578" t="str">
            <v>Filter,Fuel for tank 233300-28040</v>
          </cell>
          <cell r="C3578" t="str">
            <v>Supplies</v>
          </cell>
          <cell r="D3578" t="str">
            <v>TRANSPORT</v>
          </cell>
          <cell r="E3578" t="str">
            <v>25.7M</v>
          </cell>
          <cell r="F3578">
            <v>3662.4</v>
          </cell>
          <cell r="G3578">
            <v>4248.384</v>
          </cell>
          <cell r="H3578">
            <v>4249</v>
          </cell>
        </row>
        <row r="3579">
          <cell r="B3579" t="str">
            <v>Filter, Fuel cap assy 23380-17420</v>
          </cell>
          <cell r="C3579" t="str">
            <v>Supplies</v>
          </cell>
          <cell r="D3579" t="str">
            <v>TRANSPORT</v>
          </cell>
          <cell r="E3579" t="str">
            <v>25.7M</v>
          </cell>
          <cell r="F3579">
            <v>9631.48</v>
          </cell>
          <cell r="G3579">
            <v>11172.516799999999</v>
          </cell>
          <cell r="H3579">
            <v>11173</v>
          </cell>
        </row>
        <row r="3580">
          <cell r="B3580" t="str">
            <v>Filter, Fuel 23300-0L041</v>
          </cell>
          <cell r="C3580" t="str">
            <v>Supplies</v>
          </cell>
          <cell r="D3580" t="str">
            <v>TRANSPORT</v>
          </cell>
          <cell r="F3580">
            <v>2100.0003299999998</v>
          </cell>
          <cell r="G3580">
            <v>2436.0003827999994</v>
          </cell>
          <cell r="H3580">
            <v>2437</v>
          </cell>
        </row>
        <row r="3581">
          <cell r="B3581" t="str">
            <v>Filter,Oil Sub assy  90915-10004</v>
          </cell>
          <cell r="C3581" t="str">
            <v>Supplies</v>
          </cell>
          <cell r="D3581" t="str">
            <v>TRANSPORT</v>
          </cell>
          <cell r="E3581" t="str">
            <v>25.7M</v>
          </cell>
          <cell r="F3581">
            <v>1141.5999999999999</v>
          </cell>
          <cell r="G3581">
            <v>1324.2559999999999</v>
          </cell>
          <cell r="H3581">
            <v>1325</v>
          </cell>
        </row>
        <row r="3582">
          <cell r="B3582" t="str">
            <v>Filter,Oil Sub assy  90915-30002</v>
          </cell>
          <cell r="C3582" t="str">
            <v>Supplies</v>
          </cell>
          <cell r="D3582" t="str">
            <v>TRANSPORT</v>
          </cell>
          <cell r="E3582" t="str">
            <v>25.7M</v>
          </cell>
          <cell r="F3582">
            <v>1983.6</v>
          </cell>
          <cell r="G3582">
            <v>2300.9759999999997</v>
          </cell>
          <cell r="H3582">
            <v>2301</v>
          </cell>
        </row>
        <row r="3583">
          <cell r="B3583" t="str">
            <v>Filter,Oil Sub assy  90915-20003</v>
          </cell>
          <cell r="C3583" t="str">
            <v>Supplies</v>
          </cell>
          <cell r="D3583" t="str">
            <v>TRANSPORT</v>
          </cell>
          <cell r="E3583" t="str">
            <v>25.7M</v>
          </cell>
          <cell r="F3583">
            <v>2580</v>
          </cell>
          <cell r="G3583">
            <v>2992.7999999999997</v>
          </cell>
          <cell r="H3583">
            <v>2993</v>
          </cell>
        </row>
        <row r="3584">
          <cell r="B3584" t="str">
            <v>Filter,Oil Sub assy  90915-TD004</v>
          </cell>
          <cell r="C3584" t="str">
            <v>Supplies</v>
          </cell>
          <cell r="D3584" t="str">
            <v>TRANSPORT</v>
          </cell>
          <cell r="E3584" t="str">
            <v>25.7M</v>
          </cell>
          <cell r="F3584">
            <v>2300</v>
          </cell>
          <cell r="G3584">
            <v>2668</v>
          </cell>
          <cell r="H3584">
            <v>2668</v>
          </cell>
        </row>
        <row r="3585">
          <cell r="B3585" t="str">
            <v>Filter,Oil Subaru Legacy  15208AA100</v>
          </cell>
          <cell r="C3585" t="str">
            <v>Supplies</v>
          </cell>
          <cell r="D3585" t="str">
            <v>TRANSPORT</v>
          </cell>
          <cell r="E3585" t="str">
            <v>25.7M</v>
          </cell>
          <cell r="F3585">
            <v>4060</v>
          </cell>
          <cell r="G3585">
            <v>4709.5999999999995</v>
          </cell>
          <cell r="H3585">
            <v>4710</v>
          </cell>
        </row>
        <row r="3586">
          <cell r="B3586" t="str">
            <v>Filter, oil sub assy 15600-41010</v>
          </cell>
          <cell r="C3586" t="str">
            <v>Supplies</v>
          </cell>
          <cell r="D3586" t="str">
            <v>SERVICE</v>
          </cell>
          <cell r="E3586" t="str">
            <v>25.7M</v>
          </cell>
          <cell r="F3586">
            <v>1160</v>
          </cell>
          <cell r="G3586">
            <v>1345.6</v>
          </cell>
          <cell r="H3586">
            <v>1346</v>
          </cell>
        </row>
        <row r="3587">
          <cell r="B3587" t="str">
            <v>Filter,Aircleaner element sub assy 17801-30040</v>
          </cell>
          <cell r="C3587" t="str">
            <v>Supplies</v>
          </cell>
          <cell r="D3587" t="str">
            <v>TRANSPORT</v>
          </cell>
          <cell r="E3587" t="str">
            <v>26.8M</v>
          </cell>
          <cell r="F3587">
            <v>2865.2</v>
          </cell>
          <cell r="G3587">
            <v>3323.6319999999996</v>
          </cell>
          <cell r="H3587">
            <v>3324</v>
          </cell>
        </row>
        <row r="3588">
          <cell r="B3588" t="str">
            <v>Filter for Diesel 23390-51020</v>
          </cell>
          <cell r="C3588" t="str">
            <v>Supplies</v>
          </cell>
          <cell r="D3588" t="str">
            <v>TRANSPORT</v>
          </cell>
          <cell r="E3588" t="str">
            <v>26.8M</v>
          </cell>
          <cell r="F3588">
            <v>1960.4</v>
          </cell>
          <cell r="G3588">
            <v>2274.0639999999999</v>
          </cell>
          <cell r="H3588">
            <v>2275</v>
          </cell>
        </row>
        <row r="3589">
          <cell r="B3589" t="str">
            <v>Cable, wire Parking brake R/H or L/H 47616-35030</v>
          </cell>
          <cell r="C3589" t="str">
            <v>Supplies</v>
          </cell>
          <cell r="D3589" t="str">
            <v>TRANSPORT</v>
          </cell>
          <cell r="E3589" t="str">
            <v>25.7M</v>
          </cell>
          <cell r="F3589">
            <v>687.2</v>
          </cell>
          <cell r="G3589">
            <v>797.15200000000004</v>
          </cell>
          <cell r="H3589">
            <v>798</v>
          </cell>
        </row>
        <row r="3590">
          <cell r="B3590" t="str">
            <v>Cable, Hand Brake Rear HZJ 105 46420-60030</v>
          </cell>
          <cell r="C3590" t="str">
            <v>Supplies</v>
          </cell>
          <cell r="D3590" t="str">
            <v>TRANSPORT</v>
          </cell>
          <cell r="E3590" t="str">
            <v>26.8M</v>
          </cell>
          <cell r="F3590">
            <v>3251.7125000000001</v>
          </cell>
          <cell r="G3590">
            <v>3771.9865</v>
          </cell>
          <cell r="H3590">
            <v>3772</v>
          </cell>
        </row>
        <row r="3591">
          <cell r="B3591" t="str">
            <v xml:space="preserve"> Brake Master Cylinder assy 47201-60720</v>
          </cell>
          <cell r="C3591" t="str">
            <v>Supplies</v>
          </cell>
          <cell r="D3591" t="str">
            <v>TRANSPORT</v>
          </cell>
          <cell r="E3591" t="str">
            <v>25.7M</v>
          </cell>
          <cell r="F3591">
            <v>17191.2</v>
          </cell>
          <cell r="G3591">
            <v>19941.792000000001</v>
          </cell>
          <cell r="H3591">
            <v>19942</v>
          </cell>
        </row>
        <row r="3592">
          <cell r="B3592" t="str">
            <v>Brake Master Cylinder assy 47201-60831</v>
          </cell>
          <cell r="C3592" t="str">
            <v>Supplies</v>
          </cell>
          <cell r="D3592" t="str">
            <v>TRANSPORT</v>
          </cell>
          <cell r="E3592" t="str">
            <v>25.7M</v>
          </cell>
          <cell r="F3592">
            <v>15660</v>
          </cell>
          <cell r="G3592">
            <v>18165.599999999999</v>
          </cell>
          <cell r="H3592">
            <v>18166</v>
          </cell>
        </row>
        <row r="3593">
          <cell r="B3593" t="str">
            <v>Coil Spring Small RMK041</v>
          </cell>
          <cell r="C3593" t="str">
            <v>Supplies</v>
          </cell>
          <cell r="D3593" t="str">
            <v>TRANSPORT</v>
          </cell>
          <cell r="E3593" t="str">
            <v>25.7M</v>
          </cell>
          <cell r="F3593">
            <v>8000</v>
          </cell>
          <cell r="G3593">
            <v>9280</v>
          </cell>
          <cell r="H3593">
            <v>9280</v>
          </cell>
        </row>
        <row r="3594">
          <cell r="B3594" t="str">
            <v>Coil Spring Large RMK042</v>
          </cell>
          <cell r="C3594" t="str">
            <v>Supplies</v>
          </cell>
          <cell r="D3594" t="str">
            <v>TRANSPORT</v>
          </cell>
          <cell r="E3594" t="str">
            <v>25.7M</v>
          </cell>
          <cell r="F3594">
            <v>9500</v>
          </cell>
          <cell r="G3594">
            <v>11020</v>
          </cell>
          <cell r="H3594">
            <v>11020</v>
          </cell>
        </row>
        <row r="3595">
          <cell r="B3595" t="str">
            <v>Coil, Fuel  size 100mm</v>
          </cell>
          <cell r="C3595" t="str">
            <v>Supplies</v>
          </cell>
          <cell r="D3595" t="str">
            <v>TRANSPORT</v>
          </cell>
          <cell r="E3595" t="str">
            <v>26.8M</v>
          </cell>
          <cell r="F3595">
            <v>4071.6</v>
          </cell>
          <cell r="G3595">
            <v>4723.0559999999996</v>
          </cell>
          <cell r="H3595">
            <v>4724</v>
          </cell>
        </row>
        <row r="3596">
          <cell r="B3596" t="str">
            <v>Coil, Distributor # BH5BK47</v>
          </cell>
          <cell r="C3596" t="str">
            <v>Supplies</v>
          </cell>
          <cell r="D3596" t="str">
            <v>TRANSPORT</v>
          </cell>
          <cell r="E3596" t="str">
            <v>26.8M</v>
          </cell>
          <cell r="F3596">
            <v>28089.4</v>
          </cell>
          <cell r="G3596">
            <v>32583.703999999998</v>
          </cell>
          <cell r="H3596">
            <v>32584</v>
          </cell>
        </row>
        <row r="3597">
          <cell r="B3597" t="str">
            <v>Fitting Kit  04947-60050</v>
          </cell>
          <cell r="C3597" t="str">
            <v>Supplies</v>
          </cell>
          <cell r="D3597" t="str">
            <v>TRANSPORT</v>
          </cell>
          <cell r="E3597" t="str">
            <v>25.7M</v>
          </cell>
          <cell r="F3597">
            <v>398.4</v>
          </cell>
          <cell r="G3597">
            <v>462.14399999999995</v>
          </cell>
          <cell r="H3597">
            <v>463</v>
          </cell>
        </row>
        <row r="3598">
          <cell r="B3598" t="str">
            <v>Fitting Kit  04947-00090</v>
          </cell>
          <cell r="C3598" t="str">
            <v>Supplies</v>
          </cell>
          <cell r="D3598" t="str">
            <v>TRANSPORT</v>
          </cell>
          <cell r="E3598" t="str">
            <v>25.7M</v>
          </cell>
          <cell r="F3598">
            <v>1210</v>
          </cell>
          <cell r="G3598">
            <v>1403.6</v>
          </cell>
          <cell r="H3598">
            <v>1404</v>
          </cell>
        </row>
        <row r="3599">
          <cell r="B3599" t="str">
            <v>Bearing Assy 31230-60200</v>
          </cell>
          <cell r="C3599" t="str">
            <v>Supplies</v>
          </cell>
          <cell r="D3599" t="str">
            <v>TRANSPORT</v>
          </cell>
          <cell r="E3599" t="str">
            <v>25.7M</v>
          </cell>
          <cell r="F3599">
            <v>3145.0036799999998</v>
          </cell>
          <cell r="G3599">
            <v>3648.2042687999997</v>
          </cell>
          <cell r="H3599">
            <v>3649</v>
          </cell>
        </row>
        <row r="3600">
          <cell r="B3600" t="str">
            <v>Bearing for steering knucle  90366-20003</v>
          </cell>
          <cell r="C3600" t="str">
            <v>Supplies</v>
          </cell>
          <cell r="D3600" t="str">
            <v>TRANSPORT</v>
          </cell>
          <cell r="E3600" t="str">
            <v>25.7M</v>
          </cell>
          <cell r="F3600">
            <v>1542.8</v>
          </cell>
          <cell r="G3600">
            <v>1789.6479999999999</v>
          </cell>
          <cell r="H3600">
            <v>1790</v>
          </cell>
        </row>
        <row r="3601">
          <cell r="B3601" t="str">
            <v>Bearing Release 31230-60200</v>
          </cell>
          <cell r="C3601" t="str">
            <v>Supplies</v>
          </cell>
          <cell r="D3601" t="str">
            <v>TRANSPORT</v>
          </cell>
          <cell r="E3601" t="str">
            <v>25.7M</v>
          </cell>
          <cell r="F3601">
            <v>528</v>
          </cell>
          <cell r="G3601">
            <v>612.4799999999999</v>
          </cell>
          <cell r="H3601">
            <v>613</v>
          </cell>
        </row>
        <row r="3602">
          <cell r="B3602" t="str">
            <v>Bearing Release 31230-35090</v>
          </cell>
          <cell r="C3602" t="str">
            <v>Supplies</v>
          </cell>
          <cell r="D3602" t="str">
            <v>TRANSPORT</v>
          </cell>
          <cell r="E3602" t="str">
            <v>25.7M</v>
          </cell>
          <cell r="F3602">
            <v>4000.0050000000001</v>
          </cell>
          <cell r="G3602">
            <v>4640.0057999999999</v>
          </cell>
          <cell r="H3602">
            <v>4641</v>
          </cell>
        </row>
        <row r="3603">
          <cell r="B3603" t="str">
            <v>Bearing Pilot 90363-12002</v>
          </cell>
          <cell r="C3603" t="str">
            <v>Supplies</v>
          </cell>
          <cell r="D3603" t="str">
            <v>TRANSPORT</v>
          </cell>
          <cell r="E3603" t="str">
            <v>25.7M</v>
          </cell>
          <cell r="F3603">
            <v>385.7</v>
          </cell>
          <cell r="G3603">
            <v>447.41199999999998</v>
          </cell>
          <cell r="H3603">
            <v>448</v>
          </cell>
        </row>
        <row r="3604">
          <cell r="B3604" t="str">
            <v>Bearing Release 31230-35061</v>
          </cell>
          <cell r="C3604" t="str">
            <v>Supplies</v>
          </cell>
          <cell r="D3604" t="str">
            <v>TRANSPORT</v>
          </cell>
          <cell r="E3604" t="str">
            <v>25.7M</v>
          </cell>
          <cell r="F3604">
            <v>4000.0055600000001</v>
          </cell>
          <cell r="G3604">
            <v>4640.0064495999995</v>
          </cell>
          <cell r="H3604">
            <v>4641</v>
          </cell>
        </row>
        <row r="3605">
          <cell r="B3605" t="str">
            <v>Bearing front Axle Hub L/H  90368-49084</v>
          </cell>
          <cell r="C3605" t="str">
            <v>Supplies</v>
          </cell>
          <cell r="D3605" t="str">
            <v>TRANSPORT</v>
          </cell>
          <cell r="E3605" t="str">
            <v>25.7M</v>
          </cell>
          <cell r="F3605">
            <v>500</v>
          </cell>
          <cell r="G3605">
            <v>580</v>
          </cell>
          <cell r="H3605">
            <v>580</v>
          </cell>
        </row>
        <row r="3606">
          <cell r="B3606" t="str">
            <v>Bearing Rear wheel 90368-45087</v>
          </cell>
          <cell r="C3606" t="str">
            <v>Supplies</v>
          </cell>
          <cell r="D3606" t="str">
            <v>TRANSPORT</v>
          </cell>
          <cell r="E3606" t="str">
            <v>25.7M</v>
          </cell>
          <cell r="F3606">
            <v>2424.4</v>
          </cell>
          <cell r="G3606">
            <v>2812.3040000000001</v>
          </cell>
          <cell r="H3606">
            <v>2813</v>
          </cell>
        </row>
        <row r="3607">
          <cell r="B3607" t="str">
            <v>Bearing, Pulleys 3 legged</v>
          </cell>
          <cell r="C3607" t="str">
            <v>Supplies</v>
          </cell>
          <cell r="D3607" t="str">
            <v>TRANSPORT</v>
          </cell>
          <cell r="E3607" t="str">
            <v>31.9X</v>
          </cell>
          <cell r="F3607">
            <v>12420.00333</v>
          </cell>
          <cell r="G3607">
            <v>14407.203862799999</v>
          </cell>
          <cell r="H3607">
            <v>14408</v>
          </cell>
        </row>
        <row r="3608">
          <cell r="B3608" t="str">
            <v>Bearing, Pulleys 2 legged</v>
          </cell>
          <cell r="C3608" t="str">
            <v>Supplies</v>
          </cell>
          <cell r="D3608" t="str">
            <v>TRANSPORT</v>
          </cell>
          <cell r="E3608" t="str">
            <v>31.9X</v>
          </cell>
          <cell r="F3608">
            <v>13500</v>
          </cell>
          <cell r="G3608">
            <v>15659.999999999998</v>
          </cell>
          <cell r="H3608">
            <v>15660</v>
          </cell>
        </row>
        <row r="3609">
          <cell r="B3609" t="str">
            <v>Coolant, Engine organic 1L</v>
          </cell>
          <cell r="C3609" t="str">
            <v>Supplies</v>
          </cell>
          <cell r="D3609" t="str">
            <v>TRANSPORT</v>
          </cell>
          <cell r="E3609" t="str">
            <v>25.7M</v>
          </cell>
          <cell r="F3609">
            <v>126.63375000000001</v>
          </cell>
          <cell r="G3609">
            <v>146.89515</v>
          </cell>
          <cell r="H3609">
            <v>147</v>
          </cell>
        </row>
        <row r="3610">
          <cell r="B3610" t="str">
            <v>Disk, Break 31250-60224</v>
          </cell>
          <cell r="C3610" t="str">
            <v>Supplies</v>
          </cell>
          <cell r="D3610" t="str">
            <v>TRANSPORT</v>
          </cell>
          <cell r="E3610" t="str">
            <v>25.7M</v>
          </cell>
          <cell r="F3610">
            <v>6266.4</v>
          </cell>
          <cell r="G3610">
            <v>7269.0239999999994</v>
          </cell>
          <cell r="H3610">
            <v>7270</v>
          </cell>
        </row>
        <row r="3611">
          <cell r="B3611" t="str">
            <v>Fluid, Break HBF4 250ml</v>
          </cell>
          <cell r="C3611" t="str">
            <v>Supplies</v>
          </cell>
          <cell r="D3611" t="str">
            <v>TRANSPORT</v>
          </cell>
          <cell r="E3611" t="str">
            <v>25.7M</v>
          </cell>
          <cell r="F3611">
            <v>63.47</v>
          </cell>
          <cell r="G3611">
            <v>73.625199999999992</v>
          </cell>
          <cell r="H3611">
            <v>74</v>
          </cell>
        </row>
        <row r="3612">
          <cell r="B3612" t="str">
            <v>Fluid, Volcanizing</v>
          </cell>
          <cell r="C3612" t="str">
            <v>Supplies</v>
          </cell>
          <cell r="D3612" t="str">
            <v>TRANSPORT</v>
          </cell>
          <cell r="E3612" t="str">
            <v>25.7M</v>
          </cell>
          <cell r="F3612">
            <v>900</v>
          </cell>
          <cell r="G3612">
            <v>1044</v>
          </cell>
          <cell r="H3612">
            <v>1044</v>
          </cell>
        </row>
        <row r="3613">
          <cell r="B3613" t="str">
            <v>Air Element 17801-75010</v>
          </cell>
          <cell r="C3613" t="str">
            <v>Supplies</v>
          </cell>
          <cell r="D3613" t="str">
            <v>TRANSPORT</v>
          </cell>
          <cell r="E3613" t="str">
            <v>25.7M</v>
          </cell>
          <cell r="F3613">
            <v>3661</v>
          </cell>
          <cell r="G3613">
            <v>4246.7599999999993</v>
          </cell>
          <cell r="H3613">
            <v>4247</v>
          </cell>
        </row>
        <row r="3614">
          <cell r="B3614" t="str">
            <v>Jack, Mechanical standard Size japan</v>
          </cell>
          <cell r="C3614" t="str">
            <v>Equipment</v>
          </cell>
          <cell r="D3614" t="str">
            <v>TRANSPORT</v>
          </cell>
          <cell r="E3614" t="str">
            <v>26.8M</v>
          </cell>
          <cell r="F3614">
            <v>9860</v>
          </cell>
          <cell r="G3614">
            <v>11437.599999999999</v>
          </cell>
          <cell r="H3614">
            <v>11438</v>
          </cell>
        </row>
        <row r="3615">
          <cell r="B3615" t="str">
            <v>Jack, Bottleneck 10ton Japan</v>
          </cell>
          <cell r="C3615" t="str">
            <v>Equipment</v>
          </cell>
          <cell r="D3615" t="str">
            <v>TRANSPORT</v>
          </cell>
          <cell r="E3615" t="str">
            <v>26.8M</v>
          </cell>
          <cell r="F3615">
            <v>11014.35</v>
          </cell>
          <cell r="G3615">
            <v>12776.645999999999</v>
          </cell>
          <cell r="H3615">
            <v>12777</v>
          </cell>
        </row>
        <row r="3616">
          <cell r="B3616" t="str">
            <v>Fluid, Brake dot4</v>
          </cell>
          <cell r="C3616" t="str">
            <v>Supplies</v>
          </cell>
          <cell r="D3616" t="str">
            <v>TRANSPORT</v>
          </cell>
          <cell r="E3616" t="str">
            <v>25.7M</v>
          </cell>
          <cell r="F3616">
            <v>97.5</v>
          </cell>
          <cell r="G3616">
            <v>113.1</v>
          </cell>
          <cell r="H3616">
            <v>114</v>
          </cell>
        </row>
        <row r="3617">
          <cell r="B3617" t="str">
            <v>Fluid, Transmission 11D 500ML</v>
          </cell>
          <cell r="C3617" t="str">
            <v>Supplies</v>
          </cell>
          <cell r="D3617" t="str">
            <v>TRANSPORT</v>
          </cell>
          <cell r="E3617" t="str">
            <v>25.7M</v>
          </cell>
          <cell r="F3617">
            <v>130.81899999999999</v>
          </cell>
          <cell r="G3617">
            <v>151.75003999999998</v>
          </cell>
          <cell r="H3617">
            <v>152</v>
          </cell>
        </row>
        <row r="3618">
          <cell r="B3618" t="str">
            <v>Caburator 04445-60070</v>
          </cell>
          <cell r="C3618" t="str">
            <v>Supplies</v>
          </cell>
          <cell r="D3618" t="str">
            <v>TRANSPORT</v>
          </cell>
          <cell r="E3618" t="str">
            <v>25.7M</v>
          </cell>
          <cell r="F3618">
            <v>7515.9994999999999</v>
          </cell>
          <cell r="G3618">
            <v>8718.5594199999996</v>
          </cell>
          <cell r="H3618">
            <v>8719</v>
          </cell>
        </row>
        <row r="3619">
          <cell r="B3619" t="str">
            <v>Arm Control RR upper  48710-60021</v>
          </cell>
          <cell r="C3619" t="str">
            <v>Supplies</v>
          </cell>
          <cell r="D3619" t="str">
            <v>TRANSPORT</v>
          </cell>
          <cell r="E3619" t="str">
            <v>25.7M</v>
          </cell>
          <cell r="F3619">
            <v>13020</v>
          </cell>
          <cell r="G3619">
            <v>15103.199999999999</v>
          </cell>
          <cell r="H3619">
            <v>15104</v>
          </cell>
        </row>
        <row r="3620">
          <cell r="B3620" t="str">
            <v>Arm Suspension Upper RHS 48066-35100</v>
          </cell>
          <cell r="C3620" t="str">
            <v>Supplies</v>
          </cell>
          <cell r="D3620" t="str">
            <v>TRANSPORT</v>
          </cell>
          <cell r="E3620" t="str">
            <v>25.7M</v>
          </cell>
          <cell r="F3620">
            <v>14000</v>
          </cell>
          <cell r="G3620">
            <v>16239.999999999998</v>
          </cell>
          <cell r="H3620">
            <v>16240</v>
          </cell>
        </row>
        <row r="3621">
          <cell r="B3621" t="str">
            <v>Arm Suspension Upper LHS 48069-26090</v>
          </cell>
          <cell r="C3621" t="str">
            <v>Supplies</v>
          </cell>
          <cell r="D3621" t="str">
            <v>TRANSPORT</v>
          </cell>
          <cell r="E3621" t="str">
            <v>25.7M</v>
          </cell>
          <cell r="F3621">
            <v>8100</v>
          </cell>
          <cell r="G3621">
            <v>9396</v>
          </cell>
          <cell r="H3621">
            <v>9396</v>
          </cell>
        </row>
        <row r="3622">
          <cell r="B3622" t="str">
            <v>Arm Control Assy Lower 48720-60011</v>
          </cell>
          <cell r="C3622" t="str">
            <v>Supplies</v>
          </cell>
          <cell r="D3622" t="str">
            <v>TRANSPORT</v>
          </cell>
          <cell r="E3622" t="str">
            <v>25.7M</v>
          </cell>
          <cell r="F3622">
            <v>7775.48</v>
          </cell>
          <cell r="G3622">
            <v>9019.5567999999985</v>
          </cell>
          <cell r="H3622">
            <v>9020</v>
          </cell>
        </row>
        <row r="3623">
          <cell r="B3623" t="str">
            <v>Arm Control Lateral Rear HZJ 105 48740-60040</v>
          </cell>
          <cell r="C3623" t="str">
            <v>Supplies</v>
          </cell>
          <cell r="D3623" t="str">
            <v>TRANSPORT</v>
          </cell>
          <cell r="E3623" t="str">
            <v>26.8M</v>
          </cell>
          <cell r="F3623">
            <v>11600</v>
          </cell>
          <cell r="G3623">
            <v>13455.999999999998</v>
          </cell>
          <cell r="H3623">
            <v>13456</v>
          </cell>
        </row>
        <row r="3624">
          <cell r="B3624" t="str">
            <v>Cable, Handbrake assy No.1 HZJ 105  46410-60750</v>
          </cell>
          <cell r="C3624" t="str">
            <v>Supplies</v>
          </cell>
          <cell r="D3624" t="str">
            <v>TRANSPORT</v>
          </cell>
          <cell r="E3624" t="str">
            <v>25.7M</v>
          </cell>
          <cell r="F3624">
            <v>3000</v>
          </cell>
          <cell r="G3624">
            <v>3479.9999999999995</v>
          </cell>
          <cell r="H3624">
            <v>3480</v>
          </cell>
        </row>
        <row r="3625">
          <cell r="B3625" t="str">
            <v>Cable, CP NO.1 Subaru 22451AA720</v>
          </cell>
          <cell r="C3625" t="str">
            <v>Supplies</v>
          </cell>
          <cell r="D3625" t="str">
            <v>TRANSPORT</v>
          </cell>
          <cell r="E3625" t="str">
            <v>25.7M</v>
          </cell>
          <cell r="F3625">
            <v>1500</v>
          </cell>
          <cell r="G3625">
            <v>1739.9999999999998</v>
          </cell>
          <cell r="H3625">
            <v>1740</v>
          </cell>
        </row>
        <row r="3626">
          <cell r="B3626" t="str">
            <v>Cable, CP NO.1 Subaru 22451AA800</v>
          </cell>
          <cell r="C3626" t="str">
            <v>Supplies</v>
          </cell>
          <cell r="D3626" t="str">
            <v>TRANSPORT</v>
          </cell>
          <cell r="E3626" t="str">
            <v>25.7M</v>
          </cell>
          <cell r="F3626">
            <v>1500</v>
          </cell>
          <cell r="G3626">
            <v>1739.9999999999998</v>
          </cell>
          <cell r="H3626">
            <v>1740</v>
          </cell>
        </row>
        <row r="3627">
          <cell r="B3627" t="str">
            <v>Cable, CP NO.1 Subaru 22451AA810</v>
          </cell>
          <cell r="C3627" t="str">
            <v>Supplies</v>
          </cell>
          <cell r="D3627" t="str">
            <v>TRANSPORT</v>
          </cell>
          <cell r="E3627" t="str">
            <v>25.7M</v>
          </cell>
          <cell r="F3627">
            <v>1500</v>
          </cell>
          <cell r="G3627">
            <v>1739.9999999999998</v>
          </cell>
          <cell r="H3627">
            <v>1740</v>
          </cell>
        </row>
        <row r="3628">
          <cell r="B3628" t="str">
            <v>Cable, Jumper</v>
          </cell>
          <cell r="C3628" t="str">
            <v>Supplies</v>
          </cell>
          <cell r="D3628" t="str">
            <v>TRANSPORT</v>
          </cell>
          <cell r="E3628" t="str">
            <v>25.7M</v>
          </cell>
          <cell r="F3628">
            <v>819</v>
          </cell>
          <cell r="G3628">
            <v>950.04</v>
          </cell>
          <cell r="H3628">
            <v>951</v>
          </cell>
        </row>
        <row r="3629">
          <cell r="B3629" t="str">
            <v>Cable, Parking Brake No.2 HZJ 105  46420-60060</v>
          </cell>
          <cell r="C3629" t="str">
            <v>Supplies</v>
          </cell>
          <cell r="D3629" t="str">
            <v>TRANSPORT</v>
          </cell>
          <cell r="E3629" t="str">
            <v>25.7M</v>
          </cell>
          <cell r="F3629">
            <v>2314.1999999999998</v>
          </cell>
          <cell r="G3629">
            <v>2684.4719999999998</v>
          </cell>
          <cell r="H3629">
            <v>2685</v>
          </cell>
        </row>
        <row r="3630">
          <cell r="B3630" t="str">
            <v>Cable, Smart log extension cable 4ft  12V</v>
          </cell>
          <cell r="C3630" t="str">
            <v>Supplies</v>
          </cell>
          <cell r="D3630" t="str">
            <v>ELECTRICAL</v>
          </cell>
          <cell r="E3630" t="str">
            <v>26.8O</v>
          </cell>
          <cell r="F3630">
            <v>8595.6</v>
          </cell>
          <cell r="G3630">
            <v>9970.8960000000006</v>
          </cell>
          <cell r="H3630">
            <v>9971</v>
          </cell>
        </row>
        <row r="3631">
          <cell r="B3631" t="str">
            <v>Cushion, Shocks rear 90948-01065</v>
          </cell>
          <cell r="C3631" t="str">
            <v>Supplies</v>
          </cell>
          <cell r="D3631" t="str">
            <v>TRANSPORT</v>
          </cell>
          <cell r="E3631" t="str">
            <v>25.7M</v>
          </cell>
          <cell r="F3631">
            <v>398.11768000000001</v>
          </cell>
          <cell r="G3631">
            <v>461.81650879999995</v>
          </cell>
          <cell r="H3631">
            <v>462</v>
          </cell>
        </row>
        <row r="3632">
          <cell r="B3632" t="str">
            <v>Cushion, Exhaust tail pipe 17567-17020</v>
          </cell>
          <cell r="C3632" t="str">
            <v>Supplies</v>
          </cell>
          <cell r="D3632" t="str">
            <v>TRANSPORT</v>
          </cell>
          <cell r="E3632" t="str">
            <v>25.7M</v>
          </cell>
          <cell r="F3632">
            <v>826.5</v>
          </cell>
          <cell r="G3632">
            <v>958.7399999999999</v>
          </cell>
          <cell r="H3632">
            <v>959</v>
          </cell>
        </row>
        <row r="3633">
          <cell r="B3633" t="str">
            <v>Clutch Master Cylinder Kit 04313-28020</v>
          </cell>
          <cell r="C3633" t="str">
            <v>Supplies</v>
          </cell>
          <cell r="D3633" t="str">
            <v>TRANSPORT</v>
          </cell>
          <cell r="E3633" t="str">
            <v>25.7M</v>
          </cell>
          <cell r="F3633">
            <v>1058.4000000000001</v>
          </cell>
          <cell r="G3633">
            <v>1227.7439999999999</v>
          </cell>
          <cell r="H3633">
            <v>1228</v>
          </cell>
        </row>
        <row r="3634">
          <cell r="B3634" t="str">
            <v>Clutch Cover assy 31210-36161</v>
          </cell>
          <cell r="C3634" t="str">
            <v>Supplies</v>
          </cell>
          <cell r="D3634" t="str">
            <v>TRANSPORT</v>
          </cell>
          <cell r="E3634" t="str">
            <v>25.7M</v>
          </cell>
          <cell r="F3634">
            <v>12710</v>
          </cell>
          <cell r="G3634">
            <v>14743.599999999999</v>
          </cell>
          <cell r="H3634">
            <v>14744</v>
          </cell>
        </row>
        <row r="3635">
          <cell r="B3635" t="str">
            <v>Coupling, Steering HZJ 78  45230-60010</v>
          </cell>
          <cell r="C3635" t="str">
            <v>Supplies</v>
          </cell>
          <cell r="D3635" t="str">
            <v>TRANSPORT</v>
          </cell>
          <cell r="E3635" t="str">
            <v>25.7M</v>
          </cell>
          <cell r="F3635">
            <v>2023.2</v>
          </cell>
          <cell r="G3635">
            <v>2346.9119999999998</v>
          </cell>
          <cell r="H3635">
            <v>2347</v>
          </cell>
        </row>
        <row r="3636">
          <cell r="B3636" t="str">
            <v>Bolt Hub Subaru Legacy 28055AA002</v>
          </cell>
          <cell r="C3636" t="str">
            <v>Supplies</v>
          </cell>
          <cell r="D3636" t="str">
            <v>TRANSPORT</v>
          </cell>
          <cell r="E3636" t="str">
            <v>25.7M</v>
          </cell>
          <cell r="F3636">
            <v>350</v>
          </cell>
          <cell r="G3636">
            <v>406</v>
          </cell>
          <cell r="H3636">
            <v>406</v>
          </cell>
        </row>
        <row r="3637">
          <cell r="B3637" t="str">
            <v>Bolt U 90117-14052</v>
          </cell>
          <cell r="C3637" t="str">
            <v>Supplies</v>
          </cell>
          <cell r="D3637" t="str">
            <v>TRANSPORT</v>
          </cell>
          <cell r="E3637" t="str">
            <v>25.7M</v>
          </cell>
          <cell r="F3637">
            <v>1856</v>
          </cell>
          <cell r="G3637">
            <v>2152.96</v>
          </cell>
          <cell r="H3637">
            <v>2153</v>
          </cell>
        </row>
        <row r="3638">
          <cell r="B3638" t="str">
            <v>Fleetguard, Oil Filter Cummins LF670 # 3889310</v>
          </cell>
          <cell r="C3638" t="str">
            <v>Supplies</v>
          </cell>
          <cell r="D3638" t="str">
            <v>TRANSPORT</v>
          </cell>
          <cell r="E3638" t="str">
            <v>25.7M</v>
          </cell>
          <cell r="F3638">
            <v>2455</v>
          </cell>
          <cell r="G3638">
            <v>2847.7999999999997</v>
          </cell>
          <cell r="H3638">
            <v>2848</v>
          </cell>
        </row>
        <row r="3639">
          <cell r="B3639" t="str">
            <v>Fleetguard, Air Filter Cummins AF890</v>
          </cell>
          <cell r="C3639" t="str">
            <v>Supplies</v>
          </cell>
          <cell r="D3639" t="str">
            <v>TRANSPORT</v>
          </cell>
          <cell r="E3639" t="str">
            <v>25.7M</v>
          </cell>
          <cell r="F3639">
            <v>5825</v>
          </cell>
          <cell r="G3639">
            <v>6756.9999999999991</v>
          </cell>
          <cell r="H3639">
            <v>6757</v>
          </cell>
        </row>
        <row r="3640">
          <cell r="B3640" t="str">
            <v>Fleetguard, Air Filter Cummins AF891 for cyclopac Air cleaner</v>
          </cell>
          <cell r="C3640" t="str">
            <v>Supplies</v>
          </cell>
          <cell r="D3640" t="str">
            <v>TRANSPORT</v>
          </cell>
          <cell r="E3640" t="str">
            <v>25.7M</v>
          </cell>
          <cell r="F3640">
            <v>12945</v>
          </cell>
          <cell r="G3640">
            <v>15016.199999999999</v>
          </cell>
          <cell r="H3640">
            <v>15017</v>
          </cell>
        </row>
        <row r="3641">
          <cell r="B3641" t="str">
            <v>Spanner, For Land Cruiser Wheel L Shape 09150-60030</v>
          </cell>
          <cell r="C3641" t="str">
            <v>Equipment</v>
          </cell>
          <cell r="D3641" t="str">
            <v>TRANSPORT</v>
          </cell>
          <cell r="E3641" t="str">
            <v>26.8M</v>
          </cell>
          <cell r="F3641">
            <v>9628</v>
          </cell>
          <cell r="G3641">
            <v>11168.48</v>
          </cell>
          <cell r="H3641">
            <v>11169</v>
          </cell>
        </row>
        <row r="3642">
          <cell r="B3642" t="str">
            <v>Vehicle, Land cruiser TOYOTA 8 Seater 5 door GX</v>
          </cell>
          <cell r="C3642" t="str">
            <v>Equipment</v>
          </cell>
          <cell r="D3642" t="str">
            <v>TRANSPORT</v>
          </cell>
          <cell r="E3642">
            <v>31.11</v>
          </cell>
          <cell r="F3642">
            <v>2690198.55</v>
          </cell>
          <cell r="G3642">
            <v>3120630.3179999995</v>
          </cell>
          <cell r="H3642">
            <v>3120631</v>
          </cell>
        </row>
        <row r="3643">
          <cell r="B3643" t="str">
            <v>Vehicle, Isuzu MV123 62 Seat Front Engine Bus chassis, 4x2</v>
          </cell>
          <cell r="C3643" t="str">
            <v>Equipment</v>
          </cell>
          <cell r="D3643" t="str">
            <v>TRANSPORT</v>
          </cell>
          <cell r="E3643">
            <v>31.11</v>
          </cell>
          <cell r="F3643">
            <v>7971640</v>
          </cell>
          <cell r="G3643">
            <v>9247102.3999999985</v>
          </cell>
          <cell r="H3643">
            <v>9247103</v>
          </cell>
        </row>
        <row r="3644">
          <cell r="B3644" t="str">
            <v>Vehicle, Toyota Land cruiser, Hard top 13 seater HZJ78-RJMRS</v>
          </cell>
          <cell r="C3644" t="str">
            <v>Equipment</v>
          </cell>
          <cell r="D3644" t="str">
            <v>TRANSPORT</v>
          </cell>
          <cell r="E3644">
            <v>31.11</v>
          </cell>
          <cell r="F3644">
            <v>2882547.54</v>
          </cell>
          <cell r="G3644">
            <v>3343755.1464</v>
          </cell>
          <cell r="H3644">
            <v>3343756</v>
          </cell>
        </row>
        <row r="3645">
          <cell r="B3645" t="str">
            <v>Vehicle, Toyota Land Cruiser LJ150R</v>
          </cell>
          <cell r="C3645" t="str">
            <v>Equipment</v>
          </cell>
          <cell r="D3645" t="str">
            <v>TRANSPORT</v>
          </cell>
          <cell r="E3645">
            <v>31.11</v>
          </cell>
          <cell r="F3645">
            <v>2992303.04</v>
          </cell>
          <cell r="G3645">
            <v>3471071.5263999999</v>
          </cell>
          <cell r="H3645">
            <v>3471072</v>
          </cell>
        </row>
        <row r="3646">
          <cell r="B3646" t="str">
            <v>Vehicle ,Toyota RAV4 2000cc 5 Seater 5 Door</v>
          </cell>
          <cell r="C3646" t="str">
            <v>Equipment</v>
          </cell>
          <cell r="D3646" t="str">
            <v>TRANSPORT</v>
          </cell>
          <cell r="E3646">
            <v>31.11</v>
          </cell>
          <cell r="F3646">
            <v>2484963.0299999998</v>
          </cell>
          <cell r="G3646">
            <v>2882557.1147999996</v>
          </cell>
          <cell r="H3646">
            <v>2882558</v>
          </cell>
        </row>
        <row r="3647">
          <cell r="B3647" t="str">
            <v>Vehicle, Toyota Hilux, Double Cabin, Model KUN25R-PRMDHN</v>
          </cell>
          <cell r="C3647" t="str">
            <v>Equipment</v>
          </cell>
          <cell r="D3647" t="str">
            <v>TRANSPORT</v>
          </cell>
          <cell r="E3647">
            <v>31.11</v>
          </cell>
          <cell r="F3647">
            <v>2070012</v>
          </cell>
          <cell r="G3647">
            <v>2401213.92</v>
          </cell>
          <cell r="H3647">
            <v>2401214</v>
          </cell>
        </row>
        <row r="3648">
          <cell r="B3648" t="str">
            <v>Vehicle, Toyota Land Cruiser Prado Station Wagon, Model Code: LJ150R-GKMEE TX.</v>
          </cell>
          <cell r="C3648" t="str">
            <v>Equipment</v>
          </cell>
          <cell r="D3648" t="str">
            <v>TRANSPORT</v>
          </cell>
          <cell r="E3648">
            <v>31.11</v>
          </cell>
          <cell r="F3648">
            <v>3148468.6</v>
          </cell>
          <cell r="G3648">
            <v>3652223.5759999999</v>
          </cell>
          <cell r="H3648">
            <v>3652224</v>
          </cell>
        </row>
        <row r="3649">
          <cell r="B3649" t="str">
            <v>Vehicle, Truck ISUZU with special body</v>
          </cell>
          <cell r="C3649" t="str">
            <v>Equipment</v>
          </cell>
          <cell r="D3649" t="str">
            <v>TRANSPORT</v>
          </cell>
          <cell r="E3649">
            <v>31.11</v>
          </cell>
          <cell r="F3649">
            <v>5880000</v>
          </cell>
          <cell r="G3649">
            <v>6820799.9999999991</v>
          </cell>
          <cell r="H3649">
            <v>6820800</v>
          </cell>
        </row>
        <row r="3650">
          <cell r="B3650" t="str">
            <v>FLAP, MUDGUARD- BALOONS 76621-60070</v>
          </cell>
          <cell r="C3650" t="str">
            <v>Supplies</v>
          </cell>
          <cell r="D3650" t="str">
            <v>TRANSPORT</v>
          </cell>
          <cell r="E3650" t="str">
            <v>26.8M</v>
          </cell>
          <cell r="F3650">
            <v>3016</v>
          </cell>
          <cell r="G3650">
            <v>3498.56</v>
          </cell>
          <cell r="H3650">
            <v>3499</v>
          </cell>
        </row>
        <row r="3651">
          <cell r="B3651" t="str">
            <v>Cable, Jumper Heavy Duty</v>
          </cell>
          <cell r="C3651" t="str">
            <v>Supplies</v>
          </cell>
          <cell r="D3651" t="str">
            <v>WORKSHOP</v>
          </cell>
          <cell r="E3651" t="str">
            <v>31.9X</v>
          </cell>
          <cell r="F3651">
            <v>6000.0066699999998</v>
          </cell>
          <cell r="G3651">
            <v>6960.0077371999996</v>
          </cell>
          <cell r="H3651">
            <v>6961</v>
          </cell>
        </row>
        <row r="3652">
          <cell r="B3652" t="str">
            <v>Can, Oil  metal 500ml</v>
          </cell>
          <cell r="C3652" t="str">
            <v>Supplies</v>
          </cell>
          <cell r="D3652" t="str">
            <v>WORKSHOP</v>
          </cell>
          <cell r="E3652" t="str">
            <v>31.9X</v>
          </cell>
          <cell r="F3652">
            <v>1080.0050000000001</v>
          </cell>
          <cell r="G3652">
            <v>1252.8058000000001</v>
          </cell>
          <cell r="H3652">
            <v>1253</v>
          </cell>
        </row>
        <row r="3653">
          <cell r="B3653" t="str">
            <v>Charger, Battery  low MA.15amp</v>
          </cell>
          <cell r="C3653" t="str">
            <v>Supplies</v>
          </cell>
          <cell r="D3653" t="str">
            <v>WORKSHOP</v>
          </cell>
          <cell r="E3653" t="str">
            <v>31.9X</v>
          </cell>
          <cell r="F3653">
            <v>7500</v>
          </cell>
          <cell r="G3653">
            <v>8700</v>
          </cell>
          <cell r="H3653">
            <v>8700</v>
          </cell>
        </row>
        <row r="3654">
          <cell r="B3654" t="str">
            <v>Drill, Power 4.5-16mm 240V</v>
          </cell>
          <cell r="C3654" t="str">
            <v>Equipment</v>
          </cell>
          <cell r="D3654" t="str">
            <v>WORKSHOP</v>
          </cell>
          <cell r="E3654" t="str">
            <v>31.9X</v>
          </cell>
          <cell r="F3654">
            <v>38000</v>
          </cell>
          <cell r="G3654">
            <v>44080</v>
          </cell>
          <cell r="H3654">
            <v>44080</v>
          </cell>
        </row>
        <row r="3655">
          <cell r="B3655" t="str">
            <v>Trolley, Jack 5T- Professional super</v>
          </cell>
          <cell r="C3655" t="str">
            <v>Equipment</v>
          </cell>
          <cell r="D3655" t="str">
            <v>WORKSHOP</v>
          </cell>
          <cell r="E3655" t="str">
            <v>31.9X</v>
          </cell>
          <cell r="F3655">
            <v>187000.005</v>
          </cell>
          <cell r="G3655">
            <v>216920.00579999998</v>
          </cell>
          <cell r="H3655">
            <v>216921</v>
          </cell>
        </row>
        <row r="3656">
          <cell r="B3656" t="str">
            <v>Wrench, T handle Heavy Duty</v>
          </cell>
          <cell r="C3656" t="str">
            <v>Equipment</v>
          </cell>
          <cell r="D3656" t="str">
            <v>WORKSHOP</v>
          </cell>
          <cell r="E3656" t="str">
            <v>31.9X</v>
          </cell>
          <cell r="F3656">
            <v>11700</v>
          </cell>
          <cell r="G3656">
            <v>13571.999999999998</v>
          </cell>
          <cell r="H3656">
            <v>13572</v>
          </cell>
        </row>
        <row r="3657">
          <cell r="B3657" t="str">
            <v>Brace, Hand Stanley 18''</v>
          </cell>
          <cell r="C3657" t="str">
            <v>Supplies</v>
          </cell>
          <cell r="D3657" t="str">
            <v>WORKSHOP</v>
          </cell>
          <cell r="E3657" t="str">
            <v>31.9X</v>
          </cell>
          <cell r="F3657">
            <v>5500</v>
          </cell>
          <cell r="G3657">
            <v>6380</v>
          </cell>
          <cell r="H3657">
            <v>6380</v>
          </cell>
        </row>
        <row r="3658">
          <cell r="B3658" t="str">
            <v>Cotton Waste 10kg</v>
          </cell>
          <cell r="C3658" t="str">
            <v>Supplies</v>
          </cell>
          <cell r="D3658" t="str">
            <v>WORKSHOP</v>
          </cell>
          <cell r="E3658" t="str">
            <v>26.8O</v>
          </cell>
          <cell r="F3658">
            <v>9450</v>
          </cell>
          <cell r="G3658">
            <v>10962</v>
          </cell>
          <cell r="H3658">
            <v>10962</v>
          </cell>
        </row>
        <row r="3659">
          <cell r="B3659" t="str">
            <v>Crane, Bar movable with wheels 3m</v>
          </cell>
          <cell r="C3659" t="str">
            <v>Equipment</v>
          </cell>
          <cell r="D3659" t="str">
            <v>WORKSHOP</v>
          </cell>
          <cell r="E3659" t="str">
            <v>31.9X</v>
          </cell>
          <cell r="F3659">
            <v>325250.01</v>
          </cell>
          <cell r="G3659">
            <v>377290.01159999997</v>
          </cell>
          <cell r="H3659">
            <v>377291</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ERSONNEL SUMMARY"/>
      <sheetName val="PERSONNEL(CONTR &amp; TEMP)"/>
      <sheetName val="PERSONNEL(OTHER)"/>
      <sheetName val="Personnel setup"/>
      <sheetName val="reference"/>
      <sheetName val="EQUIPMENT"/>
      <sheetName val="SUPPLIES"/>
      <sheetName val="PRICE LISTS"/>
      <sheetName val="CONTRACTUALS"/>
      <sheetName val="TRAVELS"/>
      <sheetName val="PERDIEM"/>
      <sheetName val="OTHERS"/>
      <sheetName val="Salary Scales"/>
      <sheetName val="Airfare costs"/>
      <sheetName val="NHIF CO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24"/>
  <sheetViews>
    <sheetView workbookViewId="0">
      <selection activeCell="G22" sqref="G22"/>
    </sheetView>
  </sheetViews>
  <sheetFormatPr defaultColWidth="9.21875" defaultRowHeight="12" x14ac:dyDescent="0.25"/>
  <cols>
    <col min="1" max="1" width="9.21875" style="281"/>
    <col min="2" max="2" width="32" style="281" bestFit="1" customWidth="1"/>
    <col min="3" max="3" width="5.21875" style="281" bestFit="1" customWidth="1"/>
    <col min="4" max="4" width="18.77734375" style="281" customWidth="1"/>
    <col min="5" max="5" width="15.21875" style="282" customWidth="1"/>
    <col min="6" max="6" width="15" style="283" bestFit="1" customWidth="1"/>
    <col min="7" max="7" width="15" style="283" customWidth="1"/>
    <col min="8" max="8" width="13.5546875" style="283" bestFit="1" customWidth="1"/>
    <col min="9" max="9" width="19" style="284" customWidth="1"/>
    <col min="10" max="10" width="9.21875" style="285" customWidth="1"/>
    <col min="11" max="11" width="9.21875" style="284" customWidth="1"/>
    <col min="12" max="16384" width="9.21875" style="281"/>
  </cols>
  <sheetData>
    <row r="4" spans="2:10" x14ac:dyDescent="0.25">
      <c r="B4" s="286" t="s">
        <v>2944</v>
      </c>
      <c r="C4" s="286"/>
      <c r="D4" s="313" t="s">
        <v>2960</v>
      </c>
      <c r="E4" s="313"/>
      <c r="F4" s="313"/>
      <c r="G4" s="313"/>
      <c r="H4" s="313"/>
    </row>
    <row r="5" spans="2:10" x14ac:dyDescent="0.25">
      <c r="B5" s="287"/>
      <c r="C5" s="287"/>
      <c r="D5" s="288"/>
      <c r="E5" s="289"/>
      <c r="F5" s="290"/>
      <c r="G5" s="290"/>
      <c r="H5" s="290"/>
      <c r="I5" s="291" t="s">
        <v>2945</v>
      </c>
      <c r="J5" s="292">
        <v>155</v>
      </c>
    </row>
    <row r="6" spans="2:10" x14ac:dyDescent="0.25">
      <c r="B6" s="286"/>
      <c r="C6" s="286"/>
      <c r="D6" s="286" t="s">
        <v>2946</v>
      </c>
      <c r="E6" s="293" t="s">
        <v>2947</v>
      </c>
      <c r="F6" s="290"/>
      <c r="G6" s="290"/>
      <c r="H6" s="290"/>
    </row>
    <row r="7" spans="2:10" x14ac:dyDescent="0.25">
      <c r="B7" s="286" t="s">
        <v>2948</v>
      </c>
      <c r="C7" s="286"/>
      <c r="D7" s="294"/>
      <c r="E7" s="293" t="str">
        <f t="shared" ref="E7:E13" si="0">IF(D7="","",D7/$J$5)</f>
        <v/>
      </c>
      <c r="H7" s="290"/>
    </row>
    <row r="8" spans="2:10" x14ac:dyDescent="0.25">
      <c r="B8" s="286"/>
      <c r="C8" s="286"/>
      <c r="D8" s="294"/>
      <c r="E8" s="293"/>
      <c r="H8" s="290"/>
    </row>
    <row r="9" spans="2:10" x14ac:dyDescent="0.25">
      <c r="B9" s="286" t="s">
        <v>2949</v>
      </c>
      <c r="C9" s="286"/>
      <c r="D9" s="294"/>
      <c r="E9" s="293" t="str">
        <f t="shared" si="0"/>
        <v/>
      </c>
      <c r="H9" s="290"/>
    </row>
    <row r="10" spans="2:10" x14ac:dyDescent="0.25">
      <c r="B10" s="286" t="s">
        <v>2950</v>
      </c>
      <c r="C10" s="286"/>
      <c r="D10" s="294"/>
      <c r="E10" s="293" t="str">
        <f t="shared" si="0"/>
        <v/>
      </c>
      <c r="H10" s="290"/>
    </row>
    <row r="11" spans="2:10" x14ac:dyDescent="0.25">
      <c r="B11" s="286" t="s">
        <v>2951</v>
      </c>
      <c r="C11" s="286"/>
      <c r="D11" s="294"/>
      <c r="E11" s="293" t="str">
        <f t="shared" si="0"/>
        <v/>
      </c>
      <c r="H11" s="290"/>
    </row>
    <row r="12" spans="2:10" x14ac:dyDescent="0.25">
      <c r="B12" s="286" t="s">
        <v>2952</v>
      </c>
      <c r="C12" s="286"/>
      <c r="D12" s="294"/>
      <c r="E12" s="293" t="str">
        <f t="shared" si="0"/>
        <v/>
      </c>
      <c r="H12" s="290"/>
    </row>
    <row r="13" spans="2:10" x14ac:dyDescent="0.25">
      <c r="B13" s="286" t="s">
        <v>2953</v>
      </c>
      <c r="C13" s="286"/>
      <c r="D13" s="294"/>
      <c r="E13" s="293" t="str">
        <f t="shared" si="0"/>
        <v/>
      </c>
      <c r="H13" s="290"/>
    </row>
    <row r="14" spans="2:10" x14ac:dyDescent="0.25">
      <c r="B14" s="286" t="s">
        <v>2954</v>
      </c>
      <c r="C14" s="286"/>
      <c r="D14" s="294"/>
      <c r="E14" s="293">
        <f>SUM(E7:E13)</f>
        <v>0</v>
      </c>
      <c r="H14" s="290"/>
    </row>
    <row r="15" spans="2:10" x14ac:dyDescent="0.25">
      <c r="B15" s="286" t="s">
        <v>2955</v>
      </c>
      <c r="C15" s="295">
        <v>0.18</v>
      </c>
      <c r="D15" s="294">
        <f>D14*C15</f>
        <v>0</v>
      </c>
      <c r="E15" s="293">
        <f>D15/J5</f>
        <v>0</v>
      </c>
      <c r="H15" s="290"/>
      <c r="I15" s="296"/>
    </row>
    <row r="16" spans="2:10" x14ac:dyDescent="0.25">
      <c r="B16" s="286" t="s">
        <v>2956</v>
      </c>
      <c r="C16" s="286"/>
      <c r="D16" s="294">
        <f>D14+D15</f>
        <v>0</v>
      </c>
      <c r="E16" s="293">
        <f>E14+E15</f>
        <v>0</v>
      </c>
      <c r="H16" s="290"/>
      <c r="I16" s="297"/>
    </row>
    <row r="17" spans="2:9" x14ac:dyDescent="0.25">
      <c r="I17" s="298"/>
    </row>
    <row r="18" spans="2:9" x14ac:dyDescent="0.25">
      <c r="I18" s="296"/>
    </row>
    <row r="19" spans="2:9" x14ac:dyDescent="0.25">
      <c r="B19" s="299" t="s">
        <v>2957</v>
      </c>
      <c r="C19" s="300"/>
      <c r="D19" s="301"/>
      <c r="E19" s="302"/>
      <c r="I19" s="296"/>
    </row>
    <row r="20" spans="2:9" x14ac:dyDescent="0.25">
      <c r="B20" s="314" t="s">
        <v>2958</v>
      </c>
      <c r="C20" s="314"/>
      <c r="D20" s="301"/>
      <c r="E20" s="303"/>
      <c r="F20" s="301"/>
      <c r="G20" s="301"/>
      <c r="H20" s="301"/>
      <c r="I20" s="304"/>
    </row>
    <row r="21" spans="2:9" x14ac:dyDescent="0.25">
      <c r="B21" s="315" t="s">
        <v>2959</v>
      </c>
      <c r="C21" s="315"/>
      <c r="D21" s="305"/>
      <c r="E21" s="302"/>
      <c r="F21" s="301"/>
      <c r="G21" s="301"/>
      <c r="H21" s="301"/>
      <c r="I21" s="304"/>
    </row>
    <row r="22" spans="2:9" x14ac:dyDescent="0.25">
      <c r="B22" s="315"/>
      <c r="C22" s="315"/>
      <c r="D22" s="305"/>
      <c r="E22" s="306"/>
      <c r="F22" s="301"/>
      <c r="G22" s="301"/>
      <c r="H22" s="301"/>
      <c r="I22" s="304"/>
    </row>
    <row r="23" spans="2:9" x14ac:dyDescent="0.25">
      <c r="D23" s="307"/>
      <c r="E23" s="302"/>
      <c r="F23" s="301"/>
      <c r="G23" s="301"/>
      <c r="H23" s="301"/>
      <c r="I23" s="304"/>
    </row>
    <row r="24" spans="2:9" x14ac:dyDescent="0.25">
      <c r="D24" s="305"/>
      <c r="E24" s="302"/>
    </row>
  </sheetData>
  <mergeCells count="3">
    <mergeCell ref="D4:H4"/>
    <mergeCell ref="B20:C20"/>
    <mergeCell ref="B21:C22"/>
  </mergeCells>
  <dataValidations count="1">
    <dataValidation type="custom" allowBlank="1" showInputMessage="1" showErrorMessage="1" sqref="J1:J4 E23 G30:XFD1048576 E19 E21 C16:C23 G5:H6 K1:XFD23 J6:J23 A1:B23 E5:E17 I1:I23 G17:H23 G1:H3 C5:C14 C1:E3 A30:E1048576 D5:D19 D21:D23" xr:uid="{00000000-0002-0000-0000-000000000000}">
      <formula1>"SECURED"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D17"/>
  <sheetViews>
    <sheetView workbookViewId="0">
      <selection activeCell="M9" sqref="M9"/>
    </sheetView>
  </sheetViews>
  <sheetFormatPr defaultRowHeight="14.4" x14ac:dyDescent="0.3"/>
  <sheetData>
    <row r="3" spans="3:4" x14ac:dyDescent="0.3">
      <c r="C3" t="s">
        <v>187</v>
      </c>
      <c r="D3" t="s">
        <v>188</v>
      </c>
    </row>
    <row r="4" spans="3:4" x14ac:dyDescent="0.3">
      <c r="C4">
        <v>1</v>
      </c>
      <c r="D4">
        <v>18200</v>
      </c>
    </row>
    <row r="5" spans="3:4" x14ac:dyDescent="0.3">
      <c r="C5">
        <v>2</v>
      </c>
      <c r="D5">
        <v>16800</v>
      </c>
    </row>
    <row r="6" spans="3:4" x14ac:dyDescent="0.3">
      <c r="C6">
        <v>3</v>
      </c>
      <c r="D6">
        <v>16800</v>
      </c>
    </row>
    <row r="7" spans="3:4" x14ac:dyDescent="0.3">
      <c r="C7">
        <v>4</v>
      </c>
      <c r="D7">
        <v>14000</v>
      </c>
    </row>
    <row r="8" spans="3:4" x14ac:dyDescent="0.3">
      <c r="C8">
        <v>5</v>
      </c>
      <c r="D8">
        <v>14000</v>
      </c>
    </row>
    <row r="9" spans="3:4" x14ac:dyDescent="0.3">
      <c r="C9">
        <v>6</v>
      </c>
      <c r="D9">
        <v>11200</v>
      </c>
    </row>
    <row r="10" spans="3:4" x14ac:dyDescent="0.3">
      <c r="C10">
        <v>7</v>
      </c>
      <c r="D10">
        <v>11200</v>
      </c>
    </row>
    <row r="11" spans="3:4" x14ac:dyDescent="0.3">
      <c r="C11">
        <v>8</v>
      </c>
      <c r="D11">
        <v>11200</v>
      </c>
    </row>
    <row r="12" spans="3:4" x14ac:dyDescent="0.3">
      <c r="C12">
        <v>9</v>
      </c>
      <c r="D12">
        <v>6300</v>
      </c>
    </row>
    <row r="13" spans="3:4" x14ac:dyDescent="0.3">
      <c r="C13">
        <v>10</v>
      </c>
      <c r="D13">
        <v>6300</v>
      </c>
    </row>
    <row r="14" spans="3:4" x14ac:dyDescent="0.3">
      <c r="C14">
        <v>11</v>
      </c>
      <c r="D14">
        <v>6300</v>
      </c>
    </row>
    <row r="15" spans="3:4" x14ac:dyDescent="0.3">
      <c r="C15">
        <v>12</v>
      </c>
      <c r="D15">
        <v>6300</v>
      </c>
    </row>
    <row r="16" spans="3:4" x14ac:dyDescent="0.3">
      <c r="C16">
        <v>13</v>
      </c>
      <c r="D16">
        <v>4200</v>
      </c>
    </row>
    <row r="17" spans="3:4" x14ac:dyDescent="0.3">
      <c r="C17">
        <v>14</v>
      </c>
      <c r="D17">
        <v>4200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
  <sheetViews>
    <sheetView zoomScaleNormal="100" workbookViewId="0">
      <pane ySplit="4" topLeftCell="A5" activePane="bottomLeft" state="frozen"/>
      <selection pane="bottomLeft" activeCell="A5" sqref="A5"/>
    </sheetView>
  </sheetViews>
  <sheetFormatPr defaultColWidth="8.77734375" defaultRowHeight="14.4" x14ac:dyDescent="0.3"/>
  <cols>
    <col min="1" max="2" width="19.5546875" style="3" customWidth="1"/>
    <col min="3" max="3" width="12.6640625" style="3" customWidth="1"/>
    <col min="4" max="4" width="10.21875" style="60" customWidth="1"/>
    <col min="5" max="5" width="7.6640625" style="60" bestFit="1" customWidth="1"/>
    <col min="6" max="6" width="7.77734375" style="59" customWidth="1"/>
    <col min="7" max="7" width="12.21875" style="59" customWidth="1"/>
    <col min="8" max="8" width="15.33203125" style="60" customWidth="1"/>
    <col min="9" max="9" width="9.77734375" style="54" customWidth="1"/>
    <col min="10" max="10" width="7.6640625" style="54" bestFit="1" customWidth="1"/>
    <col min="11" max="11" width="12.6640625" style="68" customWidth="1"/>
    <col min="12" max="12" width="12.6640625" style="54" customWidth="1"/>
    <col min="13" max="13" width="8.44140625" style="75" customWidth="1"/>
    <col min="14" max="15" width="13.77734375" style="75" customWidth="1"/>
    <col min="16" max="16" width="11.21875" style="80" customWidth="1"/>
    <col min="17" max="17" width="13.44140625" style="3" customWidth="1"/>
    <col min="18" max="18" width="11.21875" style="308" customWidth="1"/>
    <col min="19" max="16384" width="8.77734375" style="3"/>
  </cols>
  <sheetData>
    <row r="1" spans="1:18" x14ac:dyDescent="0.3">
      <c r="D1" s="100" t="s">
        <v>225</v>
      </c>
    </row>
    <row r="3" spans="1:18" s="6" customFormat="1" x14ac:dyDescent="0.3">
      <c r="D3" s="316" t="s">
        <v>209</v>
      </c>
      <c r="E3" s="316"/>
      <c r="F3" s="316"/>
      <c r="G3" s="316"/>
      <c r="H3" s="316"/>
      <c r="I3" s="317" t="s">
        <v>210</v>
      </c>
      <c r="J3" s="317"/>
      <c r="K3" s="317"/>
      <c r="L3" s="317"/>
      <c r="M3" s="318" t="s">
        <v>213</v>
      </c>
      <c r="N3" s="318"/>
      <c r="O3" s="318"/>
      <c r="P3" s="318"/>
      <c r="R3" s="309"/>
    </row>
    <row r="4" spans="1:18" s="6" customFormat="1" ht="54.45" customHeight="1" x14ac:dyDescent="0.3">
      <c r="A4" s="6" t="s">
        <v>54</v>
      </c>
      <c r="B4" s="6" t="s">
        <v>215</v>
      </c>
      <c r="C4" s="6" t="s">
        <v>201</v>
      </c>
      <c r="D4" s="55" t="s">
        <v>203</v>
      </c>
      <c r="E4" s="55" t="s">
        <v>208</v>
      </c>
      <c r="F4" s="56" t="s">
        <v>200</v>
      </c>
      <c r="G4" s="56" t="s">
        <v>204</v>
      </c>
      <c r="H4" s="55" t="s">
        <v>29</v>
      </c>
      <c r="I4" s="53" t="s">
        <v>205</v>
      </c>
      <c r="J4" s="53" t="s">
        <v>207</v>
      </c>
      <c r="K4" s="66" t="s">
        <v>211</v>
      </c>
      <c r="L4" s="9" t="s">
        <v>206</v>
      </c>
      <c r="M4" s="72" t="s">
        <v>207</v>
      </c>
      <c r="N4" s="72" t="s">
        <v>214</v>
      </c>
      <c r="O4" s="72" t="s">
        <v>212</v>
      </c>
      <c r="P4" s="79" t="s">
        <v>202</v>
      </c>
      <c r="Q4" s="8" t="s">
        <v>27</v>
      </c>
      <c r="R4" s="309" t="s">
        <v>28</v>
      </c>
    </row>
    <row r="5" spans="1:18" x14ac:dyDescent="0.3">
      <c r="A5" s="61" t="s">
        <v>88</v>
      </c>
      <c r="B5" s="61" t="s">
        <v>216</v>
      </c>
      <c r="C5" s="61" t="str">
        <f>VLOOKUP(A5,'personnel '!A3:F709,6,FALSE)</f>
        <v>KMR 3 Step1</v>
      </c>
      <c r="D5" s="62">
        <v>0.05</v>
      </c>
      <c r="E5" s="63">
        <v>5</v>
      </c>
      <c r="F5" s="64">
        <v>12</v>
      </c>
      <c r="G5" s="64">
        <f>VLOOKUP(A5,'personnel '!A4:Y709,17,FALSE)</f>
        <v>51000</v>
      </c>
      <c r="H5" s="64">
        <f>D5*E5*F5*G5</f>
        <v>153000</v>
      </c>
      <c r="I5" s="69">
        <v>1</v>
      </c>
      <c r="J5" s="71">
        <v>5</v>
      </c>
      <c r="K5" s="67">
        <f>VLOOKUP(A5,'personnel '!A4:Y708,17,FALSE)</f>
        <v>51000</v>
      </c>
      <c r="L5" s="65">
        <f>I5*K5</f>
        <v>51000</v>
      </c>
      <c r="M5" s="73"/>
      <c r="N5" s="76">
        <v>1</v>
      </c>
      <c r="O5" s="78">
        <f>VLOOKUP(A5,'personnel '!A3:Y708,19,FALSE)</f>
        <v>11000</v>
      </c>
      <c r="P5" s="78">
        <f>M5*N5*O5</f>
        <v>0</v>
      </c>
      <c r="Q5" s="81">
        <f>H5+L5+P5</f>
        <v>204000</v>
      </c>
      <c r="R5" s="311">
        <f>Q5/Summary!J$5</f>
        <v>1316.1290322580646</v>
      </c>
    </row>
    <row r="6" spans="1:18" x14ac:dyDescent="0.3">
      <c r="A6" s="2" t="s">
        <v>123</v>
      </c>
      <c r="B6" s="61" t="s">
        <v>217</v>
      </c>
      <c r="C6" s="2" t="str">
        <f>VLOOKUP(A6,'personnel '!A4:F710,6,FALSE)</f>
        <v>KMR 6 Step1</v>
      </c>
      <c r="D6" s="57"/>
      <c r="E6" s="57"/>
      <c r="F6" s="58"/>
      <c r="G6" s="64">
        <f>VLOOKUP(A6,'personnel '!A5:Y710,17,FALSE)</f>
        <v>0</v>
      </c>
      <c r="H6" s="64">
        <f t="shared" ref="H6:H65" si="0">D6*E6*F6*G6</f>
        <v>0</v>
      </c>
      <c r="I6" s="69">
        <v>0.05</v>
      </c>
      <c r="J6" s="71"/>
      <c r="K6" s="67">
        <f>VLOOKUP(A6,'personnel '!A5:Y709,17,FALSE)</f>
        <v>0</v>
      </c>
      <c r="L6" s="65">
        <f t="shared" ref="L6:L65" si="1">I6*K6</f>
        <v>0</v>
      </c>
      <c r="M6" s="74"/>
      <c r="N6" s="77"/>
      <c r="O6" s="77"/>
      <c r="P6" s="78">
        <f t="shared" ref="P6:P65" si="2">M6*N6*O6</f>
        <v>0</v>
      </c>
      <c r="Q6" s="81">
        <f t="shared" ref="Q6:Q65" si="3">H6+L6+P6</f>
        <v>0</v>
      </c>
      <c r="R6" s="311">
        <f>Q6/Summary!J$5</f>
        <v>0</v>
      </c>
    </row>
    <row r="7" spans="1:18" x14ac:dyDescent="0.3">
      <c r="A7" s="2"/>
      <c r="B7" s="61"/>
      <c r="C7" s="2" t="e">
        <f>VLOOKUP(A7,'personnel '!A5:F711,6,FALSE)</f>
        <v>#N/A</v>
      </c>
      <c r="D7" s="57"/>
      <c r="E7" s="57"/>
      <c r="F7" s="58"/>
      <c r="G7" s="64" t="e">
        <f>VLOOKUP(A7,'personnel '!A6:Y711,17,FALSE)</f>
        <v>#N/A</v>
      </c>
      <c r="H7" s="64" t="e">
        <f t="shared" si="0"/>
        <v>#N/A</v>
      </c>
      <c r="I7" s="69">
        <v>0.05</v>
      </c>
      <c r="J7" s="71"/>
      <c r="K7" s="67" t="e">
        <f>VLOOKUP(A7,'personnel '!A6:Y710,17,FALSE)</f>
        <v>#N/A</v>
      </c>
      <c r="L7" s="65" t="e">
        <f t="shared" si="1"/>
        <v>#N/A</v>
      </c>
      <c r="M7" s="74"/>
      <c r="N7" s="77"/>
      <c r="O7" s="77"/>
      <c r="P7" s="78">
        <f t="shared" si="2"/>
        <v>0</v>
      </c>
      <c r="Q7" s="81" t="e">
        <f t="shared" si="3"/>
        <v>#N/A</v>
      </c>
      <c r="R7" s="311" t="e">
        <f>Q7/Summary!J$5</f>
        <v>#N/A</v>
      </c>
    </row>
    <row r="8" spans="1:18" x14ac:dyDescent="0.3">
      <c r="A8" s="2"/>
      <c r="B8" s="61"/>
      <c r="C8" s="2" t="e">
        <f>VLOOKUP(A8,'personnel '!A6:F712,6,FALSE)</f>
        <v>#N/A</v>
      </c>
      <c r="D8" s="57"/>
      <c r="E8" s="57"/>
      <c r="F8" s="58"/>
      <c r="G8" s="64" t="e">
        <f>VLOOKUP(A8,'personnel '!A7:Y712,17,FALSE)</f>
        <v>#N/A</v>
      </c>
      <c r="H8" s="64" t="e">
        <f t="shared" si="0"/>
        <v>#N/A</v>
      </c>
      <c r="I8" s="69">
        <v>1</v>
      </c>
      <c r="J8" s="71"/>
      <c r="K8" s="67" t="e">
        <f>VLOOKUP(A8,'personnel '!A7:Y711,17,FALSE)</f>
        <v>#N/A</v>
      </c>
      <c r="L8" s="65" t="e">
        <f t="shared" si="1"/>
        <v>#N/A</v>
      </c>
      <c r="M8" s="74"/>
      <c r="N8" s="77"/>
      <c r="O8" s="77"/>
      <c r="P8" s="78">
        <f t="shared" si="2"/>
        <v>0</v>
      </c>
      <c r="Q8" s="81" t="e">
        <f t="shared" si="3"/>
        <v>#N/A</v>
      </c>
      <c r="R8" s="311" t="e">
        <f>Q8/Summary!J$5</f>
        <v>#N/A</v>
      </c>
    </row>
    <row r="9" spans="1:18" x14ac:dyDescent="0.3">
      <c r="A9" s="2"/>
      <c r="B9" s="61"/>
      <c r="C9" s="2" t="e">
        <f>VLOOKUP(A9,'personnel '!A7:F713,6,FALSE)</f>
        <v>#N/A</v>
      </c>
      <c r="D9" s="57"/>
      <c r="E9" s="57"/>
      <c r="F9" s="58"/>
      <c r="G9" s="64" t="e">
        <f>VLOOKUP(A9,'personnel '!A8:Y713,17,FALSE)</f>
        <v>#N/A</v>
      </c>
      <c r="H9" s="64" t="e">
        <f t="shared" si="0"/>
        <v>#N/A</v>
      </c>
      <c r="I9" s="69"/>
      <c r="J9" s="71"/>
      <c r="K9" s="67" t="e">
        <f>VLOOKUP(A9,'personnel '!A8:Y712,17,FALSE)</f>
        <v>#N/A</v>
      </c>
      <c r="L9" s="65" t="e">
        <f t="shared" si="1"/>
        <v>#N/A</v>
      </c>
      <c r="M9" s="74"/>
      <c r="N9" s="77"/>
      <c r="O9" s="77"/>
      <c r="P9" s="78">
        <f t="shared" si="2"/>
        <v>0</v>
      </c>
      <c r="Q9" s="81" t="e">
        <f t="shared" si="3"/>
        <v>#N/A</v>
      </c>
      <c r="R9" s="311" t="e">
        <f>Q9/Summary!J$5</f>
        <v>#N/A</v>
      </c>
    </row>
    <row r="10" spans="1:18" x14ac:dyDescent="0.3">
      <c r="A10" s="2"/>
      <c r="B10" s="61"/>
      <c r="C10" s="2" t="e">
        <f>VLOOKUP(A10,'personnel '!A8:F714,6,FALSE)</f>
        <v>#N/A</v>
      </c>
      <c r="D10" s="57"/>
      <c r="E10" s="57"/>
      <c r="F10" s="58"/>
      <c r="G10" s="64" t="e">
        <f>VLOOKUP(A10,'personnel '!A9:Y714,17,FALSE)</f>
        <v>#N/A</v>
      </c>
      <c r="H10" s="64" t="e">
        <f t="shared" si="0"/>
        <v>#N/A</v>
      </c>
      <c r="I10" s="70"/>
      <c r="J10" s="71"/>
      <c r="K10" s="67" t="e">
        <f>VLOOKUP(A10,'personnel '!A9:Y713,17,FALSE)</f>
        <v>#N/A</v>
      </c>
      <c r="L10" s="65" t="e">
        <f t="shared" si="1"/>
        <v>#N/A</v>
      </c>
      <c r="M10" s="74"/>
      <c r="N10" s="77"/>
      <c r="O10" s="77"/>
      <c r="P10" s="78">
        <f t="shared" si="2"/>
        <v>0</v>
      </c>
      <c r="Q10" s="81" t="e">
        <f t="shared" si="3"/>
        <v>#N/A</v>
      </c>
      <c r="R10" s="311" t="e">
        <f>Q10/Summary!J$5</f>
        <v>#N/A</v>
      </c>
    </row>
    <row r="11" spans="1:18" x14ac:dyDescent="0.3">
      <c r="A11" s="2"/>
      <c r="B11" s="61"/>
      <c r="C11" s="2" t="e">
        <f>VLOOKUP(A11,'personnel '!A9:F715,6,FALSE)</f>
        <v>#N/A</v>
      </c>
      <c r="D11" s="57"/>
      <c r="E11" s="57"/>
      <c r="F11" s="58"/>
      <c r="G11" s="64" t="e">
        <f>VLOOKUP(A11,'personnel '!A10:Y715,17,FALSE)</f>
        <v>#N/A</v>
      </c>
      <c r="H11" s="64" t="e">
        <f t="shared" si="0"/>
        <v>#N/A</v>
      </c>
      <c r="I11" s="70"/>
      <c r="J11" s="71"/>
      <c r="K11" s="67" t="e">
        <f>VLOOKUP(A11,'personnel '!A10:Y714,17,FALSE)</f>
        <v>#N/A</v>
      </c>
      <c r="L11" s="65" t="e">
        <f t="shared" si="1"/>
        <v>#N/A</v>
      </c>
      <c r="M11" s="74"/>
      <c r="N11" s="77"/>
      <c r="O11" s="77"/>
      <c r="P11" s="78">
        <f t="shared" si="2"/>
        <v>0</v>
      </c>
      <c r="Q11" s="81" t="e">
        <f t="shared" si="3"/>
        <v>#N/A</v>
      </c>
      <c r="R11" s="311" t="e">
        <f>Q11/Summary!J$5</f>
        <v>#N/A</v>
      </c>
    </row>
    <row r="12" spans="1:18" x14ac:dyDescent="0.3">
      <c r="A12" s="2"/>
      <c r="B12" s="61"/>
      <c r="C12" s="2" t="e">
        <f>VLOOKUP(A12,'personnel '!A10:F716,6,FALSE)</f>
        <v>#N/A</v>
      </c>
      <c r="D12" s="57"/>
      <c r="E12" s="57"/>
      <c r="F12" s="58"/>
      <c r="G12" s="64" t="e">
        <f>VLOOKUP(A12,'personnel '!A11:Y716,17,FALSE)</f>
        <v>#N/A</v>
      </c>
      <c r="H12" s="64" t="e">
        <f t="shared" si="0"/>
        <v>#N/A</v>
      </c>
      <c r="I12" s="70"/>
      <c r="J12" s="71"/>
      <c r="K12" s="67" t="e">
        <f>VLOOKUP(A12,'personnel '!A11:Y715,17,FALSE)</f>
        <v>#N/A</v>
      </c>
      <c r="L12" s="65" t="e">
        <f t="shared" si="1"/>
        <v>#N/A</v>
      </c>
      <c r="M12" s="74"/>
      <c r="N12" s="77"/>
      <c r="O12" s="77"/>
      <c r="P12" s="78">
        <f t="shared" si="2"/>
        <v>0</v>
      </c>
      <c r="Q12" s="81" t="e">
        <f t="shared" si="3"/>
        <v>#N/A</v>
      </c>
      <c r="R12" s="311" t="e">
        <f>Q12/Summary!J$5</f>
        <v>#N/A</v>
      </c>
    </row>
    <row r="13" spans="1:18" x14ac:dyDescent="0.3">
      <c r="A13" s="2"/>
      <c r="B13" s="61"/>
      <c r="C13" s="2" t="e">
        <f>VLOOKUP(A13,'personnel '!A11:F717,6,FALSE)</f>
        <v>#N/A</v>
      </c>
      <c r="D13" s="57"/>
      <c r="E13" s="57"/>
      <c r="F13" s="58"/>
      <c r="G13" s="64" t="e">
        <f>VLOOKUP(A13,'personnel '!A12:Y717,17,FALSE)</f>
        <v>#N/A</v>
      </c>
      <c r="H13" s="64" t="e">
        <f t="shared" si="0"/>
        <v>#N/A</v>
      </c>
      <c r="I13" s="70"/>
      <c r="J13" s="71"/>
      <c r="K13" s="67" t="e">
        <f>VLOOKUP(A13,'personnel '!A12:Y716,17,FALSE)</f>
        <v>#N/A</v>
      </c>
      <c r="L13" s="65" t="e">
        <f t="shared" si="1"/>
        <v>#N/A</v>
      </c>
      <c r="M13" s="74"/>
      <c r="N13" s="77"/>
      <c r="O13" s="77"/>
      <c r="P13" s="78">
        <f t="shared" si="2"/>
        <v>0</v>
      </c>
      <c r="Q13" s="81" t="e">
        <f t="shared" si="3"/>
        <v>#N/A</v>
      </c>
      <c r="R13" s="311" t="e">
        <f>Q13/Summary!J$5</f>
        <v>#N/A</v>
      </c>
    </row>
    <row r="14" spans="1:18" x14ac:dyDescent="0.3">
      <c r="A14" s="2"/>
      <c r="B14" s="61"/>
      <c r="C14" s="2" t="e">
        <f>VLOOKUP(A14,'personnel '!A12:F718,6,FALSE)</f>
        <v>#N/A</v>
      </c>
      <c r="D14" s="57"/>
      <c r="E14" s="57"/>
      <c r="F14" s="58"/>
      <c r="G14" s="64" t="e">
        <f>VLOOKUP(A14,'personnel '!A13:Y718,17,FALSE)</f>
        <v>#N/A</v>
      </c>
      <c r="H14" s="64" t="e">
        <f t="shared" si="0"/>
        <v>#N/A</v>
      </c>
      <c r="I14" s="70"/>
      <c r="J14" s="71"/>
      <c r="K14" s="67" t="e">
        <f>VLOOKUP(A14,'personnel '!A13:Y717,17,FALSE)</f>
        <v>#N/A</v>
      </c>
      <c r="L14" s="65" t="e">
        <f t="shared" si="1"/>
        <v>#N/A</v>
      </c>
      <c r="M14" s="74"/>
      <c r="N14" s="77"/>
      <c r="O14" s="77"/>
      <c r="P14" s="78">
        <f t="shared" si="2"/>
        <v>0</v>
      </c>
      <c r="Q14" s="81" t="e">
        <f t="shared" si="3"/>
        <v>#N/A</v>
      </c>
      <c r="R14" s="311" t="e">
        <f>Q14/Summary!J$5</f>
        <v>#N/A</v>
      </c>
    </row>
    <row r="15" spans="1:18" x14ac:dyDescent="0.3">
      <c r="A15" s="2"/>
      <c r="B15" s="61"/>
      <c r="C15" s="2" t="e">
        <f>VLOOKUP(A15,'personnel '!A13:F719,6,FALSE)</f>
        <v>#N/A</v>
      </c>
      <c r="D15" s="57"/>
      <c r="E15" s="57"/>
      <c r="F15" s="58"/>
      <c r="G15" s="64" t="e">
        <f>VLOOKUP(A15,'personnel '!A14:Y719,17,FALSE)</f>
        <v>#N/A</v>
      </c>
      <c r="H15" s="64" t="e">
        <f t="shared" si="0"/>
        <v>#N/A</v>
      </c>
      <c r="I15" s="70"/>
      <c r="J15" s="71"/>
      <c r="K15" s="67" t="e">
        <f>VLOOKUP(A15,'personnel '!A14:Y718,17,FALSE)</f>
        <v>#N/A</v>
      </c>
      <c r="L15" s="65" t="e">
        <f t="shared" si="1"/>
        <v>#N/A</v>
      </c>
      <c r="M15" s="74"/>
      <c r="N15" s="77"/>
      <c r="O15" s="77"/>
      <c r="P15" s="78">
        <f t="shared" si="2"/>
        <v>0</v>
      </c>
      <c r="Q15" s="81" t="e">
        <f t="shared" si="3"/>
        <v>#N/A</v>
      </c>
      <c r="R15" s="311" t="e">
        <f>Q15/Summary!J$5</f>
        <v>#N/A</v>
      </c>
    </row>
    <row r="16" spans="1:18" x14ac:dyDescent="0.3">
      <c r="A16" s="2"/>
      <c r="B16" s="61"/>
      <c r="C16" s="2" t="e">
        <f>VLOOKUP(A16,'personnel '!A14:F720,6,FALSE)</f>
        <v>#N/A</v>
      </c>
      <c r="D16" s="57"/>
      <c r="E16" s="57"/>
      <c r="F16" s="58"/>
      <c r="G16" s="64" t="e">
        <f>VLOOKUP(A16,'personnel '!A15:Y720,17,FALSE)</f>
        <v>#N/A</v>
      </c>
      <c r="H16" s="64" t="e">
        <f t="shared" si="0"/>
        <v>#N/A</v>
      </c>
      <c r="I16" s="70"/>
      <c r="J16" s="71"/>
      <c r="K16" s="67" t="e">
        <f>VLOOKUP(A16,'personnel '!A15:Y719,17,FALSE)</f>
        <v>#N/A</v>
      </c>
      <c r="L16" s="65" t="e">
        <f t="shared" si="1"/>
        <v>#N/A</v>
      </c>
      <c r="M16" s="74"/>
      <c r="N16" s="77"/>
      <c r="O16" s="77"/>
      <c r="P16" s="78">
        <f t="shared" si="2"/>
        <v>0</v>
      </c>
      <c r="Q16" s="81" t="e">
        <f t="shared" si="3"/>
        <v>#N/A</v>
      </c>
      <c r="R16" s="311" t="e">
        <f>Q16/Summary!J$5</f>
        <v>#N/A</v>
      </c>
    </row>
    <row r="17" spans="1:18" x14ac:dyDescent="0.3">
      <c r="A17" s="2"/>
      <c r="B17" s="61"/>
      <c r="C17" s="2" t="e">
        <f>VLOOKUP(A17,'personnel '!A15:F721,6,FALSE)</f>
        <v>#N/A</v>
      </c>
      <c r="D17" s="57"/>
      <c r="E17" s="57"/>
      <c r="F17" s="58"/>
      <c r="G17" s="64" t="e">
        <f>VLOOKUP(A17,'personnel '!A16:Y721,17,FALSE)</f>
        <v>#N/A</v>
      </c>
      <c r="H17" s="64" t="e">
        <f t="shared" si="0"/>
        <v>#N/A</v>
      </c>
      <c r="I17" s="70"/>
      <c r="J17" s="71"/>
      <c r="K17" s="67" t="e">
        <f>VLOOKUP(A17,'personnel '!A16:Y720,17,FALSE)</f>
        <v>#N/A</v>
      </c>
      <c r="L17" s="65" t="e">
        <f t="shared" si="1"/>
        <v>#N/A</v>
      </c>
      <c r="M17" s="74"/>
      <c r="N17" s="77"/>
      <c r="O17" s="77"/>
      <c r="P17" s="78">
        <f t="shared" si="2"/>
        <v>0</v>
      </c>
      <c r="Q17" s="81" t="e">
        <f t="shared" si="3"/>
        <v>#N/A</v>
      </c>
      <c r="R17" s="311" t="e">
        <f>Q17/Summary!J$5</f>
        <v>#N/A</v>
      </c>
    </row>
    <row r="18" spans="1:18" x14ac:dyDescent="0.3">
      <c r="A18" s="2"/>
      <c r="B18" s="61"/>
      <c r="C18" s="2" t="e">
        <f>VLOOKUP(A18,'personnel '!A16:F722,6,FALSE)</f>
        <v>#N/A</v>
      </c>
      <c r="D18" s="57"/>
      <c r="E18" s="57"/>
      <c r="F18" s="58"/>
      <c r="G18" s="64" t="e">
        <f>VLOOKUP(A18,'personnel '!A17:Y722,17,FALSE)</f>
        <v>#N/A</v>
      </c>
      <c r="H18" s="64" t="e">
        <f t="shared" si="0"/>
        <v>#N/A</v>
      </c>
      <c r="I18" s="70"/>
      <c r="J18" s="71"/>
      <c r="K18" s="67" t="e">
        <f>VLOOKUP(A18,'personnel '!A17:Y721,17,FALSE)</f>
        <v>#N/A</v>
      </c>
      <c r="L18" s="65" t="e">
        <f t="shared" si="1"/>
        <v>#N/A</v>
      </c>
      <c r="M18" s="74"/>
      <c r="N18" s="77"/>
      <c r="O18" s="77"/>
      <c r="P18" s="78">
        <f t="shared" si="2"/>
        <v>0</v>
      </c>
      <c r="Q18" s="81" t="e">
        <f t="shared" si="3"/>
        <v>#N/A</v>
      </c>
      <c r="R18" s="311" t="e">
        <f>Q18/Summary!J$5</f>
        <v>#N/A</v>
      </c>
    </row>
    <row r="19" spans="1:18" x14ac:dyDescent="0.3">
      <c r="A19" s="2"/>
      <c r="B19" s="61"/>
      <c r="C19" s="2" t="e">
        <f>VLOOKUP(A19,'personnel '!A17:F723,6,FALSE)</f>
        <v>#N/A</v>
      </c>
      <c r="D19" s="57"/>
      <c r="E19" s="57"/>
      <c r="F19" s="58"/>
      <c r="G19" s="64" t="e">
        <f>VLOOKUP(A19,'personnel '!A18:Y723,17,FALSE)</f>
        <v>#N/A</v>
      </c>
      <c r="H19" s="64" t="e">
        <f t="shared" si="0"/>
        <v>#N/A</v>
      </c>
      <c r="I19" s="70"/>
      <c r="J19" s="71"/>
      <c r="K19" s="67" t="e">
        <f>VLOOKUP(A19,'personnel '!A18:Y722,17,FALSE)</f>
        <v>#N/A</v>
      </c>
      <c r="L19" s="65" t="e">
        <f t="shared" si="1"/>
        <v>#N/A</v>
      </c>
      <c r="M19" s="74"/>
      <c r="N19" s="77"/>
      <c r="O19" s="77"/>
      <c r="P19" s="78">
        <f t="shared" si="2"/>
        <v>0</v>
      </c>
      <c r="Q19" s="81" t="e">
        <f t="shared" si="3"/>
        <v>#N/A</v>
      </c>
      <c r="R19" s="311" t="e">
        <f>Q19/Summary!J$5</f>
        <v>#N/A</v>
      </c>
    </row>
    <row r="20" spans="1:18" x14ac:dyDescent="0.3">
      <c r="A20" s="2"/>
      <c r="B20" s="61"/>
      <c r="C20" s="2" t="e">
        <f>VLOOKUP(A20,'personnel '!A18:F724,6,FALSE)</f>
        <v>#N/A</v>
      </c>
      <c r="D20" s="57"/>
      <c r="E20" s="57"/>
      <c r="F20" s="58"/>
      <c r="G20" s="64" t="e">
        <f>VLOOKUP(A20,'personnel '!A19:Y724,17,FALSE)</f>
        <v>#N/A</v>
      </c>
      <c r="H20" s="64" t="e">
        <f t="shared" si="0"/>
        <v>#N/A</v>
      </c>
      <c r="I20" s="70"/>
      <c r="J20" s="71"/>
      <c r="K20" s="67" t="e">
        <f>VLOOKUP(A20,'personnel '!A19:Y723,17,FALSE)</f>
        <v>#N/A</v>
      </c>
      <c r="L20" s="65" t="e">
        <f t="shared" si="1"/>
        <v>#N/A</v>
      </c>
      <c r="M20" s="74"/>
      <c r="N20" s="77"/>
      <c r="O20" s="77"/>
      <c r="P20" s="78">
        <f t="shared" si="2"/>
        <v>0</v>
      </c>
      <c r="Q20" s="81" t="e">
        <f t="shared" si="3"/>
        <v>#N/A</v>
      </c>
      <c r="R20" s="311" t="e">
        <f>Q20/Summary!J$5</f>
        <v>#N/A</v>
      </c>
    </row>
    <row r="21" spans="1:18" x14ac:dyDescent="0.3">
      <c r="A21" s="2"/>
      <c r="B21" s="61"/>
      <c r="C21" s="2" t="e">
        <f>VLOOKUP(A21,'personnel '!A19:F725,6,FALSE)</f>
        <v>#N/A</v>
      </c>
      <c r="D21" s="57"/>
      <c r="E21" s="57"/>
      <c r="F21" s="58"/>
      <c r="G21" s="64" t="e">
        <f>VLOOKUP(A21,'personnel '!A20:Y725,17,FALSE)</f>
        <v>#N/A</v>
      </c>
      <c r="H21" s="64" t="e">
        <f t="shared" si="0"/>
        <v>#N/A</v>
      </c>
      <c r="I21" s="70"/>
      <c r="J21" s="71"/>
      <c r="K21" s="67" t="e">
        <f>VLOOKUP(A21,'personnel '!A20:Y724,17,FALSE)</f>
        <v>#N/A</v>
      </c>
      <c r="L21" s="65" t="e">
        <f t="shared" si="1"/>
        <v>#N/A</v>
      </c>
      <c r="M21" s="74"/>
      <c r="N21" s="77"/>
      <c r="O21" s="77"/>
      <c r="P21" s="78">
        <f t="shared" si="2"/>
        <v>0</v>
      </c>
      <c r="Q21" s="81" t="e">
        <f t="shared" si="3"/>
        <v>#N/A</v>
      </c>
      <c r="R21" s="311" t="e">
        <f>Q21/Summary!J$5</f>
        <v>#N/A</v>
      </c>
    </row>
    <row r="22" spans="1:18" x14ac:dyDescent="0.3">
      <c r="A22" s="2"/>
      <c r="B22" s="61"/>
      <c r="C22" s="2" t="e">
        <f>VLOOKUP(A22,'personnel '!A20:F726,6,FALSE)</f>
        <v>#N/A</v>
      </c>
      <c r="D22" s="57"/>
      <c r="E22" s="57"/>
      <c r="F22" s="58"/>
      <c r="G22" s="64" t="e">
        <f>VLOOKUP(A22,'personnel '!A21:Y726,17,FALSE)</f>
        <v>#N/A</v>
      </c>
      <c r="H22" s="64" t="e">
        <f t="shared" si="0"/>
        <v>#N/A</v>
      </c>
      <c r="I22" s="70"/>
      <c r="J22" s="71"/>
      <c r="K22" s="67" t="e">
        <f>VLOOKUP(A22,'personnel '!A21:Y725,17,FALSE)</f>
        <v>#N/A</v>
      </c>
      <c r="L22" s="65" t="e">
        <f t="shared" si="1"/>
        <v>#N/A</v>
      </c>
      <c r="M22" s="74"/>
      <c r="N22" s="77"/>
      <c r="O22" s="77"/>
      <c r="P22" s="78">
        <f t="shared" si="2"/>
        <v>0</v>
      </c>
      <c r="Q22" s="81" t="e">
        <f t="shared" si="3"/>
        <v>#N/A</v>
      </c>
      <c r="R22" s="311" t="e">
        <f>Q22/Summary!J$5</f>
        <v>#N/A</v>
      </c>
    </row>
    <row r="23" spans="1:18" x14ac:dyDescent="0.3">
      <c r="A23" s="2"/>
      <c r="B23" s="61"/>
      <c r="C23" s="2" t="e">
        <f>VLOOKUP(A23,'personnel '!A21:F727,6,FALSE)</f>
        <v>#N/A</v>
      </c>
      <c r="D23" s="57"/>
      <c r="E23" s="57"/>
      <c r="F23" s="58"/>
      <c r="G23" s="64" t="e">
        <f>VLOOKUP(A23,'personnel '!A22:Y727,17,FALSE)</f>
        <v>#N/A</v>
      </c>
      <c r="H23" s="64" t="e">
        <f t="shared" si="0"/>
        <v>#N/A</v>
      </c>
      <c r="I23" s="70"/>
      <c r="J23" s="71"/>
      <c r="K23" s="67" t="e">
        <f>VLOOKUP(A23,'personnel '!A22:Y726,17,FALSE)</f>
        <v>#N/A</v>
      </c>
      <c r="L23" s="65" t="e">
        <f t="shared" si="1"/>
        <v>#N/A</v>
      </c>
      <c r="M23" s="74"/>
      <c r="N23" s="77"/>
      <c r="O23" s="77"/>
      <c r="P23" s="78">
        <f t="shared" si="2"/>
        <v>0</v>
      </c>
      <c r="Q23" s="81" t="e">
        <f t="shared" si="3"/>
        <v>#N/A</v>
      </c>
      <c r="R23" s="311" t="e">
        <f>Q23/Summary!J$5</f>
        <v>#N/A</v>
      </c>
    </row>
    <row r="24" spans="1:18" x14ac:dyDescent="0.3">
      <c r="A24" s="2"/>
      <c r="B24" s="61"/>
      <c r="C24" s="2" t="e">
        <f>VLOOKUP(A24,'personnel '!A22:F728,6,FALSE)</f>
        <v>#N/A</v>
      </c>
      <c r="D24" s="57"/>
      <c r="E24" s="57"/>
      <c r="F24" s="58"/>
      <c r="G24" s="64" t="e">
        <f>VLOOKUP(A24,'personnel '!A23:Y728,17,FALSE)</f>
        <v>#N/A</v>
      </c>
      <c r="H24" s="64" t="e">
        <f t="shared" si="0"/>
        <v>#N/A</v>
      </c>
      <c r="I24" s="70"/>
      <c r="J24" s="71"/>
      <c r="K24" s="67" t="e">
        <f>VLOOKUP(A24,'personnel '!A23:Y727,17,FALSE)</f>
        <v>#N/A</v>
      </c>
      <c r="L24" s="65" t="e">
        <f t="shared" si="1"/>
        <v>#N/A</v>
      </c>
      <c r="M24" s="74"/>
      <c r="N24" s="77"/>
      <c r="O24" s="77"/>
      <c r="P24" s="78">
        <f t="shared" si="2"/>
        <v>0</v>
      </c>
      <c r="Q24" s="81" t="e">
        <f t="shared" si="3"/>
        <v>#N/A</v>
      </c>
      <c r="R24" s="311" t="e">
        <f>Q24/Summary!J$5</f>
        <v>#N/A</v>
      </c>
    </row>
    <row r="25" spans="1:18" x14ac:dyDescent="0.3">
      <c r="A25" s="2"/>
      <c r="B25" s="61"/>
      <c r="C25" s="2" t="e">
        <f>VLOOKUP(A25,'personnel '!A23:F729,6,FALSE)</f>
        <v>#N/A</v>
      </c>
      <c r="D25" s="57"/>
      <c r="E25" s="57"/>
      <c r="F25" s="58"/>
      <c r="G25" s="64" t="e">
        <f>VLOOKUP(A25,'personnel '!A24:Y729,17,FALSE)</f>
        <v>#N/A</v>
      </c>
      <c r="H25" s="64" t="e">
        <f t="shared" si="0"/>
        <v>#N/A</v>
      </c>
      <c r="I25" s="70"/>
      <c r="J25" s="71"/>
      <c r="K25" s="67" t="e">
        <f>VLOOKUP(A25,'personnel '!A24:Y728,17,FALSE)</f>
        <v>#N/A</v>
      </c>
      <c r="L25" s="65" t="e">
        <f t="shared" si="1"/>
        <v>#N/A</v>
      </c>
      <c r="M25" s="74"/>
      <c r="N25" s="77"/>
      <c r="O25" s="77"/>
      <c r="P25" s="78">
        <f t="shared" si="2"/>
        <v>0</v>
      </c>
      <c r="Q25" s="81" t="e">
        <f t="shared" si="3"/>
        <v>#N/A</v>
      </c>
      <c r="R25" s="311" t="e">
        <f>Q25/Summary!J$5</f>
        <v>#N/A</v>
      </c>
    </row>
    <row r="26" spans="1:18" x14ac:dyDescent="0.3">
      <c r="A26" s="2"/>
      <c r="C26" s="2" t="e">
        <f>VLOOKUP(A26,'personnel '!A24:F730,6,FALSE)</f>
        <v>#N/A</v>
      </c>
      <c r="G26" s="64" t="e">
        <f>VLOOKUP(A26,'personnel '!A25:Y730,17,FALSE)</f>
        <v>#N/A</v>
      </c>
      <c r="H26" s="64" t="e">
        <f t="shared" si="0"/>
        <v>#N/A</v>
      </c>
      <c r="K26" s="67" t="e">
        <f>VLOOKUP(A26,'personnel '!A25:Y729,17,FALSE)</f>
        <v>#N/A</v>
      </c>
      <c r="L26" s="65" t="e">
        <f t="shared" si="1"/>
        <v>#N/A</v>
      </c>
      <c r="P26" s="78">
        <f t="shared" si="2"/>
        <v>0</v>
      </c>
      <c r="Q26" s="81" t="e">
        <f t="shared" si="3"/>
        <v>#N/A</v>
      </c>
      <c r="R26" s="311" t="e">
        <f>Q26/Summary!J$5</f>
        <v>#N/A</v>
      </c>
    </row>
    <row r="27" spans="1:18" x14ac:dyDescent="0.3">
      <c r="A27" s="2"/>
      <c r="C27" s="2" t="e">
        <f>VLOOKUP(A27,'personnel '!A25:F731,6,FALSE)</f>
        <v>#N/A</v>
      </c>
      <c r="G27" s="64" t="e">
        <f>VLOOKUP(A27,'personnel '!A26:Y731,17,FALSE)</f>
        <v>#N/A</v>
      </c>
      <c r="H27" s="64" t="e">
        <f t="shared" si="0"/>
        <v>#N/A</v>
      </c>
      <c r="K27" s="67" t="e">
        <f>VLOOKUP(A27,'personnel '!A26:Y730,17,FALSE)</f>
        <v>#N/A</v>
      </c>
      <c r="L27" s="65" t="e">
        <f t="shared" si="1"/>
        <v>#N/A</v>
      </c>
      <c r="P27" s="78">
        <f t="shared" si="2"/>
        <v>0</v>
      </c>
      <c r="Q27" s="81" t="e">
        <f t="shared" si="3"/>
        <v>#N/A</v>
      </c>
      <c r="R27" s="311" t="e">
        <f>Q27/Summary!J$5</f>
        <v>#N/A</v>
      </c>
    </row>
    <row r="28" spans="1:18" x14ac:dyDescent="0.3">
      <c r="A28" s="2"/>
      <c r="C28" s="2" t="e">
        <f>VLOOKUP(A28,'personnel '!A26:F732,6,FALSE)</f>
        <v>#N/A</v>
      </c>
      <c r="G28" s="64" t="e">
        <f>VLOOKUP(A28,'personnel '!A27:Y732,17,FALSE)</f>
        <v>#N/A</v>
      </c>
      <c r="H28" s="64" t="e">
        <f t="shared" si="0"/>
        <v>#N/A</v>
      </c>
      <c r="K28" s="67" t="e">
        <f>VLOOKUP(A28,'personnel '!A27:Y731,17,FALSE)</f>
        <v>#N/A</v>
      </c>
      <c r="L28" s="65" t="e">
        <f t="shared" si="1"/>
        <v>#N/A</v>
      </c>
      <c r="P28" s="78">
        <f t="shared" si="2"/>
        <v>0</v>
      </c>
      <c r="Q28" s="81" t="e">
        <f t="shared" si="3"/>
        <v>#N/A</v>
      </c>
      <c r="R28" s="311" t="e">
        <f>Q28/Summary!J$5</f>
        <v>#N/A</v>
      </c>
    </row>
    <row r="29" spans="1:18" x14ac:dyDescent="0.3">
      <c r="A29" s="2"/>
      <c r="C29" s="2" t="e">
        <f>VLOOKUP(A29,'personnel '!A27:F733,6,FALSE)</f>
        <v>#N/A</v>
      </c>
      <c r="G29" s="64" t="e">
        <f>VLOOKUP(A29,'personnel '!A28:Y733,17,FALSE)</f>
        <v>#N/A</v>
      </c>
      <c r="H29" s="64" t="e">
        <f t="shared" si="0"/>
        <v>#N/A</v>
      </c>
      <c r="K29" s="67" t="e">
        <f>VLOOKUP(A29,'personnel '!A28:Y732,17,FALSE)</f>
        <v>#N/A</v>
      </c>
      <c r="L29" s="65" t="e">
        <f t="shared" si="1"/>
        <v>#N/A</v>
      </c>
      <c r="P29" s="78">
        <f t="shared" si="2"/>
        <v>0</v>
      </c>
      <c r="Q29" s="81" t="e">
        <f t="shared" si="3"/>
        <v>#N/A</v>
      </c>
      <c r="R29" s="311" t="e">
        <f>Q29/Summary!J$5</f>
        <v>#N/A</v>
      </c>
    </row>
    <row r="30" spans="1:18" x14ac:dyDescent="0.3">
      <c r="A30" s="2"/>
      <c r="C30" s="2" t="e">
        <f>VLOOKUP(A30,'personnel '!A28:F734,6,FALSE)</f>
        <v>#N/A</v>
      </c>
      <c r="G30" s="64" t="e">
        <f>VLOOKUP(A30,'personnel '!A29:Y734,17,FALSE)</f>
        <v>#N/A</v>
      </c>
      <c r="H30" s="64" t="e">
        <f t="shared" si="0"/>
        <v>#N/A</v>
      </c>
      <c r="K30" s="67" t="e">
        <f>VLOOKUP(A30,'personnel '!A29:Y733,17,FALSE)</f>
        <v>#N/A</v>
      </c>
      <c r="L30" s="65" t="e">
        <f t="shared" si="1"/>
        <v>#N/A</v>
      </c>
      <c r="P30" s="78">
        <f t="shared" si="2"/>
        <v>0</v>
      </c>
      <c r="Q30" s="81" t="e">
        <f t="shared" si="3"/>
        <v>#N/A</v>
      </c>
      <c r="R30" s="311" t="e">
        <f>Q30/Summary!J$5</f>
        <v>#N/A</v>
      </c>
    </row>
    <row r="31" spans="1:18" x14ac:dyDescent="0.3">
      <c r="A31" s="2"/>
      <c r="C31" s="2" t="e">
        <f>VLOOKUP(A31,'personnel '!A29:F735,6,FALSE)</f>
        <v>#N/A</v>
      </c>
      <c r="G31" s="64" t="e">
        <f>VLOOKUP(A31,'personnel '!A30:Y735,17,FALSE)</f>
        <v>#N/A</v>
      </c>
      <c r="H31" s="64" t="e">
        <f t="shared" si="0"/>
        <v>#N/A</v>
      </c>
      <c r="K31" s="67" t="e">
        <f>VLOOKUP(A31,'personnel '!A30:Y734,17,FALSE)</f>
        <v>#N/A</v>
      </c>
      <c r="L31" s="65" t="e">
        <f t="shared" si="1"/>
        <v>#N/A</v>
      </c>
      <c r="P31" s="78">
        <f t="shared" si="2"/>
        <v>0</v>
      </c>
      <c r="Q31" s="81" t="e">
        <f t="shared" si="3"/>
        <v>#N/A</v>
      </c>
      <c r="R31" s="311" t="e">
        <f>Q31/Summary!J$5</f>
        <v>#N/A</v>
      </c>
    </row>
    <row r="32" spans="1:18" x14ac:dyDescent="0.3">
      <c r="A32" s="2"/>
      <c r="C32" s="2" t="e">
        <f>VLOOKUP(A32,'personnel '!A30:F736,6,FALSE)</f>
        <v>#N/A</v>
      </c>
      <c r="G32" s="64" t="e">
        <f>VLOOKUP(A32,'personnel '!A31:Y736,17,FALSE)</f>
        <v>#N/A</v>
      </c>
      <c r="H32" s="64" t="e">
        <f t="shared" si="0"/>
        <v>#N/A</v>
      </c>
      <c r="K32" s="67" t="e">
        <f>VLOOKUP(A32,'personnel '!A31:Y735,17,FALSE)</f>
        <v>#N/A</v>
      </c>
      <c r="L32" s="65" t="e">
        <f t="shared" si="1"/>
        <v>#N/A</v>
      </c>
      <c r="P32" s="78">
        <f t="shared" si="2"/>
        <v>0</v>
      </c>
      <c r="Q32" s="81" t="e">
        <f t="shared" si="3"/>
        <v>#N/A</v>
      </c>
      <c r="R32" s="311" t="e">
        <f>Q32/Summary!J$5</f>
        <v>#N/A</v>
      </c>
    </row>
    <row r="33" spans="1:18" x14ac:dyDescent="0.3">
      <c r="A33" s="2"/>
      <c r="C33" s="2" t="e">
        <f>VLOOKUP(A33,'personnel '!A31:F737,6,FALSE)</f>
        <v>#N/A</v>
      </c>
      <c r="G33" s="64" t="e">
        <f>VLOOKUP(A33,'personnel '!A32:Y737,17,FALSE)</f>
        <v>#N/A</v>
      </c>
      <c r="H33" s="64" t="e">
        <f t="shared" si="0"/>
        <v>#N/A</v>
      </c>
      <c r="K33" s="67" t="e">
        <f>VLOOKUP(A33,'personnel '!A32:Y736,17,FALSE)</f>
        <v>#N/A</v>
      </c>
      <c r="L33" s="65" t="e">
        <f t="shared" si="1"/>
        <v>#N/A</v>
      </c>
      <c r="P33" s="78">
        <f t="shared" si="2"/>
        <v>0</v>
      </c>
      <c r="Q33" s="81" t="e">
        <f t="shared" si="3"/>
        <v>#N/A</v>
      </c>
      <c r="R33" s="311" t="e">
        <f>Q33/Summary!J$5</f>
        <v>#N/A</v>
      </c>
    </row>
    <row r="34" spans="1:18" x14ac:dyDescent="0.3">
      <c r="A34" s="2"/>
      <c r="C34" s="2" t="e">
        <f>VLOOKUP(A34,'personnel '!A32:F738,6,FALSE)</f>
        <v>#N/A</v>
      </c>
      <c r="G34" s="64" t="e">
        <f>VLOOKUP(A34,'personnel '!A33:Y738,17,FALSE)</f>
        <v>#N/A</v>
      </c>
      <c r="H34" s="64" t="e">
        <f t="shared" si="0"/>
        <v>#N/A</v>
      </c>
      <c r="K34" s="67" t="e">
        <f>VLOOKUP(A34,'personnel '!A33:Y737,17,FALSE)</f>
        <v>#N/A</v>
      </c>
      <c r="L34" s="65" t="e">
        <f t="shared" si="1"/>
        <v>#N/A</v>
      </c>
      <c r="P34" s="78">
        <f t="shared" si="2"/>
        <v>0</v>
      </c>
      <c r="Q34" s="81" t="e">
        <f t="shared" si="3"/>
        <v>#N/A</v>
      </c>
      <c r="R34" s="311" t="e">
        <f>Q34/Summary!J$5</f>
        <v>#N/A</v>
      </c>
    </row>
    <row r="35" spans="1:18" x14ac:dyDescent="0.3">
      <c r="A35" s="2"/>
      <c r="C35" s="2" t="e">
        <f>VLOOKUP(A35,'personnel '!A33:F739,6,FALSE)</f>
        <v>#N/A</v>
      </c>
      <c r="G35" s="64" t="e">
        <f>VLOOKUP(A35,'personnel '!A34:Y739,17,FALSE)</f>
        <v>#N/A</v>
      </c>
      <c r="H35" s="64" t="e">
        <f t="shared" si="0"/>
        <v>#N/A</v>
      </c>
      <c r="K35" s="67" t="e">
        <f>VLOOKUP(A35,'personnel '!A34:Y738,17,FALSE)</f>
        <v>#N/A</v>
      </c>
      <c r="L35" s="65" t="e">
        <f t="shared" si="1"/>
        <v>#N/A</v>
      </c>
      <c r="P35" s="78">
        <f t="shared" si="2"/>
        <v>0</v>
      </c>
      <c r="Q35" s="81" t="e">
        <f t="shared" si="3"/>
        <v>#N/A</v>
      </c>
      <c r="R35" s="311" t="e">
        <f>Q35/Summary!J$5</f>
        <v>#N/A</v>
      </c>
    </row>
    <row r="36" spans="1:18" x14ac:dyDescent="0.3">
      <c r="A36" s="2"/>
      <c r="C36" s="2" t="e">
        <f>VLOOKUP(A36,'personnel '!A34:F740,6,FALSE)</f>
        <v>#N/A</v>
      </c>
      <c r="G36" s="64" t="e">
        <f>VLOOKUP(A36,'personnel '!A35:Y740,17,FALSE)</f>
        <v>#N/A</v>
      </c>
      <c r="H36" s="64" t="e">
        <f t="shared" si="0"/>
        <v>#N/A</v>
      </c>
      <c r="K36" s="67" t="e">
        <f>VLOOKUP(A36,'personnel '!A35:Y739,17,FALSE)</f>
        <v>#N/A</v>
      </c>
      <c r="L36" s="65" t="e">
        <f t="shared" si="1"/>
        <v>#N/A</v>
      </c>
      <c r="P36" s="78">
        <f t="shared" si="2"/>
        <v>0</v>
      </c>
      <c r="Q36" s="81" t="e">
        <f t="shared" si="3"/>
        <v>#N/A</v>
      </c>
      <c r="R36" s="311" t="e">
        <f>Q36/Summary!J$5</f>
        <v>#N/A</v>
      </c>
    </row>
    <row r="37" spans="1:18" x14ac:dyDescent="0.3">
      <c r="A37" s="2"/>
      <c r="C37" s="2" t="e">
        <f>VLOOKUP(A37,'personnel '!A35:F741,6,FALSE)</f>
        <v>#N/A</v>
      </c>
      <c r="G37" s="64" t="e">
        <f>VLOOKUP(A37,'personnel '!A36:Y741,17,FALSE)</f>
        <v>#N/A</v>
      </c>
      <c r="H37" s="64" t="e">
        <f t="shared" si="0"/>
        <v>#N/A</v>
      </c>
      <c r="K37" s="67" t="e">
        <f>VLOOKUP(A37,'personnel '!A36:Y740,17,FALSE)</f>
        <v>#N/A</v>
      </c>
      <c r="L37" s="65" t="e">
        <f t="shared" si="1"/>
        <v>#N/A</v>
      </c>
      <c r="P37" s="78">
        <f t="shared" si="2"/>
        <v>0</v>
      </c>
      <c r="Q37" s="81" t="e">
        <f t="shared" si="3"/>
        <v>#N/A</v>
      </c>
      <c r="R37" s="311" t="e">
        <f>Q37/Summary!J$5</f>
        <v>#N/A</v>
      </c>
    </row>
    <row r="38" spans="1:18" x14ac:dyDescent="0.3">
      <c r="A38" s="2"/>
      <c r="C38" s="2" t="e">
        <f>VLOOKUP(A38,'personnel '!A36:F742,6,FALSE)</f>
        <v>#N/A</v>
      </c>
      <c r="G38" s="64" t="e">
        <f>VLOOKUP(A38,'personnel '!A37:Y742,17,FALSE)</f>
        <v>#N/A</v>
      </c>
      <c r="H38" s="64" t="e">
        <f t="shared" si="0"/>
        <v>#N/A</v>
      </c>
      <c r="K38" s="67" t="e">
        <f>VLOOKUP(A38,'personnel '!A37:Y741,17,FALSE)</f>
        <v>#N/A</v>
      </c>
      <c r="L38" s="65" t="e">
        <f t="shared" si="1"/>
        <v>#N/A</v>
      </c>
      <c r="P38" s="78">
        <f t="shared" si="2"/>
        <v>0</v>
      </c>
      <c r="Q38" s="81" t="e">
        <f t="shared" si="3"/>
        <v>#N/A</v>
      </c>
      <c r="R38" s="311" t="e">
        <f>Q38/Summary!J$5</f>
        <v>#N/A</v>
      </c>
    </row>
    <row r="39" spans="1:18" x14ac:dyDescent="0.3">
      <c r="A39" s="2"/>
      <c r="C39" s="2" t="e">
        <f>VLOOKUP(A39,'personnel '!A37:F743,6,FALSE)</f>
        <v>#N/A</v>
      </c>
      <c r="G39" s="64" t="e">
        <f>VLOOKUP(A39,'personnel '!A38:Y743,17,FALSE)</f>
        <v>#N/A</v>
      </c>
      <c r="H39" s="64" t="e">
        <f t="shared" si="0"/>
        <v>#N/A</v>
      </c>
      <c r="K39" s="67" t="e">
        <f>VLOOKUP(A39,'personnel '!A38:Y742,17,FALSE)</f>
        <v>#N/A</v>
      </c>
      <c r="L39" s="65" t="e">
        <f t="shared" si="1"/>
        <v>#N/A</v>
      </c>
      <c r="P39" s="78">
        <f t="shared" si="2"/>
        <v>0</v>
      </c>
      <c r="Q39" s="81" t="e">
        <f t="shared" si="3"/>
        <v>#N/A</v>
      </c>
      <c r="R39" s="311" t="e">
        <f>Q39/Summary!J$5</f>
        <v>#N/A</v>
      </c>
    </row>
    <row r="40" spans="1:18" x14ac:dyDescent="0.3">
      <c r="A40" s="2"/>
      <c r="C40" s="2" t="e">
        <f>VLOOKUP(A40,'personnel '!A38:F744,6,FALSE)</f>
        <v>#N/A</v>
      </c>
      <c r="G40" s="64" t="e">
        <f>VLOOKUP(A40,'personnel '!A39:Y744,17,FALSE)</f>
        <v>#N/A</v>
      </c>
      <c r="H40" s="64" t="e">
        <f t="shared" si="0"/>
        <v>#N/A</v>
      </c>
      <c r="K40" s="67" t="e">
        <f>VLOOKUP(A40,'personnel '!A39:Y743,17,FALSE)</f>
        <v>#N/A</v>
      </c>
      <c r="L40" s="65" t="e">
        <f t="shared" si="1"/>
        <v>#N/A</v>
      </c>
      <c r="P40" s="78">
        <f t="shared" si="2"/>
        <v>0</v>
      </c>
      <c r="Q40" s="81" t="e">
        <f t="shared" si="3"/>
        <v>#N/A</v>
      </c>
      <c r="R40" s="311" t="e">
        <f>Q40/Summary!J$5</f>
        <v>#N/A</v>
      </c>
    </row>
    <row r="41" spans="1:18" x14ac:dyDescent="0.3">
      <c r="A41" s="2"/>
      <c r="C41" s="2" t="e">
        <f>VLOOKUP(A41,'personnel '!A39:F745,6,FALSE)</f>
        <v>#N/A</v>
      </c>
      <c r="G41" s="64" t="e">
        <f>VLOOKUP(A41,'personnel '!A40:Y745,17,FALSE)</f>
        <v>#N/A</v>
      </c>
      <c r="H41" s="64" t="e">
        <f t="shared" si="0"/>
        <v>#N/A</v>
      </c>
      <c r="K41" s="67" t="e">
        <f>VLOOKUP(A41,'personnel '!A40:Y744,17,FALSE)</f>
        <v>#N/A</v>
      </c>
      <c r="L41" s="65" t="e">
        <f t="shared" si="1"/>
        <v>#N/A</v>
      </c>
      <c r="P41" s="78">
        <f t="shared" si="2"/>
        <v>0</v>
      </c>
      <c r="Q41" s="81" t="e">
        <f t="shared" si="3"/>
        <v>#N/A</v>
      </c>
      <c r="R41" s="311" t="e">
        <f>Q41/Summary!J$5</f>
        <v>#N/A</v>
      </c>
    </row>
    <row r="42" spans="1:18" x14ac:dyDescent="0.3">
      <c r="A42" s="2"/>
      <c r="C42" s="2" t="e">
        <f>VLOOKUP(A42,'personnel '!A40:F746,6,FALSE)</f>
        <v>#N/A</v>
      </c>
      <c r="G42" s="64" t="e">
        <f>VLOOKUP(A42,'personnel '!A41:Y746,17,FALSE)</f>
        <v>#N/A</v>
      </c>
      <c r="H42" s="64" t="e">
        <f t="shared" si="0"/>
        <v>#N/A</v>
      </c>
      <c r="K42" s="67" t="e">
        <f>VLOOKUP(A42,'personnel '!A41:Y745,17,FALSE)</f>
        <v>#N/A</v>
      </c>
      <c r="L42" s="65" t="e">
        <f t="shared" si="1"/>
        <v>#N/A</v>
      </c>
      <c r="P42" s="78">
        <f t="shared" si="2"/>
        <v>0</v>
      </c>
      <c r="Q42" s="81" t="e">
        <f t="shared" si="3"/>
        <v>#N/A</v>
      </c>
      <c r="R42" s="311" t="e">
        <f>Q42/Summary!J$5</f>
        <v>#N/A</v>
      </c>
    </row>
    <row r="43" spans="1:18" x14ac:dyDescent="0.3">
      <c r="A43" s="2"/>
      <c r="C43" s="2" t="e">
        <f>VLOOKUP(A43,'personnel '!A41:F747,6,FALSE)</f>
        <v>#N/A</v>
      </c>
      <c r="G43" s="64" t="e">
        <f>VLOOKUP(A43,'personnel '!A42:Y747,17,FALSE)</f>
        <v>#N/A</v>
      </c>
      <c r="H43" s="64" t="e">
        <f t="shared" si="0"/>
        <v>#N/A</v>
      </c>
      <c r="K43" s="67" t="e">
        <f>VLOOKUP(A43,'personnel '!A42:Y746,17,FALSE)</f>
        <v>#N/A</v>
      </c>
      <c r="L43" s="65" t="e">
        <f t="shared" si="1"/>
        <v>#N/A</v>
      </c>
      <c r="P43" s="78">
        <f t="shared" si="2"/>
        <v>0</v>
      </c>
      <c r="Q43" s="81" t="e">
        <f t="shared" si="3"/>
        <v>#N/A</v>
      </c>
      <c r="R43" s="311" t="e">
        <f>Q43/Summary!J$5</f>
        <v>#N/A</v>
      </c>
    </row>
    <row r="44" spans="1:18" x14ac:dyDescent="0.3">
      <c r="A44" s="2"/>
      <c r="C44" s="2" t="e">
        <f>VLOOKUP(A44,'personnel '!A42:F748,6,FALSE)</f>
        <v>#N/A</v>
      </c>
      <c r="G44" s="64" t="e">
        <f>VLOOKUP(A44,'personnel '!A43:Y748,17,FALSE)</f>
        <v>#N/A</v>
      </c>
      <c r="H44" s="64" t="e">
        <f t="shared" si="0"/>
        <v>#N/A</v>
      </c>
      <c r="K44" s="67" t="e">
        <f>VLOOKUP(A44,'personnel '!A43:Y747,17,FALSE)</f>
        <v>#N/A</v>
      </c>
      <c r="L44" s="65" t="e">
        <f t="shared" si="1"/>
        <v>#N/A</v>
      </c>
      <c r="P44" s="78">
        <f t="shared" si="2"/>
        <v>0</v>
      </c>
      <c r="Q44" s="81" t="e">
        <f t="shared" si="3"/>
        <v>#N/A</v>
      </c>
      <c r="R44" s="311" t="e">
        <f>Q44/Summary!J$5</f>
        <v>#N/A</v>
      </c>
    </row>
    <row r="45" spans="1:18" x14ac:dyDescent="0.3">
      <c r="A45" s="2"/>
      <c r="C45" s="2" t="e">
        <f>VLOOKUP(A45,'personnel '!A43:F749,6,FALSE)</f>
        <v>#N/A</v>
      </c>
      <c r="G45" s="64" t="e">
        <f>VLOOKUP(A45,'personnel '!A44:Y749,17,FALSE)</f>
        <v>#N/A</v>
      </c>
      <c r="H45" s="64" t="e">
        <f t="shared" si="0"/>
        <v>#N/A</v>
      </c>
      <c r="K45" s="67" t="e">
        <f>VLOOKUP(A45,'personnel '!A44:Y748,17,FALSE)</f>
        <v>#N/A</v>
      </c>
      <c r="L45" s="65" t="e">
        <f t="shared" si="1"/>
        <v>#N/A</v>
      </c>
      <c r="P45" s="78">
        <f t="shared" si="2"/>
        <v>0</v>
      </c>
      <c r="Q45" s="81" t="e">
        <f t="shared" si="3"/>
        <v>#N/A</v>
      </c>
      <c r="R45" s="311" t="e">
        <f>Q45/Summary!J$5</f>
        <v>#N/A</v>
      </c>
    </row>
    <row r="46" spans="1:18" x14ac:dyDescent="0.3">
      <c r="A46" s="2"/>
      <c r="C46" s="2" t="e">
        <f>VLOOKUP(A46,'personnel '!A44:F750,6,FALSE)</f>
        <v>#N/A</v>
      </c>
      <c r="G46" s="64" t="e">
        <f>VLOOKUP(A46,'personnel '!A45:Y750,17,FALSE)</f>
        <v>#N/A</v>
      </c>
      <c r="H46" s="64" t="e">
        <f t="shared" si="0"/>
        <v>#N/A</v>
      </c>
      <c r="K46" s="67" t="e">
        <f>VLOOKUP(A46,'personnel '!A45:Y749,17,FALSE)</f>
        <v>#N/A</v>
      </c>
      <c r="L46" s="65" t="e">
        <f t="shared" si="1"/>
        <v>#N/A</v>
      </c>
      <c r="P46" s="78">
        <f t="shared" si="2"/>
        <v>0</v>
      </c>
      <c r="Q46" s="81" t="e">
        <f t="shared" si="3"/>
        <v>#N/A</v>
      </c>
      <c r="R46" s="311" t="e">
        <f>Q46/Summary!J$5</f>
        <v>#N/A</v>
      </c>
    </row>
    <row r="47" spans="1:18" x14ac:dyDescent="0.3">
      <c r="A47" s="2"/>
      <c r="C47" s="2" t="e">
        <f>VLOOKUP(A47,'personnel '!A45:F751,6,FALSE)</f>
        <v>#N/A</v>
      </c>
      <c r="G47" s="64" t="e">
        <f>VLOOKUP(A47,'personnel '!A46:Y751,17,FALSE)</f>
        <v>#N/A</v>
      </c>
      <c r="H47" s="64" t="e">
        <f t="shared" si="0"/>
        <v>#N/A</v>
      </c>
      <c r="K47" s="67" t="e">
        <f>VLOOKUP(A47,'personnel '!A46:Y750,17,FALSE)</f>
        <v>#N/A</v>
      </c>
      <c r="L47" s="65" t="e">
        <f t="shared" si="1"/>
        <v>#N/A</v>
      </c>
      <c r="P47" s="78">
        <f t="shared" si="2"/>
        <v>0</v>
      </c>
      <c r="Q47" s="81" t="e">
        <f t="shared" si="3"/>
        <v>#N/A</v>
      </c>
      <c r="R47" s="311" t="e">
        <f>Q47/Summary!J$5</f>
        <v>#N/A</v>
      </c>
    </row>
    <row r="48" spans="1:18" x14ac:dyDescent="0.3">
      <c r="A48" s="2"/>
      <c r="C48" s="2" t="e">
        <f>VLOOKUP(A48,'personnel '!A46:F752,6,FALSE)</f>
        <v>#N/A</v>
      </c>
      <c r="G48" s="64" t="e">
        <f>VLOOKUP(A48,'personnel '!A47:Y752,17,FALSE)</f>
        <v>#N/A</v>
      </c>
      <c r="H48" s="64" t="e">
        <f t="shared" si="0"/>
        <v>#N/A</v>
      </c>
      <c r="K48" s="67" t="e">
        <f>VLOOKUP(A48,'personnel '!A47:Y751,17,FALSE)</f>
        <v>#N/A</v>
      </c>
      <c r="L48" s="65" t="e">
        <f t="shared" si="1"/>
        <v>#N/A</v>
      </c>
      <c r="P48" s="78">
        <f t="shared" si="2"/>
        <v>0</v>
      </c>
      <c r="Q48" s="81" t="e">
        <f t="shared" si="3"/>
        <v>#N/A</v>
      </c>
      <c r="R48" s="311" t="e">
        <f>Q48/Summary!J$5</f>
        <v>#N/A</v>
      </c>
    </row>
    <row r="49" spans="1:18" x14ac:dyDescent="0.3">
      <c r="A49" s="2"/>
      <c r="C49" s="2" t="e">
        <f>VLOOKUP(A49,'personnel '!A47:F753,6,FALSE)</f>
        <v>#N/A</v>
      </c>
      <c r="G49" s="64" t="e">
        <f>VLOOKUP(A49,'personnel '!A48:Y753,17,FALSE)</f>
        <v>#N/A</v>
      </c>
      <c r="H49" s="64" t="e">
        <f t="shared" si="0"/>
        <v>#N/A</v>
      </c>
      <c r="K49" s="67" t="e">
        <f>VLOOKUP(A49,'personnel '!A48:Y752,17,FALSE)</f>
        <v>#N/A</v>
      </c>
      <c r="L49" s="65" t="e">
        <f t="shared" si="1"/>
        <v>#N/A</v>
      </c>
      <c r="P49" s="78">
        <f t="shared" si="2"/>
        <v>0</v>
      </c>
      <c r="Q49" s="81" t="e">
        <f t="shared" si="3"/>
        <v>#N/A</v>
      </c>
      <c r="R49" s="311" t="e">
        <f>Q49/Summary!J$5</f>
        <v>#N/A</v>
      </c>
    </row>
    <row r="50" spans="1:18" x14ac:dyDescent="0.3">
      <c r="A50" s="2"/>
      <c r="C50" s="2" t="e">
        <f>VLOOKUP(A50,'personnel '!A48:F754,6,FALSE)</f>
        <v>#N/A</v>
      </c>
      <c r="G50" s="64" t="e">
        <f>VLOOKUP(A50,'personnel '!A49:Y754,17,FALSE)</f>
        <v>#N/A</v>
      </c>
      <c r="H50" s="64" t="e">
        <f t="shared" si="0"/>
        <v>#N/A</v>
      </c>
      <c r="K50" s="67" t="e">
        <f>VLOOKUP(A50,'personnel '!A49:Y753,17,FALSE)</f>
        <v>#N/A</v>
      </c>
      <c r="L50" s="65" t="e">
        <f t="shared" si="1"/>
        <v>#N/A</v>
      </c>
      <c r="P50" s="78">
        <f t="shared" si="2"/>
        <v>0</v>
      </c>
      <c r="Q50" s="81" t="e">
        <f t="shared" si="3"/>
        <v>#N/A</v>
      </c>
      <c r="R50" s="311" t="e">
        <f>Q50/Summary!J$5</f>
        <v>#N/A</v>
      </c>
    </row>
    <row r="51" spans="1:18" x14ac:dyDescent="0.3">
      <c r="A51" s="2"/>
      <c r="C51" s="2" t="e">
        <f>VLOOKUP(A51,'personnel '!A49:F755,6,FALSE)</f>
        <v>#N/A</v>
      </c>
      <c r="G51" s="64" t="e">
        <f>VLOOKUP(A51,'personnel '!A50:Y755,17,FALSE)</f>
        <v>#N/A</v>
      </c>
      <c r="H51" s="64" t="e">
        <f t="shared" si="0"/>
        <v>#N/A</v>
      </c>
      <c r="K51" s="67" t="e">
        <f>VLOOKUP(A51,'personnel '!A50:Y754,17,FALSE)</f>
        <v>#N/A</v>
      </c>
      <c r="L51" s="65" t="e">
        <f t="shared" si="1"/>
        <v>#N/A</v>
      </c>
      <c r="P51" s="78">
        <f t="shared" si="2"/>
        <v>0</v>
      </c>
      <c r="Q51" s="81" t="e">
        <f t="shared" si="3"/>
        <v>#N/A</v>
      </c>
      <c r="R51" s="311" t="e">
        <f>Q51/Summary!J$5</f>
        <v>#N/A</v>
      </c>
    </row>
    <row r="52" spans="1:18" x14ac:dyDescent="0.3">
      <c r="A52" s="2"/>
      <c r="C52" s="2" t="e">
        <f>VLOOKUP(A52,'personnel '!A50:F756,6,FALSE)</f>
        <v>#N/A</v>
      </c>
      <c r="G52" s="64" t="e">
        <f>VLOOKUP(A52,'personnel '!A51:Y756,17,FALSE)</f>
        <v>#N/A</v>
      </c>
      <c r="H52" s="64" t="e">
        <f t="shared" si="0"/>
        <v>#N/A</v>
      </c>
      <c r="K52" s="67" t="e">
        <f>VLOOKUP(A52,'personnel '!A51:Y755,17,FALSE)</f>
        <v>#N/A</v>
      </c>
      <c r="L52" s="65" t="e">
        <f t="shared" si="1"/>
        <v>#N/A</v>
      </c>
      <c r="P52" s="78">
        <f t="shared" si="2"/>
        <v>0</v>
      </c>
      <c r="Q52" s="81" t="e">
        <f t="shared" si="3"/>
        <v>#N/A</v>
      </c>
      <c r="R52" s="311" t="e">
        <f>Q52/Summary!J$5</f>
        <v>#N/A</v>
      </c>
    </row>
    <row r="53" spans="1:18" x14ac:dyDescent="0.3">
      <c r="A53" s="2"/>
      <c r="C53" s="2" t="e">
        <f>VLOOKUP(A53,'personnel '!A51:F757,6,FALSE)</f>
        <v>#N/A</v>
      </c>
      <c r="G53" s="64" t="e">
        <f>VLOOKUP(A53,'personnel '!A52:Y757,17,FALSE)</f>
        <v>#N/A</v>
      </c>
      <c r="H53" s="64" t="e">
        <f t="shared" si="0"/>
        <v>#N/A</v>
      </c>
      <c r="K53" s="67" t="e">
        <f>VLOOKUP(A53,'personnel '!A52:Y756,17,FALSE)</f>
        <v>#N/A</v>
      </c>
      <c r="L53" s="65" t="e">
        <f t="shared" si="1"/>
        <v>#N/A</v>
      </c>
      <c r="P53" s="78">
        <f t="shared" si="2"/>
        <v>0</v>
      </c>
      <c r="Q53" s="81" t="e">
        <f t="shared" si="3"/>
        <v>#N/A</v>
      </c>
      <c r="R53" s="311" t="e">
        <f>Q53/Summary!J$5</f>
        <v>#N/A</v>
      </c>
    </row>
    <row r="54" spans="1:18" x14ac:dyDescent="0.3">
      <c r="A54" s="2"/>
      <c r="C54" s="2" t="e">
        <f>VLOOKUP(A54,'personnel '!A52:F758,6,FALSE)</f>
        <v>#N/A</v>
      </c>
      <c r="G54" s="64" t="e">
        <f>VLOOKUP(A54,'personnel '!A53:Y758,17,FALSE)</f>
        <v>#N/A</v>
      </c>
      <c r="H54" s="64" t="e">
        <f t="shared" si="0"/>
        <v>#N/A</v>
      </c>
      <c r="K54" s="67" t="e">
        <f>VLOOKUP(A54,'personnel '!A53:Y757,17,FALSE)</f>
        <v>#N/A</v>
      </c>
      <c r="L54" s="65" t="e">
        <f t="shared" si="1"/>
        <v>#N/A</v>
      </c>
      <c r="P54" s="78">
        <f t="shared" si="2"/>
        <v>0</v>
      </c>
      <c r="Q54" s="81" t="e">
        <f t="shared" si="3"/>
        <v>#N/A</v>
      </c>
      <c r="R54" s="311" t="e">
        <f>Q54/Summary!J$5</f>
        <v>#N/A</v>
      </c>
    </row>
    <row r="55" spans="1:18" x14ac:dyDescent="0.3">
      <c r="A55" s="2"/>
      <c r="C55" s="2" t="e">
        <f>VLOOKUP(A55,'personnel '!A53:F759,6,FALSE)</f>
        <v>#N/A</v>
      </c>
      <c r="G55" s="64" t="e">
        <f>VLOOKUP(A55,'personnel '!A54:Y759,17,FALSE)</f>
        <v>#N/A</v>
      </c>
      <c r="H55" s="64" t="e">
        <f t="shared" si="0"/>
        <v>#N/A</v>
      </c>
      <c r="K55" s="67" t="e">
        <f>VLOOKUP(A55,'personnel '!A54:Y758,17,FALSE)</f>
        <v>#N/A</v>
      </c>
      <c r="L55" s="65" t="e">
        <f t="shared" si="1"/>
        <v>#N/A</v>
      </c>
      <c r="P55" s="78">
        <f t="shared" si="2"/>
        <v>0</v>
      </c>
      <c r="Q55" s="81" t="e">
        <f t="shared" si="3"/>
        <v>#N/A</v>
      </c>
      <c r="R55" s="311" t="e">
        <f>Q55/Summary!J$5</f>
        <v>#N/A</v>
      </c>
    </row>
    <row r="56" spans="1:18" x14ac:dyDescent="0.3">
      <c r="A56" s="2"/>
      <c r="C56" s="2" t="e">
        <f>VLOOKUP(A56,'personnel '!A54:F760,6,FALSE)</f>
        <v>#N/A</v>
      </c>
      <c r="G56" s="64" t="e">
        <f>VLOOKUP(A56,'personnel '!A55:Y760,17,FALSE)</f>
        <v>#N/A</v>
      </c>
      <c r="H56" s="64" t="e">
        <f t="shared" si="0"/>
        <v>#N/A</v>
      </c>
      <c r="K56" s="67" t="e">
        <f>VLOOKUP(A56,'personnel '!A55:Y759,17,FALSE)</f>
        <v>#N/A</v>
      </c>
      <c r="L56" s="65" t="e">
        <f t="shared" si="1"/>
        <v>#N/A</v>
      </c>
      <c r="P56" s="78">
        <f t="shared" si="2"/>
        <v>0</v>
      </c>
      <c r="Q56" s="81" t="e">
        <f t="shared" si="3"/>
        <v>#N/A</v>
      </c>
      <c r="R56" s="311" t="e">
        <f>Q56/Summary!J$5</f>
        <v>#N/A</v>
      </c>
    </row>
    <row r="57" spans="1:18" x14ac:dyDescent="0.3">
      <c r="A57" s="2"/>
      <c r="C57" s="2" t="e">
        <f>VLOOKUP(A57,'personnel '!A55:F761,6,FALSE)</f>
        <v>#N/A</v>
      </c>
      <c r="G57" s="64" t="e">
        <f>VLOOKUP(A57,'personnel '!A56:Y761,17,FALSE)</f>
        <v>#N/A</v>
      </c>
      <c r="H57" s="64" t="e">
        <f t="shared" si="0"/>
        <v>#N/A</v>
      </c>
      <c r="K57" s="67" t="e">
        <f>VLOOKUP(A57,'personnel '!A56:Y760,17,FALSE)</f>
        <v>#N/A</v>
      </c>
      <c r="L57" s="65" t="e">
        <f t="shared" si="1"/>
        <v>#N/A</v>
      </c>
      <c r="P57" s="78">
        <f t="shared" si="2"/>
        <v>0</v>
      </c>
      <c r="Q57" s="81" t="e">
        <f t="shared" si="3"/>
        <v>#N/A</v>
      </c>
      <c r="R57" s="311" t="e">
        <f>Q57/Summary!J$5</f>
        <v>#N/A</v>
      </c>
    </row>
    <row r="58" spans="1:18" x14ac:dyDescent="0.3">
      <c r="A58" s="2"/>
      <c r="C58" s="2" t="e">
        <f>VLOOKUP(A58,'personnel '!A56:F762,6,FALSE)</f>
        <v>#N/A</v>
      </c>
      <c r="G58" s="64" t="e">
        <f>VLOOKUP(A58,'personnel '!A57:Y762,17,FALSE)</f>
        <v>#N/A</v>
      </c>
      <c r="H58" s="64" t="e">
        <f t="shared" si="0"/>
        <v>#N/A</v>
      </c>
      <c r="K58" s="67" t="e">
        <f>VLOOKUP(A58,'personnel '!A57:Y761,17,FALSE)</f>
        <v>#N/A</v>
      </c>
      <c r="L58" s="65" t="e">
        <f t="shared" si="1"/>
        <v>#N/A</v>
      </c>
      <c r="P58" s="78">
        <f t="shared" si="2"/>
        <v>0</v>
      </c>
      <c r="Q58" s="81" t="e">
        <f t="shared" si="3"/>
        <v>#N/A</v>
      </c>
      <c r="R58" s="311" t="e">
        <f>Q58/Summary!J$5</f>
        <v>#N/A</v>
      </c>
    </row>
    <row r="59" spans="1:18" x14ac:dyDescent="0.3">
      <c r="A59" s="2"/>
      <c r="C59" s="2" t="e">
        <f>VLOOKUP(A59,'personnel '!A57:F763,6,FALSE)</f>
        <v>#N/A</v>
      </c>
      <c r="G59" s="64" t="e">
        <f>VLOOKUP(A59,'personnel '!A58:Y763,17,FALSE)</f>
        <v>#N/A</v>
      </c>
      <c r="H59" s="64" t="e">
        <f t="shared" si="0"/>
        <v>#N/A</v>
      </c>
      <c r="K59" s="67" t="e">
        <f>VLOOKUP(A59,'personnel '!A58:Y762,17,FALSE)</f>
        <v>#N/A</v>
      </c>
      <c r="L59" s="65" t="e">
        <f t="shared" si="1"/>
        <v>#N/A</v>
      </c>
      <c r="P59" s="78">
        <f t="shared" si="2"/>
        <v>0</v>
      </c>
      <c r="Q59" s="81" t="e">
        <f t="shared" si="3"/>
        <v>#N/A</v>
      </c>
      <c r="R59" s="311" t="e">
        <f>Q59/Summary!J$5</f>
        <v>#N/A</v>
      </c>
    </row>
    <row r="60" spans="1:18" x14ac:dyDescent="0.3">
      <c r="A60" s="2"/>
      <c r="C60" s="2" t="e">
        <f>VLOOKUP(A60,'personnel '!A58:F764,6,FALSE)</f>
        <v>#N/A</v>
      </c>
      <c r="G60" s="64" t="e">
        <f>VLOOKUP(A60,'personnel '!A59:Y764,17,FALSE)</f>
        <v>#N/A</v>
      </c>
      <c r="H60" s="64" t="e">
        <f t="shared" si="0"/>
        <v>#N/A</v>
      </c>
      <c r="K60" s="67" t="e">
        <f>VLOOKUP(A60,'personnel '!A59:Y763,17,FALSE)</f>
        <v>#N/A</v>
      </c>
      <c r="L60" s="65" t="e">
        <f t="shared" si="1"/>
        <v>#N/A</v>
      </c>
      <c r="P60" s="78">
        <f t="shared" si="2"/>
        <v>0</v>
      </c>
      <c r="Q60" s="81" t="e">
        <f t="shared" si="3"/>
        <v>#N/A</v>
      </c>
      <c r="R60" s="311" t="e">
        <f>Q60/Summary!J$5</f>
        <v>#N/A</v>
      </c>
    </row>
    <row r="61" spans="1:18" x14ac:dyDescent="0.3">
      <c r="A61" s="2"/>
      <c r="C61" s="2" t="e">
        <f>VLOOKUP(A61,'personnel '!A59:F765,6,FALSE)</f>
        <v>#N/A</v>
      </c>
      <c r="G61" s="64" t="e">
        <f>VLOOKUP(A61,'personnel '!A60:Y765,17,FALSE)</f>
        <v>#N/A</v>
      </c>
      <c r="H61" s="64" t="e">
        <f t="shared" si="0"/>
        <v>#N/A</v>
      </c>
      <c r="K61" s="67" t="e">
        <f>VLOOKUP(A61,'personnel '!A60:Y764,17,FALSE)</f>
        <v>#N/A</v>
      </c>
      <c r="L61" s="65" t="e">
        <f t="shared" si="1"/>
        <v>#N/A</v>
      </c>
      <c r="P61" s="78">
        <f t="shared" si="2"/>
        <v>0</v>
      </c>
      <c r="Q61" s="81" t="e">
        <f t="shared" si="3"/>
        <v>#N/A</v>
      </c>
      <c r="R61" s="311" t="e">
        <f>Q61/Summary!J$5</f>
        <v>#N/A</v>
      </c>
    </row>
    <row r="62" spans="1:18" x14ac:dyDescent="0.3">
      <c r="A62" s="2"/>
      <c r="C62" s="2" t="e">
        <f>VLOOKUP(A62,'personnel '!A60:F766,6,FALSE)</f>
        <v>#N/A</v>
      </c>
      <c r="G62" s="64" t="e">
        <f>VLOOKUP(A62,'personnel '!A61:Y766,17,FALSE)</f>
        <v>#N/A</v>
      </c>
      <c r="H62" s="64" t="e">
        <f t="shared" si="0"/>
        <v>#N/A</v>
      </c>
      <c r="K62" s="67" t="e">
        <f>VLOOKUP(A62,'personnel '!A61:Y765,17,FALSE)</f>
        <v>#N/A</v>
      </c>
      <c r="L62" s="65" t="e">
        <f t="shared" si="1"/>
        <v>#N/A</v>
      </c>
      <c r="P62" s="78">
        <f t="shared" si="2"/>
        <v>0</v>
      </c>
      <c r="Q62" s="81" t="e">
        <f t="shared" si="3"/>
        <v>#N/A</v>
      </c>
      <c r="R62" s="311" t="e">
        <f>Q62/Summary!J$5</f>
        <v>#N/A</v>
      </c>
    </row>
    <row r="63" spans="1:18" x14ac:dyDescent="0.3">
      <c r="A63" s="2"/>
      <c r="C63" s="2" t="e">
        <f>VLOOKUP(A63,'personnel '!A61:F767,6,FALSE)</f>
        <v>#N/A</v>
      </c>
      <c r="G63" s="64" t="e">
        <f>VLOOKUP(A63,'personnel '!A62:Y767,17,FALSE)</f>
        <v>#N/A</v>
      </c>
      <c r="H63" s="64" t="e">
        <f t="shared" si="0"/>
        <v>#N/A</v>
      </c>
      <c r="K63" s="67" t="e">
        <f>VLOOKUP(A63,'personnel '!A62:Y766,17,FALSE)</f>
        <v>#N/A</v>
      </c>
      <c r="L63" s="65" t="e">
        <f t="shared" si="1"/>
        <v>#N/A</v>
      </c>
      <c r="P63" s="78">
        <f t="shared" si="2"/>
        <v>0</v>
      </c>
      <c r="Q63" s="81" t="e">
        <f t="shared" si="3"/>
        <v>#N/A</v>
      </c>
      <c r="R63" s="311" t="e">
        <f>Q63/Summary!J$5</f>
        <v>#N/A</v>
      </c>
    </row>
    <row r="64" spans="1:18" x14ac:dyDescent="0.3">
      <c r="A64" s="2"/>
      <c r="C64" s="2" t="e">
        <f>VLOOKUP(A64,'personnel '!A62:F768,6,FALSE)</f>
        <v>#N/A</v>
      </c>
      <c r="G64" s="64" t="e">
        <f>VLOOKUP(A64,'personnel '!A63:Y768,17,FALSE)</f>
        <v>#N/A</v>
      </c>
      <c r="H64" s="64" t="e">
        <f t="shared" si="0"/>
        <v>#N/A</v>
      </c>
      <c r="K64" s="67" t="e">
        <f>VLOOKUP(A64,'personnel '!A63:Y767,17,FALSE)</f>
        <v>#N/A</v>
      </c>
      <c r="L64" s="65" t="e">
        <f t="shared" si="1"/>
        <v>#N/A</v>
      </c>
      <c r="P64" s="78">
        <f t="shared" si="2"/>
        <v>0</v>
      </c>
      <c r="Q64" s="81" t="e">
        <f t="shared" si="3"/>
        <v>#N/A</v>
      </c>
      <c r="R64" s="311" t="e">
        <f>Q64/Summary!J$5</f>
        <v>#N/A</v>
      </c>
    </row>
    <row r="65" spans="1:18" x14ac:dyDescent="0.3">
      <c r="A65" s="84"/>
      <c r="C65" s="84" t="e">
        <f>VLOOKUP(A65,'personnel '!A63:F769,6,FALSE)</f>
        <v>#N/A</v>
      </c>
      <c r="G65" s="85" t="e">
        <f>VLOOKUP(A65,'personnel '!A64:Y769,17,FALSE)</f>
        <v>#N/A</v>
      </c>
      <c r="H65" s="85" t="e">
        <f t="shared" si="0"/>
        <v>#N/A</v>
      </c>
      <c r="K65" s="86" t="e">
        <f>VLOOKUP(A65,'personnel '!A64:Y768,17,FALSE)</f>
        <v>#N/A</v>
      </c>
      <c r="L65" s="87" t="e">
        <f t="shared" si="1"/>
        <v>#N/A</v>
      </c>
      <c r="P65" s="88">
        <f t="shared" si="2"/>
        <v>0</v>
      </c>
      <c r="Q65" s="89" t="e">
        <f t="shared" si="3"/>
        <v>#N/A</v>
      </c>
      <c r="R65" s="311" t="e">
        <f>Q65/Summary!J$5</f>
        <v>#N/A</v>
      </c>
    </row>
    <row r="66" spans="1:18" s="92" customFormat="1" ht="18" x14ac:dyDescent="0.35">
      <c r="A66" s="319" t="s">
        <v>74</v>
      </c>
      <c r="B66" s="320"/>
      <c r="C66" s="320"/>
      <c r="D66" s="320"/>
      <c r="E66" s="320"/>
      <c r="F66" s="320"/>
      <c r="G66" s="320"/>
      <c r="H66" s="320"/>
      <c r="I66" s="320"/>
      <c r="J66" s="320"/>
      <c r="K66" s="320"/>
      <c r="L66" s="320"/>
      <c r="M66" s="320"/>
      <c r="N66" s="320"/>
      <c r="O66" s="321"/>
      <c r="P66" s="91"/>
      <c r="Q66" s="90" t="e">
        <f>SUM(Q5:Q65)</f>
        <v>#N/A</v>
      </c>
      <c r="R66" s="310" t="e">
        <f>SUM(R5:R65)</f>
        <v>#N/A</v>
      </c>
    </row>
  </sheetData>
  <mergeCells count="4">
    <mergeCell ref="D3:H3"/>
    <mergeCell ref="I3:L3"/>
    <mergeCell ref="M3:P3"/>
    <mergeCell ref="A66:O66"/>
  </mergeCells>
  <hyperlinks>
    <hyperlink ref="D1" location="SUMMARY!A1" display="BACK TO BUDGET SUMMARY" xr:uid="{00000000-0004-0000-0100-000000000000}"/>
  </hyperlink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'personnel '!$A$4:$A$709</xm:f>
          </x14:formula1>
          <xm:sqref>A5:A65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workbookViewId="0"/>
  </sheetViews>
  <sheetFormatPr defaultColWidth="8.77734375" defaultRowHeight="14.4" x14ac:dyDescent="0.3"/>
  <cols>
    <col min="1" max="1" width="27.33203125" style="3" bestFit="1" customWidth="1"/>
    <col min="2" max="2" width="23.88671875" style="3" customWidth="1"/>
    <col min="3" max="3" width="13.109375" style="21" bestFit="1" customWidth="1"/>
    <col min="4" max="4" width="13.109375" style="21" customWidth="1"/>
    <col min="5" max="5" width="13.6640625" style="3" customWidth="1"/>
    <col min="6" max="6" width="12.5546875" style="3" bestFit="1" customWidth="1"/>
    <col min="7" max="7" width="7.6640625" style="3" customWidth="1"/>
    <col min="8" max="9" width="11.21875" style="3" customWidth="1"/>
    <col min="10" max="16384" width="8.77734375" style="3"/>
  </cols>
  <sheetData>
    <row r="1" spans="1:17" s="164" customFormat="1" ht="15" customHeight="1" x14ac:dyDescent="0.3">
      <c r="A1" s="165" t="s">
        <v>225</v>
      </c>
      <c r="C1" s="166"/>
      <c r="F1" s="5"/>
      <c r="G1" s="5"/>
      <c r="H1" s="5"/>
      <c r="I1" s="5"/>
      <c r="J1" s="5"/>
      <c r="K1" s="5"/>
      <c r="L1" s="5"/>
      <c r="M1" s="5"/>
      <c r="N1" s="5"/>
      <c r="O1" s="5"/>
      <c r="P1" s="173"/>
    </row>
    <row r="2" spans="1:17" s="164" customFormat="1" ht="15" customHeight="1" x14ac:dyDescent="0.3">
      <c r="A2" s="165" t="s">
        <v>2879</v>
      </c>
      <c r="C2" s="166"/>
      <c r="F2" s="5"/>
      <c r="G2" s="5"/>
      <c r="H2" s="5"/>
      <c r="I2" s="5"/>
      <c r="J2" s="5"/>
      <c r="K2" s="5"/>
      <c r="L2" s="5"/>
      <c r="M2" s="5"/>
      <c r="N2" s="5"/>
      <c r="O2" s="5"/>
      <c r="P2" s="173"/>
    </row>
    <row r="3" spans="1:17" x14ac:dyDescent="0.3">
      <c r="A3" s="2"/>
      <c r="B3" s="2"/>
      <c r="C3" s="24"/>
      <c r="D3" s="24"/>
      <c r="E3" s="2"/>
      <c r="F3" s="2"/>
      <c r="G3" s="2"/>
      <c r="H3" s="2"/>
      <c r="I3" s="2"/>
      <c r="J3" s="4"/>
    </row>
    <row r="4" spans="1:17" s="164" customFormat="1" ht="13.2" x14ac:dyDescent="0.25">
      <c r="A4" s="325" t="s">
        <v>2881</v>
      </c>
      <c r="B4" s="325"/>
      <c r="C4" s="325"/>
      <c r="D4" s="325"/>
      <c r="E4" s="325"/>
      <c r="F4" s="167"/>
      <c r="G4" s="168"/>
      <c r="H4" s="169"/>
      <c r="I4" s="170"/>
      <c r="J4" s="170"/>
      <c r="K4" s="170"/>
      <c r="L4" s="171"/>
      <c r="M4" s="170"/>
      <c r="N4" s="170"/>
      <c r="O4" s="172"/>
      <c r="P4" s="173"/>
    </row>
    <row r="5" spans="1:17" s="164" customFormat="1" ht="13.2" x14ac:dyDescent="0.25">
      <c r="A5" s="164" t="s">
        <v>2888</v>
      </c>
      <c r="C5" s="166"/>
      <c r="F5" s="167"/>
      <c r="G5" s="168"/>
      <c r="H5" s="169"/>
      <c r="I5" s="170"/>
      <c r="J5" s="170"/>
      <c r="K5" s="170"/>
      <c r="L5" s="171"/>
      <c r="M5" s="170"/>
      <c r="N5" s="170"/>
      <c r="O5" s="172"/>
      <c r="P5" s="173"/>
    </row>
    <row r="6" spans="1:17" s="164" customFormat="1" ht="39.6" x14ac:dyDescent="0.25">
      <c r="A6" s="177" t="s">
        <v>2882</v>
      </c>
      <c r="B6" s="174" t="s">
        <v>2883</v>
      </c>
      <c r="C6" s="177" t="s">
        <v>2884</v>
      </c>
      <c r="D6" s="178" t="s">
        <v>2885</v>
      </c>
      <c r="E6" s="177" t="s">
        <v>2886</v>
      </c>
      <c r="F6" s="179" t="s">
        <v>2887</v>
      </c>
      <c r="G6" s="180"/>
      <c r="H6" s="168"/>
      <c r="I6" s="181"/>
      <c r="J6" s="181" t="s">
        <v>2882</v>
      </c>
      <c r="K6" s="181" t="s">
        <v>2883</v>
      </c>
      <c r="L6" s="181" t="s">
        <v>2884</v>
      </c>
      <c r="M6" s="181" t="s">
        <v>2885</v>
      </c>
      <c r="N6" s="181" t="s">
        <v>2878</v>
      </c>
      <c r="O6" s="172"/>
      <c r="P6" s="173"/>
      <c r="Q6" s="182"/>
    </row>
    <row r="7" spans="1:17" s="164" customFormat="1" ht="13.2" x14ac:dyDescent="0.25">
      <c r="A7" s="174" t="s">
        <v>2880</v>
      </c>
      <c r="B7" s="174">
        <v>15</v>
      </c>
      <c r="C7" s="174">
        <v>1</v>
      </c>
      <c r="D7" s="183">
        <v>100000</v>
      </c>
      <c r="E7" s="184">
        <f>IF(A7="","",C7*D7*B7)</f>
        <v>1500000</v>
      </c>
      <c r="F7" s="185">
        <f>IF(E7="","",E7/[1]SUMMARY!$J$5)</f>
        <v>15000</v>
      </c>
      <c r="G7" s="169"/>
      <c r="H7" s="168"/>
      <c r="I7" s="175"/>
      <c r="J7" s="175" t="str">
        <f t="shared" ref="J7:K20" si="0">IF(A7="","",A7)</f>
        <v>Casual</v>
      </c>
      <c r="K7" s="175">
        <f t="shared" si="0"/>
        <v>15</v>
      </c>
      <c r="L7" s="186">
        <f>IF(D7="","",D7/[1]SUMMARY!$J$5)</f>
        <v>1000</v>
      </c>
      <c r="M7" s="186">
        <f t="shared" ref="M7:M20" si="1">IF(L7="","",F7)</f>
        <v>15000</v>
      </c>
      <c r="N7" s="186">
        <f t="shared" ref="N7:N20" si="2">IF(M7="","",F7)</f>
        <v>15000</v>
      </c>
      <c r="O7" s="172"/>
      <c r="P7" s="182"/>
    </row>
    <row r="8" spans="1:17" s="164" customFormat="1" ht="13.2" x14ac:dyDescent="0.25">
      <c r="A8" s="174"/>
      <c r="B8" s="174"/>
      <c r="C8" s="174"/>
      <c r="D8" s="183"/>
      <c r="E8" s="184" t="str">
        <f t="shared" ref="E8:E20" si="3">IF(A8="","",C8*D8*B8)</f>
        <v/>
      </c>
      <c r="F8" s="185" t="str">
        <f>IF(E8="","",E8/[1]SUMMARY!$J$5)</f>
        <v/>
      </c>
      <c r="G8" s="169"/>
      <c r="H8" s="168"/>
      <c r="I8" s="175"/>
      <c r="J8" s="175" t="str">
        <f t="shared" si="0"/>
        <v/>
      </c>
      <c r="K8" s="175" t="str">
        <f t="shared" si="0"/>
        <v/>
      </c>
      <c r="L8" s="186" t="str">
        <f>IF(D8="","",D8/[1]SUMMARY!$J$5)</f>
        <v/>
      </c>
      <c r="M8" s="186" t="str">
        <f t="shared" si="1"/>
        <v/>
      </c>
      <c r="N8" s="186" t="str">
        <f t="shared" si="2"/>
        <v/>
      </c>
      <c r="O8" s="172"/>
      <c r="P8" s="182"/>
    </row>
    <row r="9" spans="1:17" s="164" customFormat="1" ht="13.2" x14ac:dyDescent="0.25">
      <c r="A9" s="174"/>
      <c r="B9" s="174"/>
      <c r="C9" s="174"/>
      <c r="D9" s="183"/>
      <c r="E9" s="184" t="str">
        <f t="shared" si="3"/>
        <v/>
      </c>
      <c r="F9" s="185" t="str">
        <f>IF(E9="","",E9/[1]SUMMARY!$J$5)</f>
        <v/>
      </c>
      <c r="G9" s="169"/>
      <c r="H9" s="168"/>
      <c r="I9" s="175"/>
      <c r="J9" s="175" t="str">
        <f t="shared" si="0"/>
        <v/>
      </c>
      <c r="K9" s="175" t="str">
        <f t="shared" si="0"/>
        <v/>
      </c>
      <c r="L9" s="186" t="str">
        <f>IF(D9="","",D9/[1]SUMMARY!$J$5)</f>
        <v/>
      </c>
      <c r="M9" s="186" t="str">
        <f t="shared" si="1"/>
        <v/>
      </c>
      <c r="N9" s="186" t="str">
        <f t="shared" si="2"/>
        <v/>
      </c>
      <c r="O9" s="172"/>
      <c r="P9" s="182"/>
    </row>
    <row r="10" spans="1:17" s="164" customFormat="1" ht="13.2" x14ac:dyDescent="0.25">
      <c r="A10" s="174"/>
      <c r="B10" s="174"/>
      <c r="C10" s="174"/>
      <c r="D10" s="183"/>
      <c r="E10" s="184" t="str">
        <f t="shared" si="3"/>
        <v/>
      </c>
      <c r="F10" s="185" t="str">
        <f>IF(E10="","",E10/[1]SUMMARY!$J$5)</f>
        <v/>
      </c>
      <c r="G10" s="169"/>
      <c r="H10" s="168"/>
      <c r="I10" s="175"/>
      <c r="J10" s="175" t="str">
        <f t="shared" si="0"/>
        <v/>
      </c>
      <c r="K10" s="175" t="str">
        <f t="shared" si="0"/>
        <v/>
      </c>
      <c r="L10" s="186" t="str">
        <f>IF(D10="","",D10/[1]SUMMARY!$J$5)</f>
        <v/>
      </c>
      <c r="M10" s="186" t="str">
        <f t="shared" si="1"/>
        <v/>
      </c>
      <c r="N10" s="186" t="str">
        <f t="shared" si="2"/>
        <v/>
      </c>
      <c r="O10" s="172"/>
      <c r="P10" s="182"/>
    </row>
    <row r="11" spans="1:17" s="164" customFormat="1" ht="13.2" x14ac:dyDescent="0.25">
      <c r="A11" s="174"/>
      <c r="B11" s="174"/>
      <c r="C11" s="174"/>
      <c r="D11" s="183" t="str">
        <f>+IF(A11="","",IF(A11="","",VLOOKUP(A11,#REF!,2,FALSE)))</f>
        <v/>
      </c>
      <c r="E11" s="184" t="str">
        <f t="shared" si="3"/>
        <v/>
      </c>
      <c r="F11" s="185" t="str">
        <f>IF(E11="","",E11/[1]SUMMARY!$J$5)</f>
        <v/>
      </c>
      <c r="G11" s="169"/>
      <c r="H11" s="168"/>
      <c r="I11" s="175"/>
      <c r="J11" s="175" t="str">
        <f t="shared" si="0"/>
        <v/>
      </c>
      <c r="K11" s="175" t="str">
        <f t="shared" si="0"/>
        <v/>
      </c>
      <c r="L11" s="186" t="str">
        <f>IF(D11="","",D11/[1]SUMMARY!$J$5)</f>
        <v/>
      </c>
      <c r="M11" s="186" t="str">
        <f t="shared" si="1"/>
        <v/>
      </c>
      <c r="N11" s="186" t="str">
        <f t="shared" si="2"/>
        <v/>
      </c>
      <c r="O11" s="172"/>
      <c r="P11" s="182"/>
    </row>
    <row r="12" spans="1:17" s="164" customFormat="1" ht="13.2" x14ac:dyDescent="0.25">
      <c r="A12" s="174"/>
      <c r="B12" s="174"/>
      <c r="C12" s="174"/>
      <c r="D12" s="183" t="str">
        <f>+IF(A12="","",IF(A12="","",VLOOKUP(A12,#REF!,2,FALSE)))</f>
        <v/>
      </c>
      <c r="E12" s="184" t="str">
        <f t="shared" si="3"/>
        <v/>
      </c>
      <c r="F12" s="185" t="str">
        <f>IF(E12="","",E12/[1]SUMMARY!$J$5)</f>
        <v/>
      </c>
      <c r="G12" s="169"/>
      <c r="H12" s="168"/>
      <c r="I12" s="175"/>
      <c r="J12" s="175" t="str">
        <f t="shared" si="0"/>
        <v/>
      </c>
      <c r="K12" s="175" t="str">
        <f t="shared" si="0"/>
        <v/>
      </c>
      <c r="L12" s="186" t="str">
        <f>IF(D12="","",D12/[1]SUMMARY!$J$5)</f>
        <v/>
      </c>
      <c r="M12" s="186" t="str">
        <f t="shared" si="1"/>
        <v/>
      </c>
      <c r="N12" s="186" t="str">
        <f t="shared" si="2"/>
        <v/>
      </c>
      <c r="O12" s="172"/>
      <c r="P12" s="182"/>
    </row>
    <row r="13" spans="1:17" s="164" customFormat="1" ht="13.2" x14ac:dyDescent="0.25">
      <c r="A13" s="174"/>
      <c r="B13" s="174"/>
      <c r="C13" s="174"/>
      <c r="D13" s="183" t="str">
        <f>+IF(A13="","",IF(A13="","",VLOOKUP(A13,#REF!,2,FALSE)))</f>
        <v/>
      </c>
      <c r="E13" s="184" t="str">
        <f t="shared" si="3"/>
        <v/>
      </c>
      <c r="F13" s="185" t="str">
        <f>IF(E13="","",E13/[1]SUMMARY!$J$5)</f>
        <v/>
      </c>
      <c r="G13" s="169"/>
      <c r="H13" s="168"/>
      <c r="I13" s="175"/>
      <c r="J13" s="175" t="str">
        <f t="shared" si="0"/>
        <v/>
      </c>
      <c r="K13" s="175" t="str">
        <f t="shared" si="0"/>
        <v/>
      </c>
      <c r="L13" s="186" t="str">
        <f>IF(D13="","",D13/[1]SUMMARY!$J$5)</f>
        <v/>
      </c>
      <c r="M13" s="186" t="str">
        <f t="shared" si="1"/>
        <v/>
      </c>
      <c r="N13" s="186" t="str">
        <f t="shared" si="2"/>
        <v/>
      </c>
      <c r="O13" s="172"/>
      <c r="P13" s="182"/>
    </row>
    <row r="14" spans="1:17" s="164" customFormat="1" ht="13.2" x14ac:dyDescent="0.25">
      <c r="A14" s="174"/>
      <c r="B14" s="174"/>
      <c r="C14" s="174"/>
      <c r="D14" s="183" t="str">
        <f>+IF(A14="","",IF(A14="","",VLOOKUP(A14,#REF!,2,FALSE)))</f>
        <v/>
      </c>
      <c r="E14" s="184" t="str">
        <f t="shared" si="3"/>
        <v/>
      </c>
      <c r="F14" s="185" t="str">
        <f>IF(E14="","",E14/[1]SUMMARY!$J$5)</f>
        <v/>
      </c>
      <c r="G14" s="169"/>
      <c r="H14" s="168"/>
      <c r="I14" s="175"/>
      <c r="J14" s="175" t="str">
        <f t="shared" si="0"/>
        <v/>
      </c>
      <c r="K14" s="175" t="str">
        <f t="shared" si="0"/>
        <v/>
      </c>
      <c r="L14" s="186" t="str">
        <f>IF(D14="","",D14/[1]SUMMARY!$J$5)</f>
        <v/>
      </c>
      <c r="M14" s="186" t="str">
        <f t="shared" si="1"/>
        <v/>
      </c>
      <c r="N14" s="186" t="str">
        <f t="shared" si="2"/>
        <v/>
      </c>
      <c r="O14" s="172"/>
      <c r="P14" s="182"/>
    </row>
    <row r="15" spans="1:17" s="164" customFormat="1" ht="13.2" x14ac:dyDescent="0.25">
      <c r="A15" s="174"/>
      <c r="B15" s="174"/>
      <c r="C15" s="174"/>
      <c r="D15" s="183" t="str">
        <f>+IF(A15="","",IF(A15="","",VLOOKUP(A15,#REF!,2,FALSE)))</f>
        <v/>
      </c>
      <c r="E15" s="184" t="str">
        <f t="shared" si="3"/>
        <v/>
      </c>
      <c r="F15" s="185" t="str">
        <f>IF(E15="","",E15/[1]SUMMARY!$J$5)</f>
        <v/>
      </c>
      <c r="G15" s="169"/>
      <c r="H15" s="168"/>
      <c r="I15" s="175"/>
      <c r="J15" s="175" t="str">
        <f t="shared" si="0"/>
        <v/>
      </c>
      <c r="K15" s="175" t="str">
        <f t="shared" si="0"/>
        <v/>
      </c>
      <c r="L15" s="186" t="str">
        <f>IF(D15="","",D15/[1]SUMMARY!$J$5)</f>
        <v/>
      </c>
      <c r="M15" s="186" t="str">
        <f t="shared" si="1"/>
        <v/>
      </c>
      <c r="N15" s="186" t="str">
        <f t="shared" si="2"/>
        <v/>
      </c>
      <c r="O15" s="172"/>
      <c r="P15" s="182"/>
    </row>
    <row r="16" spans="1:17" s="164" customFormat="1" ht="13.2" x14ac:dyDescent="0.25">
      <c r="A16" s="174"/>
      <c r="B16" s="174"/>
      <c r="C16" s="174"/>
      <c r="D16" s="183" t="str">
        <f>+IF(A16="","",IF(A16="","",VLOOKUP(A16,#REF!,2,FALSE)))</f>
        <v/>
      </c>
      <c r="E16" s="184" t="str">
        <f t="shared" si="3"/>
        <v/>
      </c>
      <c r="F16" s="185" t="str">
        <f>IF(E16="","",E16/[1]SUMMARY!$J$5)</f>
        <v/>
      </c>
      <c r="G16" s="169"/>
      <c r="H16" s="168"/>
      <c r="I16" s="175"/>
      <c r="J16" s="175" t="str">
        <f t="shared" si="0"/>
        <v/>
      </c>
      <c r="K16" s="175" t="str">
        <f t="shared" si="0"/>
        <v/>
      </c>
      <c r="L16" s="186" t="str">
        <f>IF(D16="","",D16/[1]SUMMARY!$J$5)</f>
        <v/>
      </c>
      <c r="M16" s="186" t="str">
        <f t="shared" si="1"/>
        <v/>
      </c>
      <c r="N16" s="186" t="str">
        <f t="shared" si="2"/>
        <v/>
      </c>
      <c r="O16" s="172"/>
      <c r="P16" s="182"/>
    </row>
    <row r="17" spans="1:16" s="164" customFormat="1" ht="13.2" x14ac:dyDescent="0.25">
      <c r="A17" s="174"/>
      <c r="B17" s="174"/>
      <c r="C17" s="174"/>
      <c r="D17" s="183" t="str">
        <f>+IF(A17="","",IF(A17="","",VLOOKUP(A17,#REF!,2,FALSE)))</f>
        <v/>
      </c>
      <c r="E17" s="184" t="str">
        <f t="shared" si="3"/>
        <v/>
      </c>
      <c r="F17" s="185" t="str">
        <f>IF(E17="","",E17/[1]SUMMARY!$J$5)</f>
        <v/>
      </c>
      <c r="G17" s="169"/>
      <c r="H17" s="168"/>
      <c r="I17" s="175"/>
      <c r="J17" s="175" t="str">
        <f t="shared" si="0"/>
        <v/>
      </c>
      <c r="K17" s="175" t="str">
        <f t="shared" si="0"/>
        <v/>
      </c>
      <c r="L17" s="186" t="str">
        <f>IF(D17="","",D17/[1]SUMMARY!$J$5)</f>
        <v/>
      </c>
      <c r="M17" s="186" t="str">
        <f t="shared" si="1"/>
        <v/>
      </c>
      <c r="N17" s="186" t="str">
        <f t="shared" si="2"/>
        <v/>
      </c>
      <c r="O17" s="172"/>
      <c r="P17" s="182"/>
    </row>
    <row r="18" spans="1:16" s="164" customFormat="1" ht="13.2" x14ac:dyDescent="0.25">
      <c r="A18" s="174"/>
      <c r="B18" s="174"/>
      <c r="C18" s="174"/>
      <c r="D18" s="183" t="str">
        <f>+IF(A18="","",IF(A18="","",VLOOKUP(A18,#REF!,2,FALSE)))</f>
        <v/>
      </c>
      <c r="E18" s="184" t="str">
        <f t="shared" si="3"/>
        <v/>
      </c>
      <c r="F18" s="185" t="str">
        <f>IF(E18="","",E18/[1]SUMMARY!$J$5)</f>
        <v/>
      </c>
      <c r="G18" s="169"/>
      <c r="H18" s="168"/>
      <c r="I18" s="175"/>
      <c r="J18" s="175" t="str">
        <f t="shared" si="0"/>
        <v/>
      </c>
      <c r="K18" s="175" t="str">
        <f t="shared" si="0"/>
        <v/>
      </c>
      <c r="L18" s="186" t="str">
        <f>IF(D18="","",D18/[1]SUMMARY!$J$5)</f>
        <v/>
      </c>
      <c r="M18" s="186" t="str">
        <f t="shared" si="1"/>
        <v/>
      </c>
      <c r="N18" s="186" t="str">
        <f t="shared" si="2"/>
        <v/>
      </c>
      <c r="O18" s="172"/>
      <c r="P18" s="182"/>
    </row>
    <row r="19" spans="1:16" s="164" customFormat="1" ht="13.2" x14ac:dyDescent="0.25">
      <c r="A19" s="174"/>
      <c r="B19" s="174"/>
      <c r="C19" s="174"/>
      <c r="D19" s="183" t="str">
        <f>+IF(A19="","",IF(A19="","",VLOOKUP(A19,#REF!,2,FALSE)))</f>
        <v/>
      </c>
      <c r="E19" s="184" t="str">
        <f t="shared" si="3"/>
        <v/>
      </c>
      <c r="F19" s="185" t="str">
        <f>IF(E19="","",E19/[1]SUMMARY!$J$5)</f>
        <v/>
      </c>
      <c r="G19" s="169"/>
      <c r="H19" s="168"/>
      <c r="I19" s="175"/>
      <c r="J19" s="175" t="str">
        <f t="shared" si="0"/>
        <v/>
      </c>
      <c r="K19" s="175" t="str">
        <f t="shared" si="0"/>
        <v/>
      </c>
      <c r="L19" s="186" t="str">
        <f>IF(D19="","",D19/[1]SUMMARY!$J$5)</f>
        <v/>
      </c>
      <c r="M19" s="186" t="str">
        <f t="shared" si="1"/>
        <v/>
      </c>
      <c r="N19" s="186" t="str">
        <f t="shared" si="2"/>
        <v/>
      </c>
      <c r="O19" s="172"/>
      <c r="P19" s="182"/>
    </row>
    <row r="20" spans="1:16" s="164" customFormat="1" ht="13.2" x14ac:dyDescent="0.25">
      <c r="A20" s="174"/>
      <c r="B20" s="174"/>
      <c r="C20" s="174"/>
      <c r="D20" s="183" t="str">
        <f>+IF(A20="","",IF(A20="","",VLOOKUP(A20,#REF!,2,FALSE)))</f>
        <v/>
      </c>
      <c r="E20" s="184" t="str">
        <f t="shared" si="3"/>
        <v/>
      </c>
      <c r="F20" s="185" t="str">
        <f>IF(E20="","",E20/[1]SUMMARY!$J$5)</f>
        <v/>
      </c>
      <c r="G20" s="169"/>
      <c r="H20" s="168"/>
      <c r="I20" s="175"/>
      <c r="J20" s="175" t="str">
        <f t="shared" si="0"/>
        <v/>
      </c>
      <c r="K20" s="175" t="str">
        <f t="shared" si="0"/>
        <v/>
      </c>
      <c r="L20" s="186" t="str">
        <f>IF(D20="","",D20/[1]SUMMARY!$J$5)</f>
        <v/>
      </c>
      <c r="M20" s="186" t="str">
        <f t="shared" si="1"/>
        <v/>
      </c>
      <c r="N20" s="186" t="str">
        <f t="shared" si="2"/>
        <v/>
      </c>
      <c r="O20" s="172"/>
      <c r="P20" s="182"/>
    </row>
    <row r="21" spans="1:16" s="164" customFormat="1" ht="13.2" x14ac:dyDescent="0.25">
      <c r="A21" s="174" t="s">
        <v>2889</v>
      </c>
      <c r="B21" s="174"/>
      <c r="C21" s="174"/>
      <c r="D21" s="183"/>
      <c r="E21" s="184">
        <f>SUM(E7:E20)</f>
        <v>1500000</v>
      </c>
      <c r="F21" s="187">
        <f>SUM(F7:F20)</f>
        <v>15000</v>
      </c>
      <c r="G21" s="169"/>
      <c r="H21" s="168"/>
      <c r="I21" s="188"/>
      <c r="J21" s="188"/>
      <c r="K21" s="189"/>
      <c r="L21" s="190"/>
      <c r="M21" s="191"/>
      <c r="N21" s="192">
        <f>SUM(N7:N20)</f>
        <v>15000</v>
      </c>
      <c r="O21" s="172"/>
      <c r="P21" s="182"/>
    </row>
    <row r="22" spans="1:16" s="164" customFormat="1" ht="13.2" x14ac:dyDescent="0.25">
      <c r="C22" s="166"/>
      <c r="F22" s="187"/>
      <c r="G22" s="168"/>
      <c r="H22" s="169"/>
      <c r="I22" s="170"/>
      <c r="J22" s="170"/>
      <c r="K22" s="170"/>
      <c r="L22" s="171"/>
      <c r="M22" s="170"/>
      <c r="N22" s="170"/>
      <c r="O22" s="172"/>
      <c r="P22" s="173"/>
    </row>
    <row r="23" spans="1:16" s="164" customFormat="1" ht="13.2" x14ac:dyDescent="0.25">
      <c r="C23" s="166"/>
      <c r="F23" s="187"/>
      <c r="G23" s="168"/>
      <c r="H23" s="169"/>
      <c r="I23" s="170"/>
      <c r="J23" s="170"/>
      <c r="K23" s="170"/>
      <c r="L23" s="171"/>
      <c r="M23" s="170"/>
      <c r="N23" s="170"/>
      <c r="O23" s="172"/>
      <c r="P23" s="173"/>
    </row>
    <row r="24" spans="1:16" x14ac:dyDescent="0.3">
      <c r="A24" s="21"/>
      <c r="B24" s="21"/>
      <c r="C24" s="3"/>
      <c r="D24" s="3"/>
    </row>
    <row r="25" spans="1:16" s="5" customFormat="1" x14ac:dyDescent="0.3">
      <c r="A25" s="8" t="s">
        <v>219</v>
      </c>
      <c r="B25" s="8" t="s">
        <v>221</v>
      </c>
      <c r="C25" s="27" t="s">
        <v>222</v>
      </c>
      <c r="D25" s="8" t="s">
        <v>24</v>
      </c>
      <c r="E25" s="15" t="s">
        <v>218</v>
      </c>
      <c r="F25" s="8"/>
      <c r="G25" s="8"/>
      <c r="H25" s="8"/>
      <c r="I25" s="8"/>
      <c r="J25" s="7"/>
    </row>
    <row r="26" spans="1:16" x14ac:dyDescent="0.3">
      <c r="A26" s="2" t="s">
        <v>220</v>
      </c>
      <c r="B26" s="2"/>
      <c r="C26" s="24"/>
      <c r="D26" s="21">
        <v>4</v>
      </c>
      <c r="E26" s="24">
        <f t="shared" ref="E26:E29" si="4">C26*D26</f>
        <v>0</v>
      </c>
      <c r="F26" s="2"/>
      <c r="G26" s="2"/>
      <c r="H26" s="2"/>
      <c r="I26" s="2"/>
      <c r="J26" s="4"/>
    </row>
    <row r="27" spans="1:16" x14ac:dyDescent="0.3">
      <c r="A27" s="2"/>
      <c r="B27" s="2"/>
      <c r="C27" s="24"/>
      <c r="D27" s="24"/>
      <c r="E27" s="24">
        <f t="shared" si="4"/>
        <v>0</v>
      </c>
      <c r="F27" s="2"/>
      <c r="G27" s="2"/>
      <c r="H27" s="2"/>
      <c r="I27" s="2"/>
      <c r="J27" s="4"/>
    </row>
    <row r="28" spans="1:16" x14ac:dyDescent="0.3">
      <c r="A28" s="2"/>
      <c r="B28" s="2"/>
      <c r="C28" s="24"/>
      <c r="D28" s="24"/>
      <c r="E28" s="24">
        <f t="shared" si="4"/>
        <v>0</v>
      </c>
      <c r="F28" s="2"/>
      <c r="G28" s="2"/>
      <c r="H28" s="2"/>
      <c r="I28" s="2"/>
      <c r="J28" s="4"/>
    </row>
    <row r="29" spans="1:16" x14ac:dyDescent="0.3">
      <c r="A29" s="2"/>
      <c r="B29" s="2"/>
      <c r="C29" s="24"/>
      <c r="D29" s="24"/>
      <c r="E29" s="24">
        <f t="shared" si="4"/>
        <v>0</v>
      </c>
      <c r="F29" s="2"/>
      <c r="G29" s="2"/>
      <c r="H29" s="2"/>
      <c r="I29" s="2"/>
      <c r="J29" s="4"/>
    </row>
    <row r="30" spans="1:16" x14ac:dyDescent="0.3">
      <c r="A30" s="9"/>
      <c r="B30" s="9"/>
      <c r="C30" s="25"/>
      <c r="D30" s="25"/>
      <c r="E30" s="82">
        <f>SUM(E26:E29)</f>
        <v>0</v>
      </c>
      <c r="F30" s="9"/>
      <c r="G30" s="9"/>
      <c r="H30" s="9"/>
      <c r="I30" s="9"/>
      <c r="J30" s="4"/>
    </row>
    <row r="31" spans="1:16" s="18" customFormat="1" x14ac:dyDescent="0.3">
      <c r="A31" s="10"/>
      <c r="B31" s="10"/>
      <c r="C31" s="26"/>
      <c r="D31" s="26"/>
      <c r="E31" s="10"/>
      <c r="F31" s="10"/>
      <c r="G31" s="10"/>
      <c r="H31" s="10"/>
      <c r="I31" s="10"/>
      <c r="J31" s="17"/>
    </row>
    <row r="32" spans="1:16" s="5" customFormat="1" x14ac:dyDescent="0.3">
      <c r="A32" s="15" t="s">
        <v>223</v>
      </c>
      <c r="B32" s="15" t="s">
        <v>221</v>
      </c>
      <c r="C32" s="27" t="s">
        <v>222</v>
      </c>
      <c r="D32" s="8" t="s">
        <v>24</v>
      </c>
      <c r="E32" s="15" t="s">
        <v>218</v>
      </c>
      <c r="F32" s="8"/>
      <c r="G32" s="8"/>
      <c r="H32" s="8"/>
      <c r="I32" s="8"/>
      <c r="J32" s="7"/>
    </row>
    <row r="33" spans="1:10" x14ac:dyDescent="0.3">
      <c r="A33" s="2"/>
      <c r="B33" s="2"/>
      <c r="C33" s="24"/>
      <c r="D33" s="24"/>
      <c r="E33" s="24">
        <f t="shared" ref="E33:E35" si="5">C33*D33</f>
        <v>0</v>
      </c>
      <c r="F33" s="2"/>
      <c r="G33" s="2"/>
      <c r="H33" s="2"/>
      <c r="I33" s="2"/>
      <c r="J33" s="4"/>
    </row>
    <row r="34" spans="1:10" x14ac:dyDescent="0.3">
      <c r="A34" s="2"/>
      <c r="B34" s="2"/>
      <c r="C34" s="24"/>
      <c r="D34" s="24"/>
      <c r="E34" s="24">
        <f t="shared" si="5"/>
        <v>0</v>
      </c>
      <c r="F34" s="2"/>
      <c r="G34" s="2"/>
      <c r="H34" s="2"/>
      <c r="I34" s="2"/>
      <c r="J34" s="4"/>
    </row>
    <row r="35" spans="1:10" x14ac:dyDescent="0.3">
      <c r="A35" s="2"/>
      <c r="B35" s="2"/>
      <c r="C35" s="24"/>
      <c r="D35" s="24"/>
      <c r="E35" s="24">
        <f t="shared" si="5"/>
        <v>0</v>
      </c>
      <c r="F35" s="2"/>
      <c r="G35" s="2"/>
      <c r="H35" s="2"/>
      <c r="I35" s="2"/>
      <c r="J35" s="4"/>
    </row>
    <row r="36" spans="1:10" x14ac:dyDescent="0.3">
      <c r="A36" s="9"/>
      <c r="B36" s="9"/>
      <c r="C36" s="25"/>
      <c r="D36" s="25"/>
      <c r="E36" s="82">
        <f>SUM(E33:E35)</f>
        <v>0</v>
      </c>
      <c r="F36" s="9"/>
      <c r="G36" s="9"/>
      <c r="H36" s="9"/>
      <c r="I36" s="9"/>
      <c r="J36" s="4"/>
    </row>
    <row r="37" spans="1:10" s="5" customFormat="1" x14ac:dyDescent="0.3">
      <c r="A37" s="322" t="s">
        <v>224</v>
      </c>
      <c r="B37" s="323"/>
      <c r="C37" s="323"/>
      <c r="D37" s="324"/>
      <c r="E37" s="83">
        <f>E21+E30+E36</f>
        <v>1500000</v>
      </c>
      <c r="F37" s="8"/>
      <c r="G37" s="8"/>
      <c r="H37" s="8"/>
      <c r="I37" s="8"/>
      <c r="J37" s="7"/>
    </row>
  </sheetData>
  <mergeCells count="2">
    <mergeCell ref="A37:D37"/>
    <mergeCell ref="A4:E4"/>
  </mergeCells>
  <dataValidations count="4">
    <dataValidation type="list" allowBlank="1" showInputMessage="1" showErrorMessage="1" sqref="A10:A20" xr:uid="{00000000-0002-0000-0200-000000000000}">
      <formula1>$A$4:$A$4</formula1>
    </dataValidation>
    <dataValidation type="list" allowBlank="1" showDropDown="1" showInputMessage="1" showErrorMessage="1" sqref="Q6 P6:P21 J1:O2 G1:G2 G4:G23 J4:O23" xr:uid="{00000000-0002-0000-0200-000001000000}">
      <formula1>"SECURED"</formula1>
    </dataValidation>
    <dataValidation type="decimal" allowBlank="1" showInputMessage="1" showErrorMessage="1" sqref="C7:C20" xr:uid="{00000000-0002-0000-0200-000002000000}">
      <formula1>0</formula1>
      <formula2>12</formula2>
    </dataValidation>
    <dataValidation type="list" allowBlank="1" showInputMessage="1" showErrorMessage="1" sqref="A7:A9" xr:uid="{00000000-0002-0000-0200-000003000000}">
      <formula1>$A$4:$A$7</formula1>
    </dataValidation>
  </dataValidations>
  <hyperlinks>
    <hyperlink ref="A1" location="SUMMARY!A1" display="BACK TO BUDGET SUMMARY" xr:uid="{00000000-0004-0000-0200-000000000000}"/>
    <hyperlink ref="A2" location="'PERSONNEL SUMMARY'!A1" display="BACK TO PERSONNEL SUMMARY"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2643"/>
  <sheetViews>
    <sheetView workbookViewId="0">
      <selection activeCell="F16" sqref="F16"/>
    </sheetView>
  </sheetViews>
  <sheetFormatPr defaultColWidth="9.21875" defaultRowHeight="13.8" x14ac:dyDescent="0.3"/>
  <cols>
    <col min="1" max="1" width="9.21875" style="93"/>
    <col min="2" max="2" width="23.21875" style="93" bestFit="1" customWidth="1"/>
    <col min="3" max="3" width="23.77734375" style="93" bestFit="1" customWidth="1"/>
    <col min="4" max="4" width="43.109375" style="93" bestFit="1" customWidth="1"/>
    <col min="5" max="5" width="11" style="94" bestFit="1" customWidth="1"/>
    <col min="6" max="6" width="26.6640625" style="94" bestFit="1" customWidth="1"/>
    <col min="7" max="7" width="19.77734375" style="93" bestFit="1" customWidth="1"/>
    <col min="8" max="8" width="20.77734375" style="95" bestFit="1" customWidth="1"/>
    <col min="9" max="9" width="9.21875" style="93"/>
    <col min="10" max="10" width="16.109375" style="96" bestFit="1" customWidth="1"/>
    <col min="11" max="11" width="26.6640625" style="96" bestFit="1" customWidth="1"/>
    <col min="12" max="12" width="48.109375" style="96" bestFit="1" customWidth="1"/>
    <col min="13" max="13" width="10.21875" style="97" bestFit="1" customWidth="1"/>
    <col min="14" max="14" width="10.77734375" style="98" bestFit="1" customWidth="1"/>
    <col min="15" max="15" width="13.6640625" style="99" bestFit="1" customWidth="1"/>
    <col min="16" max="16" width="9.21875" style="93"/>
    <col min="17" max="17" width="11.21875" style="93" bestFit="1" customWidth="1"/>
    <col min="18" max="16384" width="9.21875" style="93"/>
  </cols>
  <sheetData>
    <row r="2" spans="1:16" x14ac:dyDescent="0.3">
      <c r="B2" s="100" t="s">
        <v>225</v>
      </c>
      <c r="C2" s="100"/>
    </row>
    <row r="5" spans="1:16" s="105" customFormat="1" ht="41.4" x14ac:dyDescent="0.3">
      <c r="A5" s="101"/>
      <c r="B5" s="102" t="s">
        <v>226</v>
      </c>
      <c r="C5" s="102" t="s">
        <v>227</v>
      </c>
      <c r="D5" s="102" t="s">
        <v>228</v>
      </c>
      <c r="E5" s="103" t="s">
        <v>229</v>
      </c>
      <c r="F5" s="103" t="s">
        <v>230</v>
      </c>
      <c r="G5" s="102" t="s">
        <v>231</v>
      </c>
      <c r="H5" s="104" t="s">
        <v>232</v>
      </c>
      <c r="J5" s="106" t="s">
        <v>226</v>
      </c>
      <c r="K5" s="106" t="s">
        <v>227</v>
      </c>
      <c r="L5" s="106" t="s">
        <v>228</v>
      </c>
      <c r="M5" s="107" t="s">
        <v>229</v>
      </c>
      <c r="N5" s="108" t="s">
        <v>233</v>
      </c>
      <c r="O5" s="109" t="s">
        <v>232</v>
      </c>
      <c r="P5" s="110"/>
    </row>
    <row r="6" spans="1:16" s="105" customFormat="1" x14ac:dyDescent="0.3">
      <c r="A6" s="111"/>
      <c r="B6" s="112" t="s">
        <v>234</v>
      </c>
      <c r="C6" s="112" t="s">
        <v>235</v>
      </c>
      <c r="D6" s="113" t="s">
        <v>236</v>
      </c>
      <c r="E6" s="114">
        <v>500</v>
      </c>
      <c r="F6" s="115">
        <f>IF(D6="","",VLOOKUP(D6,'[1]PRICE LISTS'!$B$2:$H$3659,7,FALSE))</f>
        <v>14500</v>
      </c>
      <c r="G6" s="116">
        <f t="shared" ref="G6:G34" si="0">IF(C6="","",IF(C6="","",E6*F6))</f>
        <v>7250000</v>
      </c>
      <c r="H6" s="117">
        <f>IF(G6="","",G6/[1]SUMMARY!$J$5)</f>
        <v>72500</v>
      </c>
      <c r="J6" s="118" t="str">
        <f t="shared" ref="J6:M21" si="1">+IF(B6="","",B6)</f>
        <v>Lab supplies</v>
      </c>
      <c r="K6" s="118" t="str">
        <f t="shared" si="1"/>
        <v>Quarter 1 (Jan 2022- March 2022)</v>
      </c>
      <c r="L6" s="118" t="str">
        <f t="shared" si="1"/>
        <v>PPE,(Mask, Face Shield , Gowns ,)</v>
      </c>
      <c r="M6" s="118">
        <f t="shared" si="1"/>
        <v>500</v>
      </c>
      <c r="N6" s="119">
        <f>+IF(F6="","",F6/[1]SUMMARY!$J$5)</f>
        <v>145</v>
      </c>
      <c r="O6" s="120">
        <f t="shared" ref="O6:O33" si="2">+IF(H6="","",H6)</f>
        <v>72500</v>
      </c>
      <c r="P6" s="110"/>
    </row>
    <row r="7" spans="1:16" x14ac:dyDescent="0.3">
      <c r="B7" s="112" t="s">
        <v>234</v>
      </c>
      <c r="C7" s="112" t="s">
        <v>235</v>
      </c>
      <c r="D7" s="112" t="s">
        <v>237</v>
      </c>
      <c r="E7" s="114">
        <v>30</v>
      </c>
      <c r="F7" s="115">
        <f>IF(D7="","",VLOOKUP(D7,'[1]PRICE LISTS'!$B$2:$H$3659,7,FALSE))</f>
        <v>638</v>
      </c>
      <c r="G7" s="116">
        <f t="shared" si="0"/>
        <v>19140</v>
      </c>
      <c r="H7" s="117">
        <f>IF(G7="","",G7/[1]SUMMARY!$J$5)</f>
        <v>191.4</v>
      </c>
      <c r="J7" s="118" t="str">
        <f t="shared" si="1"/>
        <v>Lab supplies</v>
      </c>
      <c r="K7" s="118" t="str">
        <f t="shared" si="1"/>
        <v>Quarter 1 (Jan 2022- March 2022)</v>
      </c>
      <c r="L7" s="118" t="str">
        <f t="shared" si="1"/>
        <v>Gloves, powder free latex, Large, 100 pcs/pk</v>
      </c>
      <c r="M7" s="118">
        <f t="shared" si="1"/>
        <v>30</v>
      </c>
      <c r="N7" s="119">
        <f>+IF(F7="","",F7/[1]SUMMARY!$J$5)</f>
        <v>6.38</v>
      </c>
      <c r="O7" s="120">
        <f t="shared" si="2"/>
        <v>191.4</v>
      </c>
    </row>
    <row r="8" spans="1:16" x14ac:dyDescent="0.3">
      <c r="B8" s="112" t="s">
        <v>234</v>
      </c>
      <c r="C8" s="112" t="s">
        <v>235</v>
      </c>
      <c r="D8" s="112" t="s">
        <v>238</v>
      </c>
      <c r="E8" s="114">
        <v>60</v>
      </c>
      <c r="F8" s="115">
        <f>IF(D8="","",VLOOKUP(D8,'[1]PRICE LISTS'!$B$2:$H$3659,7,FALSE))</f>
        <v>638</v>
      </c>
      <c r="G8" s="116">
        <f t="shared" si="0"/>
        <v>38280</v>
      </c>
      <c r="H8" s="117">
        <f>IF(G8="","",G8/[1]SUMMARY!$J$5)</f>
        <v>382.8</v>
      </c>
      <c r="J8" s="118" t="str">
        <f t="shared" si="1"/>
        <v>Lab supplies</v>
      </c>
      <c r="K8" s="118" t="str">
        <f t="shared" si="1"/>
        <v>Quarter 1 (Jan 2022- March 2022)</v>
      </c>
      <c r="L8" s="118" t="str">
        <f t="shared" si="1"/>
        <v>Gloves, powder free latex, Medium, 100 pcs/pk</v>
      </c>
      <c r="M8" s="118">
        <f t="shared" si="1"/>
        <v>60</v>
      </c>
      <c r="N8" s="119">
        <f>+IF(F8="","",F8/[1]SUMMARY!$J$5)</f>
        <v>6.38</v>
      </c>
      <c r="O8" s="120">
        <f t="shared" si="2"/>
        <v>382.8</v>
      </c>
    </row>
    <row r="9" spans="1:16" x14ac:dyDescent="0.3">
      <c r="B9" s="112" t="s">
        <v>234</v>
      </c>
      <c r="C9" s="112" t="s">
        <v>235</v>
      </c>
      <c r="D9" s="112" t="s">
        <v>239</v>
      </c>
      <c r="E9" s="114">
        <v>30</v>
      </c>
      <c r="F9" s="115">
        <f>IF(D9="","",VLOOKUP(D9,'[1]PRICE LISTS'!$B$2:$H$3659,7,FALSE))</f>
        <v>638</v>
      </c>
      <c r="G9" s="116">
        <f t="shared" si="0"/>
        <v>19140</v>
      </c>
      <c r="H9" s="117">
        <f>IF(G9="","",G9/[1]SUMMARY!$J$5)</f>
        <v>191.4</v>
      </c>
      <c r="J9" s="118" t="str">
        <f t="shared" si="1"/>
        <v>Lab supplies</v>
      </c>
      <c r="K9" s="118" t="str">
        <f t="shared" si="1"/>
        <v>Quarter 1 (Jan 2022- March 2022)</v>
      </c>
      <c r="L9" s="118" t="str">
        <f t="shared" si="1"/>
        <v>Gloves, powder free latex, Small, 100 pcs/pk</v>
      </c>
      <c r="M9" s="118">
        <f t="shared" si="1"/>
        <v>30</v>
      </c>
      <c r="N9" s="119">
        <f>+IF(F9="","",F9/[1]SUMMARY!$J$5)</f>
        <v>6.38</v>
      </c>
      <c r="O9" s="120">
        <f t="shared" si="2"/>
        <v>191.4</v>
      </c>
    </row>
    <row r="10" spans="1:16" x14ac:dyDescent="0.3">
      <c r="B10" s="112" t="s">
        <v>234</v>
      </c>
      <c r="C10" s="112" t="s">
        <v>235</v>
      </c>
      <c r="D10" s="112" t="s">
        <v>240</v>
      </c>
      <c r="E10" s="114">
        <v>16</v>
      </c>
      <c r="F10" s="115">
        <f>IF(D10="","",VLOOKUP(D10,'[1]PRICE LISTS'!$B$2:$H$3659,7,FALSE))</f>
        <v>5800</v>
      </c>
      <c r="G10" s="116">
        <f t="shared" si="0"/>
        <v>92800</v>
      </c>
      <c r="H10" s="117">
        <f>IF(G10="","",G10/[1]SUMMARY!$J$5)</f>
        <v>928</v>
      </c>
      <c r="J10" s="118" t="str">
        <f t="shared" si="1"/>
        <v>Lab supplies</v>
      </c>
      <c r="K10" s="118" t="str">
        <f t="shared" si="1"/>
        <v>Quarter 1 (Jan 2022- March 2022)</v>
      </c>
      <c r="L10" s="118" t="str">
        <f t="shared" si="1"/>
        <v>General purpose Ethanol, 5L</v>
      </c>
      <c r="M10" s="118">
        <f t="shared" si="1"/>
        <v>16</v>
      </c>
      <c r="N10" s="119">
        <f>+IF(F10="","",F10/[1]SUMMARY!$J$5)</f>
        <v>58</v>
      </c>
      <c r="O10" s="120">
        <f t="shared" si="2"/>
        <v>928</v>
      </c>
    </row>
    <row r="11" spans="1:16" x14ac:dyDescent="0.3">
      <c r="B11" s="112" t="s">
        <v>234</v>
      </c>
      <c r="C11" s="112" t="s">
        <v>235</v>
      </c>
      <c r="D11" s="112" t="s">
        <v>241</v>
      </c>
      <c r="E11" s="114">
        <v>16</v>
      </c>
      <c r="F11" s="115">
        <f>IF(D11="","",VLOOKUP(D11,'[1]PRICE LISTS'!$B$2:$H$3659,7,FALSE))</f>
        <v>1044</v>
      </c>
      <c r="G11" s="116">
        <f t="shared" si="0"/>
        <v>16704</v>
      </c>
      <c r="H11" s="117">
        <f>IF(G11="","",G11/[1]SUMMARY!$J$5)</f>
        <v>167.04</v>
      </c>
      <c r="J11" s="118" t="str">
        <f t="shared" si="1"/>
        <v>Lab supplies</v>
      </c>
      <c r="K11" s="118" t="str">
        <f t="shared" si="1"/>
        <v>Quarter 1 (Jan 2022- March 2022)</v>
      </c>
      <c r="L11" s="118" t="str">
        <f t="shared" si="1"/>
        <v>Bleach, Jik, 5L</v>
      </c>
      <c r="M11" s="118">
        <f t="shared" si="1"/>
        <v>16</v>
      </c>
      <c r="N11" s="119">
        <f>+IF(F11="","",F11/[1]SUMMARY!$J$5)</f>
        <v>10.44</v>
      </c>
      <c r="O11" s="120">
        <f t="shared" si="2"/>
        <v>167.04</v>
      </c>
    </row>
    <row r="12" spans="1:16" x14ac:dyDescent="0.3">
      <c r="B12" s="112" t="s">
        <v>234</v>
      </c>
      <c r="C12" s="112" t="s">
        <v>242</v>
      </c>
      <c r="D12" s="112" t="s">
        <v>243</v>
      </c>
      <c r="E12" s="114">
        <v>16</v>
      </c>
      <c r="F12" s="115">
        <f>IF(D12="","",VLOOKUP(D12,'[1]PRICE LISTS'!$B$2:$H$3659,7,FALSE))</f>
        <v>9860</v>
      </c>
      <c r="G12" s="116">
        <f t="shared" si="0"/>
        <v>157760</v>
      </c>
      <c r="H12" s="117">
        <f>IF(G12="","",G12/[1]SUMMARY!$J$5)</f>
        <v>1577.6</v>
      </c>
      <c r="J12" s="118" t="str">
        <f t="shared" si="1"/>
        <v>Lab supplies</v>
      </c>
      <c r="K12" s="118" t="str">
        <f t="shared" si="1"/>
        <v>Quarter 2 (April 2022- June 2022)</v>
      </c>
      <c r="L12" s="118" t="str">
        <f t="shared" si="1"/>
        <v>Biohazard Autoclavable bags, Red 36x48, 100 pcs</v>
      </c>
      <c r="M12" s="118">
        <f t="shared" si="1"/>
        <v>16</v>
      </c>
      <c r="N12" s="119">
        <f>+IF(F12="","",F12/[1]SUMMARY!$J$5)</f>
        <v>98.6</v>
      </c>
      <c r="O12" s="120">
        <f t="shared" si="2"/>
        <v>1577.6</v>
      </c>
    </row>
    <row r="13" spans="1:16" x14ac:dyDescent="0.3">
      <c r="B13" s="112" t="s">
        <v>234</v>
      </c>
      <c r="C13" s="112" t="s">
        <v>242</v>
      </c>
      <c r="D13" s="112" t="s">
        <v>244</v>
      </c>
      <c r="E13" s="114">
        <v>16</v>
      </c>
      <c r="F13" s="115">
        <f>IF(D13="","",VLOOKUP(D13,'[1]PRICE LISTS'!$B$2:$H$3659,7,FALSE))</f>
        <v>928</v>
      </c>
      <c r="G13" s="116">
        <f t="shared" si="0"/>
        <v>14848</v>
      </c>
      <c r="H13" s="117">
        <f>IF(G13="","",G13/[1]SUMMARY!$J$5)</f>
        <v>148.47999999999999</v>
      </c>
      <c r="J13" s="118" t="str">
        <f t="shared" si="1"/>
        <v>Lab supplies</v>
      </c>
      <c r="K13" s="118" t="str">
        <f t="shared" si="1"/>
        <v>Quarter 2 (April 2022- June 2022)</v>
      </c>
      <c r="L13" s="118" t="str">
        <f t="shared" si="1"/>
        <v>Biohazard Autoclavable bags, Red 8x12, 100 pcs</v>
      </c>
      <c r="M13" s="118">
        <f t="shared" si="1"/>
        <v>16</v>
      </c>
      <c r="N13" s="119">
        <f>+IF(F13="","",F13/[1]SUMMARY!$J$5)</f>
        <v>9.2799999999999994</v>
      </c>
      <c r="O13" s="120">
        <f t="shared" si="2"/>
        <v>148.47999999999999</v>
      </c>
    </row>
    <row r="14" spans="1:16" x14ac:dyDescent="0.3">
      <c r="B14" s="112" t="s">
        <v>234</v>
      </c>
      <c r="C14" s="112" t="s">
        <v>242</v>
      </c>
      <c r="D14" s="112" t="s">
        <v>245</v>
      </c>
      <c r="E14" s="114">
        <v>8</v>
      </c>
      <c r="F14" s="115">
        <f>IF(D14="","",VLOOKUP(D14,'[1]PRICE LISTS'!$B$2:$H$3659,7,FALSE))</f>
        <v>1160</v>
      </c>
      <c r="G14" s="116">
        <f t="shared" si="0"/>
        <v>9280</v>
      </c>
      <c r="H14" s="117">
        <f>IF(G14="","",G14/[1]SUMMARY!$J$5)</f>
        <v>92.8</v>
      </c>
      <c r="J14" s="118" t="str">
        <f t="shared" si="1"/>
        <v>Lab supplies</v>
      </c>
      <c r="K14" s="118" t="str">
        <f t="shared" si="1"/>
        <v>Quarter 2 (April 2022- June 2022)</v>
      </c>
      <c r="L14" s="118" t="str">
        <f t="shared" si="1"/>
        <v>Liquid soap, 5 lit</v>
      </c>
      <c r="M14" s="118">
        <f t="shared" si="1"/>
        <v>8</v>
      </c>
      <c r="N14" s="119">
        <f>+IF(F14="","",F14/[1]SUMMARY!$J$5)</f>
        <v>11.6</v>
      </c>
      <c r="O14" s="120">
        <f t="shared" si="2"/>
        <v>92.8</v>
      </c>
    </row>
    <row r="15" spans="1:16" x14ac:dyDescent="0.3">
      <c r="B15" s="112" t="s">
        <v>234</v>
      </c>
      <c r="C15" s="112" t="s">
        <v>242</v>
      </c>
      <c r="D15" s="112" t="s">
        <v>246</v>
      </c>
      <c r="E15" s="114">
        <v>16</v>
      </c>
      <c r="F15" s="115">
        <f>IF(D15="","",VLOOKUP(D15,'[1]PRICE LISTS'!$B$2:$H$3659,7,FALSE))</f>
        <v>1160</v>
      </c>
      <c r="G15" s="116">
        <f t="shared" si="0"/>
        <v>18560</v>
      </c>
      <c r="H15" s="117">
        <f>IF(G15="","",G15/[1]SUMMARY!$J$5)</f>
        <v>185.6</v>
      </c>
      <c r="J15" s="118" t="str">
        <f t="shared" si="1"/>
        <v>Lab supplies</v>
      </c>
      <c r="K15" s="118" t="str">
        <f t="shared" si="1"/>
        <v>Quarter 2 (April 2022- June 2022)</v>
      </c>
      <c r="L15" s="118" t="str">
        <f t="shared" si="1"/>
        <v xml:space="preserve">Refuse bags (Black), non-infetious waste bags, black, 100pc/pk </v>
      </c>
      <c r="M15" s="118">
        <f t="shared" si="1"/>
        <v>16</v>
      </c>
      <c r="N15" s="119">
        <f>+IF(F15="","",F15/[1]SUMMARY!$J$5)</f>
        <v>11.6</v>
      </c>
      <c r="O15" s="120">
        <f t="shared" si="2"/>
        <v>185.6</v>
      </c>
    </row>
    <row r="16" spans="1:16" x14ac:dyDescent="0.3">
      <c r="B16" s="112" t="s">
        <v>234</v>
      </c>
      <c r="C16" s="112" t="s">
        <v>242</v>
      </c>
      <c r="D16" s="112" t="s">
        <v>247</v>
      </c>
      <c r="E16" s="114">
        <v>20</v>
      </c>
      <c r="F16" s="115">
        <f>IF(D16="","",VLOOKUP(D16,'[1]PRICE LISTS'!$B$2:$H$3659,7,FALSE))</f>
        <v>1334</v>
      </c>
      <c r="G16" s="116">
        <f t="shared" si="0"/>
        <v>26680</v>
      </c>
      <c r="H16" s="117">
        <f>IF(G16="","",G16/[1]SUMMARY!$J$5)</f>
        <v>266.8</v>
      </c>
      <c r="J16" s="118" t="str">
        <f t="shared" si="1"/>
        <v>Lab supplies</v>
      </c>
      <c r="K16" s="118" t="str">
        <f t="shared" si="1"/>
        <v>Quarter 2 (April 2022- June 2022)</v>
      </c>
      <c r="L16" s="118" t="str">
        <f t="shared" si="1"/>
        <v>Gauze rolls, 750g, each</v>
      </c>
      <c r="M16" s="118">
        <f t="shared" si="1"/>
        <v>20</v>
      </c>
      <c r="N16" s="119">
        <f>+IF(F16="","",F16/[1]SUMMARY!$J$5)</f>
        <v>13.34</v>
      </c>
      <c r="O16" s="120">
        <f t="shared" si="2"/>
        <v>266.8</v>
      </c>
    </row>
    <row r="17" spans="2:15" x14ac:dyDescent="0.3">
      <c r="B17" s="112" t="s">
        <v>234</v>
      </c>
      <c r="C17" s="112" t="s">
        <v>242</v>
      </c>
      <c r="D17" s="112" t="s">
        <v>248</v>
      </c>
      <c r="E17" s="114">
        <v>20</v>
      </c>
      <c r="F17" s="115">
        <f>IF(D17="","",VLOOKUP(D17,'[1]PRICE LISTS'!$B$2:$H$3659,7,FALSE))</f>
        <v>3480</v>
      </c>
      <c r="G17" s="116">
        <f t="shared" si="0"/>
        <v>69600</v>
      </c>
      <c r="H17" s="117">
        <f>IF(G17="","",G17/[1]SUMMARY!$J$5)</f>
        <v>696</v>
      </c>
      <c r="J17" s="118" t="str">
        <f t="shared" si="1"/>
        <v>Lab supplies</v>
      </c>
      <c r="K17" s="118" t="str">
        <f t="shared" si="1"/>
        <v>Quarter 2 (April 2022- June 2022)</v>
      </c>
      <c r="L17" s="118" t="str">
        <f t="shared" si="1"/>
        <v>Paper towels, 2-fold, 1x10 paks</v>
      </c>
      <c r="M17" s="118">
        <f t="shared" si="1"/>
        <v>20</v>
      </c>
      <c r="N17" s="119">
        <f>+IF(F17="","",F17/[1]SUMMARY!$J$5)</f>
        <v>34.799999999999997</v>
      </c>
      <c r="O17" s="120">
        <f t="shared" si="2"/>
        <v>696</v>
      </c>
    </row>
    <row r="18" spans="2:15" x14ac:dyDescent="0.3">
      <c r="B18" s="112" t="s">
        <v>234</v>
      </c>
      <c r="C18" s="112" t="s">
        <v>242</v>
      </c>
      <c r="D18" s="121" t="s">
        <v>249</v>
      </c>
      <c r="E18" s="122">
        <v>10</v>
      </c>
      <c r="F18" s="115">
        <f>IF(D18="","",VLOOKUP(D18,'[1]PRICE LISTS'!$B$2:$H$3659,7,FALSE))</f>
        <v>1044</v>
      </c>
      <c r="G18" s="116">
        <f t="shared" si="0"/>
        <v>10440</v>
      </c>
      <c r="H18" s="117">
        <f>IF(G18="","",G18/[1]SUMMARY!$J$5)</f>
        <v>104.4</v>
      </c>
      <c r="J18" s="118" t="str">
        <f t="shared" si="1"/>
        <v>Lab supplies</v>
      </c>
      <c r="K18" s="118" t="str">
        <f t="shared" si="1"/>
        <v>Quarter 2 (April 2022- June 2022)</v>
      </c>
      <c r="L18" s="118" t="str">
        <f t="shared" si="1"/>
        <v>Printing Paper, A4, ream</v>
      </c>
      <c r="M18" s="118">
        <f t="shared" si="1"/>
        <v>10</v>
      </c>
      <c r="N18" s="119">
        <f>+IF(F18="","",F18/[1]SUMMARY!$J$5)</f>
        <v>10.44</v>
      </c>
      <c r="O18" s="120">
        <f t="shared" si="2"/>
        <v>104.4</v>
      </c>
    </row>
    <row r="19" spans="2:15" x14ac:dyDescent="0.3">
      <c r="B19" s="112" t="s">
        <v>234</v>
      </c>
      <c r="C19" s="112" t="s">
        <v>242</v>
      </c>
      <c r="D19" s="121" t="s">
        <v>250</v>
      </c>
      <c r="E19" s="122">
        <v>8</v>
      </c>
      <c r="F19" s="115">
        <f>IF(D19="","",VLOOKUP(D19,'[1]PRICE LISTS'!$B$2:$H$3659,7,FALSE))</f>
        <v>13920</v>
      </c>
      <c r="G19" s="116">
        <f t="shared" si="0"/>
        <v>111360</v>
      </c>
      <c r="H19" s="117">
        <f>IF(G19="","",G19/[1]SUMMARY!$J$5)</f>
        <v>1113.5999999999999</v>
      </c>
      <c r="J19" s="118" t="str">
        <f t="shared" si="1"/>
        <v>Lab supplies</v>
      </c>
      <c r="K19" s="118" t="str">
        <f t="shared" si="1"/>
        <v>Quarter 2 (April 2022- June 2022)</v>
      </c>
      <c r="L19" s="118" t="str">
        <f t="shared" si="1"/>
        <v>Toner</v>
      </c>
      <c r="M19" s="118">
        <f t="shared" si="1"/>
        <v>8</v>
      </c>
      <c r="N19" s="119">
        <f>+IF(F19="","",F19/[1]SUMMARY!$J$5)</f>
        <v>139.19999999999999</v>
      </c>
      <c r="O19" s="120">
        <f t="shared" si="2"/>
        <v>1113.5999999999999</v>
      </c>
    </row>
    <row r="20" spans="2:15" x14ac:dyDescent="0.3">
      <c r="B20" s="112" t="s">
        <v>234</v>
      </c>
      <c r="C20" s="112" t="s">
        <v>242</v>
      </c>
      <c r="D20" s="121" t="s">
        <v>251</v>
      </c>
      <c r="E20" s="122">
        <v>8</v>
      </c>
      <c r="F20" s="115">
        <f>IF(D20="","",VLOOKUP(D20,'[1]PRICE LISTS'!$B$2:$H$3659,7,FALSE))</f>
        <v>580</v>
      </c>
      <c r="G20" s="116">
        <f t="shared" si="0"/>
        <v>4640</v>
      </c>
      <c r="H20" s="117">
        <f>IF(G20="","",G20/[1]SUMMARY!$J$5)</f>
        <v>46.4</v>
      </c>
      <c r="J20" s="118" t="str">
        <f t="shared" si="1"/>
        <v>Lab supplies</v>
      </c>
      <c r="K20" s="118" t="str">
        <f t="shared" si="1"/>
        <v>Quarter 2 (April 2022- June 2022)</v>
      </c>
      <c r="L20" s="118" t="str">
        <f t="shared" si="1"/>
        <v>Box files, A4 lever Arch file</v>
      </c>
      <c r="M20" s="118">
        <f t="shared" si="1"/>
        <v>8</v>
      </c>
      <c r="N20" s="119">
        <f>+IF(F20="","",F20/[1]SUMMARY!$J$5)</f>
        <v>5.8</v>
      </c>
      <c r="O20" s="120">
        <f t="shared" si="2"/>
        <v>46.4</v>
      </c>
    </row>
    <row r="21" spans="2:15" x14ac:dyDescent="0.3">
      <c r="B21" s="112" t="s">
        <v>234</v>
      </c>
      <c r="C21" s="112" t="s">
        <v>242</v>
      </c>
      <c r="D21" s="121" t="s">
        <v>252</v>
      </c>
      <c r="E21" s="122">
        <v>2</v>
      </c>
      <c r="F21" s="115">
        <f>IF(D21="","",VLOOKUP(D21,'[1]PRICE LISTS'!$B$2:$H$3659,7,FALSE))</f>
        <v>580</v>
      </c>
      <c r="G21" s="116">
        <f t="shared" si="0"/>
        <v>1160</v>
      </c>
      <c r="H21" s="117">
        <f>IF(G21="","",G21/[1]SUMMARY!$J$5)</f>
        <v>11.6</v>
      </c>
      <c r="J21" s="118" t="str">
        <f t="shared" si="1"/>
        <v>Lab supplies</v>
      </c>
      <c r="K21" s="118" t="str">
        <f t="shared" si="1"/>
        <v>Quarter 2 (April 2022- June 2022)</v>
      </c>
      <c r="L21" s="118" t="str">
        <f t="shared" si="1"/>
        <v>Staplers: DS 45 - Kangaroo</v>
      </c>
      <c r="M21" s="118">
        <f t="shared" si="1"/>
        <v>2</v>
      </c>
      <c r="N21" s="119">
        <f>+IF(F21="","",F21/[1]SUMMARY!$J$5)</f>
        <v>5.8</v>
      </c>
      <c r="O21" s="120">
        <f t="shared" si="2"/>
        <v>11.6</v>
      </c>
    </row>
    <row r="22" spans="2:15" x14ac:dyDescent="0.3">
      <c r="B22" s="112" t="s">
        <v>234</v>
      </c>
      <c r="C22" s="112" t="s">
        <v>242</v>
      </c>
      <c r="D22" s="121" t="s">
        <v>253</v>
      </c>
      <c r="E22" s="122">
        <v>2</v>
      </c>
      <c r="F22" s="115">
        <f>IF(D22="","",VLOOKUP(D22,'[1]PRICE LISTS'!$B$2:$H$3659,7,FALSE))</f>
        <v>232</v>
      </c>
      <c r="G22" s="116">
        <f t="shared" si="0"/>
        <v>464</v>
      </c>
      <c r="H22" s="117">
        <f>IF(G22="","",G22/[1]SUMMARY!$J$5)</f>
        <v>4.6399999999999997</v>
      </c>
      <c r="J22" s="118" t="str">
        <f t="shared" ref="J22:M34" si="3">+IF(B22="","",B22)</f>
        <v>Lab supplies</v>
      </c>
      <c r="K22" s="118" t="str">
        <f t="shared" si="3"/>
        <v>Quarter 2 (April 2022- June 2022)</v>
      </c>
      <c r="L22" s="118" t="str">
        <f t="shared" si="3"/>
        <v xml:space="preserve">Refill Staples (standard) 5000 pcs -24/6 </v>
      </c>
      <c r="M22" s="118">
        <f t="shared" si="3"/>
        <v>2</v>
      </c>
      <c r="N22" s="119">
        <f>+IF(F22="","",F22/[1]SUMMARY!$J$5)</f>
        <v>2.3199999999999998</v>
      </c>
      <c r="O22" s="120">
        <f t="shared" si="2"/>
        <v>4.6399999999999997</v>
      </c>
    </row>
    <row r="23" spans="2:15" x14ac:dyDescent="0.3">
      <c r="B23" s="112" t="s">
        <v>234</v>
      </c>
      <c r="C23" s="112" t="s">
        <v>242</v>
      </c>
      <c r="D23" s="121" t="s">
        <v>254</v>
      </c>
      <c r="E23" s="122">
        <v>10</v>
      </c>
      <c r="F23" s="115">
        <f>IF(D23="","",VLOOKUP(D23,'[1]PRICE LISTS'!$B$2:$H$3659,7,FALSE))</f>
        <v>116</v>
      </c>
      <c r="G23" s="116">
        <f t="shared" si="0"/>
        <v>1160</v>
      </c>
      <c r="H23" s="117">
        <f>IF(G23="","",G23/[1]SUMMARY!$J$5)</f>
        <v>11.6</v>
      </c>
      <c r="J23" s="118" t="str">
        <f t="shared" si="3"/>
        <v>Lab supplies</v>
      </c>
      <c r="K23" s="118" t="str">
        <f t="shared" si="3"/>
        <v>Quarter 2 (April 2022- June 2022)</v>
      </c>
      <c r="L23" s="118" t="str">
        <f t="shared" si="3"/>
        <v>Packing tape (24mm x 66m)</v>
      </c>
      <c r="M23" s="118">
        <f t="shared" si="3"/>
        <v>10</v>
      </c>
      <c r="N23" s="119">
        <f>+IF(F23="","",F23/[1]SUMMARY!$J$5)</f>
        <v>1.1599999999999999</v>
      </c>
      <c r="O23" s="120">
        <f t="shared" si="2"/>
        <v>11.6</v>
      </c>
    </row>
    <row r="24" spans="2:15" x14ac:dyDescent="0.3">
      <c r="B24" s="112" t="s">
        <v>234</v>
      </c>
      <c r="C24" s="112" t="s">
        <v>242</v>
      </c>
      <c r="D24" s="121" t="s">
        <v>255</v>
      </c>
      <c r="E24" s="122">
        <v>10</v>
      </c>
      <c r="F24" s="115">
        <f>IF(D24="","",VLOOKUP(D24,'[1]PRICE LISTS'!$B$2:$H$3659,7,FALSE))</f>
        <v>232</v>
      </c>
      <c r="G24" s="116">
        <f t="shared" si="0"/>
        <v>2320</v>
      </c>
      <c r="H24" s="117">
        <f>IF(G24="","",G24/[1]SUMMARY!$J$5)</f>
        <v>23.2</v>
      </c>
      <c r="J24" s="118" t="str">
        <f t="shared" si="3"/>
        <v>Lab supplies</v>
      </c>
      <c r="K24" s="118" t="str">
        <f t="shared" si="3"/>
        <v>Quarter 2 (April 2022- June 2022)</v>
      </c>
      <c r="L24" s="118" t="str">
        <f t="shared" si="3"/>
        <v>Sticky notes</v>
      </c>
      <c r="M24" s="118">
        <f t="shared" si="3"/>
        <v>10</v>
      </c>
      <c r="N24" s="119">
        <f>+IF(F24="","",F24/[1]SUMMARY!$J$5)</f>
        <v>2.3199999999999998</v>
      </c>
      <c r="O24" s="120">
        <f t="shared" si="2"/>
        <v>23.2</v>
      </c>
    </row>
    <row r="25" spans="2:15" x14ac:dyDescent="0.3">
      <c r="B25" s="112" t="s">
        <v>234</v>
      </c>
      <c r="C25" s="112" t="s">
        <v>242</v>
      </c>
      <c r="D25" s="121" t="s">
        <v>256</v>
      </c>
      <c r="E25" s="122">
        <v>2</v>
      </c>
      <c r="F25" s="115">
        <f>IF(D25="","",VLOOKUP(D25,'[1]PRICE LISTS'!$B$2:$H$3659,7,FALSE))</f>
        <v>580</v>
      </c>
      <c r="G25" s="116">
        <f t="shared" si="0"/>
        <v>1160</v>
      </c>
      <c r="H25" s="117">
        <f>IF(G25="","",G25/[1]SUMMARY!$J$5)</f>
        <v>11.6</v>
      </c>
      <c r="J25" s="118" t="str">
        <f t="shared" si="3"/>
        <v>Lab supplies</v>
      </c>
      <c r="K25" s="118" t="str">
        <f t="shared" si="3"/>
        <v>Quarter 2 (April 2022- June 2022)</v>
      </c>
      <c r="L25" s="118" t="str">
        <f t="shared" si="3"/>
        <v>Paper punch: Medium/ heavy duty DP 540 - Kangaroo</v>
      </c>
      <c r="M25" s="118">
        <f t="shared" si="3"/>
        <v>2</v>
      </c>
      <c r="N25" s="119">
        <f>+IF(F25="","",F25/[1]SUMMARY!$J$5)</f>
        <v>5.8</v>
      </c>
      <c r="O25" s="120">
        <f t="shared" si="2"/>
        <v>11.6</v>
      </c>
    </row>
    <row r="26" spans="2:15" x14ac:dyDescent="0.3">
      <c r="B26" s="112" t="s">
        <v>234</v>
      </c>
      <c r="C26" s="112" t="s">
        <v>242</v>
      </c>
      <c r="D26" s="121" t="s">
        <v>257</v>
      </c>
      <c r="E26" s="122">
        <v>12</v>
      </c>
      <c r="F26" s="115">
        <f>IF(D26="","",VLOOKUP(D26,'[1]PRICE LISTS'!$B$2:$H$3659,7,FALSE))</f>
        <v>232</v>
      </c>
      <c r="G26" s="116">
        <f t="shared" si="0"/>
        <v>2784</v>
      </c>
      <c r="H26" s="117">
        <f>IF(G26="","",G26/[1]SUMMARY!$J$5)</f>
        <v>27.84</v>
      </c>
      <c r="J26" s="118" t="str">
        <f t="shared" si="3"/>
        <v>Lab supplies</v>
      </c>
      <c r="K26" s="118" t="str">
        <f t="shared" si="3"/>
        <v>Quarter 2 (April 2022- June 2022)</v>
      </c>
      <c r="L26" s="118" t="str">
        <f t="shared" si="3"/>
        <v>Biro pens black, red and blue (BIC/HACO)</v>
      </c>
      <c r="M26" s="118">
        <f t="shared" si="3"/>
        <v>12</v>
      </c>
      <c r="N26" s="119">
        <f>+IF(F26="","",F26/[1]SUMMARY!$J$5)</f>
        <v>2.3199999999999998</v>
      </c>
      <c r="O26" s="120">
        <f t="shared" si="2"/>
        <v>27.84</v>
      </c>
    </row>
    <row r="27" spans="2:15" x14ac:dyDescent="0.3">
      <c r="B27" s="112" t="s">
        <v>234</v>
      </c>
      <c r="C27" s="112" t="s">
        <v>242</v>
      </c>
      <c r="D27" s="123" t="s">
        <v>258</v>
      </c>
      <c r="E27" s="122">
        <v>50</v>
      </c>
      <c r="F27" s="115">
        <f>IF(D27="","",VLOOKUP(D27,'[1]PRICE LISTS'!$B$2:$H$3659,7,FALSE))</f>
        <v>580</v>
      </c>
      <c r="G27" s="116">
        <f t="shared" si="0"/>
        <v>29000</v>
      </c>
      <c r="H27" s="117">
        <f>IF(G27="","",G27/[1]SUMMARY!$J$5)</f>
        <v>290</v>
      </c>
      <c r="J27" s="118" t="str">
        <f t="shared" si="3"/>
        <v>Lab supplies</v>
      </c>
      <c r="K27" s="118" t="str">
        <f t="shared" si="3"/>
        <v>Quarter 2 (April 2022- June 2022)</v>
      </c>
      <c r="L27" s="118" t="str">
        <f t="shared" si="3"/>
        <v>Cryoboxes for sample storage, 81 spaces, each</v>
      </c>
      <c r="M27" s="118">
        <f t="shared" si="3"/>
        <v>50</v>
      </c>
      <c r="N27" s="119">
        <f>+IF(F27="","",F27/[1]SUMMARY!$J$5)</f>
        <v>5.8</v>
      </c>
      <c r="O27" s="120">
        <f t="shared" si="2"/>
        <v>290</v>
      </c>
    </row>
    <row r="28" spans="2:15" x14ac:dyDescent="0.3">
      <c r="B28" s="112" t="s">
        <v>234</v>
      </c>
      <c r="C28" s="112" t="s">
        <v>242</v>
      </c>
      <c r="D28" s="123" t="s">
        <v>259</v>
      </c>
      <c r="E28" s="122">
        <v>250</v>
      </c>
      <c r="F28" s="115">
        <v>35000</v>
      </c>
      <c r="G28" s="116">
        <f t="shared" si="0"/>
        <v>8750000</v>
      </c>
      <c r="H28" s="117">
        <f>IF(G28="","",G28/[1]SUMMARY!$J$5)</f>
        <v>87500</v>
      </c>
      <c r="J28" s="118" t="str">
        <f t="shared" si="3"/>
        <v>Lab supplies</v>
      </c>
      <c r="K28" s="118" t="str">
        <f t="shared" si="3"/>
        <v>Quarter 2 (April 2022- June 2022)</v>
      </c>
      <c r="L28" s="118" t="str">
        <f t="shared" si="3"/>
        <v>Lab Consumables</v>
      </c>
      <c r="M28" s="118">
        <f t="shared" si="3"/>
        <v>250</v>
      </c>
      <c r="N28" s="119">
        <f>+IF(F28="","",F28/[1]SUMMARY!$J$5)</f>
        <v>350</v>
      </c>
      <c r="O28" s="120">
        <f t="shared" si="2"/>
        <v>87500</v>
      </c>
    </row>
    <row r="29" spans="2:15" x14ac:dyDescent="0.3">
      <c r="B29" s="112" t="s">
        <v>234</v>
      </c>
      <c r="C29" s="112" t="s">
        <v>242</v>
      </c>
      <c r="D29" s="123" t="s">
        <v>260</v>
      </c>
      <c r="E29" s="122">
        <v>850</v>
      </c>
      <c r="F29" s="115">
        <v>1500</v>
      </c>
      <c r="G29" s="116">
        <f t="shared" si="0"/>
        <v>1275000</v>
      </c>
      <c r="H29" s="117">
        <f>IF(G29="","",G29/[1]SUMMARY!$J$5)</f>
        <v>12750</v>
      </c>
      <c r="J29" s="118" t="str">
        <f t="shared" si="3"/>
        <v>Lab supplies</v>
      </c>
      <c r="K29" s="118" t="str">
        <f t="shared" si="3"/>
        <v>Quarter 2 (April 2022- June 2022)</v>
      </c>
      <c r="L29" s="118" t="str">
        <f t="shared" si="3"/>
        <v>Sample Collection Supplies (VTM,swabs)</v>
      </c>
      <c r="M29" s="118">
        <f t="shared" si="3"/>
        <v>850</v>
      </c>
      <c r="N29" s="119">
        <f>+IF(F29="","",F29/[1]SUMMARY!$J$5)</f>
        <v>15</v>
      </c>
      <c r="O29" s="120">
        <f t="shared" si="2"/>
        <v>12750</v>
      </c>
    </row>
    <row r="30" spans="2:15" x14ac:dyDescent="0.3">
      <c r="B30" s="112" t="s">
        <v>234</v>
      </c>
      <c r="C30" s="112" t="s">
        <v>242</v>
      </c>
      <c r="D30" s="121" t="s">
        <v>261</v>
      </c>
      <c r="E30" s="122">
        <v>7</v>
      </c>
      <c r="F30" s="115">
        <f>IF(D30="","",VLOOKUP(D30,'[1]PRICE LISTS'!$B$2:$H$3659,7,FALSE))</f>
        <v>92800</v>
      </c>
      <c r="G30" s="116">
        <f t="shared" si="0"/>
        <v>649600</v>
      </c>
      <c r="H30" s="117">
        <f>IF(G30="","",G30/[1]SUMMARY!$J$5)</f>
        <v>6496</v>
      </c>
      <c r="J30" s="118" t="str">
        <f t="shared" si="3"/>
        <v>Lab supplies</v>
      </c>
      <c r="K30" s="118" t="str">
        <f t="shared" si="3"/>
        <v>Quarter 2 (April 2022- June 2022)</v>
      </c>
      <c r="L30" s="118" t="str">
        <f t="shared" si="3"/>
        <v>Refrigereator, double door</v>
      </c>
      <c r="M30" s="118">
        <f t="shared" si="3"/>
        <v>7</v>
      </c>
      <c r="N30" s="119">
        <f>+IF(F30="","",F30/[1]SUMMARY!$J$5)</f>
        <v>928</v>
      </c>
      <c r="O30" s="120">
        <f t="shared" si="2"/>
        <v>6496</v>
      </c>
    </row>
    <row r="31" spans="2:15" x14ac:dyDescent="0.3">
      <c r="B31" s="112" t="s">
        <v>234</v>
      </c>
      <c r="C31" s="112" t="s">
        <v>242</v>
      </c>
      <c r="D31" s="121" t="s">
        <v>262</v>
      </c>
      <c r="E31" s="122">
        <v>18</v>
      </c>
      <c r="F31" s="115">
        <f>IF(D31="","",VLOOKUP(D31,'[1]PRICE LISTS'!$B$2:$H$3659,7,FALSE))</f>
        <v>6960</v>
      </c>
      <c r="G31" s="116">
        <f t="shared" si="0"/>
        <v>125280</v>
      </c>
      <c r="H31" s="117">
        <f>IF(G31="","",G31/[1]SUMMARY!$J$5)</f>
        <v>1252.8</v>
      </c>
      <c r="J31" s="118" t="str">
        <f t="shared" si="3"/>
        <v>Lab supplies</v>
      </c>
      <c r="K31" s="118" t="str">
        <f t="shared" si="3"/>
        <v>Quarter 2 (April 2022- June 2022)</v>
      </c>
      <c r="L31" s="118" t="str">
        <f t="shared" si="3"/>
        <v>AVS surge protectors</v>
      </c>
      <c r="M31" s="118">
        <f t="shared" si="3"/>
        <v>18</v>
      </c>
      <c r="N31" s="119">
        <f>+IF(F31="","",F31/[1]SUMMARY!$J$5)</f>
        <v>69.599999999999994</v>
      </c>
      <c r="O31" s="120">
        <f t="shared" si="2"/>
        <v>1252.8</v>
      </c>
    </row>
    <row r="32" spans="2:15" x14ac:dyDescent="0.3">
      <c r="B32" s="112" t="s">
        <v>263</v>
      </c>
      <c r="C32" s="112" t="s">
        <v>242</v>
      </c>
      <c r="D32" s="113" t="s">
        <v>264</v>
      </c>
      <c r="E32" s="122">
        <v>18</v>
      </c>
      <c r="F32" s="115">
        <f>IF(D32="","",VLOOKUP(D32,'[1]PRICE LISTS'!$B$2:$H$3659,7,FALSE))</f>
        <v>52200</v>
      </c>
      <c r="G32" s="116">
        <f t="shared" si="0"/>
        <v>939600</v>
      </c>
      <c r="H32" s="117">
        <f>IF(G32="","",G32/[1]SUMMARY!$J$5)</f>
        <v>9396</v>
      </c>
      <c r="J32" s="118" t="str">
        <f t="shared" si="3"/>
        <v>IT Supplies</v>
      </c>
      <c r="K32" s="118" t="str">
        <f t="shared" si="3"/>
        <v>Quarter 2 (April 2022- June 2022)</v>
      </c>
      <c r="L32" s="118" t="str">
        <f t="shared" si="3"/>
        <v>Tablets for data collection</v>
      </c>
      <c r="M32" s="118">
        <f t="shared" si="3"/>
        <v>18</v>
      </c>
      <c r="N32" s="119">
        <f>+IF(F32="","",F32/[1]SUMMARY!$J$5)</f>
        <v>522</v>
      </c>
      <c r="O32" s="120">
        <f t="shared" si="2"/>
        <v>9396</v>
      </c>
    </row>
    <row r="33" spans="2:15" x14ac:dyDescent="0.3">
      <c r="B33" s="112" t="s">
        <v>234</v>
      </c>
      <c r="C33" s="112" t="s">
        <v>242</v>
      </c>
      <c r="D33" s="121" t="s">
        <v>265</v>
      </c>
      <c r="E33" s="124">
        <v>10</v>
      </c>
      <c r="F33" s="115">
        <f>IF(D33="","",VLOOKUP(D33,'[1]PRICE LISTS'!$B$2:$H$3659,7,FALSE))</f>
        <v>23200</v>
      </c>
      <c r="G33" s="116">
        <f t="shared" si="0"/>
        <v>232000</v>
      </c>
      <c r="H33" s="117">
        <f>IF(G33="","",G33/[1]SUMMARY!$J$5)</f>
        <v>2320</v>
      </c>
      <c r="J33" s="118" t="str">
        <f t="shared" si="3"/>
        <v>Lab supplies</v>
      </c>
      <c r="K33" s="118" t="str">
        <f t="shared" si="3"/>
        <v>Quarter 2 (April 2022- June 2022)</v>
      </c>
      <c r="L33" s="118" t="str">
        <f t="shared" si="3"/>
        <v>Hard Disk, 1 Terabyte</v>
      </c>
      <c r="M33" s="118">
        <f t="shared" si="3"/>
        <v>10</v>
      </c>
      <c r="N33" s="119">
        <f>+IF(F33="","",F33/[1]SUMMARY!$J$5)</f>
        <v>232</v>
      </c>
      <c r="O33" s="120">
        <f t="shared" si="2"/>
        <v>2320</v>
      </c>
    </row>
    <row r="34" spans="2:15" x14ac:dyDescent="0.3">
      <c r="B34" s="112" t="s">
        <v>234</v>
      </c>
      <c r="C34" s="112" t="s">
        <v>242</v>
      </c>
      <c r="D34" s="125" t="s">
        <v>266</v>
      </c>
      <c r="E34" s="124">
        <v>4</v>
      </c>
      <c r="F34" s="115">
        <v>116800</v>
      </c>
      <c r="G34" s="116">
        <f t="shared" si="0"/>
        <v>467200</v>
      </c>
      <c r="H34" s="117">
        <f>IF(G34="","",G34/[1]SUMMARY!$J$5)</f>
        <v>4672</v>
      </c>
      <c r="J34" s="118"/>
      <c r="K34" s="118"/>
      <c r="L34" s="118"/>
      <c r="M34" s="118">
        <f t="shared" si="3"/>
        <v>4</v>
      </c>
      <c r="N34" s="119"/>
      <c r="O34" s="120"/>
    </row>
    <row r="35" spans="2:15" s="126" customFormat="1" x14ac:dyDescent="0.3">
      <c r="B35" s="127"/>
      <c r="C35" s="127"/>
      <c r="D35" s="127"/>
      <c r="E35" s="128"/>
      <c r="F35" s="128"/>
      <c r="G35" s="129">
        <f>SUM(G6:G34)</f>
        <v>20335960</v>
      </c>
      <c r="H35" s="130">
        <f>IF(G35="","",G35/[1]SUMMARY!$J$5)</f>
        <v>203359.6</v>
      </c>
      <c r="J35" s="131"/>
      <c r="K35" s="131"/>
      <c r="L35" s="131"/>
      <c r="M35" s="132"/>
      <c r="N35" s="132"/>
      <c r="O35" s="132">
        <f>SUM(O6:O33)</f>
        <v>198687.59999999998</v>
      </c>
    </row>
    <row r="36" spans="2:15" s="133" customFormat="1" x14ac:dyDescent="0.3">
      <c r="B36" s="133" t="s">
        <v>267</v>
      </c>
      <c r="E36" s="94"/>
      <c r="F36" s="94"/>
      <c r="H36" s="95" t="str">
        <f>IF(G36="","",G36/[1]SUMMARY!$J$5)</f>
        <v/>
      </c>
      <c r="K36" s="134"/>
      <c r="L36" s="134"/>
      <c r="M36" s="97"/>
      <c r="N36" s="134"/>
      <c r="O36" s="135"/>
    </row>
    <row r="37" spans="2:15" s="133" customFormat="1" ht="14.4" x14ac:dyDescent="0.3">
      <c r="B37" s="133" t="s">
        <v>268</v>
      </c>
      <c r="D37" s="136"/>
      <c r="E37" s="94"/>
      <c r="F37" s="94"/>
      <c r="G37" s="137"/>
      <c r="H37" s="95" t="str">
        <f>IF(G37="","",G37/[1]SUMMARY!$J$5)</f>
        <v/>
      </c>
      <c r="K37" s="134"/>
      <c r="L37" s="134"/>
      <c r="M37" s="97"/>
      <c r="N37" s="134"/>
      <c r="O37" s="135"/>
    </row>
    <row r="38" spans="2:15" s="133" customFormat="1" ht="14.4" x14ac:dyDescent="0.3">
      <c r="B38" s="133" t="s">
        <v>269</v>
      </c>
      <c r="D38" s="136"/>
      <c r="E38" s="94"/>
      <c r="F38" s="94"/>
      <c r="G38" s="137"/>
      <c r="H38" s="95"/>
      <c r="K38" s="134"/>
      <c r="L38" s="134"/>
      <c r="M38" s="97"/>
      <c r="N38" s="134"/>
      <c r="O38" s="135"/>
    </row>
    <row r="39" spans="2:15" s="133" customFormat="1" ht="14.4" x14ac:dyDescent="0.3">
      <c r="B39" s="133" t="s">
        <v>270</v>
      </c>
      <c r="D39" s="136"/>
      <c r="E39" s="94"/>
      <c r="F39" s="94"/>
      <c r="G39" s="138"/>
      <c r="H39" s="95"/>
      <c r="J39" s="134"/>
      <c r="K39" s="134"/>
      <c r="L39" s="134"/>
      <c r="M39" s="97"/>
      <c r="N39" s="134"/>
      <c r="O39" s="135"/>
    </row>
    <row r="40" spans="2:15" s="133" customFormat="1" ht="14.4" x14ac:dyDescent="0.3">
      <c r="B40" s="133" t="s">
        <v>271</v>
      </c>
      <c r="D40" s="136"/>
      <c r="E40" s="94"/>
      <c r="F40" s="94"/>
      <c r="G40" s="137"/>
      <c r="H40" s="95"/>
      <c r="J40" s="134"/>
      <c r="K40" s="134"/>
      <c r="L40" s="134"/>
      <c r="M40" s="97"/>
      <c r="N40" s="134"/>
      <c r="O40" s="135"/>
    </row>
    <row r="41" spans="2:15" s="133" customFormat="1" ht="14.4" x14ac:dyDescent="0.3">
      <c r="B41" s="133" t="s">
        <v>272</v>
      </c>
      <c r="D41" s="136"/>
      <c r="E41" s="94"/>
      <c r="F41" s="94"/>
      <c r="G41" s="137"/>
      <c r="H41" s="95"/>
      <c r="J41" s="134"/>
      <c r="K41" s="134"/>
      <c r="L41" s="134"/>
      <c r="M41" s="97"/>
      <c r="N41" s="134"/>
      <c r="O41" s="135"/>
    </row>
    <row r="42" spans="2:15" s="133" customFormat="1" ht="14.4" x14ac:dyDescent="0.3">
      <c r="B42" s="133" t="s">
        <v>273</v>
      </c>
      <c r="D42" s="136"/>
      <c r="E42" s="94"/>
      <c r="F42" s="94"/>
      <c r="G42" s="137"/>
      <c r="H42" s="95"/>
      <c r="J42" s="134"/>
      <c r="K42" s="134"/>
      <c r="L42" s="134"/>
      <c r="M42" s="97"/>
      <c r="N42" s="134"/>
      <c r="O42" s="135"/>
    </row>
    <row r="43" spans="2:15" s="133" customFormat="1" x14ac:dyDescent="0.3">
      <c r="B43" s="133" t="s">
        <v>274</v>
      </c>
      <c r="E43" s="94"/>
      <c r="F43" s="94"/>
      <c r="G43" s="137"/>
      <c r="H43" s="95"/>
      <c r="J43" s="134"/>
      <c r="K43" s="134"/>
      <c r="L43" s="134"/>
      <c r="M43" s="97"/>
      <c r="N43" s="134"/>
      <c r="O43" s="135"/>
    </row>
    <row r="44" spans="2:15" s="133" customFormat="1" x14ac:dyDescent="0.3">
      <c r="B44" s="133" t="s">
        <v>275</v>
      </c>
      <c r="E44" s="94"/>
      <c r="F44" s="94"/>
      <c r="G44" s="137"/>
      <c r="H44" s="95" t="str">
        <f>IF(G44="","",G44/[1]SUMMARY!$J$5)</f>
        <v/>
      </c>
      <c r="J44" s="134"/>
      <c r="K44" s="134"/>
      <c r="L44" s="134"/>
      <c r="M44" s="97"/>
      <c r="N44" s="134"/>
      <c r="O44" s="135"/>
    </row>
    <row r="45" spans="2:15" s="133" customFormat="1" x14ac:dyDescent="0.3">
      <c r="B45" s="133" t="s">
        <v>276</v>
      </c>
      <c r="E45" s="94"/>
      <c r="F45" s="94"/>
      <c r="H45" s="95" t="str">
        <f>IF(G45="","",G45/[1]SUMMARY!$J$5)</f>
        <v/>
      </c>
      <c r="J45" s="134"/>
      <c r="K45" s="134"/>
      <c r="L45" s="134"/>
      <c r="M45" s="97"/>
      <c r="N45" s="134"/>
      <c r="O45" s="135"/>
    </row>
    <row r="46" spans="2:15" s="133" customFormat="1" x14ac:dyDescent="0.3">
      <c r="B46" s="133" t="s">
        <v>277</v>
      </c>
      <c r="E46" s="94"/>
      <c r="F46" s="94"/>
      <c r="H46" s="95" t="str">
        <f>IF(G46="","",G46/[1]SUMMARY!$J$5)</f>
        <v/>
      </c>
      <c r="J46" s="134"/>
      <c r="K46" s="134"/>
      <c r="L46" s="134"/>
      <c r="M46" s="97"/>
      <c r="N46" s="134"/>
      <c r="O46" s="135"/>
    </row>
    <row r="47" spans="2:15" s="133" customFormat="1" x14ac:dyDescent="0.3">
      <c r="B47" s="133" t="s">
        <v>278</v>
      </c>
      <c r="E47" s="94"/>
      <c r="F47" s="94"/>
      <c r="H47" s="95" t="str">
        <f>IF(G47="","",G47/[1]SUMMARY!$J$5)</f>
        <v/>
      </c>
      <c r="J47" s="134"/>
      <c r="K47" s="134"/>
      <c r="L47" s="134"/>
      <c r="M47" s="97"/>
      <c r="N47" s="134"/>
      <c r="O47" s="135"/>
    </row>
    <row r="48" spans="2:15" s="133" customFormat="1" x14ac:dyDescent="0.3">
      <c r="B48" s="133" t="s">
        <v>279</v>
      </c>
      <c r="E48" s="94"/>
      <c r="F48" s="94"/>
      <c r="H48" s="95" t="str">
        <f>IF(G48="","",G48/[1]SUMMARY!$J$5)</f>
        <v/>
      </c>
      <c r="J48" s="134"/>
      <c r="K48" s="134"/>
      <c r="L48" s="134"/>
      <c r="M48" s="97"/>
      <c r="N48" s="134"/>
      <c r="O48" s="135"/>
    </row>
    <row r="49" spans="2:15" s="133" customFormat="1" x14ac:dyDescent="0.3">
      <c r="B49" s="133" t="s">
        <v>280</v>
      </c>
      <c r="E49" s="94"/>
      <c r="F49" s="94"/>
      <c r="H49" s="95" t="str">
        <f>IF(G49="","",G49/[1]SUMMARY!$J$5)</f>
        <v/>
      </c>
      <c r="J49" s="134"/>
      <c r="K49" s="134"/>
      <c r="L49" s="134"/>
      <c r="M49" s="97"/>
      <c r="N49" s="134"/>
      <c r="O49" s="135"/>
    </row>
    <row r="50" spans="2:15" s="133" customFormat="1" x14ac:dyDescent="0.3">
      <c r="B50" s="133" t="s">
        <v>281</v>
      </c>
      <c r="D50" s="137" t="s">
        <v>282</v>
      </c>
      <c r="E50" s="139"/>
      <c r="F50" s="139" t="s">
        <v>235</v>
      </c>
      <c r="H50" s="95" t="str">
        <f>IF(G50="","",G50/[1]SUMMARY!$J$5)</f>
        <v/>
      </c>
      <c r="J50" s="134"/>
      <c r="K50" s="134"/>
      <c r="L50" s="134"/>
      <c r="M50" s="97"/>
      <c r="N50" s="134"/>
      <c r="O50" s="135"/>
    </row>
    <row r="51" spans="2:15" s="133" customFormat="1" x14ac:dyDescent="0.3">
      <c r="B51" s="133" t="s">
        <v>283</v>
      </c>
      <c r="D51" s="137" t="s">
        <v>234</v>
      </c>
      <c r="E51" s="139"/>
      <c r="F51" s="139" t="s">
        <v>242</v>
      </c>
      <c r="H51" s="95" t="str">
        <f>IF(G51="","",G51/[1]SUMMARY!$J$5)</f>
        <v/>
      </c>
      <c r="J51" s="134"/>
      <c r="K51" s="134"/>
      <c r="L51" s="134"/>
      <c r="M51" s="97"/>
      <c r="N51" s="134"/>
      <c r="O51" s="135"/>
    </row>
    <row r="52" spans="2:15" s="133" customFormat="1" x14ac:dyDescent="0.3">
      <c r="B52" s="133" t="s">
        <v>284</v>
      </c>
      <c r="D52" s="137" t="s">
        <v>285</v>
      </c>
      <c r="E52" s="139"/>
      <c r="F52" s="140" t="s">
        <v>286</v>
      </c>
      <c r="H52" s="95" t="str">
        <f>IF(G52="","",G52/[1]SUMMARY!$J$5)</f>
        <v/>
      </c>
      <c r="J52" s="134"/>
      <c r="K52" s="134"/>
      <c r="L52" s="134"/>
      <c r="M52" s="97"/>
      <c r="N52" s="134"/>
      <c r="O52" s="135"/>
    </row>
    <row r="53" spans="2:15" s="133" customFormat="1" x14ac:dyDescent="0.3">
      <c r="B53" s="133" t="s">
        <v>287</v>
      </c>
      <c r="D53" s="137" t="s">
        <v>288</v>
      </c>
      <c r="E53" s="140"/>
      <c r="F53" s="139" t="s">
        <v>289</v>
      </c>
      <c r="H53" s="95" t="str">
        <f>IF(G53="","",G53/[1]SUMMARY!$J$5)</f>
        <v/>
      </c>
      <c r="J53" s="134"/>
      <c r="K53" s="134"/>
      <c r="L53" s="134"/>
      <c r="M53" s="97"/>
      <c r="N53" s="134"/>
      <c r="O53" s="135"/>
    </row>
    <row r="54" spans="2:15" s="133" customFormat="1" x14ac:dyDescent="0.3">
      <c r="B54" s="133" t="s">
        <v>290</v>
      </c>
      <c r="D54" s="137" t="s">
        <v>291</v>
      </c>
      <c r="E54" s="94"/>
      <c r="F54" s="94"/>
      <c r="H54" s="95" t="str">
        <f>IF(G54="","",G54/[1]SUMMARY!$J$5)</f>
        <v/>
      </c>
      <c r="J54" s="134"/>
      <c r="K54" s="134"/>
      <c r="L54" s="134"/>
      <c r="M54" s="97"/>
      <c r="N54" s="134"/>
      <c r="O54" s="135"/>
    </row>
    <row r="55" spans="2:15" s="133" customFormat="1" x14ac:dyDescent="0.3">
      <c r="D55" s="137" t="s">
        <v>292</v>
      </c>
      <c r="E55" s="94"/>
      <c r="F55" s="94"/>
      <c r="H55" s="95"/>
      <c r="J55" s="134"/>
      <c r="K55" s="134"/>
      <c r="L55" s="134"/>
      <c r="M55" s="97"/>
      <c r="N55" s="134"/>
      <c r="O55" s="135"/>
    </row>
    <row r="56" spans="2:15" s="133" customFormat="1" x14ac:dyDescent="0.3">
      <c r="B56" s="133" t="s">
        <v>293</v>
      </c>
      <c r="D56" s="137" t="s">
        <v>263</v>
      </c>
      <c r="E56" s="94"/>
      <c r="F56" s="94"/>
      <c r="H56" s="95" t="str">
        <f>IF(G56="","",G56/[1]SUMMARY!$J$5)</f>
        <v/>
      </c>
      <c r="J56" s="134"/>
      <c r="K56" s="134"/>
      <c r="L56" s="134"/>
      <c r="M56" s="97"/>
      <c r="N56" s="134"/>
      <c r="O56" s="135"/>
    </row>
    <row r="57" spans="2:15" s="133" customFormat="1" x14ac:dyDescent="0.3">
      <c r="B57" s="133" t="s">
        <v>294</v>
      </c>
      <c r="D57" s="137" t="s">
        <v>295</v>
      </c>
      <c r="E57" s="94"/>
      <c r="F57" s="94"/>
      <c r="H57" s="95" t="str">
        <f>IF(G57="","",G57/[1]SUMMARY!$J$5)</f>
        <v/>
      </c>
      <c r="J57" s="134"/>
      <c r="K57" s="134"/>
      <c r="L57" s="134"/>
      <c r="M57" s="97"/>
      <c r="N57" s="134"/>
      <c r="O57" s="135"/>
    </row>
    <row r="58" spans="2:15" s="133" customFormat="1" x14ac:dyDescent="0.3">
      <c r="B58" s="133" t="s">
        <v>296</v>
      </c>
      <c r="D58" s="137" t="s">
        <v>297</v>
      </c>
      <c r="E58" s="94"/>
      <c r="F58" s="94"/>
      <c r="H58" s="95" t="str">
        <f>IF(G58="","",G58/[1]SUMMARY!$J$5)</f>
        <v/>
      </c>
      <c r="J58" s="134"/>
      <c r="K58" s="134"/>
      <c r="L58" s="134"/>
      <c r="M58" s="97"/>
      <c r="N58" s="134"/>
      <c r="O58" s="135"/>
    </row>
    <row r="59" spans="2:15" s="133" customFormat="1" x14ac:dyDescent="0.3">
      <c r="B59" s="133" t="s">
        <v>298</v>
      </c>
      <c r="E59" s="94"/>
      <c r="F59" s="94"/>
      <c r="H59" s="95" t="str">
        <f>IF(G59="","",G59/[1]SUMMARY!$J$5)</f>
        <v/>
      </c>
      <c r="J59" s="134"/>
      <c r="K59" s="134"/>
      <c r="L59" s="134"/>
      <c r="M59" s="97"/>
      <c r="N59" s="134"/>
      <c r="O59" s="135"/>
    </row>
    <row r="60" spans="2:15" s="133" customFormat="1" x14ac:dyDescent="0.3">
      <c r="B60" s="133" t="s">
        <v>299</v>
      </c>
      <c r="E60" s="94"/>
      <c r="F60" s="94"/>
      <c r="H60" s="95" t="str">
        <f>IF(G60="","",G60/[1]SUMMARY!$J$5)</f>
        <v/>
      </c>
      <c r="J60" s="134"/>
      <c r="K60" s="134"/>
      <c r="L60" s="134"/>
      <c r="M60" s="97"/>
      <c r="N60" s="134"/>
      <c r="O60" s="135"/>
    </row>
    <row r="61" spans="2:15" s="133" customFormat="1" x14ac:dyDescent="0.3">
      <c r="B61" s="133" t="s">
        <v>300</v>
      </c>
      <c r="E61" s="94"/>
      <c r="F61" s="94"/>
      <c r="H61" s="95" t="str">
        <f>IF(G61="","",G61/[1]SUMMARY!$J$5)</f>
        <v/>
      </c>
      <c r="J61" s="134"/>
      <c r="K61" s="134"/>
      <c r="L61" s="134"/>
      <c r="M61" s="97"/>
      <c r="N61" s="134"/>
      <c r="O61" s="135"/>
    </row>
    <row r="62" spans="2:15" s="133" customFormat="1" x14ac:dyDescent="0.3">
      <c r="B62" s="133" t="s">
        <v>301</v>
      </c>
      <c r="E62" s="94"/>
      <c r="F62" s="94"/>
      <c r="H62" s="95" t="str">
        <f>IF(G62="","",G62/[1]SUMMARY!$J$5)</f>
        <v/>
      </c>
      <c r="J62" s="134"/>
      <c r="K62" s="134"/>
      <c r="L62" s="134"/>
      <c r="M62" s="97"/>
      <c r="N62" s="134"/>
      <c r="O62" s="135"/>
    </row>
    <row r="63" spans="2:15" s="133" customFormat="1" x14ac:dyDescent="0.3">
      <c r="B63" s="133" t="s">
        <v>302</v>
      </c>
      <c r="E63" s="94"/>
      <c r="F63" s="94"/>
      <c r="H63" s="95" t="str">
        <f>IF(G63="","",G63/[1]SUMMARY!$J$5)</f>
        <v/>
      </c>
      <c r="J63" s="134"/>
      <c r="K63" s="134"/>
      <c r="L63" s="134"/>
      <c r="M63" s="97"/>
      <c r="N63" s="134"/>
      <c r="O63" s="135"/>
    </row>
    <row r="64" spans="2:15" s="133" customFormat="1" x14ac:dyDescent="0.3">
      <c r="B64" s="133" t="s">
        <v>303</v>
      </c>
      <c r="E64" s="94"/>
      <c r="F64" s="94"/>
      <c r="H64" s="95" t="str">
        <f>IF(G64="","",G64/[1]SUMMARY!$J$5)</f>
        <v/>
      </c>
      <c r="J64" s="134"/>
      <c r="K64" s="134"/>
      <c r="L64" s="134"/>
      <c r="M64" s="97"/>
      <c r="N64" s="134"/>
      <c r="O64" s="135"/>
    </row>
    <row r="65" spans="2:15" s="133" customFormat="1" x14ac:dyDescent="0.3">
      <c r="B65" s="133" t="s">
        <v>304</v>
      </c>
      <c r="E65" s="94"/>
      <c r="F65" s="94"/>
      <c r="H65" s="95" t="str">
        <f>IF(G65="","",G65/[1]SUMMARY!$J$5)</f>
        <v/>
      </c>
      <c r="J65" s="134"/>
      <c r="K65" s="134"/>
      <c r="L65" s="134"/>
      <c r="M65" s="97"/>
      <c r="N65" s="134"/>
      <c r="O65" s="135"/>
    </row>
    <row r="66" spans="2:15" s="133" customFormat="1" x14ac:dyDescent="0.3">
      <c r="B66" s="133" t="s">
        <v>305</v>
      </c>
      <c r="E66" s="94"/>
      <c r="F66" s="94"/>
      <c r="H66" s="95" t="str">
        <f>IF(G66="","",G66/[1]SUMMARY!$J$5)</f>
        <v/>
      </c>
      <c r="J66" s="134"/>
      <c r="K66" s="134"/>
      <c r="L66" s="134"/>
      <c r="M66" s="97"/>
      <c r="N66" s="134"/>
      <c r="O66" s="135"/>
    </row>
    <row r="67" spans="2:15" s="133" customFormat="1" x14ac:dyDescent="0.3">
      <c r="B67" s="133" t="s">
        <v>306</v>
      </c>
      <c r="E67" s="94"/>
      <c r="F67" s="94"/>
      <c r="H67" s="95" t="str">
        <f>IF(G67="","",G67/[1]SUMMARY!$J$5)</f>
        <v/>
      </c>
      <c r="J67" s="134"/>
      <c r="K67" s="134"/>
      <c r="L67" s="134"/>
      <c r="M67" s="97"/>
      <c r="N67" s="134"/>
      <c r="O67" s="135"/>
    </row>
    <row r="68" spans="2:15" s="133" customFormat="1" x14ac:dyDescent="0.3">
      <c r="B68" s="133" t="s">
        <v>307</v>
      </c>
      <c r="E68" s="94"/>
      <c r="F68" s="94"/>
      <c r="H68" s="95" t="str">
        <f>IF(G68="","",G68/[1]SUMMARY!$J$5)</f>
        <v/>
      </c>
      <c r="J68" s="134"/>
      <c r="K68" s="134"/>
      <c r="L68" s="134"/>
      <c r="M68" s="97"/>
      <c r="N68" s="134"/>
      <c r="O68" s="135"/>
    </row>
    <row r="69" spans="2:15" s="133" customFormat="1" x14ac:dyDescent="0.3">
      <c r="B69" s="133" t="s">
        <v>308</v>
      </c>
      <c r="E69" s="94"/>
      <c r="F69" s="94"/>
      <c r="H69" s="95" t="str">
        <f>IF(G69="","",G69/[1]SUMMARY!$J$5)</f>
        <v/>
      </c>
      <c r="J69" s="134"/>
      <c r="K69" s="134"/>
      <c r="L69" s="134"/>
      <c r="M69" s="97"/>
      <c r="N69" s="134"/>
      <c r="O69" s="135"/>
    </row>
    <row r="70" spans="2:15" s="133" customFormat="1" x14ac:dyDescent="0.3">
      <c r="B70" s="133" t="s">
        <v>309</v>
      </c>
      <c r="E70" s="94"/>
      <c r="F70" s="94"/>
      <c r="H70" s="95" t="str">
        <f>IF(G70="","",G70/[1]SUMMARY!$J$5)</f>
        <v/>
      </c>
      <c r="J70" s="134"/>
      <c r="K70" s="134"/>
      <c r="L70" s="134"/>
      <c r="M70" s="97"/>
      <c r="N70" s="134"/>
      <c r="O70" s="135"/>
    </row>
    <row r="71" spans="2:15" s="133" customFormat="1" x14ac:dyDescent="0.3">
      <c r="B71" s="133" t="s">
        <v>310</v>
      </c>
      <c r="E71" s="94"/>
      <c r="F71" s="94"/>
      <c r="H71" s="95" t="str">
        <f>IF(G71="","",G71/[1]SUMMARY!$J$5)</f>
        <v/>
      </c>
      <c r="J71" s="134"/>
      <c r="K71" s="134"/>
      <c r="L71" s="134"/>
      <c r="M71" s="97"/>
      <c r="N71" s="134"/>
      <c r="O71" s="135"/>
    </row>
    <row r="72" spans="2:15" s="133" customFormat="1" x14ac:dyDescent="0.3">
      <c r="B72" s="133" t="s">
        <v>311</v>
      </c>
      <c r="E72" s="94"/>
      <c r="F72" s="94"/>
      <c r="H72" s="95" t="str">
        <f>IF(G72="","",G72/[1]SUMMARY!$J$5)</f>
        <v/>
      </c>
      <c r="J72" s="134"/>
      <c r="K72" s="134"/>
      <c r="L72" s="134"/>
      <c r="M72" s="97"/>
      <c r="N72" s="134"/>
      <c r="O72" s="135"/>
    </row>
    <row r="73" spans="2:15" s="133" customFormat="1" x14ac:dyDescent="0.3">
      <c r="B73" s="133" t="s">
        <v>312</v>
      </c>
      <c r="E73" s="94"/>
      <c r="F73" s="94"/>
      <c r="H73" s="95" t="str">
        <f>IF(G73="","",G73/[1]SUMMARY!$J$5)</f>
        <v/>
      </c>
      <c r="J73" s="134"/>
      <c r="K73" s="134"/>
      <c r="L73" s="134"/>
      <c r="M73" s="97"/>
      <c r="N73" s="134"/>
      <c r="O73" s="135"/>
    </row>
    <row r="74" spans="2:15" s="133" customFormat="1" x14ac:dyDescent="0.3">
      <c r="B74" s="133" t="s">
        <v>313</v>
      </c>
      <c r="E74" s="94"/>
      <c r="F74" s="94"/>
      <c r="H74" s="95" t="str">
        <f>IF(G74="","",G74/[1]SUMMARY!$J$5)</f>
        <v/>
      </c>
      <c r="J74" s="134"/>
      <c r="K74" s="134"/>
      <c r="L74" s="134"/>
      <c r="M74" s="97"/>
      <c r="N74" s="134"/>
      <c r="O74" s="135"/>
    </row>
    <row r="75" spans="2:15" s="133" customFormat="1" x14ac:dyDescent="0.3">
      <c r="B75" s="133" t="s">
        <v>314</v>
      </c>
      <c r="E75" s="94"/>
      <c r="F75" s="94"/>
      <c r="H75" s="95" t="str">
        <f>IF(G75="","",G75/[1]SUMMARY!$J$5)</f>
        <v/>
      </c>
      <c r="J75" s="134"/>
      <c r="K75" s="134"/>
      <c r="L75" s="134"/>
      <c r="M75" s="97"/>
      <c r="N75" s="134"/>
      <c r="O75" s="135"/>
    </row>
    <row r="76" spans="2:15" s="133" customFormat="1" x14ac:dyDescent="0.3">
      <c r="B76" s="133" t="s">
        <v>315</v>
      </c>
      <c r="E76" s="94"/>
      <c r="F76" s="94"/>
      <c r="H76" s="95" t="str">
        <f>IF(G76="","",G76/[1]SUMMARY!$J$5)</f>
        <v/>
      </c>
      <c r="J76" s="134"/>
      <c r="K76" s="134"/>
      <c r="L76" s="134"/>
      <c r="M76" s="97"/>
      <c r="N76" s="134"/>
      <c r="O76" s="135"/>
    </row>
    <row r="77" spans="2:15" s="133" customFormat="1" x14ac:dyDescent="0.3">
      <c r="B77" s="133" t="s">
        <v>316</v>
      </c>
      <c r="E77" s="94"/>
      <c r="F77" s="94"/>
      <c r="H77" s="95" t="str">
        <f>IF(G77="","",G77/[1]SUMMARY!$J$5)</f>
        <v/>
      </c>
      <c r="J77" s="134"/>
      <c r="K77" s="134"/>
      <c r="L77" s="134"/>
      <c r="M77" s="97"/>
      <c r="N77" s="134"/>
      <c r="O77" s="135"/>
    </row>
    <row r="78" spans="2:15" s="133" customFormat="1" x14ac:dyDescent="0.3">
      <c r="B78" s="133" t="s">
        <v>317</v>
      </c>
      <c r="E78" s="94"/>
      <c r="F78" s="94"/>
      <c r="H78" s="95" t="str">
        <f>IF(G78="","",G78/[1]SUMMARY!$J$5)</f>
        <v/>
      </c>
      <c r="J78" s="134"/>
      <c r="K78" s="134"/>
      <c r="L78" s="134"/>
      <c r="M78" s="97"/>
      <c r="N78" s="134"/>
      <c r="O78" s="135"/>
    </row>
    <row r="79" spans="2:15" s="133" customFormat="1" x14ac:dyDescent="0.3">
      <c r="B79" s="133" t="s">
        <v>318</v>
      </c>
      <c r="E79" s="94"/>
      <c r="F79" s="94"/>
      <c r="H79" s="95" t="str">
        <f>IF(G79="","",G79/[1]SUMMARY!$J$5)</f>
        <v/>
      </c>
      <c r="J79" s="134"/>
      <c r="K79" s="134"/>
      <c r="L79" s="134"/>
      <c r="M79" s="97"/>
      <c r="N79" s="134"/>
      <c r="O79" s="135"/>
    </row>
    <row r="80" spans="2:15" s="133" customFormat="1" x14ac:dyDescent="0.3">
      <c r="B80" s="133" t="s">
        <v>319</v>
      </c>
      <c r="E80" s="94"/>
      <c r="F80" s="94"/>
      <c r="H80" s="95" t="str">
        <f>IF(G80="","",G80/[1]SUMMARY!$J$5)</f>
        <v/>
      </c>
      <c r="J80" s="134"/>
      <c r="K80" s="134"/>
      <c r="L80" s="134"/>
      <c r="M80" s="97"/>
      <c r="N80" s="134"/>
      <c r="O80" s="135"/>
    </row>
    <row r="81" spans="2:15" s="133" customFormat="1" x14ac:dyDescent="0.3">
      <c r="B81" s="133" t="s">
        <v>320</v>
      </c>
      <c r="E81" s="94"/>
      <c r="F81" s="94"/>
      <c r="H81" s="95" t="str">
        <f>IF(G81="","",G81/[1]SUMMARY!$J$5)</f>
        <v/>
      </c>
      <c r="J81" s="134"/>
      <c r="K81" s="134"/>
      <c r="L81" s="134"/>
      <c r="M81" s="97"/>
      <c r="N81" s="134"/>
      <c r="O81" s="135"/>
    </row>
    <row r="82" spans="2:15" s="133" customFormat="1" x14ac:dyDescent="0.3">
      <c r="B82" s="133" t="s">
        <v>321</v>
      </c>
      <c r="E82" s="94"/>
      <c r="F82" s="94"/>
      <c r="H82" s="95" t="str">
        <f>IF(G82="","",G82/[1]SUMMARY!$J$5)</f>
        <v/>
      </c>
      <c r="J82" s="134"/>
      <c r="K82" s="134"/>
      <c r="L82" s="134"/>
      <c r="M82" s="97"/>
      <c r="N82" s="134"/>
      <c r="O82" s="135"/>
    </row>
    <row r="83" spans="2:15" s="133" customFormat="1" x14ac:dyDescent="0.3">
      <c r="B83" s="133" t="s">
        <v>322</v>
      </c>
      <c r="E83" s="94"/>
      <c r="F83" s="94"/>
      <c r="H83" s="95" t="str">
        <f>IF(G83="","",G83/[1]SUMMARY!$J$5)</f>
        <v/>
      </c>
      <c r="J83" s="134"/>
      <c r="K83" s="134"/>
      <c r="L83" s="134"/>
      <c r="M83" s="97"/>
      <c r="N83" s="134"/>
      <c r="O83" s="135"/>
    </row>
    <row r="84" spans="2:15" s="133" customFormat="1" x14ac:dyDescent="0.3">
      <c r="B84" s="133" t="s">
        <v>323</v>
      </c>
      <c r="E84" s="94"/>
      <c r="F84" s="94"/>
      <c r="H84" s="95" t="str">
        <f>IF(G84="","",G84/[1]SUMMARY!$J$5)</f>
        <v/>
      </c>
      <c r="J84" s="134"/>
      <c r="K84" s="134"/>
      <c r="L84" s="134"/>
      <c r="M84" s="97"/>
      <c r="N84" s="134"/>
      <c r="O84" s="135"/>
    </row>
    <row r="85" spans="2:15" s="133" customFormat="1" x14ac:dyDescent="0.3">
      <c r="B85" s="133" t="s">
        <v>324</v>
      </c>
      <c r="E85" s="94"/>
      <c r="F85" s="94"/>
      <c r="H85" s="95" t="str">
        <f>IF(G85="","",G85/[1]SUMMARY!$J$5)</f>
        <v/>
      </c>
      <c r="J85" s="134"/>
      <c r="K85" s="134"/>
      <c r="L85" s="134"/>
      <c r="M85" s="97"/>
      <c r="N85" s="134"/>
      <c r="O85" s="135"/>
    </row>
    <row r="86" spans="2:15" s="133" customFormat="1" x14ac:dyDescent="0.3">
      <c r="B86" s="133" t="s">
        <v>325</v>
      </c>
      <c r="E86" s="94"/>
      <c r="F86" s="94"/>
      <c r="H86" s="95" t="str">
        <f>IF(G86="","",G86/[1]SUMMARY!$J$5)</f>
        <v/>
      </c>
      <c r="J86" s="134"/>
      <c r="K86" s="134"/>
      <c r="L86" s="134"/>
      <c r="M86" s="97"/>
      <c r="N86" s="134"/>
      <c r="O86" s="135"/>
    </row>
    <row r="87" spans="2:15" s="133" customFormat="1" x14ac:dyDescent="0.3">
      <c r="B87" s="133" t="s">
        <v>326</v>
      </c>
      <c r="E87" s="94"/>
      <c r="F87" s="94"/>
      <c r="H87" s="95" t="str">
        <f>IF(G87="","",G87/[1]SUMMARY!$J$5)</f>
        <v/>
      </c>
      <c r="J87" s="134"/>
      <c r="K87" s="134"/>
      <c r="L87" s="134"/>
      <c r="M87" s="97"/>
      <c r="N87" s="134"/>
      <c r="O87" s="135"/>
    </row>
    <row r="88" spans="2:15" s="133" customFormat="1" x14ac:dyDescent="0.3">
      <c r="B88" s="133" t="s">
        <v>327</v>
      </c>
      <c r="E88" s="94"/>
      <c r="F88" s="94"/>
      <c r="H88" s="95" t="str">
        <f>IF(G88="","",G88/[1]SUMMARY!$J$5)</f>
        <v/>
      </c>
      <c r="J88" s="134"/>
      <c r="K88" s="134"/>
      <c r="L88" s="134"/>
      <c r="M88" s="97"/>
      <c r="N88" s="134"/>
      <c r="O88" s="135"/>
    </row>
    <row r="89" spans="2:15" s="133" customFormat="1" x14ac:dyDescent="0.3">
      <c r="B89" s="133" t="s">
        <v>328</v>
      </c>
      <c r="E89" s="94"/>
      <c r="F89" s="94"/>
      <c r="H89" s="95" t="str">
        <f>IF(G89="","",G89/[1]SUMMARY!$J$5)</f>
        <v/>
      </c>
      <c r="J89" s="134"/>
      <c r="K89" s="134"/>
      <c r="L89" s="134"/>
      <c r="M89" s="97"/>
      <c r="N89" s="134"/>
      <c r="O89" s="135"/>
    </row>
    <row r="90" spans="2:15" s="133" customFormat="1" x14ac:dyDescent="0.3">
      <c r="B90" s="133" t="s">
        <v>329</v>
      </c>
      <c r="E90" s="94"/>
      <c r="F90" s="94"/>
      <c r="H90" s="95" t="str">
        <f>IF(G90="","",G90/[1]SUMMARY!$J$5)</f>
        <v/>
      </c>
      <c r="J90" s="134"/>
      <c r="K90" s="134"/>
      <c r="L90" s="134"/>
      <c r="M90" s="97"/>
      <c r="N90" s="134"/>
      <c r="O90" s="135"/>
    </row>
    <row r="91" spans="2:15" s="133" customFormat="1" x14ac:dyDescent="0.3">
      <c r="B91" s="133" t="s">
        <v>330</v>
      </c>
      <c r="E91" s="94"/>
      <c r="F91" s="94"/>
      <c r="H91" s="95" t="str">
        <f>IF(G91="","",G91/[1]SUMMARY!$J$5)</f>
        <v/>
      </c>
      <c r="J91" s="134"/>
      <c r="K91" s="134"/>
      <c r="L91" s="134"/>
      <c r="M91" s="97"/>
      <c r="N91" s="134"/>
      <c r="O91" s="135"/>
    </row>
    <row r="92" spans="2:15" s="133" customFormat="1" x14ac:dyDescent="0.3">
      <c r="B92" s="133" t="s">
        <v>331</v>
      </c>
      <c r="E92" s="94"/>
      <c r="F92" s="94"/>
      <c r="H92" s="95" t="str">
        <f>IF(G92="","",G92/[1]SUMMARY!$J$5)</f>
        <v/>
      </c>
      <c r="J92" s="134"/>
      <c r="K92" s="134"/>
      <c r="L92" s="134"/>
      <c r="M92" s="97"/>
      <c r="N92" s="134"/>
      <c r="O92" s="135"/>
    </row>
    <row r="93" spans="2:15" s="133" customFormat="1" x14ac:dyDescent="0.3">
      <c r="B93" s="133" t="s">
        <v>332</v>
      </c>
      <c r="E93" s="94"/>
      <c r="F93" s="94"/>
      <c r="H93" s="95" t="str">
        <f>IF(G93="","",G93/[1]SUMMARY!$J$5)</f>
        <v/>
      </c>
      <c r="J93" s="134"/>
      <c r="K93" s="134"/>
      <c r="L93" s="134"/>
      <c r="M93" s="97"/>
      <c r="N93" s="134"/>
      <c r="O93" s="135"/>
    </row>
    <row r="94" spans="2:15" s="133" customFormat="1" x14ac:dyDescent="0.3">
      <c r="B94" s="133" t="s">
        <v>333</v>
      </c>
      <c r="E94" s="94"/>
      <c r="F94" s="94"/>
      <c r="H94" s="95" t="str">
        <f>IF(G94="","",G94/[1]SUMMARY!$J$5)</f>
        <v/>
      </c>
      <c r="J94" s="134"/>
      <c r="K94" s="134"/>
      <c r="L94" s="134"/>
      <c r="M94" s="97"/>
      <c r="N94" s="134"/>
      <c r="O94" s="135"/>
    </row>
    <row r="95" spans="2:15" s="133" customFormat="1" x14ac:dyDescent="0.3">
      <c r="B95" s="133" t="s">
        <v>334</v>
      </c>
      <c r="E95" s="94"/>
      <c r="F95" s="94"/>
      <c r="H95" s="95" t="str">
        <f>IF(G95="","",G95/[1]SUMMARY!$J$5)</f>
        <v/>
      </c>
      <c r="J95" s="134"/>
      <c r="K95" s="134"/>
      <c r="L95" s="134"/>
      <c r="M95" s="97"/>
      <c r="N95" s="134"/>
      <c r="O95" s="135"/>
    </row>
    <row r="96" spans="2:15" s="133" customFormat="1" x14ac:dyDescent="0.3">
      <c r="B96" s="133" t="s">
        <v>335</v>
      </c>
      <c r="E96" s="94"/>
      <c r="F96" s="94"/>
      <c r="H96" s="95" t="str">
        <f>IF(G96="","",G96/[1]SUMMARY!$J$5)</f>
        <v/>
      </c>
      <c r="J96" s="134"/>
      <c r="K96" s="134"/>
      <c r="L96" s="134"/>
      <c r="M96" s="97"/>
      <c r="N96" s="134"/>
      <c r="O96" s="135"/>
    </row>
    <row r="97" spans="2:15" s="133" customFormat="1" x14ac:dyDescent="0.3">
      <c r="B97" s="133" t="s">
        <v>336</v>
      </c>
      <c r="E97" s="94"/>
      <c r="F97" s="94"/>
      <c r="H97" s="95" t="str">
        <f>IF(G97="","",G97/[1]SUMMARY!$J$5)</f>
        <v/>
      </c>
      <c r="J97" s="134"/>
      <c r="K97" s="134"/>
      <c r="L97" s="134"/>
      <c r="M97" s="97"/>
      <c r="N97" s="134"/>
      <c r="O97" s="135"/>
    </row>
    <row r="98" spans="2:15" s="133" customFormat="1" x14ac:dyDescent="0.3">
      <c r="B98" s="133" t="s">
        <v>337</v>
      </c>
      <c r="E98" s="94"/>
      <c r="F98" s="94"/>
      <c r="H98" s="95" t="str">
        <f>IF(G98="","",G98/[1]SUMMARY!$J$5)</f>
        <v/>
      </c>
      <c r="J98" s="134"/>
      <c r="K98" s="134"/>
      <c r="L98" s="134"/>
      <c r="M98" s="97"/>
      <c r="N98" s="134"/>
      <c r="O98" s="135"/>
    </row>
    <row r="99" spans="2:15" s="133" customFormat="1" x14ac:dyDescent="0.3">
      <c r="B99" s="133" t="s">
        <v>338</v>
      </c>
      <c r="E99" s="94"/>
      <c r="F99" s="94"/>
      <c r="H99" s="95" t="str">
        <f>IF(G99="","",G99/[1]SUMMARY!$J$5)</f>
        <v/>
      </c>
      <c r="J99" s="134"/>
      <c r="K99" s="134"/>
      <c r="L99" s="134"/>
      <c r="M99" s="97"/>
      <c r="N99" s="134"/>
      <c r="O99" s="135"/>
    </row>
    <row r="100" spans="2:15" s="133" customFormat="1" x14ac:dyDescent="0.3">
      <c r="B100" s="133" t="s">
        <v>339</v>
      </c>
      <c r="E100" s="94"/>
      <c r="F100" s="94"/>
      <c r="H100" s="95" t="str">
        <f>IF(G100="","",G100/[1]SUMMARY!$J$5)</f>
        <v/>
      </c>
      <c r="J100" s="134"/>
      <c r="K100" s="134"/>
      <c r="L100" s="134"/>
      <c r="M100" s="97"/>
      <c r="N100" s="134"/>
      <c r="O100" s="135"/>
    </row>
    <row r="101" spans="2:15" s="133" customFormat="1" x14ac:dyDescent="0.3">
      <c r="B101" s="133" t="s">
        <v>340</v>
      </c>
      <c r="E101" s="94"/>
      <c r="F101" s="94"/>
      <c r="H101" s="95" t="str">
        <f>IF(G101="","",G101/[1]SUMMARY!$J$5)</f>
        <v/>
      </c>
      <c r="J101" s="134"/>
      <c r="K101" s="134"/>
      <c r="L101" s="134"/>
      <c r="M101" s="97"/>
      <c r="N101" s="134"/>
      <c r="O101" s="135"/>
    </row>
    <row r="102" spans="2:15" s="133" customFormat="1" x14ac:dyDescent="0.3">
      <c r="B102" s="133" t="s">
        <v>341</v>
      </c>
      <c r="E102" s="94"/>
      <c r="F102" s="94"/>
      <c r="H102" s="95" t="str">
        <f>IF(G102="","",G102/[1]SUMMARY!$J$5)</f>
        <v/>
      </c>
      <c r="J102" s="134"/>
      <c r="K102" s="134"/>
      <c r="L102" s="134"/>
      <c r="M102" s="97"/>
      <c r="N102" s="134"/>
      <c r="O102" s="135"/>
    </row>
    <row r="103" spans="2:15" s="133" customFormat="1" x14ac:dyDescent="0.3">
      <c r="B103" s="133" t="s">
        <v>342</v>
      </c>
      <c r="E103" s="94"/>
      <c r="F103" s="94"/>
      <c r="H103" s="95" t="str">
        <f>IF(G103="","",G103/[1]SUMMARY!$J$5)</f>
        <v/>
      </c>
      <c r="J103" s="134"/>
      <c r="K103" s="134"/>
      <c r="L103" s="134"/>
      <c r="M103" s="97"/>
      <c r="N103" s="134"/>
      <c r="O103" s="135"/>
    </row>
    <row r="104" spans="2:15" s="133" customFormat="1" x14ac:dyDescent="0.3">
      <c r="B104" s="133" t="s">
        <v>343</v>
      </c>
      <c r="E104" s="94"/>
      <c r="F104" s="94"/>
      <c r="H104" s="95" t="str">
        <f>IF(G104="","",G104/[1]SUMMARY!$J$5)</f>
        <v/>
      </c>
      <c r="J104" s="134"/>
      <c r="K104" s="134"/>
      <c r="L104" s="134"/>
      <c r="M104" s="97"/>
      <c r="N104" s="134"/>
      <c r="O104" s="135"/>
    </row>
    <row r="105" spans="2:15" s="133" customFormat="1" x14ac:dyDescent="0.3">
      <c r="B105" s="133" t="s">
        <v>344</v>
      </c>
      <c r="E105" s="94"/>
      <c r="F105" s="94"/>
      <c r="H105" s="95" t="str">
        <f>IF(G105="","",G105/[1]SUMMARY!$J$5)</f>
        <v/>
      </c>
      <c r="J105" s="134"/>
      <c r="K105" s="134"/>
      <c r="L105" s="134"/>
      <c r="M105" s="97"/>
      <c r="N105" s="134"/>
      <c r="O105" s="135"/>
    </row>
    <row r="106" spans="2:15" s="133" customFormat="1" x14ac:dyDescent="0.3">
      <c r="B106" s="133" t="s">
        <v>345</v>
      </c>
      <c r="E106" s="94"/>
      <c r="F106" s="94"/>
      <c r="H106" s="95" t="str">
        <f>IF(G106="","",G106/[1]SUMMARY!$J$5)</f>
        <v/>
      </c>
      <c r="J106" s="134"/>
      <c r="K106" s="134"/>
      <c r="L106" s="134"/>
      <c r="M106" s="97"/>
      <c r="N106" s="134"/>
      <c r="O106" s="135"/>
    </row>
    <row r="107" spans="2:15" s="133" customFormat="1" x14ac:dyDescent="0.3">
      <c r="B107" s="133" t="s">
        <v>346</v>
      </c>
      <c r="E107" s="94"/>
      <c r="F107" s="94"/>
      <c r="H107" s="95" t="str">
        <f>IF(G107="","",G107/[1]SUMMARY!$J$5)</f>
        <v/>
      </c>
      <c r="J107" s="134"/>
      <c r="K107" s="134"/>
      <c r="L107" s="134"/>
      <c r="M107" s="97"/>
      <c r="N107" s="134"/>
      <c r="O107" s="135"/>
    </row>
    <row r="108" spans="2:15" s="133" customFormat="1" x14ac:dyDescent="0.3">
      <c r="B108" s="133" t="s">
        <v>347</v>
      </c>
      <c r="E108" s="94"/>
      <c r="F108" s="94"/>
      <c r="H108" s="95" t="str">
        <f>IF(G108="","",G108/[1]SUMMARY!$J$5)</f>
        <v/>
      </c>
      <c r="J108" s="134"/>
      <c r="K108" s="134"/>
      <c r="L108" s="134"/>
      <c r="M108" s="97"/>
      <c r="N108" s="134"/>
      <c r="O108" s="135"/>
    </row>
    <row r="109" spans="2:15" s="133" customFormat="1" x14ac:dyDescent="0.3">
      <c r="B109" s="133" t="s">
        <v>348</v>
      </c>
      <c r="E109" s="94"/>
      <c r="F109" s="94"/>
      <c r="H109" s="95" t="str">
        <f>IF(G109="","",G109/[1]SUMMARY!$J$5)</f>
        <v/>
      </c>
      <c r="J109" s="134"/>
      <c r="K109" s="134"/>
      <c r="L109" s="134"/>
      <c r="M109" s="97"/>
      <c r="N109" s="134"/>
      <c r="O109" s="135"/>
    </row>
    <row r="110" spans="2:15" s="133" customFormat="1" x14ac:dyDescent="0.3">
      <c r="B110" s="133" t="s">
        <v>349</v>
      </c>
      <c r="E110" s="94"/>
      <c r="F110" s="94"/>
      <c r="H110" s="95" t="str">
        <f>IF(G110="","",G110/[1]SUMMARY!$J$5)</f>
        <v/>
      </c>
      <c r="J110" s="134"/>
      <c r="K110" s="134"/>
      <c r="L110" s="134"/>
      <c r="M110" s="97"/>
      <c r="N110" s="134"/>
      <c r="O110" s="135"/>
    </row>
    <row r="111" spans="2:15" s="133" customFormat="1" x14ac:dyDescent="0.3">
      <c r="B111" s="133" t="s">
        <v>350</v>
      </c>
      <c r="E111" s="94"/>
      <c r="F111" s="94"/>
      <c r="H111" s="95" t="str">
        <f>IF(G111="","",G111/[1]SUMMARY!$J$5)</f>
        <v/>
      </c>
      <c r="J111" s="134"/>
      <c r="K111" s="134"/>
      <c r="L111" s="134"/>
      <c r="M111" s="97"/>
      <c r="N111" s="134"/>
      <c r="O111" s="135"/>
    </row>
    <row r="112" spans="2:15" s="133" customFormat="1" x14ac:dyDescent="0.3">
      <c r="B112" s="133" t="s">
        <v>351</v>
      </c>
      <c r="E112" s="94"/>
      <c r="F112" s="94"/>
      <c r="H112" s="95" t="str">
        <f>IF(G112="","",G112/[1]SUMMARY!$J$5)</f>
        <v/>
      </c>
      <c r="J112" s="134"/>
      <c r="K112" s="134"/>
      <c r="L112" s="134"/>
      <c r="M112" s="97"/>
      <c r="N112" s="134"/>
      <c r="O112" s="135"/>
    </row>
    <row r="113" spans="2:15" s="133" customFormat="1" x14ac:dyDescent="0.3">
      <c r="B113" s="133" t="s">
        <v>352</v>
      </c>
      <c r="E113" s="94"/>
      <c r="F113" s="94"/>
      <c r="H113" s="95" t="str">
        <f>IF(G113="","",G113/[1]SUMMARY!$J$5)</f>
        <v/>
      </c>
      <c r="J113" s="134"/>
      <c r="K113" s="134"/>
      <c r="L113" s="134"/>
      <c r="M113" s="97"/>
      <c r="N113" s="134"/>
      <c r="O113" s="135"/>
    </row>
    <row r="114" spans="2:15" s="133" customFormat="1" x14ac:dyDescent="0.3">
      <c r="B114" s="133" t="s">
        <v>353</v>
      </c>
      <c r="E114" s="94"/>
      <c r="F114" s="94"/>
      <c r="H114" s="95" t="str">
        <f>IF(G114="","",G114/[1]SUMMARY!$J$5)</f>
        <v/>
      </c>
      <c r="J114" s="134"/>
      <c r="K114" s="134"/>
      <c r="L114" s="134"/>
      <c r="M114" s="97"/>
      <c r="N114" s="134"/>
      <c r="O114" s="135"/>
    </row>
    <row r="115" spans="2:15" s="133" customFormat="1" x14ac:dyDescent="0.3">
      <c r="B115" s="133" t="s">
        <v>354</v>
      </c>
      <c r="E115" s="94"/>
      <c r="F115" s="94"/>
      <c r="H115" s="95" t="str">
        <f>IF(G115="","",G115/[1]SUMMARY!$J$5)</f>
        <v/>
      </c>
      <c r="J115" s="134"/>
      <c r="K115" s="134"/>
      <c r="L115" s="134"/>
      <c r="M115" s="97"/>
      <c r="N115" s="134"/>
      <c r="O115" s="135"/>
    </row>
    <row r="116" spans="2:15" s="133" customFormat="1" x14ac:dyDescent="0.3">
      <c r="B116" s="133" t="s">
        <v>355</v>
      </c>
      <c r="E116" s="94"/>
      <c r="F116" s="94"/>
      <c r="H116" s="95" t="str">
        <f>IF(G116="","",G116/[1]SUMMARY!$J$5)</f>
        <v/>
      </c>
      <c r="J116" s="134"/>
      <c r="K116" s="134"/>
      <c r="L116" s="134"/>
      <c r="M116" s="97"/>
      <c r="N116" s="134"/>
      <c r="O116" s="135"/>
    </row>
    <row r="117" spans="2:15" s="133" customFormat="1" x14ac:dyDescent="0.3">
      <c r="B117" s="133" t="s">
        <v>356</v>
      </c>
      <c r="E117" s="94"/>
      <c r="F117" s="94"/>
      <c r="H117" s="95" t="str">
        <f>IF(G117="","",G117/[1]SUMMARY!$J$5)</f>
        <v/>
      </c>
      <c r="J117" s="134"/>
      <c r="K117" s="134"/>
      <c r="L117" s="134"/>
      <c r="M117" s="97"/>
      <c r="N117" s="134"/>
      <c r="O117" s="135"/>
    </row>
    <row r="118" spans="2:15" s="133" customFormat="1" x14ac:dyDescent="0.3">
      <c r="B118" s="133" t="s">
        <v>357</v>
      </c>
      <c r="E118" s="94"/>
      <c r="F118" s="94"/>
      <c r="H118" s="95" t="str">
        <f>IF(G118="","",G118/[1]SUMMARY!$J$5)</f>
        <v/>
      </c>
      <c r="J118" s="134"/>
      <c r="K118" s="134"/>
      <c r="L118" s="134"/>
      <c r="M118" s="97"/>
      <c r="N118" s="134"/>
      <c r="O118" s="135"/>
    </row>
    <row r="119" spans="2:15" s="133" customFormat="1" x14ac:dyDescent="0.3">
      <c r="B119" s="133" t="s">
        <v>358</v>
      </c>
      <c r="E119" s="94"/>
      <c r="F119" s="94"/>
      <c r="H119" s="95" t="str">
        <f>IF(G119="","",G119/[1]SUMMARY!$J$5)</f>
        <v/>
      </c>
      <c r="J119" s="134"/>
      <c r="K119" s="134"/>
      <c r="L119" s="134"/>
      <c r="M119" s="97"/>
      <c r="N119" s="134"/>
      <c r="O119" s="135"/>
    </row>
    <row r="120" spans="2:15" s="133" customFormat="1" x14ac:dyDescent="0.3">
      <c r="B120" s="133" t="s">
        <v>359</v>
      </c>
      <c r="E120" s="94"/>
      <c r="F120" s="94"/>
      <c r="H120" s="95" t="str">
        <f>IF(G120="","",G120/[1]SUMMARY!$J$5)</f>
        <v/>
      </c>
      <c r="J120" s="134"/>
      <c r="K120" s="134"/>
      <c r="L120" s="134"/>
      <c r="M120" s="97"/>
      <c r="N120" s="134"/>
      <c r="O120" s="135"/>
    </row>
    <row r="121" spans="2:15" s="133" customFormat="1" x14ac:dyDescent="0.3">
      <c r="B121" s="133" t="s">
        <v>360</v>
      </c>
      <c r="E121" s="94"/>
      <c r="F121" s="94"/>
      <c r="H121" s="95" t="str">
        <f>IF(G121="","",G121/[1]SUMMARY!$J$5)</f>
        <v/>
      </c>
      <c r="J121" s="134"/>
      <c r="K121" s="134"/>
      <c r="L121" s="134"/>
      <c r="M121" s="97"/>
      <c r="N121" s="134"/>
      <c r="O121" s="135"/>
    </row>
    <row r="122" spans="2:15" s="133" customFormat="1" x14ac:dyDescent="0.3">
      <c r="B122" s="133" t="s">
        <v>361</v>
      </c>
      <c r="E122" s="94"/>
      <c r="F122" s="94"/>
      <c r="H122" s="95" t="str">
        <f>IF(G122="","",G122/[1]SUMMARY!$J$5)</f>
        <v/>
      </c>
      <c r="J122" s="134"/>
      <c r="K122" s="134"/>
      <c r="L122" s="134"/>
      <c r="M122" s="97"/>
      <c r="N122" s="134"/>
      <c r="O122" s="135"/>
    </row>
    <row r="123" spans="2:15" s="133" customFormat="1" x14ac:dyDescent="0.3">
      <c r="B123" s="133" t="s">
        <v>362</v>
      </c>
      <c r="E123" s="94"/>
      <c r="F123" s="94"/>
      <c r="H123" s="95" t="str">
        <f>IF(G123="","",G123/[1]SUMMARY!$J$5)</f>
        <v/>
      </c>
      <c r="J123" s="134"/>
      <c r="K123" s="134"/>
      <c r="L123" s="134"/>
      <c r="M123" s="97"/>
      <c r="N123" s="134"/>
      <c r="O123" s="135"/>
    </row>
    <row r="124" spans="2:15" s="133" customFormat="1" x14ac:dyDescent="0.3">
      <c r="B124" s="133" t="s">
        <v>363</v>
      </c>
      <c r="E124" s="94"/>
      <c r="F124" s="94"/>
      <c r="H124" s="95" t="str">
        <f>IF(G124="","",G124/[1]SUMMARY!$J$5)</f>
        <v/>
      </c>
      <c r="J124" s="134"/>
      <c r="K124" s="134"/>
      <c r="L124" s="134"/>
      <c r="M124" s="97"/>
      <c r="N124" s="134"/>
      <c r="O124" s="135"/>
    </row>
    <row r="125" spans="2:15" s="133" customFormat="1" x14ac:dyDescent="0.3">
      <c r="B125" s="133" t="s">
        <v>364</v>
      </c>
      <c r="E125" s="94"/>
      <c r="F125" s="94"/>
      <c r="H125" s="95" t="str">
        <f>IF(G125="","",G125/[1]SUMMARY!$J$5)</f>
        <v/>
      </c>
      <c r="J125" s="134"/>
      <c r="K125" s="134"/>
      <c r="L125" s="134"/>
      <c r="M125" s="97"/>
      <c r="N125" s="134"/>
      <c r="O125" s="135"/>
    </row>
    <row r="126" spans="2:15" s="133" customFormat="1" x14ac:dyDescent="0.3">
      <c r="B126" s="133" t="s">
        <v>365</v>
      </c>
      <c r="E126" s="94"/>
      <c r="F126" s="94"/>
      <c r="H126" s="95" t="str">
        <f>IF(G126="","",G126/[1]SUMMARY!$J$5)</f>
        <v/>
      </c>
      <c r="J126" s="134"/>
      <c r="K126" s="134"/>
      <c r="L126" s="134"/>
      <c r="M126" s="97"/>
      <c r="N126" s="134"/>
      <c r="O126" s="135"/>
    </row>
    <row r="127" spans="2:15" s="133" customFormat="1" x14ac:dyDescent="0.3">
      <c r="B127" s="133" t="s">
        <v>366</v>
      </c>
      <c r="E127" s="94"/>
      <c r="F127" s="94"/>
      <c r="H127" s="95" t="str">
        <f>IF(G127="","",G127/[1]SUMMARY!$J$5)</f>
        <v/>
      </c>
      <c r="J127" s="134"/>
      <c r="K127" s="134"/>
      <c r="L127" s="134"/>
      <c r="M127" s="97"/>
      <c r="N127" s="134"/>
      <c r="O127" s="135"/>
    </row>
    <row r="128" spans="2:15" s="133" customFormat="1" x14ac:dyDescent="0.3">
      <c r="B128" s="133" t="s">
        <v>367</v>
      </c>
      <c r="E128" s="94"/>
      <c r="F128" s="94"/>
      <c r="H128" s="95" t="str">
        <f>IF(G128="","",G128/[1]SUMMARY!$J$5)</f>
        <v/>
      </c>
      <c r="J128" s="134"/>
      <c r="K128" s="134"/>
      <c r="L128" s="134"/>
      <c r="M128" s="97"/>
      <c r="N128" s="134"/>
      <c r="O128" s="135"/>
    </row>
    <row r="129" spans="2:15" s="133" customFormat="1" x14ac:dyDescent="0.3">
      <c r="B129" s="133" t="s">
        <v>368</v>
      </c>
      <c r="E129" s="94"/>
      <c r="F129" s="94"/>
      <c r="H129" s="95" t="str">
        <f>IF(G129="","",G129/[1]SUMMARY!$J$5)</f>
        <v/>
      </c>
      <c r="J129" s="134"/>
      <c r="K129" s="134"/>
      <c r="L129" s="134"/>
      <c r="M129" s="97"/>
      <c r="N129" s="134"/>
      <c r="O129" s="135"/>
    </row>
    <row r="130" spans="2:15" s="133" customFormat="1" x14ac:dyDescent="0.3">
      <c r="B130" s="133" t="s">
        <v>369</v>
      </c>
      <c r="E130" s="94"/>
      <c r="F130" s="94"/>
      <c r="H130" s="95" t="str">
        <f>IF(G130="","",G130/[1]SUMMARY!$J$5)</f>
        <v/>
      </c>
      <c r="J130" s="134"/>
      <c r="K130" s="134"/>
      <c r="L130" s="134"/>
      <c r="M130" s="97"/>
      <c r="N130" s="134"/>
      <c r="O130" s="135"/>
    </row>
    <row r="131" spans="2:15" s="133" customFormat="1" x14ac:dyDescent="0.3">
      <c r="B131" s="133" t="s">
        <v>370</v>
      </c>
      <c r="E131" s="94"/>
      <c r="F131" s="94"/>
      <c r="H131" s="95" t="str">
        <f>IF(G131="","",G131/[1]SUMMARY!$J$5)</f>
        <v/>
      </c>
      <c r="J131" s="134"/>
      <c r="K131" s="134"/>
      <c r="L131" s="134"/>
      <c r="M131" s="97"/>
      <c r="N131" s="134"/>
      <c r="O131" s="135"/>
    </row>
    <row r="132" spans="2:15" s="133" customFormat="1" x14ac:dyDescent="0.3">
      <c r="B132" s="133" t="s">
        <v>371</v>
      </c>
      <c r="E132" s="94"/>
      <c r="F132" s="94"/>
      <c r="H132" s="95" t="str">
        <f>IF(G132="","",G132/[1]SUMMARY!$J$5)</f>
        <v/>
      </c>
      <c r="J132" s="134"/>
      <c r="K132" s="134"/>
      <c r="L132" s="134"/>
      <c r="M132" s="97"/>
      <c r="N132" s="134"/>
      <c r="O132" s="135"/>
    </row>
    <row r="133" spans="2:15" s="133" customFormat="1" x14ac:dyDescent="0.3">
      <c r="B133" s="133" t="s">
        <v>372</v>
      </c>
      <c r="E133" s="94"/>
      <c r="F133" s="94"/>
      <c r="H133" s="95" t="str">
        <f>IF(G133="","",G133/[1]SUMMARY!$J$5)</f>
        <v/>
      </c>
      <c r="J133" s="134"/>
      <c r="K133" s="134"/>
      <c r="L133" s="134"/>
      <c r="M133" s="97"/>
      <c r="N133" s="134"/>
      <c r="O133" s="135"/>
    </row>
    <row r="134" spans="2:15" s="133" customFormat="1" x14ac:dyDescent="0.3">
      <c r="B134" s="133" t="s">
        <v>373</v>
      </c>
      <c r="E134" s="94"/>
      <c r="F134" s="94"/>
      <c r="H134" s="95" t="str">
        <f>IF(G134="","",G134/[1]SUMMARY!$J$5)</f>
        <v/>
      </c>
      <c r="J134" s="134"/>
      <c r="K134" s="134"/>
      <c r="L134" s="134"/>
      <c r="M134" s="97"/>
      <c r="N134" s="134"/>
      <c r="O134" s="135"/>
    </row>
    <row r="135" spans="2:15" s="133" customFormat="1" x14ac:dyDescent="0.3">
      <c r="B135" s="133" t="s">
        <v>374</v>
      </c>
      <c r="E135" s="94"/>
      <c r="F135" s="94"/>
      <c r="H135" s="95" t="str">
        <f>IF(G135="","",G135/[1]SUMMARY!$J$5)</f>
        <v/>
      </c>
      <c r="J135" s="134"/>
      <c r="K135" s="134"/>
      <c r="L135" s="134"/>
      <c r="M135" s="97"/>
      <c r="N135" s="134"/>
      <c r="O135" s="135"/>
    </row>
    <row r="136" spans="2:15" s="133" customFormat="1" x14ac:dyDescent="0.3">
      <c r="B136" s="133" t="s">
        <v>375</v>
      </c>
      <c r="E136" s="94"/>
      <c r="F136" s="94"/>
      <c r="H136" s="95" t="str">
        <f>IF(G136="","",G136/[1]SUMMARY!$J$5)</f>
        <v/>
      </c>
      <c r="J136" s="134"/>
      <c r="K136" s="134"/>
      <c r="L136" s="134"/>
      <c r="M136" s="97"/>
      <c r="N136" s="134"/>
      <c r="O136" s="135"/>
    </row>
    <row r="137" spans="2:15" s="133" customFormat="1" x14ac:dyDescent="0.3">
      <c r="B137" s="133" t="s">
        <v>376</v>
      </c>
      <c r="E137" s="94"/>
      <c r="F137" s="94"/>
      <c r="H137" s="95" t="str">
        <f>IF(G137="","",G137/[1]SUMMARY!$J$5)</f>
        <v/>
      </c>
      <c r="J137" s="134"/>
      <c r="K137" s="134"/>
      <c r="L137" s="134"/>
      <c r="M137" s="97"/>
      <c r="N137" s="134"/>
      <c r="O137" s="135"/>
    </row>
    <row r="138" spans="2:15" s="133" customFormat="1" x14ac:dyDescent="0.3">
      <c r="B138" s="133" t="s">
        <v>377</v>
      </c>
      <c r="E138" s="94"/>
      <c r="F138" s="94"/>
      <c r="H138" s="95" t="str">
        <f>IF(G138="","",G138/[1]SUMMARY!$J$5)</f>
        <v/>
      </c>
      <c r="J138" s="134"/>
      <c r="K138" s="134"/>
      <c r="L138" s="134"/>
      <c r="M138" s="97"/>
      <c r="N138" s="134"/>
      <c r="O138" s="135"/>
    </row>
    <row r="139" spans="2:15" s="133" customFormat="1" x14ac:dyDescent="0.3">
      <c r="B139" s="133" t="s">
        <v>378</v>
      </c>
      <c r="E139" s="94"/>
      <c r="F139" s="94"/>
      <c r="H139" s="95" t="str">
        <f>IF(G139="","",G139/[1]SUMMARY!$J$5)</f>
        <v/>
      </c>
      <c r="J139" s="134"/>
      <c r="K139" s="134"/>
      <c r="L139" s="134"/>
      <c r="M139" s="97"/>
      <c r="N139" s="134"/>
      <c r="O139" s="135"/>
    </row>
    <row r="140" spans="2:15" s="133" customFormat="1" x14ac:dyDescent="0.3">
      <c r="B140" s="133" t="s">
        <v>379</v>
      </c>
      <c r="E140" s="94"/>
      <c r="F140" s="94"/>
      <c r="H140" s="95" t="str">
        <f>IF(G140="","",G140/[1]SUMMARY!$J$5)</f>
        <v/>
      </c>
      <c r="J140" s="134"/>
      <c r="K140" s="134"/>
      <c r="L140" s="134"/>
      <c r="M140" s="97"/>
      <c r="N140" s="134"/>
      <c r="O140" s="135"/>
    </row>
    <row r="141" spans="2:15" s="133" customFormat="1" x14ac:dyDescent="0.3">
      <c r="B141" s="133" t="s">
        <v>380</v>
      </c>
      <c r="E141" s="94"/>
      <c r="F141" s="94"/>
      <c r="H141" s="95" t="str">
        <f>IF(G141="","",G141/[1]SUMMARY!$J$5)</f>
        <v/>
      </c>
      <c r="J141" s="134"/>
      <c r="K141" s="134"/>
      <c r="L141" s="134"/>
      <c r="M141" s="97"/>
      <c r="N141" s="134"/>
      <c r="O141" s="135"/>
    </row>
    <row r="142" spans="2:15" s="133" customFormat="1" x14ac:dyDescent="0.3">
      <c r="B142" s="133" t="s">
        <v>381</v>
      </c>
      <c r="E142" s="94"/>
      <c r="F142" s="94"/>
      <c r="H142" s="95" t="str">
        <f>IF(G142="","",G142/[1]SUMMARY!$J$5)</f>
        <v/>
      </c>
      <c r="J142" s="134"/>
      <c r="K142" s="134"/>
      <c r="L142" s="134"/>
      <c r="M142" s="97"/>
      <c r="N142" s="134"/>
      <c r="O142" s="135"/>
    </row>
    <row r="143" spans="2:15" s="133" customFormat="1" x14ac:dyDescent="0.3">
      <c r="B143" s="133" t="s">
        <v>382</v>
      </c>
      <c r="E143" s="94"/>
      <c r="F143" s="94"/>
      <c r="H143" s="95" t="str">
        <f>IF(G143="","",G143/[1]SUMMARY!$J$5)</f>
        <v/>
      </c>
      <c r="J143" s="134"/>
      <c r="K143" s="134"/>
      <c r="L143" s="134"/>
      <c r="M143" s="97"/>
      <c r="N143" s="134"/>
      <c r="O143" s="135"/>
    </row>
    <row r="144" spans="2:15" s="133" customFormat="1" x14ac:dyDescent="0.3">
      <c r="B144" s="133" t="s">
        <v>383</v>
      </c>
      <c r="E144" s="94"/>
      <c r="F144" s="94"/>
      <c r="H144" s="95" t="str">
        <f>IF(G144="","",G144/[1]SUMMARY!$J$5)</f>
        <v/>
      </c>
      <c r="J144" s="134"/>
      <c r="K144" s="134"/>
      <c r="L144" s="134"/>
      <c r="M144" s="97"/>
      <c r="N144" s="134"/>
      <c r="O144" s="135"/>
    </row>
    <row r="145" spans="2:15" s="133" customFormat="1" x14ac:dyDescent="0.3">
      <c r="B145" s="133" t="s">
        <v>384</v>
      </c>
      <c r="E145" s="94"/>
      <c r="F145" s="94"/>
      <c r="H145" s="95" t="str">
        <f>IF(G145="","",G145/[1]SUMMARY!$J$5)</f>
        <v/>
      </c>
      <c r="J145" s="134"/>
      <c r="K145" s="134"/>
      <c r="L145" s="134"/>
      <c r="M145" s="97"/>
      <c r="N145" s="134"/>
      <c r="O145" s="135"/>
    </row>
    <row r="146" spans="2:15" s="133" customFormat="1" x14ac:dyDescent="0.3">
      <c r="B146" s="133" t="s">
        <v>385</v>
      </c>
      <c r="E146" s="94"/>
      <c r="F146" s="94"/>
      <c r="H146" s="95" t="str">
        <f>IF(G146="","",G146/[1]SUMMARY!$J$5)</f>
        <v/>
      </c>
      <c r="J146" s="134"/>
      <c r="K146" s="134"/>
      <c r="L146" s="134"/>
      <c r="M146" s="97"/>
      <c r="N146" s="134"/>
      <c r="O146" s="135"/>
    </row>
    <row r="147" spans="2:15" s="133" customFormat="1" x14ac:dyDescent="0.3">
      <c r="B147" s="133" t="s">
        <v>386</v>
      </c>
      <c r="E147" s="94"/>
      <c r="F147" s="94"/>
      <c r="H147" s="95" t="str">
        <f>IF(G147="","",G147/[1]SUMMARY!$J$5)</f>
        <v/>
      </c>
      <c r="J147" s="134"/>
      <c r="K147" s="134"/>
      <c r="L147" s="134"/>
      <c r="M147" s="97"/>
      <c r="N147" s="134"/>
      <c r="O147" s="135"/>
    </row>
    <row r="148" spans="2:15" s="133" customFormat="1" x14ac:dyDescent="0.3">
      <c r="B148" s="133" t="s">
        <v>387</v>
      </c>
      <c r="E148" s="94"/>
      <c r="F148" s="94"/>
      <c r="H148" s="95" t="str">
        <f>IF(G148="","",G148/[1]SUMMARY!$J$5)</f>
        <v/>
      </c>
      <c r="J148" s="134"/>
      <c r="K148" s="134"/>
      <c r="L148" s="134"/>
      <c r="M148" s="97"/>
      <c r="N148" s="134"/>
      <c r="O148" s="135"/>
    </row>
    <row r="149" spans="2:15" s="133" customFormat="1" x14ac:dyDescent="0.3">
      <c r="B149" s="133" t="s">
        <v>388</v>
      </c>
      <c r="E149" s="94"/>
      <c r="F149" s="94"/>
      <c r="H149" s="95" t="str">
        <f>IF(G149="","",G149/[1]SUMMARY!$J$5)</f>
        <v/>
      </c>
      <c r="J149" s="134"/>
      <c r="K149" s="134"/>
      <c r="L149" s="134"/>
      <c r="M149" s="97"/>
      <c r="N149" s="134"/>
      <c r="O149" s="135"/>
    </row>
    <row r="150" spans="2:15" s="133" customFormat="1" x14ac:dyDescent="0.3">
      <c r="B150" s="133" t="s">
        <v>389</v>
      </c>
      <c r="E150" s="94"/>
      <c r="F150" s="94"/>
      <c r="H150" s="95" t="str">
        <f>IF(G150="","",G150/[1]SUMMARY!$J$5)</f>
        <v/>
      </c>
      <c r="J150" s="134"/>
      <c r="K150" s="134"/>
      <c r="L150" s="134"/>
      <c r="M150" s="97"/>
      <c r="N150" s="134"/>
      <c r="O150" s="135"/>
    </row>
    <row r="151" spans="2:15" s="133" customFormat="1" x14ac:dyDescent="0.3">
      <c r="B151" s="133" t="s">
        <v>390</v>
      </c>
      <c r="E151" s="94"/>
      <c r="F151" s="94"/>
      <c r="H151" s="95" t="str">
        <f>IF(G151="","",G151/[1]SUMMARY!$J$5)</f>
        <v/>
      </c>
      <c r="J151" s="134"/>
      <c r="K151" s="134"/>
      <c r="L151" s="134"/>
      <c r="M151" s="97"/>
      <c r="N151" s="134"/>
      <c r="O151" s="135"/>
    </row>
    <row r="152" spans="2:15" s="133" customFormat="1" x14ac:dyDescent="0.3">
      <c r="B152" s="133" t="s">
        <v>391</v>
      </c>
      <c r="E152" s="94"/>
      <c r="F152" s="94"/>
      <c r="H152" s="95" t="str">
        <f>IF(G152="","",G152/[1]SUMMARY!$J$5)</f>
        <v/>
      </c>
      <c r="J152" s="134"/>
      <c r="K152" s="134"/>
      <c r="L152" s="134"/>
      <c r="M152" s="97"/>
      <c r="N152" s="134"/>
      <c r="O152" s="135"/>
    </row>
    <row r="153" spans="2:15" s="133" customFormat="1" x14ac:dyDescent="0.3">
      <c r="B153" s="133" t="s">
        <v>392</v>
      </c>
      <c r="E153" s="94"/>
      <c r="F153" s="94"/>
      <c r="H153" s="95" t="str">
        <f>IF(G153="","",G153/[1]SUMMARY!$J$5)</f>
        <v/>
      </c>
      <c r="J153" s="134"/>
      <c r="K153" s="134"/>
      <c r="L153" s="134"/>
      <c r="M153" s="97"/>
      <c r="N153" s="134"/>
      <c r="O153" s="135"/>
    </row>
    <row r="154" spans="2:15" s="133" customFormat="1" x14ac:dyDescent="0.3">
      <c r="B154" s="133" t="s">
        <v>393</v>
      </c>
      <c r="E154" s="94"/>
      <c r="F154" s="94"/>
      <c r="H154" s="95" t="str">
        <f>IF(G154="","",G154/[1]SUMMARY!$J$5)</f>
        <v/>
      </c>
      <c r="J154" s="134"/>
      <c r="K154" s="134"/>
      <c r="L154" s="134"/>
      <c r="M154" s="97"/>
      <c r="N154" s="134"/>
      <c r="O154" s="135"/>
    </row>
    <row r="155" spans="2:15" s="133" customFormat="1" x14ac:dyDescent="0.3">
      <c r="B155" s="133" t="s">
        <v>394</v>
      </c>
      <c r="E155" s="94"/>
      <c r="F155" s="94"/>
      <c r="H155" s="95" t="str">
        <f>IF(G155="","",G155/[1]SUMMARY!$J$5)</f>
        <v/>
      </c>
      <c r="J155" s="134"/>
      <c r="K155" s="134"/>
      <c r="L155" s="134"/>
      <c r="M155" s="97"/>
      <c r="N155" s="134"/>
      <c r="O155" s="135"/>
    </row>
    <row r="156" spans="2:15" s="133" customFormat="1" x14ac:dyDescent="0.3">
      <c r="B156" s="133" t="s">
        <v>395</v>
      </c>
      <c r="E156" s="94"/>
      <c r="F156" s="94"/>
      <c r="H156" s="95" t="str">
        <f>IF(G156="","",G156/[1]SUMMARY!$J$5)</f>
        <v/>
      </c>
      <c r="J156" s="134"/>
      <c r="K156" s="134"/>
      <c r="L156" s="134"/>
      <c r="M156" s="97"/>
      <c r="N156" s="134"/>
      <c r="O156" s="135"/>
    </row>
    <row r="157" spans="2:15" s="133" customFormat="1" x14ac:dyDescent="0.3">
      <c r="B157" s="133" t="s">
        <v>396</v>
      </c>
      <c r="E157" s="94"/>
      <c r="F157" s="94"/>
      <c r="H157" s="95" t="str">
        <f>IF(G157="","",G157/[1]SUMMARY!$J$5)</f>
        <v/>
      </c>
      <c r="J157" s="134"/>
      <c r="K157" s="134"/>
      <c r="L157" s="134"/>
      <c r="M157" s="97"/>
      <c r="N157" s="134"/>
      <c r="O157" s="135"/>
    </row>
    <row r="158" spans="2:15" s="133" customFormat="1" x14ac:dyDescent="0.3">
      <c r="B158" s="133" t="s">
        <v>397</v>
      </c>
      <c r="E158" s="94"/>
      <c r="F158" s="94"/>
      <c r="H158" s="95" t="str">
        <f>IF(G158="","",G158/[1]SUMMARY!$J$5)</f>
        <v/>
      </c>
      <c r="J158" s="134"/>
      <c r="K158" s="134"/>
      <c r="L158" s="134"/>
      <c r="M158" s="97"/>
      <c r="N158" s="134"/>
      <c r="O158" s="135"/>
    </row>
    <row r="159" spans="2:15" s="133" customFormat="1" x14ac:dyDescent="0.3">
      <c r="B159" s="133" t="s">
        <v>398</v>
      </c>
      <c r="E159" s="94"/>
      <c r="F159" s="94"/>
      <c r="H159" s="95" t="str">
        <f>IF(G159="","",G159/[1]SUMMARY!$J$5)</f>
        <v/>
      </c>
      <c r="J159" s="134"/>
      <c r="K159" s="134"/>
      <c r="L159" s="134"/>
      <c r="M159" s="97"/>
      <c r="N159" s="134"/>
      <c r="O159" s="135"/>
    </row>
    <row r="160" spans="2:15" s="133" customFormat="1" x14ac:dyDescent="0.3">
      <c r="B160" s="133" t="s">
        <v>399</v>
      </c>
      <c r="E160" s="94"/>
      <c r="F160" s="94"/>
      <c r="H160" s="95" t="str">
        <f>IF(G160="","",G160/[1]SUMMARY!$J$5)</f>
        <v/>
      </c>
      <c r="J160" s="134"/>
      <c r="K160" s="134"/>
      <c r="L160" s="134"/>
      <c r="M160" s="97"/>
      <c r="N160" s="134"/>
      <c r="O160" s="135"/>
    </row>
    <row r="161" spans="2:15" s="133" customFormat="1" x14ac:dyDescent="0.3">
      <c r="B161" s="133" t="s">
        <v>400</v>
      </c>
      <c r="E161" s="94"/>
      <c r="F161" s="94"/>
      <c r="H161" s="95" t="str">
        <f>IF(G161="","",G161/[1]SUMMARY!$J$5)</f>
        <v/>
      </c>
      <c r="J161" s="134"/>
      <c r="K161" s="134"/>
      <c r="L161" s="134"/>
      <c r="M161" s="97"/>
      <c r="N161" s="134"/>
      <c r="O161" s="135"/>
    </row>
    <row r="162" spans="2:15" s="133" customFormat="1" x14ac:dyDescent="0.3">
      <c r="B162" s="133" t="s">
        <v>401</v>
      </c>
      <c r="E162" s="94"/>
      <c r="F162" s="94"/>
      <c r="H162" s="95" t="str">
        <f>IF(G162="","",G162/[1]SUMMARY!$J$5)</f>
        <v/>
      </c>
      <c r="J162" s="134"/>
      <c r="K162" s="134"/>
      <c r="L162" s="134"/>
      <c r="M162" s="97"/>
      <c r="N162" s="134"/>
      <c r="O162" s="135"/>
    </row>
    <row r="163" spans="2:15" s="133" customFormat="1" x14ac:dyDescent="0.3">
      <c r="B163" s="133" t="s">
        <v>402</v>
      </c>
      <c r="E163" s="94"/>
      <c r="F163" s="94"/>
      <c r="H163" s="95" t="str">
        <f>IF(G163="","",G163/[1]SUMMARY!$J$5)</f>
        <v/>
      </c>
      <c r="J163" s="134"/>
      <c r="K163" s="134"/>
      <c r="L163" s="134"/>
      <c r="M163" s="97"/>
      <c r="N163" s="134"/>
      <c r="O163" s="135"/>
    </row>
    <row r="164" spans="2:15" s="133" customFormat="1" x14ac:dyDescent="0.3">
      <c r="B164" s="133" t="s">
        <v>403</v>
      </c>
      <c r="E164" s="94"/>
      <c r="F164" s="94"/>
      <c r="H164" s="95" t="str">
        <f>IF(G164="","",G164/[1]SUMMARY!$J$5)</f>
        <v/>
      </c>
      <c r="J164" s="134"/>
      <c r="K164" s="134"/>
      <c r="L164" s="134"/>
      <c r="M164" s="97"/>
      <c r="N164" s="134"/>
      <c r="O164" s="135"/>
    </row>
    <row r="165" spans="2:15" s="133" customFormat="1" x14ac:dyDescent="0.3">
      <c r="B165" s="133" t="s">
        <v>404</v>
      </c>
      <c r="E165" s="94"/>
      <c r="F165" s="94"/>
      <c r="H165" s="95" t="str">
        <f>IF(G165="","",G165/[1]SUMMARY!$J$5)</f>
        <v/>
      </c>
      <c r="J165" s="134"/>
      <c r="K165" s="134"/>
      <c r="L165" s="134"/>
      <c r="M165" s="97"/>
      <c r="N165" s="134"/>
      <c r="O165" s="135"/>
    </row>
    <row r="166" spans="2:15" s="133" customFormat="1" x14ac:dyDescent="0.3">
      <c r="B166" s="133" t="s">
        <v>405</v>
      </c>
      <c r="E166" s="94"/>
      <c r="F166" s="94"/>
      <c r="H166" s="95" t="str">
        <f>IF(G166="","",G166/[1]SUMMARY!$J$5)</f>
        <v/>
      </c>
      <c r="J166" s="134"/>
      <c r="K166" s="134"/>
      <c r="L166" s="134"/>
      <c r="M166" s="97"/>
      <c r="N166" s="134"/>
      <c r="O166" s="135"/>
    </row>
    <row r="167" spans="2:15" s="133" customFormat="1" x14ac:dyDescent="0.3">
      <c r="B167" s="133" t="s">
        <v>406</v>
      </c>
      <c r="E167" s="94"/>
      <c r="F167" s="94"/>
      <c r="H167" s="95" t="str">
        <f>IF(G167="","",G167/[1]SUMMARY!$J$5)</f>
        <v/>
      </c>
      <c r="J167" s="134"/>
      <c r="K167" s="134"/>
      <c r="L167" s="134"/>
      <c r="M167" s="97"/>
      <c r="N167" s="134"/>
      <c r="O167" s="135"/>
    </row>
    <row r="168" spans="2:15" s="133" customFormat="1" x14ac:dyDescent="0.3">
      <c r="B168" s="133" t="s">
        <v>407</v>
      </c>
      <c r="E168" s="94"/>
      <c r="F168" s="94"/>
      <c r="H168" s="95" t="str">
        <f>IF(G168="","",G168/[1]SUMMARY!$J$5)</f>
        <v/>
      </c>
      <c r="J168" s="134"/>
      <c r="K168" s="134"/>
      <c r="L168" s="134"/>
      <c r="M168" s="97"/>
      <c r="N168" s="134"/>
      <c r="O168" s="135"/>
    </row>
    <row r="169" spans="2:15" s="133" customFormat="1" x14ac:dyDescent="0.3">
      <c r="B169" s="133" t="s">
        <v>408</v>
      </c>
      <c r="E169" s="94"/>
      <c r="F169" s="94"/>
      <c r="H169" s="95" t="str">
        <f>IF(G169="","",G169/[1]SUMMARY!$J$5)</f>
        <v/>
      </c>
      <c r="J169" s="134"/>
      <c r="K169" s="134"/>
      <c r="L169" s="134"/>
      <c r="M169" s="97"/>
      <c r="N169" s="134"/>
      <c r="O169" s="135"/>
    </row>
    <row r="170" spans="2:15" s="133" customFormat="1" x14ac:dyDescent="0.3">
      <c r="B170" s="133" t="s">
        <v>409</v>
      </c>
      <c r="E170" s="94"/>
      <c r="F170" s="94"/>
      <c r="H170" s="95" t="str">
        <f>IF(G170="","",G170/[1]SUMMARY!$J$5)</f>
        <v/>
      </c>
      <c r="J170" s="134"/>
      <c r="K170" s="134"/>
      <c r="L170" s="134"/>
      <c r="M170" s="97"/>
      <c r="N170" s="134"/>
      <c r="O170" s="135"/>
    </row>
    <row r="171" spans="2:15" s="133" customFormat="1" x14ac:dyDescent="0.3">
      <c r="B171" s="133" t="s">
        <v>410</v>
      </c>
      <c r="E171" s="94"/>
      <c r="F171" s="94"/>
      <c r="H171" s="95" t="str">
        <f>IF(G171="","",G171/[1]SUMMARY!$J$5)</f>
        <v/>
      </c>
      <c r="J171" s="134"/>
      <c r="K171" s="134"/>
      <c r="L171" s="134"/>
      <c r="M171" s="97"/>
      <c r="N171" s="134"/>
      <c r="O171" s="135"/>
    </row>
    <row r="172" spans="2:15" s="133" customFormat="1" x14ac:dyDescent="0.3">
      <c r="B172" s="133" t="s">
        <v>411</v>
      </c>
      <c r="E172" s="94"/>
      <c r="F172" s="94"/>
      <c r="H172" s="95" t="str">
        <f>IF(G172="","",G172/[1]SUMMARY!$J$5)</f>
        <v/>
      </c>
      <c r="J172" s="134"/>
      <c r="K172" s="134"/>
      <c r="L172" s="134"/>
      <c r="M172" s="97"/>
      <c r="N172" s="134"/>
      <c r="O172" s="135"/>
    </row>
    <row r="173" spans="2:15" s="133" customFormat="1" x14ac:dyDescent="0.3">
      <c r="B173" s="133" t="s">
        <v>412</v>
      </c>
      <c r="E173" s="94"/>
      <c r="F173" s="94"/>
      <c r="H173" s="95" t="str">
        <f>IF(G173="","",G173/[1]SUMMARY!$J$5)</f>
        <v/>
      </c>
      <c r="J173" s="134"/>
      <c r="K173" s="134"/>
      <c r="L173" s="134"/>
      <c r="M173" s="97"/>
      <c r="N173" s="134"/>
      <c r="O173" s="135"/>
    </row>
    <row r="174" spans="2:15" s="133" customFormat="1" x14ac:dyDescent="0.3">
      <c r="B174" s="133" t="s">
        <v>413</v>
      </c>
      <c r="E174" s="94"/>
      <c r="F174" s="94"/>
      <c r="H174" s="95" t="str">
        <f>IF(G174="","",G174/[1]SUMMARY!$J$5)</f>
        <v/>
      </c>
      <c r="J174" s="134"/>
      <c r="K174" s="134"/>
      <c r="L174" s="134"/>
      <c r="M174" s="97"/>
      <c r="N174" s="134"/>
      <c r="O174" s="135"/>
    </row>
    <row r="175" spans="2:15" s="133" customFormat="1" x14ac:dyDescent="0.3">
      <c r="B175" s="133" t="s">
        <v>414</v>
      </c>
      <c r="E175" s="94"/>
      <c r="F175" s="94"/>
      <c r="H175" s="95" t="str">
        <f>IF(G175="","",G175/[1]SUMMARY!$J$5)</f>
        <v/>
      </c>
      <c r="J175" s="134"/>
      <c r="K175" s="134"/>
      <c r="L175" s="134"/>
      <c r="M175" s="97"/>
      <c r="N175" s="134"/>
      <c r="O175" s="135"/>
    </row>
    <row r="176" spans="2:15" s="133" customFormat="1" x14ac:dyDescent="0.3">
      <c r="B176" s="133" t="s">
        <v>415</v>
      </c>
      <c r="E176" s="94"/>
      <c r="F176" s="94"/>
      <c r="H176" s="95" t="str">
        <f>IF(G176="","",G176/[1]SUMMARY!$J$5)</f>
        <v/>
      </c>
      <c r="J176" s="134"/>
      <c r="K176" s="134"/>
      <c r="L176" s="134"/>
      <c r="M176" s="97"/>
      <c r="N176" s="134"/>
      <c r="O176" s="135"/>
    </row>
    <row r="177" spans="2:15" s="133" customFormat="1" x14ac:dyDescent="0.3">
      <c r="B177" s="133" t="s">
        <v>416</v>
      </c>
      <c r="E177" s="94"/>
      <c r="F177" s="94"/>
      <c r="H177" s="95" t="str">
        <f>IF(G177="","",G177/[1]SUMMARY!$J$5)</f>
        <v/>
      </c>
      <c r="J177" s="134"/>
      <c r="K177" s="134"/>
      <c r="L177" s="134"/>
      <c r="M177" s="97"/>
      <c r="N177" s="134"/>
      <c r="O177" s="135"/>
    </row>
    <row r="178" spans="2:15" s="133" customFormat="1" x14ac:dyDescent="0.3">
      <c r="B178" s="133" t="s">
        <v>417</v>
      </c>
      <c r="E178" s="94"/>
      <c r="F178" s="94"/>
      <c r="H178" s="95" t="str">
        <f>IF(G178="","",G178/[1]SUMMARY!$J$5)</f>
        <v/>
      </c>
      <c r="J178" s="134"/>
      <c r="K178" s="134"/>
      <c r="L178" s="134"/>
      <c r="M178" s="97"/>
      <c r="N178" s="134"/>
      <c r="O178" s="135"/>
    </row>
    <row r="179" spans="2:15" s="133" customFormat="1" x14ac:dyDescent="0.3">
      <c r="B179" s="133" t="s">
        <v>418</v>
      </c>
      <c r="E179" s="94"/>
      <c r="F179" s="94"/>
      <c r="H179" s="95" t="str">
        <f>IF(G179="","",G179/[1]SUMMARY!$J$5)</f>
        <v/>
      </c>
      <c r="J179" s="134"/>
      <c r="K179" s="134"/>
      <c r="L179" s="134"/>
      <c r="M179" s="97"/>
      <c r="N179" s="134"/>
      <c r="O179" s="135"/>
    </row>
    <row r="180" spans="2:15" s="133" customFormat="1" x14ac:dyDescent="0.3">
      <c r="B180" s="133" t="s">
        <v>419</v>
      </c>
      <c r="E180" s="94"/>
      <c r="F180" s="94"/>
      <c r="H180" s="95" t="str">
        <f>IF(G180="","",G180/[1]SUMMARY!$J$5)</f>
        <v/>
      </c>
      <c r="J180" s="134"/>
      <c r="K180" s="134"/>
      <c r="L180" s="134"/>
      <c r="M180" s="97"/>
      <c r="N180" s="134"/>
      <c r="O180" s="135"/>
    </row>
    <row r="181" spans="2:15" s="133" customFormat="1" x14ac:dyDescent="0.3">
      <c r="B181" s="133" t="s">
        <v>420</v>
      </c>
      <c r="E181" s="94"/>
      <c r="F181" s="94"/>
      <c r="H181" s="95" t="str">
        <f>IF(G181="","",G181/[1]SUMMARY!$J$5)</f>
        <v/>
      </c>
      <c r="J181" s="134"/>
      <c r="K181" s="134"/>
      <c r="L181" s="134"/>
      <c r="M181" s="97"/>
      <c r="N181" s="134"/>
      <c r="O181" s="135"/>
    </row>
    <row r="182" spans="2:15" s="133" customFormat="1" x14ac:dyDescent="0.3">
      <c r="B182" s="133" t="s">
        <v>421</v>
      </c>
      <c r="E182" s="94"/>
      <c r="F182" s="94"/>
      <c r="H182" s="95" t="str">
        <f>IF(G182="","",G182/[1]SUMMARY!$J$5)</f>
        <v/>
      </c>
      <c r="J182" s="134"/>
      <c r="K182" s="134"/>
      <c r="L182" s="134"/>
      <c r="M182" s="97"/>
      <c r="N182" s="134"/>
      <c r="O182" s="135"/>
    </row>
    <row r="183" spans="2:15" s="133" customFormat="1" x14ac:dyDescent="0.3">
      <c r="B183" s="133" t="s">
        <v>422</v>
      </c>
      <c r="E183" s="94"/>
      <c r="F183" s="94"/>
      <c r="H183" s="95" t="str">
        <f>IF(G183="","",G183/[1]SUMMARY!$J$5)</f>
        <v/>
      </c>
      <c r="J183" s="134"/>
      <c r="K183" s="134"/>
      <c r="L183" s="134"/>
      <c r="M183" s="97"/>
      <c r="N183" s="134"/>
      <c r="O183" s="135"/>
    </row>
    <row r="184" spans="2:15" s="133" customFormat="1" x14ac:dyDescent="0.3">
      <c r="B184" s="133" t="s">
        <v>423</v>
      </c>
      <c r="E184" s="94"/>
      <c r="F184" s="94"/>
      <c r="H184" s="95" t="str">
        <f>IF(G184="","",G184/[1]SUMMARY!$J$5)</f>
        <v/>
      </c>
      <c r="J184" s="134"/>
      <c r="K184" s="134"/>
      <c r="L184" s="134"/>
      <c r="M184" s="97"/>
      <c r="N184" s="134"/>
      <c r="O184" s="135"/>
    </row>
    <row r="185" spans="2:15" s="133" customFormat="1" x14ac:dyDescent="0.3">
      <c r="B185" s="133" t="s">
        <v>424</v>
      </c>
      <c r="E185" s="94"/>
      <c r="F185" s="94"/>
      <c r="H185" s="95" t="str">
        <f>IF(G185="","",G185/[1]SUMMARY!$J$5)</f>
        <v/>
      </c>
      <c r="J185" s="134"/>
      <c r="K185" s="134"/>
      <c r="L185" s="134"/>
      <c r="M185" s="97"/>
      <c r="N185" s="134"/>
      <c r="O185" s="135"/>
    </row>
    <row r="186" spans="2:15" s="133" customFormat="1" x14ac:dyDescent="0.3">
      <c r="B186" s="133" t="s">
        <v>425</v>
      </c>
      <c r="E186" s="94"/>
      <c r="F186" s="94"/>
      <c r="H186" s="95" t="str">
        <f>IF(G186="","",G186/[1]SUMMARY!$J$5)</f>
        <v/>
      </c>
      <c r="J186" s="134"/>
      <c r="K186" s="134"/>
      <c r="L186" s="134"/>
      <c r="M186" s="97"/>
      <c r="N186" s="134"/>
      <c r="O186" s="135"/>
    </row>
    <row r="187" spans="2:15" s="133" customFormat="1" x14ac:dyDescent="0.3">
      <c r="B187" s="133" t="s">
        <v>426</v>
      </c>
      <c r="E187" s="94"/>
      <c r="F187" s="94"/>
      <c r="H187" s="95" t="str">
        <f>IF(G187="","",G187/[1]SUMMARY!$J$5)</f>
        <v/>
      </c>
      <c r="J187" s="134"/>
      <c r="K187" s="134"/>
      <c r="L187" s="134"/>
      <c r="M187" s="97"/>
      <c r="N187" s="134"/>
      <c r="O187" s="135"/>
    </row>
    <row r="188" spans="2:15" s="133" customFormat="1" x14ac:dyDescent="0.3">
      <c r="B188" s="133" t="s">
        <v>427</v>
      </c>
      <c r="E188" s="94"/>
      <c r="F188" s="94"/>
      <c r="H188" s="95" t="str">
        <f>IF(G188="","",G188/[1]SUMMARY!$J$5)</f>
        <v/>
      </c>
      <c r="J188" s="134"/>
      <c r="K188" s="134"/>
      <c r="L188" s="134"/>
      <c r="M188" s="97"/>
      <c r="N188" s="134"/>
      <c r="O188" s="135"/>
    </row>
    <row r="189" spans="2:15" s="133" customFormat="1" x14ac:dyDescent="0.3">
      <c r="B189" s="133" t="s">
        <v>428</v>
      </c>
      <c r="E189" s="94"/>
      <c r="F189" s="94"/>
      <c r="H189" s="95" t="str">
        <f>IF(G189="","",G189/[1]SUMMARY!$J$5)</f>
        <v/>
      </c>
      <c r="J189" s="134"/>
      <c r="K189" s="134"/>
      <c r="L189" s="134"/>
      <c r="M189" s="97"/>
      <c r="N189" s="134"/>
      <c r="O189" s="135"/>
    </row>
    <row r="190" spans="2:15" s="133" customFormat="1" x14ac:dyDescent="0.3">
      <c r="B190" s="133" t="s">
        <v>429</v>
      </c>
      <c r="E190" s="94"/>
      <c r="F190" s="94"/>
      <c r="H190" s="95" t="str">
        <f>IF(G190="","",G190/[1]SUMMARY!$J$5)</f>
        <v/>
      </c>
      <c r="J190" s="134"/>
      <c r="K190" s="134"/>
      <c r="L190" s="134"/>
      <c r="M190" s="97"/>
      <c r="N190" s="134"/>
      <c r="O190" s="135"/>
    </row>
    <row r="191" spans="2:15" s="133" customFormat="1" x14ac:dyDescent="0.3">
      <c r="B191" s="133" t="s">
        <v>430</v>
      </c>
      <c r="E191" s="94"/>
      <c r="F191" s="94"/>
      <c r="H191" s="95" t="str">
        <f>IF(G191="","",G191/[1]SUMMARY!$J$5)</f>
        <v/>
      </c>
      <c r="J191" s="134"/>
      <c r="K191" s="134"/>
      <c r="L191" s="134"/>
      <c r="M191" s="97"/>
      <c r="N191" s="134"/>
      <c r="O191" s="135"/>
    </row>
    <row r="192" spans="2:15" s="133" customFormat="1" x14ac:dyDescent="0.3">
      <c r="B192" s="133" t="s">
        <v>431</v>
      </c>
      <c r="E192" s="94"/>
      <c r="F192" s="94"/>
      <c r="H192" s="95" t="str">
        <f>IF(G192="","",G192/[1]SUMMARY!$J$5)</f>
        <v/>
      </c>
      <c r="J192" s="134"/>
      <c r="K192" s="134"/>
      <c r="L192" s="134"/>
      <c r="M192" s="97"/>
      <c r="N192" s="134"/>
      <c r="O192" s="135"/>
    </row>
    <row r="193" spans="2:15" s="133" customFormat="1" x14ac:dyDescent="0.3">
      <c r="B193" s="133" t="s">
        <v>432</v>
      </c>
      <c r="E193" s="94"/>
      <c r="F193" s="94"/>
      <c r="H193" s="95" t="str">
        <f>IF(G193="","",G193/[1]SUMMARY!$J$5)</f>
        <v/>
      </c>
      <c r="J193" s="134"/>
      <c r="K193" s="134"/>
      <c r="L193" s="134"/>
      <c r="M193" s="97"/>
      <c r="N193" s="134"/>
      <c r="O193" s="135"/>
    </row>
    <row r="194" spans="2:15" s="133" customFormat="1" x14ac:dyDescent="0.3">
      <c r="B194" s="133" t="s">
        <v>433</v>
      </c>
      <c r="E194" s="94"/>
      <c r="F194" s="94"/>
      <c r="H194" s="95" t="str">
        <f>IF(G194="","",G194/[1]SUMMARY!$J$5)</f>
        <v/>
      </c>
      <c r="J194" s="134"/>
      <c r="K194" s="134"/>
      <c r="L194" s="134"/>
      <c r="M194" s="97"/>
      <c r="N194" s="134"/>
      <c r="O194" s="135"/>
    </row>
    <row r="195" spans="2:15" s="133" customFormat="1" x14ac:dyDescent="0.3">
      <c r="B195" s="133" t="s">
        <v>434</v>
      </c>
      <c r="E195" s="94"/>
      <c r="F195" s="94"/>
      <c r="H195" s="95" t="str">
        <f>IF(G195="","",G195/[1]SUMMARY!$J$5)</f>
        <v/>
      </c>
      <c r="J195" s="134"/>
      <c r="K195" s="134"/>
      <c r="L195" s="134"/>
      <c r="M195" s="97"/>
      <c r="N195" s="134"/>
      <c r="O195" s="135"/>
    </row>
    <row r="196" spans="2:15" s="133" customFormat="1" x14ac:dyDescent="0.3">
      <c r="B196" s="133" t="s">
        <v>435</v>
      </c>
      <c r="E196" s="94"/>
      <c r="F196" s="94"/>
      <c r="H196" s="95" t="str">
        <f>IF(G196="","",G196/[1]SUMMARY!$J$5)</f>
        <v/>
      </c>
      <c r="J196" s="134"/>
      <c r="K196" s="134"/>
      <c r="L196" s="134"/>
      <c r="M196" s="97"/>
      <c r="N196" s="134"/>
      <c r="O196" s="135"/>
    </row>
    <row r="197" spans="2:15" s="133" customFormat="1" x14ac:dyDescent="0.3">
      <c r="B197" s="133" t="s">
        <v>436</v>
      </c>
      <c r="E197" s="94"/>
      <c r="F197" s="94"/>
      <c r="H197" s="95" t="str">
        <f>IF(G197="","",G197/[1]SUMMARY!$J$5)</f>
        <v/>
      </c>
      <c r="J197" s="134"/>
      <c r="K197" s="134"/>
      <c r="L197" s="134"/>
      <c r="M197" s="97"/>
      <c r="N197" s="134"/>
      <c r="O197" s="135"/>
    </row>
    <row r="198" spans="2:15" s="133" customFormat="1" x14ac:dyDescent="0.3">
      <c r="B198" s="133" t="s">
        <v>437</v>
      </c>
      <c r="E198" s="94"/>
      <c r="F198" s="94"/>
      <c r="H198" s="95" t="str">
        <f>IF(G198="","",G198/[1]SUMMARY!$J$5)</f>
        <v/>
      </c>
      <c r="J198" s="134"/>
      <c r="K198" s="134"/>
      <c r="L198" s="134"/>
      <c r="M198" s="97"/>
      <c r="N198" s="134"/>
      <c r="O198" s="135"/>
    </row>
    <row r="199" spans="2:15" s="133" customFormat="1" x14ac:dyDescent="0.3">
      <c r="B199" s="133" t="s">
        <v>438</v>
      </c>
      <c r="E199" s="94"/>
      <c r="F199" s="94"/>
      <c r="H199" s="95" t="str">
        <f>IF(G199="","",G199/[1]SUMMARY!$J$5)</f>
        <v/>
      </c>
      <c r="J199" s="134"/>
      <c r="K199" s="134"/>
      <c r="L199" s="134"/>
      <c r="M199" s="97"/>
      <c r="N199" s="134"/>
      <c r="O199" s="135"/>
    </row>
    <row r="200" spans="2:15" s="133" customFormat="1" x14ac:dyDescent="0.3">
      <c r="B200" s="133" t="s">
        <v>439</v>
      </c>
      <c r="E200" s="94"/>
      <c r="F200" s="94"/>
      <c r="H200" s="95" t="str">
        <f>IF(G200="","",G200/[1]SUMMARY!$J$5)</f>
        <v/>
      </c>
      <c r="J200" s="134"/>
      <c r="K200" s="134"/>
      <c r="L200" s="134"/>
      <c r="M200" s="97"/>
      <c r="N200" s="134"/>
      <c r="O200" s="135"/>
    </row>
    <row r="201" spans="2:15" s="133" customFormat="1" x14ac:dyDescent="0.3">
      <c r="B201" s="133" t="s">
        <v>440</v>
      </c>
      <c r="E201" s="94"/>
      <c r="F201" s="94"/>
      <c r="H201" s="95" t="str">
        <f>IF(G201="","",G201/[1]SUMMARY!$J$5)</f>
        <v/>
      </c>
      <c r="J201" s="134"/>
      <c r="K201" s="134"/>
      <c r="L201" s="134"/>
      <c r="M201" s="97"/>
      <c r="N201" s="134"/>
      <c r="O201" s="135"/>
    </row>
    <row r="202" spans="2:15" s="133" customFormat="1" x14ac:dyDescent="0.3">
      <c r="B202" s="133" t="s">
        <v>441</v>
      </c>
      <c r="E202" s="94"/>
      <c r="F202" s="94"/>
      <c r="H202" s="95" t="str">
        <f>IF(G202="","",G202/[1]SUMMARY!$J$5)</f>
        <v/>
      </c>
      <c r="J202" s="134"/>
      <c r="K202" s="134"/>
      <c r="L202" s="134"/>
      <c r="M202" s="97"/>
      <c r="N202" s="134"/>
      <c r="O202" s="135"/>
    </row>
    <row r="203" spans="2:15" s="133" customFormat="1" x14ac:dyDescent="0.3">
      <c r="B203" s="133" t="s">
        <v>442</v>
      </c>
      <c r="E203" s="94"/>
      <c r="F203" s="94"/>
      <c r="H203" s="95" t="str">
        <f>IF(G203="","",G203/[1]SUMMARY!$J$5)</f>
        <v/>
      </c>
      <c r="J203" s="134"/>
      <c r="K203" s="134"/>
      <c r="L203" s="134"/>
      <c r="M203" s="97"/>
      <c r="N203" s="134"/>
      <c r="O203" s="135"/>
    </row>
    <row r="204" spans="2:15" s="133" customFormat="1" x14ac:dyDescent="0.3">
      <c r="B204" s="133" t="s">
        <v>443</v>
      </c>
      <c r="E204" s="94"/>
      <c r="F204" s="94"/>
      <c r="H204" s="95" t="str">
        <f>IF(G204="","",G204/[1]SUMMARY!$J$5)</f>
        <v/>
      </c>
      <c r="J204" s="134"/>
      <c r="K204" s="134"/>
      <c r="L204" s="134"/>
      <c r="M204" s="97"/>
      <c r="N204" s="134"/>
      <c r="O204" s="135"/>
    </row>
    <row r="205" spans="2:15" s="133" customFormat="1" x14ac:dyDescent="0.3">
      <c r="B205" s="133" t="s">
        <v>444</v>
      </c>
      <c r="E205" s="94"/>
      <c r="F205" s="94"/>
      <c r="H205" s="95" t="str">
        <f>IF(G205="","",G205/[1]SUMMARY!$J$5)</f>
        <v/>
      </c>
      <c r="J205" s="134"/>
      <c r="K205" s="134"/>
      <c r="L205" s="134"/>
      <c r="M205" s="97"/>
      <c r="N205" s="134"/>
      <c r="O205" s="135"/>
    </row>
    <row r="206" spans="2:15" s="133" customFormat="1" x14ac:dyDescent="0.3">
      <c r="B206" s="133" t="s">
        <v>445</v>
      </c>
      <c r="E206" s="94"/>
      <c r="F206" s="94"/>
      <c r="H206" s="95" t="str">
        <f>IF(G206="","",G206/[1]SUMMARY!$J$5)</f>
        <v/>
      </c>
      <c r="J206" s="134"/>
      <c r="K206" s="134"/>
      <c r="L206" s="134"/>
      <c r="M206" s="97"/>
      <c r="N206" s="134"/>
      <c r="O206" s="135"/>
    </row>
    <row r="207" spans="2:15" s="133" customFormat="1" x14ac:dyDescent="0.3">
      <c r="B207" s="133" t="s">
        <v>446</v>
      </c>
      <c r="E207" s="94"/>
      <c r="F207" s="94"/>
      <c r="H207" s="95" t="str">
        <f>IF(G207="","",G207/[1]SUMMARY!$J$5)</f>
        <v/>
      </c>
      <c r="J207" s="134"/>
      <c r="K207" s="134"/>
      <c r="L207" s="134"/>
      <c r="M207" s="97"/>
      <c r="N207" s="134"/>
      <c r="O207" s="135"/>
    </row>
    <row r="208" spans="2:15" s="133" customFormat="1" x14ac:dyDescent="0.3">
      <c r="B208" s="133" t="s">
        <v>447</v>
      </c>
      <c r="E208" s="94"/>
      <c r="F208" s="94"/>
      <c r="H208" s="95" t="str">
        <f>IF(G208="","",G208/[1]SUMMARY!$J$5)</f>
        <v/>
      </c>
      <c r="J208" s="134"/>
      <c r="K208" s="134"/>
      <c r="L208" s="134"/>
      <c r="M208" s="97"/>
      <c r="N208" s="134"/>
      <c r="O208" s="135"/>
    </row>
    <row r="209" spans="2:15" s="133" customFormat="1" x14ac:dyDescent="0.3">
      <c r="B209" s="133" t="s">
        <v>448</v>
      </c>
      <c r="E209" s="94"/>
      <c r="F209" s="94"/>
      <c r="H209" s="95" t="str">
        <f>IF(G209="","",G209/[1]SUMMARY!$J$5)</f>
        <v/>
      </c>
      <c r="J209" s="134"/>
      <c r="K209" s="134"/>
      <c r="L209" s="134"/>
      <c r="M209" s="97"/>
      <c r="N209" s="134"/>
      <c r="O209" s="135"/>
    </row>
    <row r="210" spans="2:15" s="133" customFormat="1" x14ac:dyDescent="0.3">
      <c r="B210" s="133" t="s">
        <v>449</v>
      </c>
      <c r="E210" s="94"/>
      <c r="F210" s="94"/>
      <c r="H210" s="95" t="str">
        <f>IF(G210="","",G210/[1]SUMMARY!$J$5)</f>
        <v/>
      </c>
      <c r="J210" s="134"/>
      <c r="K210" s="134"/>
      <c r="L210" s="134"/>
      <c r="M210" s="97"/>
      <c r="N210" s="134"/>
      <c r="O210" s="135"/>
    </row>
    <row r="211" spans="2:15" s="133" customFormat="1" x14ac:dyDescent="0.3">
      <c r="B211" s="133" t="s">
        <v>450</v>
      </c>
      <c r="E211" s="94"/>
      <c r="F211" s="94"/>
      <c r="H211" s="95" t="str">
        <f>IF(G211="","",G211/[1]SUMMARY!$J$5)</f>
        <v/>
      </c>
      <c r="J211" s="134"/>
      <c r="K211" s="134"/>
      <c r="L211" s="134"/>
      <c r="M211" s="97"/>
      <c r="N211" s="134"/>
      <c r="O211" s="135"/>
    </row>
    <row r="212" spans="2:15" s="133" customFormat="1" x14ac:dyDescent="0.3">
      <c r="B212" s="133" t="s">
        <v>451</v>
      </c>
      <c r="E212" s="94"/>
      <c r="F212" s="94"/>
      <c r="H212" s="95" t="str">
        <f>IF(G212="","",G212/[1]SUMMARY!$J$5)</f>
        <v/>
      </c>
      <c r="J212" s="134"/>
      <c r="K212" s="134"/>
      <c r="L212" s="134"/>
      <c r="M212" s="97"/>
      <c r="N212" s="134"/>
      <c r="O212" s="135"/>
    </row>
    <row r="213" spans="2:15" s="133" customFormat="1" x14ac:dyDescent="0.3">
      <c r="B213" s="133" t="s">
        <v>452</v>
      </c>
      <c r="E213" s="94"/>
      <c r="F213" s="94"/>
      <c r="H213" s="95" t="str">
        <f>IF(G213="","",G213/[1]SUMMARY!$J$5)</f>
        <v/>
      </c>
      <c r="J213" s="134"/>
      <c r="K213" s="134"/>
      <c r="L213" s="134"/>
      <c r="M213" s="97"/>
      <c r="N213" s="134"/>
      <c r="O213" s="135"/>
    </row>
    <row r="214" spans="2:15" s="133" customFormat="1" x14ac:dyDescent="0.3">
      <c r="B214" s="133" t="s">
        <v>453</v>
      </c>
      <c r="E214" s="94"/>
      <c r="F214" s="94"/>
      <c r="H214" s="95" t="str">
        <f>IF(G214="","",G214/[1]SUMMARY!$J$5)</f>
        <v/>
      </c>
      <c r="J214" s="134"/>
      <c r="K214" s="134"/>
      <c r="L214" s="134"/>
      <c r="M214" s="97"/>
      <c r="N214" s="134"/>
      <c r="O214" s="135"/>
    </row>
    <row r="215" spans="2:15" s="133" customFormat="1" x14ac:dyDescent="0.3">
      <c r="B215" s="133" t="s">
        <v>454</v>
      </c>
      <c r="E215" s="94"/>
      <c r="F215" s="94"/>
      <c r="H215" s="95" t="str">
        <f>IF(G215="","",G215/[1]SUMMARY!$J$5)</f>
        <v/>
      </c>
      <c r="J215" s="134"/>
      <c r="K215" s="134"/>
      <c r="L215" s="134"/>
      <c r="M215" s="97"/>
      <c r="N215" s="134"/>
      <c r="O215" s="135"/>
    </row>
    <row r="216" spans="2:15" s="133" customFormat="1" x14ac:dyDescent="0.3">
      <c r="B216" s="133" t="s">
        <v>455</v>
      </c>
      <c r="E216" s="94"/>
      <c r="F216" s="94"/>
      <c r="H216" s="95" t="str">
        <f>IF(G216="","",G216/[1]SUMMARY!$J$5)</f>
        <v/>
      </c>
      <c r="J216" s="134"/>
      <c r="K216" s="134"/>
      <c r="L216" s="134"/>
      <c r="M216" s="97"/>
      <c r="N216" s="134"/>
      <c r="O216" s="135"/>
    </row>
    <row r="217" spans="2:15" s="133" customFormat="1" x14ac:dyDescent="0.3">
      <c r="B217" s="133" t="s">
        <v>456</v>
      </c>
      <c r="E217" s="94"/>
      <c r="F217" s="94"/>
      <c r="H217" s="95" t="str">
        <f>IF(G217="","",G217/[1]SUMMARY!$J$5)</f>
        <v/>
      </c>
      <c r="J217" s="134"/>
      <c r="K217" s="134"/>
      <c r="L217" s="134"/>
      <c r="M217" s="97"/>
      <c r="N217" s="134"/>
      <c r="O217" s="135"/>
    </row>
    <row r="218" spans="2:15" s="133" customFormat="1" x14ac:dyDescent="0.3">
      <c r="B218" s="133" t="s">
        <v>457</v>
      </c>
      <c r="E218" s="94"/>
      <c r="F218" s="94"/>
      <c r="H218" s="95" t="str">
        <f>IF(G218="","",G218/[1]SUMMARY!$J$5)</f>
        <v/>
      </c>
      <c r="J218" s="134"/>
      <c r="K218" s="134"/>
      <c r="L218" s="134"/>
      <c r="M218" s="97"/>
      <c r="N218" s="134"/>
      <c r="O218" s="135"/>
    </row>
    <row r="219" spans="2:15" s="133" customFormat="1" x14ac:dyDescent="0.3">
      <c r="B219" s="133" t="s">
        <v>458</v>
      </c>
      <c r="E219" s="94"/>
      <c r="F219" s="94"/>
      <c r="H219" s="95" t="str">
        <f>IF(G219="","",G219/[1]SUMMARY!$J$5)</f>
        <v/>
      </c>
      <c r="J219" s="134"/>
      <c r="K219" s="134"/>
      <c r="L219" s="134"/>
      <c r="M219" s="97"/>
      <c r="N219" s="134"/>
      <c r="O219" s="135"/>
    </row>
    <row r="220" spans="2:15" s="133" customFormat="1" x14ac:dyDescent="0.3">
      <c r="B220" s="133" t="s">
        <v>459</v>
      </c>
      <c r="E220" s="94"/>
      <c r="F220" s="94"/>
      <c r="H220" s="95" t="str">
        <f>IF(G220="","",G220/[1]SUMMARY!$J$5)</f>
        <v/>
      </c>
      <c r="J220" s="134"/>
      <c r="K220" s="134"/>
      <c r="L220" s="134"/>
      <c r="M220" s="97"/>
      <c r="N220" s="134"/>
      <c r="O220" s="135"/>
    </row>
    <row r="221" spans="2:15" s="133" customFormat="1" x14ac:dyDescent="0.3">
      <c r="B221" s="133" t="s">
        <v>460</v>
      </c>
      <c r="E221" s="94"/>
      <c r="F221" s="94"/>
      <c r="H221" s="95" t="str">
        <f>IF(G221="","",G221/[1]SUMMARY!$J$5)</f>
        <v/>
      </c>
      <c r="J221" s="134"/>
      <c r="K221" s="134"/>
      <c r="L221" s="134"/>
      <c r="M221" s="97"/>
      <c r="N221" s="134"/>
      <c r="O221" s="135"/>
    </row>
    <row r="222" spans="2:15" s="133" customFormat="1" x14ac:dyDescent="0.3">
      <c r="B222" s="133" t="s">
        <v>461</v>
      </c>
      <c r="E222" s="94"/>
      <c r="F222" s="94"/>
      <c r="H222" s="95" t="str">
        <f>IF(G222="","",G222/[1]SUMMARY!$J$5)</f>
        <v/>
      </c>
      <c r="J222" s="134"/>
      <c r="K222" s="134"/>
      <c r="L222" s="134"/>
      <c r="M222" s="97"/>
      <c r="N222" s="134"/>
      <c r="O222" s="135"/>
    </row>
    <row r="223" spans="2:15" s="133" customFormat="1" x14ac:dyDescent="0.3">
      <c r="B223" s="133" t="s">
        <v>462</v>
      </c>
      <c r="E223" s="94"/>
      <c r="F223" s="94"/>
      <c r="H223" s="95" t="str">
        <f>IF(G223="","",G223/[1]SUMMARY!$J$5)</f>
        <v/>
      </c>
      <c r="J223" s="134"/>
      <c r="K223" s="134"/>
      <c r="L223" s="134"/>
      <c r="M223" s="97"/>
      <c r="N223" s="134"/>
      <c r="O223" s="135"/>
    </row>
    <row r="224" spans="2:15" s="133" customFormat="1" x14ac:dyDescent="0.3">
      <c r="B224" s="133" t="s">
        <v>463</v>
      </c>
      <c r="E224" s="94"/>
      <c r="F224" s="94"/>
      <c r="H224" s="95" t="str">
        <f>IF(G224="","",G224/[1]SUMMARY!$J$5)</f>
        <v/>
      </c>
      <c r="J224" s="134"/>
      <c r="K224" s="134"/>
      <c r="L224" s="134"/>
      <c r="M224" s="97"/>
      <c r="N224" s="134"/>
      <c r="O224" s="135"/>
    </row>
    <row r="225" spans="2:15" s="133" customFormat="1" x14ac:dyDescent="0.3">
      <c r="B225" s="133" t="s">
        <v>464</v>
      </c>
      <c r="E225" s="94"/>
      <c r="F225" s="94"/>
      <c r="H225" s="95" t="str">
        <f>IF(G225="","",G225/[1]SUMMARY!$J$5)</f>
        <v/>
      </c>
      <c r="J225" s="134"/>
      <c r="K225" s="134"/>
      <c r="L225" s="134"/>
      <c r="M225" s="97"/>
      <c r="N225" s="134"/>
      <c r="O225" s="135"/>
    </row>
    <row r="226" spans="2:15" s="133" customFormat="1" x14ac:dyDescent="0.3">
      <c r="B226" s="133" t="s">
        <v>465</v>
      </c>
      <c r="E226" s="94"/>
      <c r="F226" s="94"/>
      <c r="H226" s="95" t="str">
        <f>IF(G226="","",G226/[1]SUMMARY!$J$5)</f>
        <v/>
      </c>
      <c r="J226" s="134"/>
      <c r="K226" s="134"/>
      <c r="L226" s="134"/>
      <c r="M226" s="97"/>
      <c r="N226" s="134"/>
      <c r="O226" s="135"/>
    </row>
    <row r="227" spans="2:15" s="133" customFormat="1" x14ac:dyDescent="0.3">
      <c r="B227" s="133" t="s">
        <v>466</v>
      </c>
      <c r="E227" s="94"/>
      <c r="F227" s="94"/>
      <c r="H227" s="95" t="str">
        <f>IF(G227="","",G227/[1]SUMMARY!$J$5)</f>
        <v/>
      </c>
      <c r="J227" s="134"/>
      <c r="K227" s="134"/>
      <c r="L227" s="134"/>
      <c r="M227" s="97"/>
      <c r="N227" s="134"/>
      <c r="O227" s="135"/>
    </row>
    <row r="228" spans="2:15" s="133" customFormat="1" x14ac:dyDescent="0.3">
      <c r="B228" s="133" t="s">
        <v>467</v>
      </c>
      <c r="E228" s="94"/>
      <c r="F228" s="94"/>
      <c r="H228" s="95" t="str">
        <f>IF(G228="","",G228/[1]SUMMARY!$J$5)</f>
        <v/>
      </c>
      <c r="J228" s="134"/>
      <c r="K228" s="134"/>
      <c r="L228" s="134"/>
      <c r="M228" s="97"/>
      <c r="N228" s="134"/>
      <c r="O228" s="135"/>
    </row>
    <row r="229" spans="2:15" s="133" customFormat="1" x14ac:dyDescent="0.3">
      <c r="B229" s="133" t="s">
        <v>468</v>
      </c>
      <c r="E229" s="94"/>
      <c r="F229" s="94"/>
      <c r="H229" s="95" t="str">
        <f>IF(G229="","",G229/[1]SUMMARY!$J$5)</f>
        <v/>
      </c>
      <c r="J229" s="134"/>
      <c r="K229" s="134"/>
      <c r="L229" s="134"/>
      <c r="M229" s="97"/>
      <c r="N229" s="134"/>
      <c r="O229" s="135"/>
    </row>
    <row r="230" spans="2:15" s="133" customFormat="1" x14ac:dyDescent="0.3">
      <c r="B230" s="133" t="s">
        <v>469</v>
      </c>
      <c r="E230" s="94"/>
      <c r="F230" s="94"/>
      <c r="H230" s="95" t="str">
        <f>IF(G230="","",G230/[1]SUMMARY!$J$5)</f>
        <v/>
      </c>
      <c r="J230" s="134"/>
      <c r="K230" s="134"/>
      <c r="L230" s="134"/>
      <c r="M230" s="97"/>
      <c r="N230" s="134"/>
      <c r="O230" s="135"/>
    </row>
    <row r="231" spans="2:15" s="133" customFormat="1" x14ac:dyDescent="0.3">
      <c r="B231" s="133" t="s">
        <v>470</v>
      </c>
      <c r="E231" s="94"/>
      <c r="F231" s="94"/>
      <c r="H231" s="95" t="str">
        <f>IF(G231="","",G231/[1]SUMMARY!$J$5)</f>
        <v/>
      </c>
      <c r="J231" s="134"/>
      <c r="K231" s="134"/>
      <c r="L231" s="134"/>
      <c r="M231" s="97"/>
      <c r="N231" s="134"/>
      <c r="O231" s="135"/>
    </row>
    <row r="232" spans="2:15" s="133" customFormat="1" x14ac:dyDescent="0.3">
      <c r="B232" s="133" t="s">
        <v>471</v>
      </c>
      <c r="E232" s="94"/>
      <c r="F232" s="94"/>
      <c r="H232" s="95" t="str">
        <f>IF(G232="","",G232/[1]SUMMARY!$J$5)</f>
        <v/>
      </c>
      <c r="J232" s="134"/>
      <c r="K232" s="134"/>
      <c r="L232" s="134"/>
      <c r="M232" s="97"/>
      <c r="N232" s="134"/>
      <c r="O232" s="135"/>
    </row>
    <row r="233" spans="2:15" s="133" customFormat="1" x14ac:dyDescent="0.3">
      <c r="B233" s="133" t="s">
        <v>472</v>
      </c>
      <c r="E233" s="94"/>
      <c r="F233" s="94"/>
      <c r="H233" s="95" t="str">
        <f>IF(G233="","",G233/[1]SUMMARY!$J$5)</f>
        <v/>
      </c>
      <c r="J233" s="134"/>
      <c r="K233" s="134"/>
      <c r="L233" s="134"/>
      <c r="M233" s="97"/>
      <c r="N233" s="134"/>
      <c r="O233" s="135"/>
    </row>
    <row r="234" spans="2:15" s="133" customFormat="1" x14ac:dyDescent="0.3">
      <c r="B234" s="133" t="s">
        <v>473</v>
      </c>
      <c r="E234" s="94"/>
      <c r="F234" s="94"/>
      <c r="H234" s="95" t="str">
        <f>IF(G234="","",G234/[1]SUMMARY!$J$5)</f>
        <v/>
      </c>
      <c r="J234" s="134"/>
      <c r="K234" s="134"/>
      <c r="L234" s="134"/>
      <c r="M234" s="97"/>
      <c r="N234" s="134"/>
      <c r="O234" s="135"/>
    </row>
    <row r="235" spans="2:15" s="133" customFormat="1" x14ac:dyDescent="0.3">
      <c r="B235" s="133" t="s">
        <v>474</v>
      </c>
      <c r="E235" s="94"/>
      <c r="F235" s="94"/>
      <c r="H235" s="95" t="str">
        <f>IF(G235="","",G235/[1]SUMMARY!$J$5)</f>
        <v/>
      </c>
      <c r="J235" s="134"/>
      <c r="K235" s="134"/>
      <c r="L235" s="134"/>
      <c r="M235" s="97"/>
      <c r="N235" s="134"/>
      <c r="O235" s="135"/>
    </row>
    <row r="236" spans="2:15" s="133" customFormat="1" x14ac:dyDescent="0.3">
      <c r="B236" s="133" t="s">
        <v>475</v>
      </c>
      <c r="E236" s="94"/>
      <c r="F236" s="94"/>
      <c r="H236" s="95" t="str">
        <f>IF(G236="","",G236/[1]SUMMARY!$J$5)</f>
        <v/>
      </c>
      <c r="J236" s="134"/>
      <c r="K236" s="134"/>
      <c r="L236" s="134"/>
      <c r="M236" s="97"/>
      <c r="N236" s="134"/>
      <c r="O236" s="135"/>
    </row>
    <row r="237" spans="2:15" s="133" customFormat="1" x14ac:dyDescent="0.3">
      <c r="B237" s="133" t="s">
        <v>476</v>
      </c>
      <c r="E237" s="94"/>
      <c r="F237" s="94"/>
      <c r="H237" s="95" t="str">
        <f>IF(G237="","",G237/[1]SUMMARY!$J$5)</f>
        <v/>
      </c>
      <c r="J237" s="134"/>
      <c r="K237" s="134"/>
      <c r="L237" s="134"/>
      <c r="M237" s="97"/>
      <c r="N237" s="134"/>
      <c r="O237" s="135"/>
    </row>
    <row r="238" spans="2:15" s="133" customFormat="1" x14ac:dyDescent="0.3">
      <c r="B238" s="133" t="s">
        <v>477</v>
      </c>
      <c r="E238" s="94"/>
      <c r="F238" s="94"/>
      <c r="H238" s="95" t="str">
        <f>IF(G238="","",G238/[1]SUMMARY!$J$5)</f>
        <v/>
      </c>
      <c r="J238" s="134"/>
      <c r="K238" s="134"/>
      <c r="L238" s="134"/>
      <c r="M238" s="97"/>
      <c r="N238" s="134"/>
      <c r="O238" s="135"/>
    </row>
    <row r="239" spans="2:15" s="133" customFormat="1" x14ac:dyDescent="0.3">
      <c r="B239" s="133" t="s">
        <v>478</v>
      </c>
      <c r="E239" s="94"/>
      <c r="F239" s="94"/>
      <c r="H239" s="95" t="str">
        <f>IF(G239="","",G239/[1]SUMMARY!$J$5)</f>
        <v/>
      </c>
      <c r="J239" s="134"/>
      <c r="K239" s="134"/>
      <c r="L239" s="134"/>
      <c r="M239" s="97"/>
      <c r="N239" s="134"/>
      <c r="O239" s="135"/>
    </row>
    <row r="240" spans="2:15" s="133" customFormat="1" x14ac:dyDescent="0.3">
      <c r="B240" s="133" t="s">
        <v>479</v>
      </c>
      <c r="E240" s="94"/>
      <c r="F240" s="94"/>
      <c r="H240" s="95" t="str">
        <f>IF(G240="","",G240/[1]SUMMARY!$J$5)</f>
        <v/>
      </c>
      <c r="J240" s="134"/>
      <c r="K240" s="134"/>
      <c r="L240" s="134"/>
      <c r="M240" s="97"/>
      <c r="N240" s="134"/>
      <c r="O240" s="135"/>
    </row>
    <row r="241" spans="2:15" s="133" customFormat="1" x14ac:dyDescent="0.3">
      <c r="B241" s="133" t="s">
        <v>480</v>
      </c>
      <c r="E241" s="94"/>
      <c r="F241" s="94"/>
      <c r="H241" s="95" t="str">
        <f>IF(G241="","",G241/[1]SUMMARY!$J$5)</f>
        <v/>
      </c>
      <c r="J241" s="134"/>
      <c r="K241" s="134"/>
      <c r="L241" s="134"/>
      <c r="M241" s="97"/>
      <c r="N241" s="134"/>
      <c r="O241" s="135"/>
    </row>
    <row r="242" spans="2:15" s="133" customFormat="1" x14ac:dyDescent="0.3">
      <c r="B242" s="133" t="s">
        <v>481</v>
      </c>
      <c r="E242" s="94"/>
      <c r="F242" s="94"/>
      <c r="H242" s="95" t="str">
        <f>IF(G242="","",G242/[1]SUMMARY!$J$5)</f>
        <v/>
      </c>
      <c r="J242" s="134"/>
      <c r="K242" s="134"/>
      <c r="L242" s="134"/>
      <c r="M242" s="97"/>
      <c r="N242" s="134"/>
      <c r="O242" s="135"/>
    </row>
    <row r="243" spans="2:15" s="133" customFormat="1" x14ac:dyDescent="0.3">
      <c r="B243" s="133" t="s">
        <v>482</v>
      </c>
      <c r="E243" s="94"/>
      <c r="F243" s="94"/>
      <c r="H243" s="95" t="str">
        <f>IF(G243="","",G243/[1]SUMMARY!$J$5)</f>
        <v/>
      </c>
      <c r="J243" s="134"/>
      <c r="K243" s="134"/>
      <c r="L243" s="134"/>
      <c r="M243" s="97"/>
      <c r="N243" s="134"/>
      <c r="O243" s="135"/>
    </row>
    <row r="244" spans="2:15" s="133" customFormat="1" x14ac:dyDescent="0.3">
      <c r="B244" s="133" t="s">
        <v>483</v>
      </c>
      <c r="E244" s="94"/>
      <c r="F244" s="94"/>
      <c r="H244" s="95" t="str">
        <f>IF(G244="","",G244/[1]SUMMARY!$J$5)</f>
        <v/>
      </c>
      <c r="J244" s="134"/>
      <c r="K244" s="134"/>
      <c r="L244" s="134"/>
      <c r="M244" s="97"/>
      <c r="N244" s="134"/>
      <c r="O244" s="135"/>
    </row>
    <row r="245" spans="2:15" s="133" customFormat="1" x14ac:dyDescent="0.3">
      <c r="B245" s="133" t="s">
        <v>484</v>
      </c>
      <c r="E245" s="94"/>
      <c r="F245" s="94"/>
      <c r="H245" s="95" t="str">
        <f>IF(G245="","",G245/[1]SUMMARY!$J$5)</f>
        <v/>
      </c>
      <c r="J245" s="134"/>
      <c r="K245" s="134"/>
      <c r="L245" s="134"/>
      <c r="M245" s="97"/>
      <c r="N245" s="134"/>
      <c r="O245" s="135"/>
    </row>
    <row r="246" spans="2:15" s="133" customFormat="1" x14ac:dyDescent="0.3">
      <c r="B246" s="133" t="s">
        <v>485</v>
      </c>
      <c r="E246" s="94"/>
      <c r="F246" s="94"/>
      <c r="H246" s="95" t="str">
        <f>IF(G246="","",G246/[1]SUMMARY!$J$5)</f>
        <v/>
      </c>
      <c r="J246" s="134"/>
      <c r="K246" s="134"/>
      <c r="L246" s="134"/>
      <c r="M246" s="97"/>
      <c r="N246" s="134"/>
      <c r="O246" s="135"/>
    </row>
    <row r="247" spans="2:15" s="133" customFormat="1" x14ac:dyDescent="0.3">
      <c r="B247" s="133" t="s">
        <v>486</v>
      </c>
      <c r="E247" s="94"/>
      <c r="F247" s="94"/>
      <c r="H247" s="95" t="str">
        <f>IF(G247="","",G247/[1]SUMMARY!$J$5)</f>
        <v/>
      </c>
      <c r="J247" s="134"/>
      <c r="K247" s="134"/>
      <c r="L247" s="134"/>
      <c r="M247" s="97"/>
      <c r="N247" s="134"/>
      <c r="O247" s="135"/>
    </row>
    <row r="248" spans="2:15" s="133" customFormat="1" x14ac:dyDescent="0.3">
      <c r="B248" s="133" t="s">
        <v>487</v>
      </c>
      <c r="E248" s="94"/>
      <c r="F248" s="94"/>
      <c r="H248" s="95" t="str">
        <f>IF(G248="","",G248/[1]SUMMARY!$J$5)</f>
        <v/>
      </c>
      <c r="J248" s="134"/>
      <c r="K248" s="134"/>
      <c r="L248" s="134"/>
      <c r="M248" s="97"/>
      <c r="N248" s="134"/>
      <c r="O248" s="135"/>
    </row>
    <row r="249" spans="2:15" s="133" customFormat="1" x14ac:dyDescent="0.3">
      <c r="B249" s="133" t="s">
        <v>488</v>
      </c>
      <c r="E249" s="94"/>
      <c r="F249" s="94"/>
      <c r="H249" s="95" t="str">
        <f>IF(G249="","",G249/[1]SUMMARY!$J$5)</f>
        <v/>
      </c>
      <c r="J249" s="134"/>
      <c r="K249" s="134"/>
      <c r="L249" s="134"/>
      <c r="M249" s="97"/>
      <c r="N249" s="134"/>
      <c r="O249" s="135"/>
    </row>
    <row r="250" spans="2:15" s="133" customFormat="1" x14ac:dyDescent="0.3">
      <c r="B250" s="133" t="s">
        <v>489</v>
      </c>
      <c r="E250" s="94"/>
      <c r="F250" s="94"/>
      <c r="H250" s="95" t="str">
        <f>IF(G250="","",G250/[1]SUMMARY!$J$5)</f>
        <v/>
      </c>
      <c r="J250" s="134"/>
      <c r="K250" s="134"/>
      <c r="L250" s="134"/>
      <c r="M250" s="97"/>
      <c r="N250" s="134"/>
      <c r="O250" s="135"/>
    </row>
    <row r="251" spans="2:15" s="133" customFormat="1" x14ac:dyDescent="0.3">
      <c r="B251" s="133" t="s">
        <v>490</v>
      </c>
      <c r="E251" s="94"/>
      <c r="F251" s="94"/>
      <c r="H251" s="95" t="str">
        <f>IF(G251="","",G251/[1]SUMMARY!$J$5)</f>
        <v/>
      </c>
      <c r="J251" s="134"/>
      <c r="K251" s="134"/>
      <c r="L251" s="134"/>
      <c r="M251" s="97"/>
      <c r="N251" s="134"/>
      <c r="O251" s="135"/>
    </row>
    <row r="252" spans="2:15" s="133" customFormat="1" x14ac:dyDescent="0.3">
      <c r="B252" s="133" t="s">
        <v>491</v>
      </c>
      <c r="E252" s="94"/>
      <c r="F252" s="94"/>
      <c r="H252" s="95" t="str">
        <f>IF(G252="","",G252/[1]SUMMARY!$J$5)</f>
        <v/>
      </c>
      <c r="J252" s="134"/>
      <c r="K252" s="134"/>
      <c r="L252" s="134"/>
      <c r="M252" s="97"/>
      <c r="N252" s="134"/>
      <c r="O252" s="135"/>
    </row>
    <row r="253" spans="2:15" s="133" customFormat="1" x14ac:dyDescent="0.3">
      <c r="B253" s="133" t="s">
        <v>492</v>
      </c>
      <c r="E253" s="94"/>
      <c r="F253" s="94"/>
      <c r="H253" s="95" t="str">
        <f>IF(G253="","",G253/[1]SUMMARY!$J$5)</f>
        <v/>
      </c>
      <c r="J253" s="134"/>
      <c r="K253" s="134"/>
      <c r="L253" s="134"/>
      <c r="M253" s="97"/>
      <c r="N253" s="134"/>
      <c r="O253" s="135"/>
    </row>
    <row r="254" spans="2:15" s="133" customFormat="1" x14ac:dyDescent="0.3">
      <c r="B254" s="133" t="s">
        <v>493</v>
      </c>
      <c r="E254" s="94"/>
      <c r="F254" s="94"/>
      <c r="H254" s="95" t="str">
        <f>IF(G254="","",G254/[1]SUMMARY!$J$5)</f>
        <v/>
      </c>
      <c r="J254" s="134"/>
      <c r="K254" s="134"/>
      <c r="L254" s="134"/>
      <c r="M254" s="97"/>
      <c r="N254" s="134"/>
      <c r="O254" s="135"/>
    </row>
    <row r="255" spans="2:15" s="133" customFormat="1" x14ac:dyDescent="0.3">
      <c r="B255" s="133" t="s">
        <v>494</v>
      </c>
      <c r="E255" s="94"/>
      <c r="F255" s="94"/>
      <c r="H255" s="95" t="str">
        <f>IF(G255="","",G255/[1]SUMMARY!$J$5)</f>
        <v/>
      </c>
      <c r="J255" s="134"/>
      <c r="K255" s="134"/>
      <c r="L255" s="134"/>
      <c r="M255" s="97"/>
      <c r="N255" s="134"/>
      <c r="O255" s="135"/>
    </row>
    <row r="256" spans="2:15" s="133" customFormat="1" x14ac:dyDescent="0.3">
      <c r="B256" s="133" t="s">
        <v>495</v>
      </c>
      <c r="E256" s="94"/>
      <c r="F256" s="94"/>
      <c r="H256" s="95" t="str">
        <f>IF(G256="","",G256/[1]SUMMARY!$J$5)</f>
        <v/>
      </c>
      <c r="J256" s="134"/>
      <c r="K256" s="134"/>
      <c r="L256" s="134"/>
      <c r="M256" s="97"/>
      <c r="N256" s="134"/>
      <c r="O256" s="135"/>
    </row>
    <row r="257" spans="2:15" s="133" customFormat="1" x14ac:dyDescent="0.3">
      <c r="B257" s="133" t="s">
        <v>496</v>
      </c>
      <c r="E257" s="94"/>
      <c r="F257" s="94"/>
      <c r="H257" s="95" t="str">
        <f>IF(G257="","",G257/[1]SUMMARY!$J$5)</f>
        <v/>
      </c>
      <c r="J257" s="134"/>
      <c r="K257" s="134"/>
      <c r="L257" s="134"/>
      <c r="M257" s="97"/>
      <c r="N257" s="134"/>
      <c r="O257" s="135"/>
    </row>
    <row r="258" spans="2:15" s="133" customFormat="1" x14ac:dyDescent="0.3">
      <c r="B258" s="133" t="s">
        <v>497</v>
      </c>
      <c r="E258" s="94"/>
      <c r="F258" s="94"/>
      <c r="H258" s="95" t="str">
        <f>IF(G258="","",G258/[1]SUMMARY!$J$5)</f>
        <v/>
      </c>
      <c r="J258" s="134"/>
      <c r="K258" s="134"/>
      <c r="L258" s="134"/>
      <c r="M258" s="97"/>
      <c r="N258" s="134"/>
      <c r="O258" s="135"/>
    </row>
    <row r="259" spans="2:15" s="133" customFormat="1" x14ac:dyDescent="0.3">
      <c r="B259" s="133" t="s">
        <v>498</v>
      </c>
      <c r="E259" s="94"/>
      <c r="F259" s="94"/>
      <c r="H259" s="95" t="str">
        <f>IF(G259="","",G259/[1]SUMMARY!$J$5)</f>
        <v/>
      </c>
      <c r="J259" s="134"/>
      <c r="K259" s="134"/>
      <c r="L259" s="134"/>
      <c r="M259" s="97"/>
      <c r="N259" s="134"/>
      <c r="O259" s="135"/>
    </row>
    <row r="260" spans="2:15" s="133" customFormat="1" x14ac:dyDescent="0.3">
      <c r="B260" s="133" t="s">
        <v>499</v>
      </c>
      <c r="E260" s="94"/>
      <c r="F260" s="94"/>
      <c r="H260" s="95" t="str">
        <f>IF(G260="","",G260/[1]SUMMARY!$J$5)</f>
        <v/>
      </c>
      <c r="J260" s="134"/>
      <c r="K260" s="134"/>
      <c r="L260" s="134"/>
      <c r="M260" s="97"/>
      <c r="N260" s="134"/>
      <c r="O260" s="135"/>
    </row>
    <row r="261" spans="2:15" s="133" customFormat="1" x14ac:dyDescent="0.3">
      <c r="B261" s="133" t="s">
        <v>500</v>
      </c>
      <c r="E261" s="94"/>
      <c r="F261" s="94"/>
      <c r="H261" s="95" t="str">
        <f>IF(G261="","",G261/[1]SUMMARY!$J$5)</f>
        <v/>
      </c>
      <c r="J261" s="134"/>
      <c r="K261" s="134"/>
      <c r="L261" s="134"/>
      <c r="M261" s="97"/>
      <c r="N261" s="134"/>
      <c r="O261" s="135"/>
    </row>
    <row r="262" spans="2:15" s="133" customFormat="1" x14ac:dyDescent="0.3">
      <c r="B262" s="133" t="s">
        <v>501</v>
      </c>
      <c r="E262" s="94"/>
      <c r="F262" s="94"/>
      <c r="H262" s="95" t="str">
        <f>IF(G262="","",G262/[1]SUMMARY!$J$5)</f>
        <v/>
      </c>
      <c r="J262" s="134"/>
      <c r="K262" s="134"/>
      <c r="L262" s="134"/>
      <c r="M262" s="97"/>
      <c r="N262" s="134"/>
      <c r="O262" s="135"/>
    </row>
    <row r="263" spans="2:15" s="133" customFormat="1" x14ac:dyDescent="0.3">
      <c r="B263" s="133" t="s">
        <v>502</v>
      </c>
      <c r="E263" s="94"/>
      <c r="F263" s="94"/>
      <c r="H263" s="95" t="str">
        <f>IF(G263="","",G263/[1]SUMMARY!$J$5)</f>
        <v/>
      </c>
      <c r="J263" s="134"/>
      <c r="K263" s="134"/>
      <c r="L263" s="134"/>
      <c r="M263" s="97"/>
      <c r="N263" s="134"/>
      <c r="O263" s="135"/>
    </row>
    <row r="264" spans="2:15" s="133" customFormat="1" x14ac:dyDescent="0.3">
      <c r="B264" s="133" t="s">
        <v>503</v>
      </c>
      <c r="E264" s="94"/>
      <c r="F264" s="94"/>
      <c r="H264" s="95" t="str">
        <f>IF(G264="","",G264/[1]SUMMARY!$J$5)</f>
        <v/>
      </c>
      <c r="J264" s="134"/>
      <c r="K264" s="134"/>
      <c r="L264" s="134"/>
      <c r="M264" s="97"/>
      <c r="N264" s="134"/>
      <c r="O264" s="135"/>
    </row>
    <row r="265" spans="2:15" s="133" customFormat="1" x14ac:dyDescent="0.3">
      <c r="B265" s="133" t="s">
        <v>504</v>
      </c>
      <c r="E265" s="94"/>
      <c r="F265" s="94"/>
      <c r="H265" s="95" t="str">
        <f>IF(G265="","",G265/[1]SUMMARY!$J$5)</f>
        <v/>
      </c>
      <c r="J265" s="134"/>
      <c r="K265" s="134"/>
      <c r="L265" s="134"/>
      <c r="M265" s="97"/>
      <c r="N265" s="134"/>
      <c r="O265" s="135"/>
    </row>
    <row r="266" spans="2:15" s="133" customFormat="1" x14ac:dyDescent="0.3">
      <c r="B266" s="133" t="s">
        <v>505</v>
      </c>
      <c r="E266" s="94"/>
      <c r="F266" s="94"/>
      <c r="H266" s="95" t="str">
        <f>IF(G266="","",G266/[1]SUMMARY!$J$5)</f>
        <v/>
      </c>
      <c r="J266" s="134"/>
      <c r="K266" s="134"/>
      <c r="L266" s="134"/>
      <c r="M266" s="97"/>
      <c r="N266" s="134"/>
      <c r="O266" s="135"/>
    </row>
    <row r="267" spans="2:15" s="133" customFormat="1" x14ac:dyDescent="0.3">
      <c r="B267" s="133" t="s">
        <v>506</v>
      </c>
      <c r="E267" s="94"/>
      <c r="F267" s="94"/>
      <c r="H267" s="95" t="str">
        <f>IF(G267="","",G267/[1]SUMMARY!$J$5)</f>
        <v/>
      </c>
      <c r="J267" s="134"/>
      <c r="K267" s="134"/>
      <c r="L267" s="134"/>
      <c r="M267" s="97"/>
      <c r="N267" s="134"/>
      <c r="O267" s="135"/>
    </row>
    <row r="268" spans="2:15" s="133" customFormat="1" x14ac:dyDescent="0.3">
      <c r="B268" s="133" t="s">
        <v>507</v>
      </c>
      <c r="E268" s="94"/>
      <c r="F268" s="94"/>
      <c r="H268" s="95" t="str">
        <f>IF(G268="","",G268/[1]SUMMARY!$J$5)</f>
        <v/>
      </c>
      <c r="J268" s="134"/>
      <c r="K268" s="134"/>
      <c r="L268" s="134"/>
      <c r="M268" s="97"/>
      <c r="N268" s="134"/>
      <c r="O268" s="135"/>
    </row>
    <row r="269" spans="2:15" s="133" customFormat="1" x14ac:dyDescent="0.3">
      <c r="B269" s="133" t="s">
        <v>508</v>
      </c>
      <c r="E269" s="94"/>
      <c r="F269" s="94"/>
      <c r="H269" s="95" t="str">
        <f>IF(G269="","",G269/[1]SUMMARY!$J$5)</f>
        <v/>
      </c>
      <c r="J269" s="134"/>
      <c r="K269" s="134"/>
      <c r="L269" s="134"/>
      <c r="M269" s="97"/>
      <c r="N269" s="134"/>
      <c r="O269" s="135"/>
    </row>
    <row r="270" spans="2:15" s="133" customFormat="1" x14ac:dyDescent="0.3">
      <c r="B270" s="133" t="s">
        <v>509</v>
      </c>
      <c r="E270" s="94"/>
      <c r="F270" s="94"/>
      <c r="H270" s="95" t="str">
        <f>IF(G270="","",G270/[1]SUMMARY!$J$5)</f>
        <v/>
      </c>
      <c r="J270" s="134"/>
      <c r="K270" s="134"/>
      <c r="L270" s="134"/>
      <c r="M270" s="97"/>
      <c r="N270" s="134"/>
      <c r="O270" s="135"/>
    </row>
    <row r="271" spans="2:15" s="133" customFormat="1" x14ac:dyDescent="0.3">
      <c r="B271" s="133" t="s">
        <v>510</v>
      </c>
      <c r="E271" s="94"/>
      <c r="F271" s="94"/>
      <c r="H271" s="95" t="str">
        <f>IF(G271="","",G271/[1]SUMMARY!$J$5)</f>
        <v/>
      </c>
      <c r="J271" s="134"/>
      <c r="K271" s="134"/>
      <c r="L271" s="134"/>
      <c r="M271" s="97"/>
      <c r="N271" s="134"/>
      <c r="O271" s="135"/>
    </row>
    <row r="272" spans="2:15" s="133" customFormat="1" x14ac:dyDescent="0.3">
      <c r="B272" s="133" t="s">
        <v>511</v>
      </c>
      <c r="E272" s="94"/>
      <c r="F272" s="94"/>
      <c r="H272" s="95" t="str">
        <f>IF(G272="","",G272/[1]SUMMARY!$J$5)</f>
        <v/>
      </c>
      <c r="J272" s="134"/>
      <c r="K272" s="134"/>
      <c r="L272" s="134"/>
      <c r="M272" s="97"/>
      <c r="N272" s="134"/>
      <c r="O272" s="135"/>
    </row>
    <row r="273" spans="2:15" s="133" customFormat="1" x14ac:dyDescent="0.3">
      <c r="B273" s="133" t="s">
        <v>512</v>
      </c>
      <c r="E273" s="94"/>
      <c r="F273" s="94"/>
      <c r="H273" s="95" t="str">
        <f>IF(G273="","",G273/[1]SUMMARY!$J$5)</f>
        <v/>
      </c>
      <c r="J273" s="134"/>
      <c r="K273" s="134"/>
      <c r="L273" s="134"/>
      <c r="M273" s="97"/>
      <c r="N273" s="134"/>
      <c r="O273" s="135"/>
    </row>
    <row r="274" spans="2:15" s="133" customFormat="1" x14ac:dyDescent="0.3">
      <c r="B274" s="133" t="s">
        <v>513</v>
      </c>
      <c r="E274" s="94"/>
      <c r="F274" s="94"/>
      <c r="H274" s="95" t="str">
        <f>IF(G274="","",G274/[1]SUMMARY!$J$5)</f>
        <v/>
      </c>
      <c r="J274" s="134"/>
      <c r="K274" s="134"/>
      <c r="L274" s="134"/>
      <c r="M274" s="97"/>
      <c r="N274" s="134"/>
      <c r="O274" s="135"/>
    </row>
    <row r="275" spans="2:15" s="133" customFormat="1" x14ac:dyDescent="0.3">
      <c r="B275" s="133" t="s">
        <v>514</v>
      </c>
      <c r="E275" s="94"/>
      <c r="F275" s="94"/>
      <c r="H275" s="95" t="str">
        <f>IF(G275="","",G275/[1]SUMMARY!$J$5)</f>
        <v/>
      </c>
      <c r="J275" s="134"/>
      <c r="K275" s="134"/>
      <c r="L275" s="134"/>
      <c r="M275" s="97"/>
      <c r="N275" s="134"/>
      <c r="O275" s="135"/>
    </row>
    <row r="276" spans="2:15" s="133" customFormat="1" x14ac:dyDescent="0.3">
      <c r="B276" s="133" t="s">
        <v>515</v>
      </c>
      <c r="E276" s="94"/>
      <c r="F276" s="94"/>
      <c r="H276" s="95" t="str">
        <f>IF(G276="","",G276/[1]SUMMARY!$J$5)</f>
        <v/>
      </c>
      <c r="J276" s="134"/>
      <c r="K276" s="134"/>
      <c r="L276" s="134"/>
      <c r="M276" s="97"/>
      <c r="N276" s="134"/>
      <c r="O276" s="135"/>
    </row>
    <row r="277" spans="2:15" s="133" customFormat="1" x14ac:dyDescent="0.3">
      <c r="B277" s="133" t="s">
        <v>516</v>
      </c>
      <c r="E277" s="94"/>
      <c r="F277" s="94"/>
      <c r="H277" s="95" t="str">
        <f>IF(G277="","",G277/[1]SUMMARY!$J$5)</f>
        <v/>
      </c>
      <c r="J277" s="134"/>
      <c r="K277" s="134"/>
      <c r="L277" s="134"/>
      <c r="M277" s="97"/>
      <c r="N277" s="134"/>
      <c r="O277" s="135"/>
    </row>
    <row r="278" spans="2:15" s="133" customFormat="1" x14ac:dyDescent="0.3">
      <c r="B278" s="133" t="s">
        <v>517</v>
      </c>
      <c r="E278" s="94"/>
      <c r="F278" s="94"/>
      <c r="H278" s="95" t="str">
        <f>IF(G278="","",G278/[1]SUMMARY!$J$5)</f>
        <v/>
      </c>
      <c r="J278" s="134"/>
      <c r="K278" s="134"/>
      <c r="L278" s="134"/>
      <c r="M278" s="97"/>
      <c r="N278" s="134"/>
      <c r="O278" s="135"/>
    </row>
    <row r="279" spans="2:15" s="133" customFormat="1" x14ac:dyDescent="0.3">
      <c r="B279" s="133" t="s">
        <v>518</v>
      </c>
      <c r="E279" s="94"/>
      <c r="F279" s="94"/>
      <c r="H279" s="95" t="str">
        <f>IF(G279="","",G279/[1]SUMMARY!$J$5)</f>
        <v/>
      </c>
      <c r="J279" s="134"/>
      <c r="K279" s="134"/>
      <c r="L279" s="134"/>
      <c r="M279" s="97"/>
      <c r="N279" s="134"/>
      <c r="O279" s="135"/>
    </row>
    <row r="280" spans="2:15" s="133" customFormat="1" x14ac:dyDescent="0.3">
      <c r="B280" s="133" t="s">
        <v>519</v>
      </c>
      <c r="E280" s="94"/>
      <c r="F280" s="94"/>
      <c r="H280" s="95" t="str">
        <f>IF(G280="","",G280/[1]SUMMARY!$J$5)</f>
        <v/>
      </c>
      <c r="J280" s="134"/>
      <c r="K280" s="134"/>
      <c r="L280" s="134"/>
      <c r="M280" s="97"/>
      <c r="N280" s="134"/>
      <c r="O280" s="135"/>
    </row>
    <row r="281" spans="2:15" s="133" customFormat="1" x14ac:dyDescent="0.3">
      <c r="B281" s="133" t="s">
        <v>520</v>
      </c>
      <c r="E281" s="94"/>
      <c r="F281" s="94"/>
      <c r="H281" s="95" t="str">
        <f>IF(G281="","",G281/[1]SUMMARY!$J$5)</f>
        <v/>
      </c>
      <c r="J281" s="134"/>
      <c r="K281" s="134"/>
      <c r="L281" s="134"/>
      <c r="M281" s="97"/>
      <c r="N281" s="134"/>
      <c r="O281" s="135"/>
    </row>
    <row r="282" spans="2:15" s="133" customFormat="1" x14ac:dyDescent="0.3">
      <c r="B282" s="133" t="s">
        <v>521</v>
      </c>
      <c r="E282" s="94"/>
      <c r="F282" s="94"/>
      <c r="H282" s="95" t="str">
        <f>IF(G282="","",G282/[1]SUMMARY!$J$5)</f>
        <v/>
      </c>
      <c r="J282" s="134"/>
      <c r="K282" s="134"/>
      <c r="L282" s="134"/>
      <c r="M282" s="97"/>
      <c r="N282" s="134"/>
      <c r="O282" s="135"/>
    </row>
    <row r="283" spans="2:15" s="133" customFormat="1" x14ac:dyDescent="0.3">
      <c r="B283" s="133" t="s">
        <v>522</v>
      </c>
      <c r="E283" s="94"/>
      <c r="F283" s="94"/>
      <c r="H283" s="95" t="str">
        <f>IF(G283="","",G283/[1]SUMMARY!$J$5)</f>
        <v/>
      </c>
      <c r="J283" s="134"/>
      <c r="K283" s="134"/>
      <c r="L283" s="134"/>
      <c r="M283" s="97"/>
      <c r="N283" s="134"/>
      <c r="O283" s="135"/>
    </row>
    <row r="284" spans="2:15" s="133" customFormat="1" x14ac:dyDescent="0.3">
      <c r="B284" s="133" t="s">
        <v>523</v>
      </c>
      <c r="E284" s="94"/>
      <c r="F284" s="94"/>
      <c r="H284" s="95" t="str">
        <f>IF(G284="","",G284/[1]SUMMARY!$J$5)</f>
        <v/>
      </c>
      <c r="J284" s="134"/>
      <c r="K284" s="134"/>
      <c r="L284" s="134"/>
      <c r="M284" s="97"/>
      <c r="N284" s="134"/>
      <c r="O284" s="135"/>
    </row>
    <row r="285" spans="2:15" s="133" customFormat="1" x14ac:dyDescent="0.3">
      <c r="B285" s="133" t="s">
        <v>524</v>
      </c>
      <c r="E285" s="94"/>
      <c r="F285" s="94"/>
      <c r="H285" s="95" t="str">
        <f>IF(G285="","",G285/[1]SUMMARY!$J$5)</f>
        <v/>
      </c>
      <c r="J285" s="134"/>
      <c r="K285" s="134"/>
      <c r="L285" s="134"/>
      <c r="M285" s="97"/>
      <c r="N285" s="134"/>
      <c r="O285" s="135"/>
    </row>
    <row r="286" spans="2:15" s="133" customFormat="1" x14ac:dyDescent="0.3">
      <c r="B286" s="133" t="s">
        <v>525</v>
      </c>
      <c r="E286" s="94"/>
      <c r="F286" s="94"/>
      <c r="H286" s="95" t="str">
        <f>IF(G286="","",G286/[1]SUMMARY!$J$5)</f>
        <v/>
      </c>
      <c r="J286" s="134"/>
      <c r="K286" s="134"/>
      <c r="L286" s="134"/>
      <c r="M286" s="97"/>
      <c r="N286" s="134"/>
      <c r="O286" s="135"/>
    </row>
    <row r="287" spans="2:15" s="133" customFormat="1" x14ac:dyDescent="0.3">
      <c r="B287" s="133" t="s">
        <v>526</v>
      </c>
      <c r="E287" s="94"/>
      <c r="F287" s="94"/>
      <c r="H287" s="95" t="str">
        <f>IF(G287="","",G287/[1]SUMMARY!$J$5)</f>
        <v/>
      </c>
      <c r="J287" s="134"/>
      <c r="K287" s="134"/>
      <c r="L287" s="134"/>
      <c r="M287" s="97"/>
      <c r="N287" s="134"/>
      <c r="O287" s="135"/>
    </row>
    <row r="288" spans="2:15" s="133" customFormat="1" x14ac:dyDescent="0.3">
      <c r="B288" s="133" t="s">
        <v>527</v>
      </c>
      <c r="E288" s="94"/>
      <c r="F288" s="94"/>
      <c r="H288" s="95" t="str">
        <f>IF(G288="","",G288/[1]SUMMARY!$J$5)</f>
        <v/>
      </c>
      <c r="J288" s="134"/>
      <c r="K288" s="134"/>
      <c r="L288" s="134"/>
      <c r="M288" s="97"/>
      <c r="N288" s="134"/>
      <c r="O288" s="135"/>
    </row>
    <row r="289" spans="2:15" s="133" customFormat="1" x14ac:dyDescent="0.3">
      <c r="B289" s="133" t="s">
        <v>528</v>
      </c>
      <c r="E289" s="94"/>
      <c r="F289" s="94"/>
      <c r="H289" s="95" t="str">
        <f>IF(G289="","",G289/[1]SUMMARY!$J$5)</f>
        <v/>
      </c>
      <c r="J289" s="134"/>
      <c r="K289" s="134"/>
      <c r="L289" s="134"/>
      <c r="M289" s="97"/>
      <c r="N289" s="134"/>
      <c r="O289" s="135"/>
    </row>
    <row r="290" spans="2:15" s="133" customFormat="1" x14ac:dyDescent="0.3">
      <c r="B290" s="133" t="s">
        <v>529</v>
      </c>
      <c r="E290" s="94"/>
      <c r="F290" s="94"/>
      <c r="H290" s="95" t="str">
        <f>IF(G290="","",G290/[1]SUMMARY!$J$5)</f>
        <v/>
      </c>
      <c r="J290" s="134"/>
      <c r="K290" s="134"/>
      <c r="L290" s="134"/>
      <c r="M290" s="97"/>
      <c r="N290" s="134"/>
      <c r="O290" s="135"/>
    </row>
    <row r="291" spans="2:15" s="133" customFormat="1" x14ac:dyDescent="0.3">
      <c r="B291" s="133" t="s">
        <v>530</v>
      </c>
      <c r="E291" s="94"/>
      <c r="F291" s="94"/>
      <c r="H291" s="95" t="str">
        <f>IF(G291="","",G291/[1]SUMMARY!$J$5)</f>
        <v/>
      </c>
      <c r="J291" s="134"/>
      <c r="K291" s="134"/>
      <c r="L291" s="134"/>
      <c r="M291" s="97"/>
      <c r="N291" s="134"/>
      <c r="O291" s="135"/>
    </row>
    <row r="292" spans="2:15" s="133" customFormat="1" x14ac:dyDescent="0.3">
      <c r="B292" s="133" t="s">
        <v>531</v>
      </c>
      <c r="E292" s="94"/>
      <c r="F292" s="94"/>
      <c r="H292" s="95" t="str">
        <f>IF(G292="","",G292/[1]SUMMARY!$J$5)</f>
        <v/>
      </c>
      <c r="J292" s="134"/>
      <c r="K292" s="134"/>
      <c r="L292" s="134"/>
      <c r="M292" s="97"/>
      <c r="N292" s="134"/>
      <c r="O292" s="135"/>
    </row>
    <row r="293" spans="2:15" s="133" customFormat="1" x14ac:dyDescent="0.3">
      <c r="B293" s="133" t="s">
        <v>532</v>
      </c>
      <c r="E293" s="94"/>
      <c r="F293" s="94"/>
      <c r="H293" s="95" t="str">
        <f>IF(G293="","",G293/[1]SUMMARY!$J$5)</f>
        <v/>
      </c>
      <c r="J293" s="134"/>
      <c r="K293" s="134"/>
      <c r="L293" s="134"/>
      <c r="M293" s="97"/>
      <c r="N293" s="134"/>
      <c r="O293" s="135"/>
    </row>
    <row r="294" spans="2:15" s="133" customFormat="1" x14ac:dyDescent="0.3">
      <c r="B294" s="133" t="s">
        <v>533</v>
      </c>
      <c r="E294" s="94"/>
      <c r="F294" s="94"/>
      <c r="H294" s="95" t="str">
        <f>IF(G294="","",G294/[1]SUMMARY!$J$5)</f>
        <v/>
      </c>
      <c r="J294" s="134"/>
      <c r="K294" s="134"/>
      <c r="L294" s="134"/>
      <c r="M294" s="97"/>
      <c r="N294" s="134"/>
      <c r="O294" s="135"/>
    </row>
    <row r="295" spans="2:15" s="133" customFormat="1" x14ac:dyDescent="0.3">
      <c r="B295" s="133" t="s">
        <v>534</v>
      </c>
      <c r="E295" s="94"/>
      <c r="F295" s="94"/>
      <c r="H295" s="95" t="str">
        <f>IF(G295="","",G295/[1]SUMMARY!$J$5)</f>
        <v/>
      </c>
      <c r="J295" s="134"/>
      <c r="K295" s="134"/>
      <c r="L295" s="134"/>
      <c r="M295" s="97"/>
      <c r="N295" s="134"/>
      <c r="O295" s="135"/>
    </row>
    <row r="296" spans="2:15" s="133" customFormat="1" x14ac:dyDescent="0.3">
      <c r="B296" s="133" t="s">
        <v>535</v>
      </c>
      <c r="E296" s="94"/>
      <c r="F296" s="94"/>
      <c r="H296" s="95" t="str">
        <f>IF(G296="","",G296/[1]SUMMARY!$J$5)</f>
        <v/>
      </c>
      <c r="J296" s="134"/>
      <c r="K296" s="134"/>
      <c r="L296" s="134"/>
      <c r="M296" s="97"/>
      <c r="N296" s="134"/>
      <c r="O296" s="135"/>
    </row>
    <row r="297" spans="2:15" s="133" customFormat="1" x14ac:dyDescent="0.3">
      <c r="B297" s="133" t="s">
        <v>536</v>
      </c>
      <c r="E297" s="94"/>
      <c r="F297" s="94"/>
      <c r="H297" s="95" t="str">
        <f>IF(G297="","",G297/[1]SUMMARY!$J$5)</f>
        <v/>
      </c>
      <c r="J297" s="134"/>
      <c r="K297" s="134"/>
      <c r="L297" s="134"/>
      <c r="M297" s="97"/>
      <c r="N297" s="134"/>
      <c r="O297" s="135"/>
    </row>
    <row r="298" spans="2:15" s="133" customFormat="1" x14ac:dyDescent="0.3">
      <c r="B298" s="133" t="s">
        <v>537</v>
      </c>
      <c r="E298" s="94"/>
      <c r="F298" s="94"/>
      <c r="H298" s="95" t="str">
        <f>IF(G298="","",G298/[1]SUMMARY!$J$5)</f>
        <v/>
      </c>
      <c r="J298" s="134"/>
      <c r="K298" s="134"/>
      <c r="L298" s="134"/>
      <c r="M298" s="97"/>
      <c r="N298" s="134"/>
      <c r="O298" s="135"/>
    </row>
    <row r="299" spans="2:15" s="133" customFormat="1" x14ac:dyDescent="0.3">
      <c r="B299" s="133" t="s">
        <v>538</v>
      </c>
      <c r="E299" s="94"/>
      <c r="F299" s="94"/>
      <c r="H299" s="95" t="str">
        <f>IF(G299="","",G299/[1]SUMMARY!$J$5)</f>
        <v/>
      </c>
      <c r="J299" s="134"/>
      <c r="K299" s="134"/>
      <c r="L299" s="134"/>
      <c r="M299" s="97"/>
      <c r="N299" s="134"/>
      <c r="O299" s="135"/>
    </row>
    <row r="300" spans="2:15" s="133" customFormat="1" x14ac:dyDescent="0.3">
      <c r="B300" s="133" t="s">
        <v>539</v>
      </c>
      <c r="E300" s="94"/>
      <c r="F300" s="94"/>
      <c r="H300" s="95" t="str">
        <f>IF(G300="","",G300/[1]SUMMARY!$J$5)</f>
        <v/>
      </c>
      <c r="J300" s="134"/>
      <c r="K300" s="134"/>
      <c r="L300" s="134"/>
      <c r="M300" s="97"/>
      <c r="N300" s="134"/>
      <c r="O300" s="135"/>
    </row>
    <row r="301" spans="2:15" s="133" customFormat="1" x14ac:dyDescent="0.3">
      <c r="B301" s="133" t="s">
        <v>540</v>
      </c>
      <c r="E301" s="94"/>
      <c r="F301" s="94"/>
      <c r="H301" s="95" t="str">
        <f>IF(G301="","",G301/[1]SUMMARY!$J$5)</f>
        <v/>
      </c>
      <c r="J301" s="134"/>
      <c r="K301" s="134"/>
      <c r="L301" s="134"/>
      <c r="M301" s="97"/>
      <c r="N301" s="134"/>
      <c r="O301" s="135"/>
    </row>
    <row r="302" spans="2:15" s="133" customFormat="1" x14ac:dyDescent="0.3">
      <c r="B302" s="133" t="s">
        <v>541</v>
      </c>
      <c r="E302" s="94"/>
      <c r="F302" s="94"/>
      <c r="H302" s="95" t="str">
        <f>IF(G302="","",G302/[1]SUMMARY!$J$5)</f>
        <v/>
      </c>
      <c r="J302" s="134"/>
      <c r="K302" s="134"/>
      <c r="L302" s="134"/>
      <c r="M302" s="97"/>
      <c r="N302" s="134"/>
      <c r="O302" s="135"/>
    </row>
    <row r="303" spans="2:15" s="133" customFormat="1" x14ac:dyDescent="0.3">
      <c r="B303" s="133" t="s">
        <v>542</v>
      </c>
      <c r="E303" s="94"/>
      <c r="F303" s="94"/>
      <c r="H303" s="95" t="str">
        <f>IF(G303="","",G303/[1]SUMMARY!$J$5)</f>
        <v/>
      </c>
      <c r="J303" s="134"/>
      <c r="K303" s="134"/>
      <c r="L303" s="134"/>
      <c r="M303" s="97"/>
      <c r="N303" s="134"/>
      <c r="O303" s="135"/>
    </row>
    <row r="304" spans="2:15" s="133" customFormat="1" x14ac:dyDescent="0.3">
      <c r="B304" s="133" t="s">
        <v>543</v>
      </c>
      <c r="E304" s="94"/>
      <c r="F304" s="94"/>
      <c r="H304" s="95" t="str">
        <f>IF(G304="","",G304/[1]SUMMARY!$J$5)</f>
        <v/>
      </c>
      <c r="J304" s="134"/>
      <c r="K304" s="134"/>
      <c r="L304" s="134"/>
      <c r="M304" s="97"/>
      <c r="N304" s="134"/>
      <c r="O304" s="135"/>
    </row>
    <row r="305" spans="2:15" s="133" customFormat="1" x14ac:dyDescent="0.3">
      <c r="B305" s="133" t="s">
        <v>544</v>
      </c>
      <c r="E305" s="94"/>
      <c r="F305" s="94"/>
      <c r="H305" s="95" t="str">
        <f>IF(G305="","",G305/[1]SUMMARY!$J$5)</f>
        <v/>
      </c>
      <c r="J305" s="134"/>
      <c r="K305" s="134"/>
      <c r="L305" s="134"/>
      <c r="M305" s="97"/>
      <c r="N305" s="134"/>
      <c r="O305" s="135"/>
    </row>
    <row r="306" spans="2:15" s="133" customFormat="1" x14ac:dyDescent="0.3">
      <c r="B306" s="133" t="s">
        <v>545</v>
      </c>
      <c r="E306" s="94"/>
      <c r="F306" s="94"/>
      <c r="H306" s="95" t="str">
        <f>IF(G306="","",G306/[1]SUMMARY!$J$5)</f>
        <v/>
      </c>
      <c r="J306" s="134"/>
      <c r="K306" s="134"/>
      <c r="L306" s="134"/>
      <c r="M306" s="97"/>
      <c r="N306" s="134"/>
      <c r="O306" s="135"/>
    </row>
    <row r="307" spans="2:15" s="133" customFormat="1" x14ac:dyDescent="0.3">
      <c r="B307" s="133" t="s">
        <v>546</v>
      </c>
      <c r="E307" s="94"/>
      <c r="F307" s="94"/>
      <c r="H307" s="95" t="str">
        <f>IF(G307="","",G307/[1]SUMMARY!$J$5)</f>
        <v/>
      </c>
      <c r="J307" s="134"/>
      <c r="K307" s="134"/>
      <c r="L307" s="134"/>
      <c r="M307" s="97"/>
      <c r="N307" s="134"/>
      <c r="O307" s="135"/>
    </row>
    <row r="308" spans="2:15" s="133" customFormat="1" x14ac:dyDescent="0.3">
      <c r="B308" s="133" t="s">
        <v>547</v>
      </c>
      <c r="E308" s="94"/>
      <c r="F308" s="94"/>
      <c r="H308" s="95" t="str">
        <f>IF(G308="","",G308/[1]SUMMARY!$J$5)</f>
        <v/>
      </c>
      <c r="J308" s="134"/>
      <c r="K308" s="134"/>
      <c r="L308" s="134"/>
      <c r="M308" s="97"/>
      <c r="N308" s="134"/>
      <c r="O308" s="135"/>
    </row>
    <row r="309" spans="2:15" s="133" customFormat="1" x14ac:dyDescent="0.3">
      <c r="B309" s="133" t="s">
        <v>548</v>
      </c>
      <c r="E309" s="94"/>
      <c r="F309" s="94"/>
      <c r="H309" s="95" t="str">
        <f>IF(G309="","",G309/[1]SUMMARY!$J$5)</f>
        <v/>
      </c>
      <c r="J309" s="134"/>
      <c r="K309" s="134"/>
      <c r="L309" s="134"/>
      <c r="M309" s="97"/>
      <c r="N309" s="134"/>
      <c r="O309" s="135"/>
    </row>
    <row r="310" spans="2:15" s="133" customFormat="1" x14ac:dyDescent="0.3">
      <c r="B310" s="133" t="s">
        <v>549</v>
      </c>
      <c r="E310" s="94"/>
      <c r="F310" s="94"/>
      <c r="H310" s="95" t="str">
        <f>IF(G310="","",G310/[1]SUMMARY!$J$5)</f>
        <v/>
      </c>
      <c r="J310" s="134"/>
      <c r="K310" s="134"/>
      <c r="L310" s="134"/>
      <c r="M310" s="97"/>
      <c r="N310" s="134"/>
      <c r="O310" s="135"/>
    </row>
    <row r="311" spans="2:15" s="133" customFormat="1" x14ac:dyDescent="0.3">
      <c r="B311" s="133" t="s">
        <v>550</v>
      </c>
      <c r="E311" s="94"/>
      <c r="F311" s="94"/>
      <c r="H311" s="95" t="str">
        <f>IF(G311="","",G311/[1]SUMMARY!$J$5)</f>
        <v/>
      </c>
      <c r="J311" s="134"/>
      <c r="K311" s="134"/>
      <c r="L311" s="134"/>
      <c r="M311" s="97"/>
      <c r="N311" s="134"/>
      <c r="O311" s="135"/>
    </row>
    <row r="312" spans="2:15" s="133" customFormat="1" x14ac:dyDescent="0.3">
      <c r="B312" s="133" t="s">
        <v>551</v>
      </c>
      <c r="E312" s="94"/>
      <c r="F312" s="94"/>
      <c r="H312" s="95" t="str">
        <f>IF(G312="","",G312/[1]SUMMARY!$J$5)</f>
        <v/>
      </c>
      <c r="J312" s="134"/>
      <c r="K312" s="134"/>
      <c r="L312" s="134"/>
      <c r="M312" s="97"/>
      <c r="N312" s="134"/>
      <c r="O312" s="135"/>
    </row>
    <row r="313" spans="2:15" s="133" customFormat="1" x14ac:dyDescent="0.3">
      <c r="B313" s="133" t="s">
        <v>552</v>
      </c>
      <c r="E313" s="94"/>
      <c r="F313" s="94"/>
      <c r="H313" s="95" t="str">
        <f>IF(G313="","",G313/[1]SUMMARY!$J$5)</f>
        <v/>
      </c>
      <c r="J313" s="134"/>
      <c r="K313" s="134"/>
      <c r="L313" s="134"/>
      <c r="M313" s="97"/>
      <c r="N313" s="134"/>
      <c r="O313" s="135"/>
    </row>
    <row r="314" spans="2:15" s="133" customFormat="1" x14ac:dyDescent="0.3">
      <c r="B314" s="133" t="s">
        <v>553</v>
      </c>
      <c r="E314" s="94"/>
      <c r="F314" s="94"/>
      <c r="H314" s="95" t="str">
        <f>IF(G314="","",G314/[1]SUMMARY!$J$5)</f>
        <v/>
      </c>
      <c r="J314" s="134"/>
      <c r="K314" s="134"/>
      <c r="L314" s="134"/>
      <c r="M314" s="97"/>
      <c r="N314" s="134"/>
      <c r="O314" s="135"/>
    </row>
    <row r="315" spans="2:15" s="133" customFormat="1" x14ac:dyDescent="0.3">
      <c r="B315" s="133" t="s">
        <v>554</v>
      </c>
      <c r="E315" s="94"/>
      <c r="F315" s="94"/>
      <c r="H315" s="95" t="str">
        <f>IF(G315="","",G315/[1]SUMMARY!$J$5)</f>
        <v/>
      </c>
      <c r="J315" s="134"/>
      <c r="K315" s="134"/>
      <c r="L315" s="134"/>
      <c r="M315" s="97"/>
      <c r="N315" s="134"/>
      <c r="O315" s="135"/>
    </row>
    <row r="316" spans="2:15" s="133" customFormat="1" x14ac:dyDescent="0.3">
      <c r="B316" s="133" t="s">
        <v>555</v>
      </c>
      <c r="E316" s="94"/>
      <c r="F316" s="94"/>
      <c r="H316" s="95" t="str">
        <f>IF(G316="","",G316/[1]SUMMARY!$J$5)</f>
        <v/>
      </c>
      <c r="J316" s="134"/>
      <c r="K316" s="134"/>
      <c r="L316" s="134"/>
      <c r="M316" s="97"/>
      <c r="N316" s="134"/>
      <c r="O316" s="135"/>
    </row>
    <row r="317" spans="2:15" s="133" customFormat="1" x14ac:dyDescent="0.3">
      <c r="B317" s="133" t="s">
        <v>556</v>
      </c>
      <c r="E317" s="94"/>
      <c r="F317" s="94"/>
      <c r="H317" s="95" t="str">
        <f>IF(G317="","",G317/[1]SUMMARY!$J$5)</f>
        <v/>
      </c>
      <c r="J317" s="134"/>
      <c r="K317" s="134"/>
      <c r="L317" s="134"/>
      <c r="M317" s="97"/>
      <c r="N317" s="134"/>
      <c r="O317" s="135"/>
    </row>
    <row r="318" spans="2:15" s="133" customFormat="1" x14ac:dyDescent="0.3">
      <c r="B318" s="133" t="s">
        <v>557</v>
      </c>
      <c r="E318" s="94"/>
      <c r="F318" s="94"/>
      <c r="H318" s="95" t="str">
        <f>IF(G318="","",G318/[1]SUMMARY!$J$5)</f>
        <v/>
      </c>
      <c r="J318" s="134"/>
      <c r="K318" s="134"/>
      <c r="L318" s="134"/>
      <c r="M318" s="97"/>
      <c r="N318" s="134"/>
      <c r="O318" s="135"/>
    </row>
    <row r="319" spans="2:15" s="133" customFormat="1" x14ac:dyDescent="0.3">
      <c r="B319" s="133" t="s">
        <v>558</v>
      </c>
      <c r="E319" s="94"/>
      <c r="F319" s="94"/>
      <c r="H319" s="95" t="str">
        <f>IF(G319="","",G319/[1]SUMMARY!$J$5)</f>
        <v/>
      </c>
      <c r="J319" s="134"/>
      <c r="K319" s="134"/>
      <c r="L319" s="134"/>
      <c r="M319" s="97"/>
      <c r="N319" s="134"/>
      <c r="O319" s="135"/>
    </row>
    <row r="320" spans="2:15" s="133" customFormat="1" x14ac:dyDescent="0.3">
      <c r="B320" s="133" t="s">
        <v>559</v>
      </c>
      <c r="E320" s="94"/>
      <c r="F320" s="94"/>
      <c r="H320" s="95" t="str">
        <f>IF(G320="","",G320/[1]SUMMARY!$J$5)</f>
        <v/>
      </c>
      <c r="J320" s="134"/>
      <c r="K320" s="134"/>
      <c r="L320" s="134"/>
      <c r="M320" s="97"/>
      <c r="N320" s="134"/>
      <c r="O320" s="135"/>
    </row>
    <row r="321" spans="2:15" s="133" customFormat="1" x14ac:dyDescent="0.3">
      <c r="B321" s="133" t="s">
        <v>560</v>
      </c>
      <c r="E321" s="94"/>
      <c r="F321" s="94"/>
      <c r="H321" s="95" t="str">
        <f>IF(G321="","",G321/[1]SUMMARY!$J$5)</f>
        <v/>
      </c>
      <c r="J321" s="134"/>
      <c r="K321" s="134"/>
      <c r="L321" s="134"/>
      <c r="M321" s="97"/>
      <c r="N321" s="134"/>
      <c r="O321" s="135"/>
    </row>
    <row r="322" spans="2:15" s="133" customFormat="1" x14ac:dyDescent="0.3">
      <c r="B322" s="133" t="s">
        <v>561</v>
      </c>
      <c r="E322" s="94"/>
      <c r="F322" s="94"/>
      <c r="H322" s="95" t="str">
        <f>IF(G322="","",G322/[1]SUMMARY!$J$5)</f>
        <v/>
      </c>
      <c r="J322" s="134"/>
      <c r="K322" s="134"/>
      <c r="L322" s="134"/>
      <c r="M322" s="97"/>
      <c r="N322" s="134"/>
      <c r="O322" s="135"/>
    </row>
    <row r="323" spans="2:15" s="133" customFormat="1" x14ac:dyDescent="0.3">
      <c r="B323" s="133" t="s">
        <v>562</v>
      </c>
      <c r="E323" s="94"/>
      <c r="F323" s="94"/>
      <c r="H323" s="95" t="str">
        <f>IF(G323="","",G323/[1]SUMMARY!$J$5)</f>
        <v/>
      </c>
      <c r="J323" s="134"/>
      <c r="K323" s="134"/>
      <c r="L323" s="134"/>
      <c r="M323" s="97"/>
      <c r="N323" s="134"/>
      <c r="O323" s="135"/>
    </row>
    <row r="324" spans="2:15" s="133" customFormat="1" x14ac:dyDescent="0.3">
      <c r="B324" s="133" t="s">
        <v>563</v>
      </c>
      <c r="E324" s="94"/>
      <c r="F324" s="94"/>
      <c r="H324" s="95" t="str">
        <f>IF(G324="","",G324/[1]SUMMARY!$J$5)</f>
        <v/>
      </c>
      <c r="J324" s="134"/>
      <c r="K324" s="134"/>
      <c r="L324" s="134"/>
      <c r="M324" s="97"/>
      <c r="N324" s="134"/>
      <c r="O324" s="135"/>
    </row>
    <row r="325" spans="2:15" s="133" customFormat="1" x14ac:dyDescent="0.3">
      <c r="B325" s="133" t="s">
        <v>564</v>
      </c>
      <c r="E325" s="94"/>
      <c r="F325" s="94"/>
      <c r="H325" s="95" t="str">
        <f>IF(G325="","",G325/[1]SUMMARY!$J$5)</f>
        <v/>
      </c>
      <c r="J325" s="134"/>
      <c r="K325" s="134"/>
      <c r="L325" s="134"/>
      <c r="M325" s="97"/>
      <c r="N325" s="134"/>
      <c r="O325" s="135"/>
    </row>
    <row r="326" spans="2:15" s="133" customFormat="1" x14ac:dyDescent="0.3">
      <c r="B326" s="133" t="s">
        <v>565</v>
      </c>
      <c r="E326" s="94"/>
      <c r="F326" s="94"/>
      <c r="H326" s="95" t="str">
        <f>IF(G326="","",G326/[1]SUMMARY!$J$5)</f>
        <v/>
      </c>
      <c r="J326" s="134"/>
      <c r="K326" s="134"/>
      <c r="L326" s="134"/>
      <c r="M326" s="97"/>
      <c r="N326" s="134"/>
      <c r="O326" s="135"/>
    </row>
    <row r="327" spans="2:15" s="133" customFormat="1" x14ac:dyDescent="0.3">
      <c r="B327" s="133" t="s">
        <v>566</v>
      </c>
      <c r="E327" s="94"/>
      <c r="F327" s="94"/>
      <c r="H327" s="95" t="str">
        <f>IF(G327="","",G327/[1]SUMMARY!$J$5)</f>
        <v/>
      </c>
      <c r="J327" s="134"/>
      <c r="K327" s="134"/>
      <c r="L327" s="134"/>
      <c r="M327" s="97"/>
      <c r="N327" s="134"/>
      <c r="O327" s="135"/>
    </row>
    <row r="328" spans="2:15" s="133" customFormat="1" x14ac:dyDescent="0.3">
      <c r="B328" s="133" t="s">
        <v>567</v>
      </c>
      <c r="E328" s="94"/>
      <c r="F328" s="94"/>
      <c r="H328" s="95" t="str">
        <f>IF(G328="","",G328/[1]SUMMARY!$J$5)</f>
        <v/>
      </c>
      <c r="J328" s="134"/>
      <c r="K328" s="134"/>
      <c r="L328" s="134"/>
      <c r="M328" s="97"/>
      <c r="N328" s="134"/>
      <c r="O328" s="135"/>
    </row>
    <row r="329" spans="2:15" s="133" customFormat="1" x14ac:dyDescent="0.3">
      <c r="B329" s="133" t="s">
        <v>568</v>
      </c>
      <c r="E329" s="94"/>
      <c r="F329" s="94"/>
      <c r="H329" s="95" t="str">
        <f>IF(G329="","",G329/[1]SUMMARY!$J$5)</f>
        <v/>
      </c>
      <c r="J329" s="134"/>
      <c r="K329" s="134"/>
      <c r="L329" s="134"/>
      <c r="M329" s="97"/>
      <c r="N329" s="134"/>
      <c r="O329" s="135"/>
    </row>
    <row r="330" spans="2:15" s="133" customFormat="1" x14ac:dyDescent="0.3">
      <c r="B330" s="133" t="s">
        <v>569</v>
      </c>
      <c r="E330" s="94"/>
      <c r="F330" s="94"/>
      <c r="H330" s="95" t="str">
        <f>IF(G330="","",G330/[1]SUMMARY!$J$5)</f>
        <v/>
      </c>
      <c r="J330" s="134"/>
      <c r="K330" s="134"/>
      <c r="L330" s="134"/>
      <c r="M330" s="97"/>
      <c r="N330" s="134"/>
      <c r="O330" s="135"/>
    </row>
    <row r="331" spans="2:15" s="133" customFormat="1" x14ac:dyDescent="0.3">
      <c r="B331" s="133" t="s">
        <v>570</v>
      </c>
      <c r="E331" s="94"/>
      <c r="F331" s="94"/>
      <c r="H331" s="95" t="str">
        <f>IF(G331="","",G331/[1]SUMMARY!$J$5)</f>
        <v/>
      </c>
      <c r="J331" s="134"/>
      <c r="K331" s="134"/>
      <c r="L331" s="134"/>
      <c r="M331" s="97"/>
      <c r="N331" s="134"/>
      <c r="O331" s="135"/>
    </row>
    <row r="332" spans="2:15" s="133" customFormat="1" x14ac:dyDescent="0.3">
      <c r="B332" s="133" t="s">
        <v>571</v>
      </c>
      <c r="E332" s="94"/>
      <c r="F332" s="94"/>
      <c r="H332" s="95" t="str">
        <f>IF(G332="","",G332/[1]SUMMARY!$J$5)</f>
        <v/>
      </c>
      <c r="J332" s="134"/>
      <c r="K332" s="134"/>
      <c r="L332" s="134"/>
      <c r="M332" s="97"/>
      <c r="N332" s="134"/>
      <c r="O332" s="135"/>
    </row>
    <row r="333" spans="2:15" s="133" customFormat="1" x14ac:dyDescent="0.3">
      <c r="B333" s="133" t="s">
        <v>572</v>
      </c>
      <c r="E333" s="94"/>
      <c r="F333" s="94"/>
      <c r="H333" s="95" t="str">
        <f>IF(G333="","",G333/[1]SUMMARY!$J$5)</f>
        <v/>
      </c>
      <c r="J333" s="134"/>
      <c r="K333" s="134"/>
      <c r="L333" s="134"/>
      <c r="M333" s="97"/>
      <c r="N333" s="134"/>
      <c r="O333" s="135"/>
    </row>
    <row r="334" spans="2:15" s="133" customFormat="1" x14ac:dyDescent="0.3">
      <c r="B334" s="133" t="s">
        <v>573</v>
      </c>
      <c r="E334" s="94"/>
      <c r="F334" s="94"/>
      <c r="H334" s="95" t="str">
        <f>IF(G334="","",G334/[1]SUMMARY!$J$5)</f>
        <v/>
      </c>
      <c r="J334" s="134"/>
      <c r="K334" s="134"/>
      <c r="L334" s="134"/>
      <c r="M334" s="97"/>
      <c r="N334" s="134"/>
      <c r="O334" s="135"/>
    </row>
    <row r="335" spans="2:15" s="133" customFormat="1" x14ac:dyDescent="0.3">
      <c r="B335" s="133" t="s">
        <v>574</v>
      </c>
      <c r="E335" s="94"/>
      <c r="F335" s="94"/>
      <c r="H335" s="95" t="str">
        <f>IF(G335="","",G335/[1]SUMMARY!$J$5)</f>
        <v/>
      </c>
      <c r="J335" s="134"/>
      <c r="K335" s="134"/>
      <c r="L335" s="134"/>
      <c r="M335" s="97"/>
      <c r="N335" s="134"/>
      <c r="O335" s="135"/>
    </row>
    <row r="336" spans="2:15" s="133" customFormat="1" x14ac:dyDescent="0.3">
      <c r="B336" s="133" t="s">
        <v>575</v>
      </c>
      <c r="E336" s="94"/>
      <c r="F336" s="94"/>
      <c r="H336" s="95" t="str">
        <f>IF(G336="","",G336/[1]SUMMARY!$J$5)</f>
        <v/>
      </c>
      <c r="J336" s="134"/>
      <c r="K336" s="134"/>
      <c r="L336" s="134"/>
      <c r="M336" s="97"/>
      <c r="N336" s="134"/>
      <c r="O336" s="135"/>
    </row>
    <row r="337" spans="2:15" s="133" customFormat="1" x14ac:dyDescent="0.3">
      <c r="B337" s="133" t="s">
        <v>576</v>
      </c>
      <c r="E337" s="94"/>
      <c r="F337" s="94"/>
      <c r="H337" s="95" t="str">
        <f>IF(G337="","",G337/[1]SUMMARY!$J$5)</f>
        <v/>
      </c>
      <c r="J337" s="134"/>
      <c r="K337" s="134"/>
      <c r="L337" s="134"/>
      <c r="M337" s="97"/>
      <c r="N337" s="134"/>
      <c r="O337" s="135"/>
    </row>
    <row r="338" spans="2:15" s="133" customFormat="1" x14ac:dyDescent="0.3">
      <c r="B338" s="133" t="s">
        <v>577</v>
      </c>
      <c r="E338" s="94"/>
      <c r="F338" s="94"/>
      <c r="H338" s="95" t="str">
        <f>IF(G338="","",G338/[1]SUMMARY!$J$5)</f>
        <v/>
      </c>
      <c r="J338" s="134"/>
      <c r="K338" s="134"/>
      <c r="L338" s="134"/>
      <c r="M338" s="97"/>
      <c r="N338" s="134"/>
      <c r="O338" s="135"/>
    </row>
    <row r="339" spans="2:15" s="133" customFormat="1" x14ac:dyDescent="0.3">
      <c r="B339" s="133" t="s">
        <v>578</v>
      </c>
      <c r="E339" s="94"/>
      <c r="F339" s="94"/>
      <c r="H339" s="95" t="str">
        <f>IF(G339="","",G339/[1]SUMMARY!$J$5)</f>
        <v/>
      </c>
      <c r="J339" s="134"/>
      <c r="K339" s="134"/>
      <c r="L339" s="134"/>
      <c r="M339" s="97"/>
      <c r="N339" s="134"/>
      <c r="O339" s="135"/>
    </row>
    <row r="340" spans="2:15" s="133" customFormat="1" x14ac:dyDescent="0.3">
      <c r="B340" s="133" t="s">
        <v>579</v>
      </c>
      <c r="E340" s="94"/>
      <c r="F340" s="94"/>
      <c r="H340" s="95" t="str">
        <f>IF(G340="","",G340/[1]SUMMARY!$J$5)</f>
        <v/>
      </c>
      <c r="J340" s="134"/>
      <c r="K340" s="134"/>
      <c r="L340" s="134"/>
      <c r="M340" s="97"/>
      <c r="N340" s="134"/>
      <c r="O340" s="135"/>
    </row>
    <row r="341" spans="2:15" s="133" customFormat="1" x14ac:dyDescent="0.3">
      <c r="B341" s="133" t="s">
        <v>580</v>
      </c>
      <c r="E341" s="94"/>
      <c r="F341" s="94"/>
      <c r="H341" s="95" t="str">
        <f>IF(G341="","",G341/[1]SUMMARY!$J$5)</f>
        <v/>
      </c>
      <c r="J341" s="134"/>
      <c r="K341" s="134"/>
      <c r="L341" s="134"/>
      <c r="M341" s="97"/>
      <c r="N341" s="134"/>
      <c r="O341" s="135"/>
    </row>
    <row r="342" spans="2:15" s="133" customFormat="1" x14ac:dyDescent="0.3">
      <c r="B342" s="133" t="s">
        <v>581</v>
      </c>
      <c r="E342" s="94"/>
      <c r="F342" s="94"/>
      <c r="H342" s="95" t="str">
        <f>IF(G342="","",G342/[1]SUMMARY!$J$5)</f>
        <v/>
      </c>
      <c r="J342" s="134"/>
      <c r="K342" s="134"/>
      <c r="L342" s="134"/>
      <c r="M342" s="97"/>
      <c r="N342" s="134"/>
      <c r="O342" s="135"/>
    </row>
    <row r="343" spans="2:15" s="133" customFormat="1" x14ac:dyDescent="0.3">
      <c r="B343" s="133" t="s">
        <v>582</v>
      </c>
      <c r="E343" s="94"/>
      <c r="F343" s="94"/>
      <c r="H343" s="95" t="str">
        <f>IF(G343="","",G343/[1]SUMMARY!$J$5)</f>
        <v/>
      </c>
      <c r="J343" s="134"/>
      <c r="K343" s="134"/>
      <c r="L343" s="134"/>
      <c r="M343" s="97"/>
      <c r="N343" s="134"/>
      <c r="O343" s="135"/>
    </row>
    <row r="344" spans="2:15" s="133" customFormat="1" x14ac:dyDescent="0.3">
      <c r="B344" s="133" t="s">
        <v>583</v>
      </c>
      <c r="E344" s="94"/>
      <c r="F344" s="94"/>
      <c r="H344" s="95" t="str">
        <f>IF(G344="","",G344/[1]SUMMARY!$J$5)</f>
        <v/>
      </c>
      <c r="J344" s="134"/>
      <c r="K344" s="134"/>
      <c r="L344" s="134"/>
      <c r="M344" s="97"/>
      <c r="N344" s="134"/>
      <c r="O344" s="135"/>
    </row>
    <row r="345" spans="2:15" s="133" customFormat="1" x14ac:dyDescent="0.3">
      <c r="B345" s="133" t="s">
        <v>584</v>
      </c>
      <c r="E345" s="94"/>
      <c r="F345" s="94"/>
      <c r="H345" s="95" t="str">
        <f>IF(G345="","",G345/[1]SUMMARY!$J$5)</f>
        <v/>
      </c>
      <c r="J345" s="134"/>
      <c r="K345" s="134"/>
      <c r="L345" s="134"/>
      <c r="M345" s="97"/>
      <c r="N345" s="134"/>
      <c r="O345" s="135"/>
    </row>
    <row r="346" spans="2:15" s="133" customFormat="1" x14ac:dyDescent="0.3">
      <c r="B346" s="133" t="s">
        <v>585</v>
      </c>
      <c r="E346" s="94"/>
      <c r="F346" s="94"/>
      <c r="H346" s="95" t="str">
        <f>IF(G346="","",G346/[1]SUMMARY!$J$5)</f>
        <v/>
      </c>
      <c r="J346" s="134"/>
      <c r="K346" s="134"/>
      <c r="L346" s="134"/>
      <c r="M346" s="97"/>
      <c r="N346" s="134"/>
      <c r="O346" s="135"/>
    </row>
    <row r="347" spans="2:15" s="133" customFormat="1" x14ac:dyDescent="0.3">
      <c r="B347" s="133" t="s">
        <v>586</v>
      </c>
      <c r="E347" s="94"/>
      <c r="F347" s="94"/>
      <c r="H347" s="95" t="str">
        <f>IF(G347="","",G347/[1]SUMMARY!$J$5)</f>
        <v/>
      </c>
      <c r="J347" s="134"/>
      <c r="K347" s="134"/>
      <c r="L347" s="134"/>
      <c r="M347" s="97"/>
      <c r="N347" s="134"/>
      <c r="O347" s="135"/>
    </row>
    <row r="348" spans="2:15" s="133" customFormat="1" x14ac:dyDescent="0.3">
      <c r="B348" s="133" t="s">
        <v>587</v>
      </c>
      <c r="E348" s="94"/>
      <c r="F348" s="94"/>
      <c r="H348" s="95" t="str">
        <f>IF(G348="","",G348/[1]SUMMARY!$J$5)</f>
        <v/>
      </c>
      <c r="J348" s="134"/>
      <c r="K348" s="134"/>
      <c r="L348" s="134"/>
      <c r="M348" s="97"/>
      <c r="N348" s="134"/>
      <c r="O348" s="135"/>
    </row>
    <row r="349" spans="2:15" s="133" customFormat="1" x14ac:dyDescent="0.3">
      <c r="B349" s="133" t="s">
        <v>588</v>
      </c>
      <c r="E349" s="94"/>
      <c r="F349" s="94"/>
      <c r="H349" s="95" t="str">
        <f>IF(G349="","",G349/[1]SUMMARY!$J$5)</f>
        <v/>
      </c>
      <c r="J349" s="134"/>
      <c r="K349" s="134"/>
      <c r="L349" s="134"/>
      <c r="M349" s="97"/>
      <c r="N349" s="134"/>
      <c r="O349" s="135"/>
    </row>
    <row r="350" spans="2:15" s="133" customFormat="1" x14ac:dyDescent="0.3">
      <c r="B350" s="133" t="s">
        <v>589</v>
      </c>
      <c r="E350" s="94"/>
      <c r="F350" s="94"/>
      <c r="H350" s="95" t="str">
        <f>IF(G350="","",G350/[1]SUMMARY!$J$5)</f>
        <v/>
      </c>
      <c r="J350" s="134"/>
      <c r="K350" s="134"/>
      <c r="L350" s="134"/>
      <c r="M350" s="97"/>
      <c r="N350" s="134"/>
      <c r="O350" s="135"/>
    </row>
    <row r="351" spans="2:15" s="133" customFormat="1" x14ac:dyDescent="0.3">
      <c r="B351" s="133" t="s">
        <v>590</v>
      </c>
      <c r="E351" s="94"/>
      <c r="F351" s="94"/>
      <c r="H351" s="95" t="str">
        <f>IF(G351="","",G351/[1]SUMMARY!$J$5)</f>
        <v/>
      </c>
      <c r="J351" s="134"/>
      <c r="K351" s="134"/>
      <c r="L351" s="134"/>
      <c r="M351" s="97"/>
      <c r="N351" s="134"/>
      <c r="O351" s="135"/>
    </row>
    <row r="352" spans="2:15" s="133" customFormat="1" x14ac:dyDescent="0.3">
      <c r="B352" s="133" t="s">
        <v>591</v>
      </c>
      <c r="E352" s="94"/>
      <c r="F352" s="94"/>
      <c r="H352" s="95" t="str">
        <f>IF(G352="","",G352/[1]SUMMARY!$J$5)</f>
        <v/>
      </c>
      <c r="J352" s="134"/>
      <c r="K352" s="134"/>
      <c r="L352" s="134"/>
      <c r="M352" s="97"/>
      <c r="N352" s="134"/>
      <c r="O352" s="135"/>
    </row>
    <row r="353" spans="2:15" s="133" customFormat="1" x14ac:dyDescent="0.3">
      <c r="B353" s="133" t="s">
        <v>592</v>
      </c>
      <c r="E353" s="94"/>
      <c r="F353" s="94"/>
      <c r="H353" s="95" t="str">
        <f>IF(G353="","",G353/[1]SUMMARY!$J$5)</f>
        <v/>
      </c>
      <c r="J353" s="134"/>
      <c r="K353" s="134"/>
      <c r="L353" s="134"/>
      <c r="M353" s="97"/>
      <c r="N353" s="134"/>
      <c r="O353" s="135"/>
    </row>
    <row r="354" spans="2:15" s="133" customFormat="1" x14ac:dyDescent="0.3">
      <c r="B354" s="133" t="s">
        <v>593</v>
      </c>
      <c r="E354" s="94"/>
      <c r="F354" s="94"/>
      <c r="H354" s="95" t="str">
        <f>IF(G354="","",G354/[1]SUMMARY!$J$5)</f>
        <v/>
      </c>
      <c r="J354" s="134"/>
      <c r="K354" s="134"/>
      <c r="L354" s="134"/>
      <c r="M354" s="97"/>
      <c r="N354" s="134"/>
      <c r="O354" s="135"/>
    </row>
    <row r="355" spans="2:15" s="133" customFormat="1" x14ac:dyDescent="0.3">
      <c r="B355" s="133" t="s">
        <v>594</v>
      </c>
      <c r="E355" s="94"/>
      <c r="F355" s="94"/>
      <c r="H355" s="95" t="str">
        <f>IF(G355="","",G355/[1]SUMMARY!$J$5)</f>
        <v/>
      </c>
      <c r="J355" s="134"/>
      <c r="K355" s="134"/>
      <c r="L355" s="134"/>
      <c r="M355" s="97"/>
      <c r="N355" s="134"/>
      <c r="O355" s="135"/>
    </row>
    <row r="356" spans="2:15" s="133" customFormat="1" x14ac:dyDescent="0.3">
      <c r="B356" s="133" t="s">
        <v>595</v>
      </c>
      <c r="E356" s="94"/>
      <c r="F356" s="94"/>
      <c r="H356" s="95" t="str">
        <f>IF(G356="","",G356/[1]SUMMARY!$J$5)</f>
        <v/>
      </c>
      <c r="J356" s="134"/>
      <c r="K356" s="134"/>
      <c r="L356" s="134"/>
      <c r="M356" s="97"/>
      <c r="N356" s="134"/>
      <c r="O356" s="135"/>
    </row>
    <row r="357" spans="2:15" s="133" customFormat="1" x14ac:dyDescent="0.3">
      <c r="B357" s="133" t="s">
        <v>596</v>
      </c>
      <c r="E357" s="94"/>
      <c r="F357" s="94"/>
      <c r="H357" s="95" t="str">
        <f>IF(G357="","",G357/[1]SUMMARY!$J$5)</f>
        <v/>
      </c>
      <c r="J357" s="134"/>
      <c r="K357" s="134"/>
      <c r="L357" s="134"/>
      <c r="M357" s="97"/>
      <c r="N357" s="134"/>
      <c r="O357" s="135"/>
    </row>
    <row r="358" spans="2:15" s="133" customFormat="1" x14ac:dyDescent="0.3">
      <c r="B358" s="133" t="s">
        <v>597</v>
      </c>
      <c r="E358" s="94"/>
      <c r="F358" s="94"/>
      <c r="H358" s="95" t="str">
        <f>IF(G358="","",G358/[1]SUMMARY!$J$5)</f>
        <v/>
      </c>
      <c r="J358" s="134"/>
      <c r="K358" s="134"/>
      <c r="L358" s="134"/>
      <c r="M358" s="97"/>
      <c r="N358" s="134"/>
      <c r="O358" s="135"/>
    </row>
    <row r="359" spans="2:15" s="133" customFormat="1" x14ac:dyDescent="0.3">
      <c r="B359" s="133" t="s">
        <v>598</v>
      </c>
      <c r="E359" s="94"/>
      <c r="F359" s="94"/>
      <c r="H359" s="95" t="str">
        <f>IF(G359="","",G359/[1]SUMMARY!$J$5)</f>
        <v/>
      </c>
      <c r="J359" s="134"/>
      <c r="K359" s="134"/>
      <c r="L359" s="134"/>
      <c r="M359" s="97"/>
      <c r="N359" s="134"/>
      <c r="O359" s="135"/>
    </row>
    <row r="360" spans="2:15" s="133" customFormat="1" x14ac:dyDescent="0.3">
      <c r="B360" s="133" t="s">
        <v>599</v>
      </c>
      <c r="E360" s="94"/>
      <c r="F360" s="94"/>
      <c r="H360" s="95" t="str">
        <f>IF(G360="","",G360/[1]SUMMARY!$J$5)</f>
        <v/>
      </c>
      <c r="J360" s="134"/>
      <c r="K360" s="134"/>
      <c r="L360" s="134"/>
      <c r="M360" s="97"/>
      <c r="N360" s="134"/>
      <c r="O360" s="135"/>
    </row>
    <row r="361" spans="2:15" s="133" customFormat="1" x14ac:dyDescent="0.3">
      <c r="B361" s="133" t="s">
        <v>600</v>
      </c>
      <c r="E361" s="94"/>
      <c r="F361" s="94"/>
      <c r="H361" s="95" t="str">
        <f>IF(G361="","",G361/[1]SUMMARY!$J$5)</f>
        <v/>
      </c>
      <c r="J361" s="134"/>
      <c r="K361" s="134"/>
      <c r="L361" s="134"/>
      <c r="M361" s="97"/>
      <c r="N361" s="134"/>
      <c r="O361" s="135"/>
    </row>
    <row r="362" spans="2:15" s="133" customFormat="1" x14ac:dyDescent="0.3">
      <c r="B362" s="133" t="s">
        <v>601</v>
      </c>
      <c r="E362" s="94"/>
      <c r="F362" s="94"/>
      <c r="H362" s="95" t="str">
        <f>IF(G362="","",G362/[1]SUMMARY!$J$5)</f>
        <v/>
      </c>
      <c r="J362" s="134"/>
      <c r="K362" s="134"/>
      <c r="L362" s="134"/>
      <c r="M362" s="97"/>
      <c r="N362" s="134"/>
      <c r="O362" s="135"/>
    </row>
    <row r="363" spans="2:15" s="133" customFormat="1" x14ac:dyDescent="0.3">
      <c r="B363" s="133" t="s">
        <v>602</v>
      </c>
      <c r="E363" s="94"/>
      <c r="F363" s="94"/>
      <c r="H363" s="95" t="str">
        <f>IF(G363="","",G363/[1]SUMMARY!$J$5)</f>
        <v/>
      </c>
      <c r="J363" s="134"/>
      <c r="K363" s="134"/>
      <c r="L363" s="134"/>
      <c r="M363" s="97"/>
      <c r="N363" s="134"/>
      <c r="O363" s="135"/>
    </row>
    <row r="364" spans="2:15" s="133" customFormat="1" x14ac:dyDescent="0.3">
      <c r="B364" s="133" t="s">
        <v>603</v>
      </c>
      <c r="E364" s="94"/>
      <c r="F364" s="94"/>
      <c r="H364" s="95" t="str">
        <f>IF(G364="","",G364/[1]SUMMARY!$J$5)</f>
        <v/>
      </c>
      <c r="J364" s="134"/>
      <c r="K364" s="134"/>
      <c r="L364" s="134"/>
      <c r="M364" s="97"/>
      <c r="N364" s="134"/>
      <c r="O364" s="135"/>
    </row>
    <row r="365" spans="2:15" s="133" customFormat="1" x14ac:dyDescent="0.3">
      <c r="B365" s="133" t="s">
        <v>604</v>
      </c>
      <c r="E365" s="94"/>
      <c r="F365" s="94"/>
      <c r="H365" s="95" t="str">
        <f>IF(G365="","",G365/[1]SUMMARY!$J$5)</f>
        <v/>
      </c>
      <c r="J365" s="134"/>
      <c r="K365" s="134"/>
      <c r="L365" s="134"/>
      <c r="M365" s="97"/>
      <c r="N365" s="134"/>
      <c r="O365" s="135"/>
    </row>
    <row r="366" spans="2:15" s="133" customFormat="1" x14ac:dyDescent="0.3">
      <c r="B366" s="133" t="s">
        <v>605</v>
      </c>
      <c r="E366" s="94"/>
      <c r="F366" s="94"/>
      <c r="H366" s="95" t="str">
        <f>IF(G366="","",G366/[1]SUMMARY!$J$5)</f>
        <v/>
      </c>
      <c r="J366" s="134"/>
      <c r="K366" s="134"/>
      <c r="L366" s="134"/>
      <c r="M366" s="97"/>
      <c r="N366" s="134"/>
      <c r="O366" s="135"/>
    </row>
    <row r="367" spans="2:15" s="133" customFormat="1" x14ac:dyDescent="0.3">
      <c r="B367" s="133" t="s">
        <v>606</v>
      </c>
      <c r="E367" s="94"/>
      <c r="F367" s="94"/>
      <c r="H367" s="95" t="str">
        <f>IF(G367="","",G367/[1]SUMMARY!$J$5)</f>
        <v/>
      </c>
      <c r="J367" s="134"/>
      <c r="K367" s="134"/>
      <c r="L367" s="134"/>
      <c r="M367" s="97"/>
      <c r="N367" s="134"/>
      <c r="O367" s="135"/>
    </row>
    <row r="368" spans="2:15" s="133" customFormat="1" x14ac:dyDescent="0.3">
      <c r="B368" s="133" t="s">
        <v>607</v>
      </c>
      <c r="E368" s="94"/>
      <c r="F368" s="94"/>
      <c r="H368" s="95" t="str">
        <f>IF(G368="","",G368/[1]SUMMARY!$J$5)</f>
        <v/>
      </c>
      <c r="J368" s="134"/>
      <c r="K368" s="134"/>
      <c r="L368" s="134"/>
      <c r="M368" s="97"/>
      <c r="N368" s="134"/>
      <c r="O368" s="135"/>
    </row>
    <row r="369" spans="2:15" s="133" customFormat="1" x14ac:dyDescent="0.3">
      <c r="B369" s="133" t="s">
        <v>608</v>
      </c>
      <c r="E369" s="94"/>
      <c r="F369" s="94"/>
      <c r="H369" s="95" t="str">
        <f>IF(G369="","",G369/[1]SUMMARY!$J$5)</f>
        <v/>
      </c>
      <c r="J369" s="134"/>
      <c r="K369" s="134"/>
      <c r="L369" s="134"/>
      <c r="M369" s="97"/>
      <c r="N369" s="134"/>
      <c r="O369" s="135"/>
    </row>
    <row r="370" spans="2:15" s="133" customFormat="1" x14ac:dyDescent="0.3">
      <c r="B370" s="133" t="s">
        <v>609</v>
      </c>
      <c r="E370" s="94"/>
      <c r="F370" s="94"/>
      <c r="H370" s="95" t="str">
        <f>IF(G370="","",G370/[1]SUMMARY!$J$5)</f>
        <v/>
      </c>
      <c r="J370" s="134"/>
      <c r="K370" s="134"/>
      <c r="L370" s="134"/>
      <c r="M370" s="97"/>
      <c r="N370" s="134"/>
      <c r="O370" s="135"/>
    </row>
    <row r="371" spans="2:15" s="133" customFormat="1" x14ac:dyDescent="0.3">
      <c r="B371" s="133" t="s">
        <v>610</v>
      </c>
      <c r="E371" s="94"/>
      <c r="F371" s="94"/>
      <c r="H371" s="95" t="str">
        <f>IF(G371="","",G371/[1]SUMMARY!$J$5)</f>
        <v/>
      </c>
      <c r="J371" s="134"/>
      <c r="K371" s="134"/>
      <c r="L371" s="134"/>
      <c r="M371" s="97"/>
      <c r="N371" s="134"/>
      <c r="O371" s="135"/>
    </row>
    <row r="372" spans="2:15" s="133" customFormat="1" x14ac:dyDescent="0.3">
      <c r="B372" s="133" t="s">
        <v>611</v>
      </c>
      <c r="E372" s="94"/>
      <c r="F372" s="94"/>
      <c r="H372" s="95" t="str">
        <f>IF(G372="","",G372/[1]SUMMARY!$J$5)</f>
        <v/>
      </c>
      <c r="J372" s="134"/>
      <c r="K372" s="134"/>
      <c r="L372" s="134"/>
      <c r="M372" s="97"/>
      <c r="N372" s="134"/>
      <c r="O372" s="135"/>
    </row>
    <row r="373" spans="2:15" s="133" customFormat="1" x14ac:dyDescent="0.3">
      <c r="B373" s="133" t="s">
        <v>612</v>
      </c>
      <c r="E373" s="94"/>
      <c r="F373" s="94"/>
      <c r="H373" s="95" t="str">
        <f>IF(G373="","",G373/[1]SUMMARY!$J$5)</f>
        <v/>
      </c>
      <c r="J373" s="134"/>
      <c r="K373" s="134"/>
      <c r="L373" s="134"/>
      <c r="M373" s="97"/>
      <c r="N373" s="134"/>
      <c r="O373" s="135"/>
    </row>
    <row r="374" spans="2:15" s="133" customFormat="1" x14ac:dyDescent="0.3">
      <c r="B374" s="133" t="s">
        <v>613</v>
      </c>
      <c r="E374" s="94"/>
      <c r="F374" s="94"/>
      <c r="H374" s="95" t="str">
        <f>IF(G374="","",G374/[1]SUMMARY!$J$5)</f>
        <v/>
      </c>
      <c r="J374" s="134"/>
      <c r="K374" s="134"/>
      <c r="L374" s="134"/>
      <c r="M374" s="97"/>
      <c r="N374" s="134"/>
      <c r="O374" s="135"/>
    </row>
    <row r="375" spans="2:15" s="133" customFormat="1" x14ac:dyDescent="0.3">
      <c r="B375" s="133" t="s">
        <v>614</v>
      </c>
      <c r="E375" s="94"/>
      <c r="F375" s="94"/>
      <c r="H375" s="95" t="str">
        <f>IF(G375="","",G375/[1]SUMMARY!$J$5)</f>
        <v/>
      </c>
      <c r="J375" s="134"/>
      <c r="K375" s="134"/>
      <c r="L375" s="134"/>
      <c r="M375" s="97"/>
      <c r="N375" s="134"/>
      <c r="O375" s="135"/>
    </row>
    <row r="376" spans="2:15" s="133" customFormat="1" x14ac:dyDescent="0.3">
      <c r="B376" s="133" t="s">
        <v>615</v>
      </c>
      <c r="E376" s="94"/>
      <c r="F376" s="94"/>
      <c r="H376" s="95" t="str">
        <f>IF(G376="","",G376/[1]SUMMARY!$J$5)</f>
        <v/>
      </c>
      <c r="J376" s="134"/>
      <c r="K376" s="134"/>
      <c r="L376" s="134"/>
      <c r="M376" s="97"/>
      <c r="N376" s="134"/>
      <c r="O376" s="135"/>
    </row>
    <row r="377" spans="2:15" s="133" customFormat="1" x14ac:dyDescent="0.3">
      <c r="B377" s="133" t="s">
        <v>616</v>
      </c>
      <c r="E377" s="94"/>
      <c r="F377" s="94"/>
      <c r="H377" s="95" t="str">
        <f>IF(G377="","",G377/[1]SUMMARY!$J$5)</f>
        <v/>
      </c>
      <c r="J377" s="134"/>
      <c r="K377" s="134"/>
      <c r="L377" s="134"/>
      <c r="M377" s="97"/>
      <c r="N377" s="134"/>
      <c r="O377" s="135"/>
    </row>
    <row r="378" spans="2:15" s="133" customFormat="1" x14ac:dyDescent="0.3">
      <c r="B378" s="133" t="s">
        <v>617</v>
      </c>
      <c r="E378" s="94"/>
      <c r="F378" s="94"/>
      <c r="H378" s="95" t="str">
        <f>IF(G378="","",G378/[1]SUMMARY!$J$5)</f>
        <v/>
      </c>
      <c r="J378" s="134"/>
      <c r="K378" s="134"/>
      <c r="L378" s="134"/>
      <c r="M378" s="97"/>
      <c r="N378" s="134"/>
      <c r="O378" s="135"/>
    </row>
    <row r="379" spans="2:15" s="133" customFormat="1" x14ac:dyDescent="0.3">
      <c r="B379" s="133" t="s">
        <v>618</v>
      </c>
      <c r="E379" s="94"/>
      <c r="F379" s="94"/>
      <c r="H379" s="95" t="str">
        <f>IF(G379="","",G379/[1]SUMMARY!$J$5)</f>
        <v/>
      </c>
      <c r="J379" s="134"/>
      <c r="K379" s="134"/>
      <c r="L379" s="134"/>
      <c r="M379" s="97"/>
      <c r="N379" s="134"/>
      <c r="O379" s="135"/>
    </row>
    <row r="380" spans="2:15" s="133" customFormat="1" x14ac:dyDescent="0.3">
      <c r="B380" s="133" t="s">
        <v>619</v>
      </c>
      <c r="E380" s="94"/>
      <c r="F380" s="94"/>
      <c r="H380" s="95" t="str">
        <f>IF(G380="","",G380/[1]SUMMARY!$J$5)</f>
        <v/>
      </c>
      <c r="J380" s="134"/>
      <c r="K380" s="134"/>
      <c r="L380" s="134"/>
      <c r="M380" s="97"/>
      <c r="N380" s="134"/>
      <c r="O380" s="135"/>
    </row>
    <row r="381" spans="2:15" s="133" customFormat="1" x14ac:dyDescent="0.3">
      <c r="B381" s="133" t="s">
        <v>620</v>
      </c>
      <c r="E381" s="94"/>
      <c r="F381" s="94"/>
      <c r="H381" s="95" t="str">
        <f>IF(G381="","",G381/[1]SUMMARY!$J$5)</f>
        <v/>
      </c>
      <c r="J381" s="134"/>
      <c r="K381" s="134"/>
      <c r="L381" s="134"/>
      <c r="M381" s="97"/>
      <c r="N381" s="134"/>
      <c r="O381" s="135"/>
    </row>
    <row r="382" spans="2:15" s="133" customFormat="1" x14ac:dyDescent="0.3">
      <c r="B382" s="133" t="s">
        <v>621</v>
      </c>
      <c r="E382" s="94"/>
      <c r="F382" s="94"/>
      <c r="H382" s="95" t="str">
        <f>IF(G382="","",G382/[1]SUMMARY!$J$5)</f>
        <v/>
      </c>
      <c r="J382" s="134"/>
      <c r="K382" s="134"/>
      <c r="L382" s="134"/>
      <c r="M382" s="97"/>
      <c r="N382" s="134"/>
      <c r="O382" s="135"/>
    </row>
    <row r="383" spans="2:15" s="133" customFormat="1" x14ac:dyDescent="0.3">
      <c r="B383" s="133" t="s">
        <v>622</v>
      </c>
      <c r="E383" s="94"/>
      <c r="F383" s="94"/>
      <c r="H383" s="95" t="str">
        <f>IF(G383="","",G383/[1]SUMMARY!$J$5)</f>
        <v/>
      </c>
      <c r="J383" s="134"/>
      <c r="K383" s="134"/>
      <c r="L383" s="134"/>
      <c r="M383" s="97"/>
      <c r="N383" s="134"/>
      <c r="O383" s="135"/>
    </row>
    <row r="384" spans="2:15" s="133" customFormat="1" x14ac:dyDescent="0.3">
      <c r="B384" s="133" t="s">
        <v>623</v>
      </c>
      <c r="E384" s="94"/>
      <c r="F384" s="94"/>
      <c r="H384" s="95" t="str">
        <f>IF(G384="","",G384/[1]SUMMARY!$J$5)</f>
        <v/>
      </c>
      <c r="J384" s="134"/>
      <c r="K384" s="134"/>
      <c r="L384" s="134"/>
      <c r="M384" s="97"/>
      <c r="N384" s="134"/>
      <c r="O384" s="135"/>
    </row>
    <row r="385" spans="2:15" s="133" customFormat="1" x14ac:dyDescent="0.3">
      <c r="B385" s="133" t="s">
        <v>624</v>
      </c>
      <c r="E385" s="94"/>
      <c r="F385" s="94"/>
      <c r="H385" s="95" t="str">
        <f>IF(G385="","",G385/[1]SUMMARY!$J$5)</f>
        <v/>
      </c>
      <c r="J385" s="134"/>
      <c r="K385" s="134"/>
      <c r="L385" s="134"/>
      <c r="M385" s="97"/>
      <c r="N385" s="134"/>
      <c r="O385" s="135"/>
    </row>
    <row r="386" spans="2:15" s="133" customFormat="1" x14ac:dyDescent="0.3">
      <c r="B386" s="133" t="s">
        <v>625</v>
      </c>
      <c r="E386" s="94"/>
      <c r="F386" s="94"/>
      <c r="H386" s="95" t="str">
        <f>IF(G386="","",G386/[1]SUMMARY!$J$5)</f>
        <v/>
      </c>
      <c r="J386" s="134"/>
      <c r="K386" s="134"/>
      <c r="L386" s="134"/>
      <c r="M386" s="97"/>
      <c r="N386" s="134"/>
      <c r="O386" s="135"/>
    </row>
    <row r="387" spans="2:15" s="133" customFormat="1" x14ac:dyDescent="0.3">
      <c r="B387" s="133" t="s">
        <v>626</v>
      </c>
      <c r="E387" s="94"/>
      <c r="F387" s="94"/>
      <c r="H387" s="95" t="str">
        <f>IF(G387="","",G387/[1]SUMMARY!$J$5)</f>
        <v/>
      </c>
      <c r="J387" s="134"/>
      <c r="K387" s="134"/>
      <c r="L387" s="134"/>
      <c r="M387" s="97"/>
      <c r="N387" s="134"/>
      <c r="O387" s="135"/>
    </row>
    <row r="388" spans="2:15" s="133" customFormat="1" x14ac:dyDescent="0.3">
      <c r="B388" s="133" t="s">
        <v>627</v>
      </c>
      <c r="E388" s="94"/>
      <c r="F388" s="94"/>
      <c r="H388" s="95" t="str">
        <f>IF(G388="","",G388/[1]SUMMARY!$J$5)</f>
        <v/>
      </c>
      <c r="J388" s="134"/>
      <c r="K388" s="134"/>
      <c r="L388" s="134"/>
      <c r="M388" s="97"/>
      <c r="N388" s="134"/>
      <c r="O388" s="135"/>
    </row>
    <row r="389" spans="2:15" s="133" customFormat="1" x14ac:dyDescent="0.3">
      <c r="B389" s="133" t="s">
        <v>628</v>
      </c>
      <c r="E389" s="94"/>
      <c r="F389" s="94"/>
      <c r="H389" s="95" t="str">
        <f>IF(G389="","",G389/[1]SUMMARY!$J$5)</f>
        <v/>
      </c>
      <c r="J389" s="134"/>
      <c r="K389" s="134"/>
      <c r="L389" s="134"/>
      <c r="M389" s="97"/>
      <c r="N389" s="134"/>
      <c r="O389" s="135"/>
    </row>
    <row r="390" spans="2:15" s="133" customFormat="1" x14ac:dyDescent="0.3">
      <c r="B390" s="133" t="s">
        <v>629</v>
      </c>
      <c r="E390" s="94"/>
      <c r="F390" s="94"/>
      <c r="H390" s="95" t="str">
        <f>IF(G390="","",G390/[1]SUMMARY!$J$5)</f>
        <v/>
      </c>
      <c r="J390" s="134"/>
      <c r="K390" s="134"/>
      <c r="L390" s="134"/>
      <c r="M390" s="97"/>
      <c r="N390" s="134"/>
      <c r="O390" s="135"/>
    </row>
    <row r="391" spans="2:15" s="133" customFormat="1" x14ac:dyDescent="0.3">
      <c r="B391" s="133" t="s">
        <v>630</v>
      </c>
      <c r="E391" s="94"/>
      <c r="F391" s="94"/>
      <c r="H391" s="95" t="str">
        <f>IF(G391="","",G391/[1]SUMMARY!$J$5)</f>
        <v/>
      </c>
      <c r="J391" s="134"/>
      <c r="K391" s="134"/>
      <c r="L391" s="134"/>
      <c r="M391" s="97"/>
      <c r="N391" s="134"/>
      <c r="O391" s="135"/>
    </row>
    <row r="392" spans="2:15" s="133" customFormat="1" x14ac:dyDescent="0.3">
      <c r="B392" s="133" t="s">
        <v>631</v>
      </c>
      <c r="E392" s="94"/>
      <c r="F392" s="94"/>
      <c r="H392" s="95" t="str">
        <f>IF(G392="","",G392/[1]SUMMARY!$J$5)</f>
        <v/>
      </c>
      <c r="J392" s="134"/>
      <c r="K392" s="134"/>
      <c r="L392" s="134"/>
      <c r="M392" s="97"/>
      <c r="N392" s="134"/>
      <c r="O392" s="135"/>
    </row>
    <row r="393" spans="2:15" s="133" customFormat="1" x14ac:dyDescent="0.3">
      <c r="B393" s="133" t="s">
        <v>632</v>
      </c>
      <c r="E393" s="94"/>
      <c r="F393" s="94"/>
      <c r="H393" s="95" t="str">
        <f>IF(G393="","",G393/[1]SUMMARY!$J$5)</f>
        <v/>
      </c>
      <c r="J393" s="134"/>
      <c r="K393" s="134"/>
      <c r="L393" s="134"/>
      <c r="M393" s="97"/>
      <c r="N393" s="134"/>
      <c r="O393" s="135"/>
    </row>
    <row r="394" spans="2:15" s="133" customFormat="1" x14ac:dyDescent="0.3">
      <c r="B394" s="133" t="s">
        <v>633</v>
      </c>
      <c r="E394" s="94"/>
      <c r="F394" s="94"/>
      <c r="H394" s="95" t="str">
        <f>IF(G394="","",G394/[1]SUMMARY!$J$5)</f>
        <v/>
      </c>
      <c r="J394" s="134"/>
      <c r="K394" s="134"/>
      <c r="L394" s="134"/>
      <c r="M394" s="97"/>
      <c r="N394" s="134"/>
      <c r="O394" s="135"/>
    </row>
    <row r="395" spans="2:15" s="133" customFormat="1" x14ac:dyDescent="0.3">
      <c r="B395" s="133" t="s">
        <v>634</v>
      </c>
      <c r="E395" s="94"/>
      <c r="F395" s="94"/>
      <c r="H395" s="95" t="str">
        <f>IF(G395="","",G395/[1]SUMMARY!$J$5)</f>
        <v/>
      </c>
      <c r="J395" s="134"/>
      <c r="K395" s="134"/>
      <c r="L395" s="134"/>
      <c r="M395" s="97"/>
      <c r="N395" s="134"/>
      <c r="O395" s="135"/>
    </row>
    <row r="396" spans="2:15" s="133" customFormat="1" x14ac:dyDescent="0.3">
      <c r="B396" s="133" t="s">
        <v>635</v>
      </c>
      <c r="E396" s="94"/>
      <c r="F396" s="94"/>
      <c r="H396" s="95" t="str">
        <f>IF(G396="","",G396/[1]SUMMARY!$J$5)</f>
        <v/>
      </c>
      <c r="J396" s="134"/>
      <c r="K396" s="134"/>
      <c r="L396" s="134"/>
      <c r="M396" s="97"/>
      <c r="N396" s="134"/>
      <c r="O396" s="135"/>
    </row>
    <row r="397" spans="2:15" s="133" customFormat="1" x14ac:dyDescent="0.3">
      <c r="B397" s="133" t="s">
        <v>636</v>
      </c>
      <c r="E397" s="94"/>
      <c r="F397" s="94"/>
      <c r="H397" s="95" t="str">
        <f>IF(G397="","",G397/[1]SUMMARY!$J$5)</f>
        <v/>
      </c>
      <c r="J397" s="134"/>
      <c r="K397" s="134"/>
      <c r="L397" s="134"/>
      <c r="M397" s="97"/>
      <c r="N397" s="134"/>
      <c r="O397" s="135"/>
    </row>
    <row r="398" spans="2:15" s="133" customFormat="1" x14ac:dyDescent="0.3">
      <c r="B398" s="133" t="s">
        <v>637</v>
      </c>
      <c r="E398" s="94"/>
      <c r="F398" s="94"/>
      <c r="H398" s="95" t="str">
        <f>IF(G398="","",G398/[1]SUMMARY!$J$5)</f>
        <v/>
      </c>
      <c r="J398" s="134"/>
      <c r="K398" s="134"/>
      <c r="L398" s="134"/>
      <c r="M398" s="97"/>
      <c r="N398" s="134"/>
      <c r="O398" s="135"/>
    </row>
    <row r="399" spans="2:15" s="133" customFormat="1" x14ac:dyDescent="0.3">
      <c r="B399" s="133" t="s">
        <v>638</v>
      </c>
      <c r="E399" s="94"/>
      <c r="F399" s="94"/>
      <c r="H399" s="95" t="str">
        <f>IF(G399="","",G399/[1]SUMMARY!$J$5)</f>
        <v/>
      </c>
      <c r="J399" s="134"/>
      <c r="K399" s="134"/>
      <c r="L399" s="134"/>
      <c r="M399" s="97"/>
      <c r="N399" s="134"/>
      <c r="O399" s="135"/>
    </row>
    <row r="400" spans="2:15" s="133" customFormat="1" x14ac:dyDescent="0.3">
      <c r="B400" s="133" t="s">
        <v>639</v>
      </c>
      <c r="E400" s="94"/>
      <c r="F400" s="94"/>
      <c r="H400" s="95" t="str">
        <f>IF(G400="","",G400/[1]SUMMARY!$J$5)</f>
        <v/>
      </c>
      <c r="J400" s="134"/>
      <c r="K400" s="134"/>
      <c r="L400" s="134"/>
      <c r="M400" s="97"/>
      <c r="N400" s="134"/>
      <c r="O400" s="135"/>
    </row>
    <row r="401" spans="2:15" s="133" customFormat="1" x14ac:dyDescent="0.3">
      <c r="B401" s="133" t="s">
        <v>640</v>
      </c>
      <c r="E401" s="94"/>
      <c r="F401" s="94"/>
      <c r="H401" s="95" t="str">
        <f>IF(G401="","",G401/[1]SUMMARY!$J$5)</f>
        <v/>
      </c>
      <c r="J401" s="134"/>
      <c r="K401" s="134"/>
      <c r="L401" s="134"/>
      <c r="M401" s="97"/>
      <c r="N401" s="134"/>
      <c r="O401" s="135"/>
    </row>
    <row r="402" spans="2:15" s="133" customFormat="1" x14ac:dyDescent="0.3">
      <c r="B402" s="133" t="s">
        <v>641</v>
      </c>
      <c r="E402" s="94"/>
      <c r="F402" s="94"/>
      <c r="H402" s="95" t="str">
        <f>IF(G402="","",G402/[1]SUMMARY!$J$5)</f>
        <v/>
      </c>
      <c r="J402" s="134"/>
      <c r="K402" s="134"/>
      <c r="L402" s="134"/>
      <c r="M402" s="97"/>
      <c r="N402" s="134"/>
      <c r="O402" s="135"/>
    </row>
    <row r="403" spans="2:15" s="133" customFormat="1" x14ac:dyDescent="0.3">
      <c r="B403" s="133" t="s">
        <v>642</v>
      </c>
      <c r="E403" s="94"/>
      <c r="F403" s="94"/>
      <c r="H403" s="95" t="str">
        <f>IF(G403="","",G403/[1]SUMMARY!$J$5)</f>
        <v/>
      </c>
      <c r="J403" s="134"/>
      <c r="K403" s="134"/>
      <c r="L403" s="134"/>
      <c r="M403" s="97"/>
      <c r="N403" s="134"/>
      <c r="O403" s="135"/>
    </row>
    <row r="404" spans="2:15" s="133" customFormat="1" x14ac:dyDescent="0.3">
      <c r="B404" s="133" t="s">
        <v>643</v>
      </c>
      <c r="E404" s="94"/>
      <c r="F404" s="94"/>
      <c r="H404" s="95" t="str">
        <f>IF(G404="","",G404/[1]SUMMARY!$J$5)</f>
        <v/>
      </c>
      <c r="J404" s="134"/>
      <c r="K404" s="134"/>
      <c r="L404" s="134"/>
      <c r="M404" s="97"/>
      <c r="N404" s="134"/>
      <c r="O404" s="135"/>
    </row>
    <row r="405" spans="2:15" s="133" customFormat="1" x14ac:dyDescent="0.3">
      <c r="B405" s="133" t="s">
        <v>644</v>
      </c>
      <c r="E405" s="94"/>
      <c r="F405" s="94"/>
      <c r="H405" s="95" t="str">
        <f>IF(G405="","",G405/[1]SUMMARY!$J$5)</f>
        <v/>
      </c>
      <c r="J405" s="134"/>
      <c r="K405" s="134"/>
      <c r="L405" s="134"/>
      <c r="M405" s="97"/>
      <c r="N405" s="134"/>
      <c r="O405" s="135"/>
    </row>
    <row r="406" spans="2:15" s="133" customFormat="1" x14ac:dyDescent="0.3">
      <c r="B406" s="133" t="s">
        <v>645</v>
      </c>
      <c r="E406" s="94"/>
      <c r="F406" s="94"/>
      <c r="H406" s="95" t="str">
        <f>IF(G406="","",G406/[1]SUMMARY!$J$5)</f>
        <v/>
      </c>
      <c r="J406" s="134"/>
      <c r="K406" s="134"/>
      <c r="L406" s="134"/>
      <c r="M406" s="97"/>
      <c r="N406" s="134"/>
      <c r="O406" s="135"/>
    </row>
    <row r="407" spans="2:15" s="133" customFormat="1" x14ac:dyDescent="0.3">
      <c r="B407" s="133" t="s">
        <v>646</v>
      </c>
      <c r="E407" s="94"/>
      <c r="F407" s="94"/>
      <c r="H407" s="95" t="str">
        <f>IF(G407="","",G407/[1]SUMMARY!$J$5)</f>
        <v/>
      </c>
      <c r="J407" s="134"/>
      <c r="K407" s="134"/>
      <c r="L407" s="134"/>
      <c r="M407" s="97"/>
      <c r="N407" s="134"/>
      <c r="O407" s="135"/>
    </row>
    <row r="408" spans="2:15" s="133" customFormat="1" x14ac:dyDescent="0.3">
      <c r="B408" s="133" t="s">
        <v>647</v>
      </c>
      <c r="E408" s="94"/>
      <c r="F408" s="94"/>
      <c r="H408" s="95" t="str">
        <f>IF(G408="","",G408/[1]SUMMARY!$J$5)</f>
        <v/>
      </c>
      <c r="J408" s="134"/>
      <c r="K408" s="134"/>
      <c r="L408" s="134"/>
      <c r="M408" s="97"/>
      <c r="N408" s="134"/>
      <c r="O408" s="135"/>
    </row>
    <row r="409" spans="2:15" s="133" customFormat="1" x14ac:dyDescent="0.3">
      <c r="B409" s="133" t="s">
        <v>648</v>
      </c>
      <c r="E409" s="94"/>
      <c r="F409" s="94"/>
      <c r="H409" s="95" t="str">
        <f>IF(G409="","",G409/[1]SUMMARY!$J$5)</f>
        <v/>
      </c>
      <c r="J409" s="134"/>
      <c r="K409" s="134"/>
      <c r="L409" s="134"/>
      <c r="M409" s="97"/>
      <c r="N409" s="134"/>
      <c r="O409" s="135"/>
    </row>
    <row r="410" spans="2:15" s="133" customFormat="1" x14ac:dyDescent="0.3">
      <c r="B410" s="133" t="s">
        <v>649</v>
      </c>
      <c r="E410" s="94"/>
      <c r="F410" s="94"/>
      <c r="H410" s="95" t="str">
        <f>IF(G410="","",G410/[1]SUMMARY!$J$5)</f>
        <v/>
      </c>
      <c r="J410" s="134"/>
      <c r="K410" s="134"/>
      <c r="L410" s="134"/>
      <c r="M410" s="97"/>
      <c r="N410" s="134"/>
      <c r="O410" s="135"/>
    </row>
    <row r="411" spans="2:15" s="133" customFormat="1" x14ac:dyDescent="0.3">
      <c r="B411" s="133" t="s">
        <v>650</v>
      </c>
      <c r="E411" s="94"/>
      <c r="F411" s="94"/>
      <c r="H411" s="95" t="str">
        <f>IF(G411="","",G411/[1]SUMMARY!$J$5)</f>
        <v/>
      </c>
      <c r="J411" s="134"/>
      <c r="K411" s="134"/>
      <c r="L411" s="134"/>
      <c r="M411" s="97"/>
      <c r="N411" s="134"/>
      <c r="O411" s="135"/>
    </row>
    <row r="412" spans="2:15" s="133" customFormat="1" x14ac:dyDescent="0.3">
      <c r="B412" s="133" t="s">
        <v>651</v>
      </c>
      <c r="E412" s="94"/>
      <c r="F412" s="94"/>
      <c r="H412" s="95" t="str">
        <f>IF(G412="","",G412/[1]SUMMARY!$J$5)</f>
        <v/>
      </c>
      <c r="J412" s="134"/>
      <c r="K412" s="134"/>
      <c r="L412" s="134"/>
      <c r="M412" s="97"/>
      <c r="N412" s="134"/>
      <c r="O412" s="135"/>
    </row>
    <row r="413" spans="2:15" s="133" customFormat="1" x14ac:dyDescent="0.3">
      <c r="B413" s="133" t="s">
        <v>652</v>
      </c>
      <c r="E413" s="94"/>
      <c r="F413" s="94"/>
      <c r="H413" s="95" t="str">
        <f>IF(G413="","",G413/[1]SUMMARY!$J$5)</f>
        <v/>
      </c>
      <c r="J413" s="134"/>
      <c r="K413" s="134"/>
      <c r="L413" s="134"/>
      <c r="M413" s="97"/>
      <c r="N413" s="134"/>
      <c r="O413" s="135"/>
    </row>
    <row r="414" spans="2:15" s="133" customFormat="1" x14ac:dyDescent="0.3">
      <c r="B414" s="133" t="s">
        <v>653</v>
      </c>
      <c r="E414" s="94"/>
      <c r="F414" s="94"/>
      <c r="H414" s="95" t="str">
        <f>IF(G414="","",G414/[1]SUMMARY!$J$5)</f>
        <v/>
      </c>
      <c r="J414" s="134"/>
      <c r="K414" s="134"/>
      <c r="L414" s="134"/>
      <c r="M414" s="97"/>
      <c r="N414" s="134"/>
      <c r="O414" s="135"/>
    </row>
    <row r="415" spans="2:15" s="133" customFormat="1" x14ac:dyDescent="0.3">
      <c r="B415" s="133" t="s">
        <v>654</v>
      </c>
      <c r="E415" s="94"/>
      <c r="F415" s="94"/>
      <c r="H415" s="95" t="str">
        <f>IF(G415="","",G415/[1]SUMMARY!$J$5)</f>
        <v/>
      </c>
      <c r="J415" s="134"/>
      <c r="K415" s="134"/>
      <c r="L415" s="134"/>
      <c r="M415" s="97"/>
      <c r="N415" s="134"/>
      <c r="O415" s="135"/>
    </row>
    <row r="416" spans="2:15" s="133" customFormat="1" x14ac:dyDescent="0.3">
      <c r="B416" s="133" t="s">
        <v>655</v>
      </c>
      <c r="E416" s="94"/>
      <c r="F416" s="94"/>
      <c r="H416" s="95" t="str">
        <f>IF(G416="","",G416/[1]SUMMARY!$J$5)</f>
        <v/>
      </c>
      <c r="J416" s="134"/>
      <c r="K416" s="134"/>
      <c r="L416" s="134"/>
      <c r="M416" s="97"/>
      <c r="N416" s="134"/>
      <c r="O416" s="135"/>
    </row>
    <row r="417" spans="2:15" s="133" customFormat="1" x14ac:dyDescent="0.3">
      <c r="B417" s="133" t="s">
        <v>656</v>
      </c>
      <c r="E417" s="94"/>
      <c r="F417" s="94"/>
      <c r="H417" s="95" t="str">
        <f>IF(G417="","",G417/[1]SUMMARY!$J$5)</f>
        <v/>
      </c>
      <c r="J417" s="134"/>
      <c r="K417" s="134"/>
      <c r="L417" s="134"/>
      <c r="M417" s="97"/>
      <c r="N417" s="134"/>
      <c r="O417" s="135"/>
    </row>
    <row r="418" spans="2:15" s="133" customFormat="1" x14ac:dyDescent="0.3">
      <c r="B418" s="133" t="s">
        <v>657</v>
      </c>
      <c r="E418" s="94"/>
      <c r="F418" s="94"/>
      <c r="H418" s="95" t="str">
        <f>IF(G418="","",G418/[1]SUMMARY!$J$5)</f>
        <v/>
      </c>
      <c r="J418" s="134"/>
      <c r="K418" s="134"/>
      <c r="L418" s="134"/>
      <c r="M418" s="97"/>
      <c r="N418" s="134"/>
      <c r="O418" s="135"/>
    </row>
    <row r="419" spans="2:15" s="133" customFormat="1" x14ac:dyDescent="0.3">
      <c r="B419" s="133" t="s">
        <v>658</v>
      </c>
      <c r="E419" s="94"/>
      <c r="F419" s="94"/>
      <c r="H419" s="95" t="str">
        <f>IF(G419="","",G419/[1]SUMMARY!$J$5)</f>
        <v/>
      </c>
      <c r="J419" s="134"/>
      <c r="K419" s="134"/>
      <c r="L419" s="134"/>
      <c r="M419" s="97"/>
      <c r="N419" s="134"/>
      <c r="O419" s="135"/>
    </row>
    <row r="420" spans="2:15" s="133" customFormat="1" x14ac:dyDescent="0.3">
      <c r="B420" s="133" t="s">
        <v>659</v>
      </c>
      <c r="E420" s="94"/>
      <c r="F420" s="94"/>
      <c r="H420" s="95" t="str">
        <f>IF(G420="","",G420/[1]SUMMARY!$J$5)</f>
        <v/>
      </c>
      <c r="J420" s="134"/>
      <c r="K420" s="134"/>
      <c r="L420" s="134"/>
      <c r="M420" s="97"/>
      <c r="N420" s="134"/>
      <c r="O420" s="135"/>
    </row>
    <row r="421" spans="2:15" s="133" customFormat="1" x14ac:dyDescent="0.3">
      <c r="B421" s="133" t="s">
        <v>660</v>
      </c>
      <c r="E421" s="94"/>
      <c r="F421" s="94"/>
      <c r="H421" s="95" t="str">
        <f>IF(G421="","",G421/[1]SUMMARY!$J$5)</f>
        <v/>
      </c>
      <c r="J421" s="134"/>
      <c r="K421" s="134"/>
      <c r="L421" s="134"/>
      <c r="M421" s="97"/>
      <c r="N421" s="134"/>
      <c r="O421" s="135"/>
    </row>
    <row r="422" spans="2:15" s="133" customFormat="1" x14ac:dyDescent="0.3">
      <c r="B422" s="133" t="s">
        <v>661</v>
      </c>
      <c r="E422" s="94"/>
      <c r="F422" s="94"/>
      <c r="H422" s="95" t="str">
        <f>IF(G422="","",G422/[1]SUMMARY!$J$5)</f>
        <v/>
      </c>
      <c r="J422" s="134"/>
      <c r="K422" s="134"/>
      <c r="L422" s="134"/>
      <c r="M422" s="97"/>
      <c r="N422" s="134"/>
      <c r="O422" s="135"/>
    </row>
    <row r="423" spans="2:15" s="133" customFormat="1" x14ac:dyDescent="0.3">
      <c r="B423" s="133" t="s">
        <v>662</v>
      </c>
      <c r="E423" s="94"/>
      <c r="F423" s="94"/>
      <c r="H423" s="95" t="str">
        <f>IF(G423="","",G423/[1]SUMMARY!$J$5)</f>
        <v/>
      </c>
      <c r="J423" s="134"/>
      <c r="K423" s="134"/>
      <c r="L423" s="134"/>
      <c r="M423" s="97"/>
      <c r="N423" s="134"/>
      <c r="O423" s="135"/>
    </row>
    <row r="424" spans="2:15" s="133" customFormat="1" x14ac:dyDescent="0.3">
      <c r="B424" s="133" t="s">
        <v>663</v>
      </c>
      <c r="E424" s="94"/>
      <c r="F424" s="94"/>
      <c r="H424" s="95" t="str">
        <f>IF(G424="","",G424/[1]SUMMARY!$J$5)</f>
        <v/>
      </c>
      <c r="J424" s="134"/>
      <c r="K424" s="134"/>
      <c r="L424" s="134"/>
      <c r="M424" s="97"/>
      <c r="N424" s="134"/>
      <c r="O424" s="135"/>
    </row>
    <row r="425" spans="2:15" s="133" customFormat="1" x14ac:dyDescent="0.3">
      <c r="B425" s="133" t="s">
        <v>664</v>
      </c>
      <c r="E425" s="94"/>
      <c r="F425" s="94"/>
      <c r="H425" s="95" t="str">
        <f>IF(G425="","",G425/[1]SUMMARY!$J$5)</f>
        <v/>
      </c>
      <c r="J425" s="134"/>
      <c r="K425" s="134"/>
      <c r="L425" s="134"/>
      <c r="M425" s="97"/>
      <c r="N425" s="134"/>
      <c r="O425" s="135"/>
    </row>
    <row r="426" spans="2:15" s="133" customFormat="1" x14ac:dyDescent="0.3">
      <c r="B426" s="133" t="s">
        <v>665</v>
      </c>
      <c r="E426" s="94"/>
      <c r="F426" s="94"/>
      <c r="H426" s="95" t="str">
        <f>IF(G426="","",G426/[1]SUMMARY!$J$5)</f>
        <v/>
      </c>
      <c r="J426" s="134"/>
      <c r="K426" s="134"/>
      <c r="L426" s="134"/>
      <c r="M426" s="97"/>
      <c r="N426" s="134"/>
      <c r="O426" s="135"/>
    </row>
    <row r="427" spans="2:15" s="133" customFormat="1" x14ac:dyDescent="0.3">
      <c r="B427" s="133" t="s">
        <v>666</v>
      </c>
      <c r="E427" s="94"/>
      <c r="F427" s="94"/>
      <c r="H427" s="95" t="str">
        <f>IF(G427="","",G427/[1]SUMMARY!$J$5)</f>
        <v/>
      </c>
      <c r="J427" s="134"/>
      <c r="K427" s="134"/>
      <c r="L427" s="134"/>
      <c r="M427" s="97"/>
      <c r="N427" s="134"/>
      <c r="O427" s="135"/>
    </row>
    <row r="428" spans="2:15" s="133" customFormat="1" x14ac:dyDescent="0.3">
      <c r="B428" s="133" t="s">
        <v>667</v>
      </c>
      <c r="E428" s="94"/>
      <c r="F428" s="94"/>
      <c r="H428" s="95" t="str">
        <f>IF(G428="","",G428/[1]SUMMARY!$J$5)</f>
        <v/>
      </c>
      <c r="J428" s="134"/>
      <c r="K428" s="134"/>
      <c r="L428" s="134"/>
      <c r="M428" s="97"/>
      <c r="N428" s="134"/>
      <c r="O428" s="135"/>
    </row>
    <row r="429" spans="2:15" s="133" customFormat="1" x14ac:dyDescent="0.3">
      <c r="B429" s="133" t="s">
        <v>668</v>
      </c>
      <c r="E429" s="94"/>
      <c r="F429" s="94"/>
      <c r="H429" s="95" t="str">
        <f>IF(G429="","",G429/[1]SUMMARY!$J$5)</f>
        <v/>
      </c>
      <c r="J429" s="134"/>
      <c r="K429" s="134"/>
      <c r="L429" s="134"/>
      <c r="M429" s="97"/>
      <c r="N429" s="134"/>
      <c r="O429" s="135"/>
    </row>
    <row r="430" spans="2:15" s="133" customFormat="1" x14ac:dyDescent="0.3">
      <c r="B430" s="133" t="s">
        <v>669</v>
      </c>
      <c r="E430" s="94"/>
      <c r="F430" s="94"/>
      <c r="H430" s="95" t="str">
        <f>IF(G430="","",G430/[1]SUMMARY!$J$5)</f>
        <v/>
      </c>
      <c r="J430" s="134"/>
      <c r="K430" s="134"/>
      <c r="L430" s="134"/>
      <c r="M430" s="97"/>
      <c r="N430" s="134"/>
      <c r="O430" s="135"/>
    </row>
    <row r="431" spans="2:15" s="133" customFormat="1" x14ac:dyDescent="0.3">
      <c r="B431" s="133" t="s">
        <v>670</v>
      </c>
      <c r="E431" s="94"/>
      <c r="F431" s="94"/>
      <c r="H431" s="95" t="str">
        <f>IF(G431="","",G431/[1]SUMMARY!$J$5)</f>
        <v/>
      </c>
      <c r="J431" s="134"/>
      <c r="K431" s="134"/>
      <c r="L431" s="134"/>
      <c r="M431" s="97"/>
      <c r="N431" s="134"/>
      <c r="O431" s="135"/>
    </row>
    <row r="432" spans="2:15" s="133" customFormat="1" x14ac:dyDescent="0.3">
      <c r="B432" s="133" t="s">
        <v>671</v>
      </c>
      <c r="E432" s="94"/>
      <c r="F432" s="94"/>
      <c r="H432" s="95" t="str">
        <f>IF(G432="","",G432/[1]SUMMARY!$J$5)</f>
        <v/>
      </c>
      <c r="J432" s="134"/>
      <c r="K432" s="134"/>
      <c r="L432" s="134"/>
      <c r="M432" s="97"/>
      <c r="N432" s="134"/>
      <c r="O432" s="135"/>
    </row>
    <row r="433" spans="2:15" s="133" customFormat="1" x14ac:dyDescent="0.3">
      <c r="B433" s="133" t="s">
        <v>672</v>
      </c>
      <c r="E433" s="94"/>
      <c r="F433" s="94"/>
      <c r="H433" s="95" t="str">
        <f>IF(G433="","",G433/[1]SUMMARY!$J$5)</f>
        <v/>
      </c>
      <c r="J433" s="134"/>
      <c r="K433" s="134"/>
      <c r="L433" s="134"/>
      <c r="M433" s="97"/>
      <c r="N433" s="134"/>
      <c r="O433" s="135"/>
    </row>
    <row r="434" spans="2:15" s="133" customFormat="1" x14ac:dyDescent="0.3">
      <c r="B434" s="133" t="s">
        <v>673</v>
      </c>
      <c r="E434" s="94"/>
      <c r="F434" s="94"/>
      <c r="H434" s="95" t="str">
        <f>IF(G434="","",G434/[1]SUMMARY!$J$5)</f>
        <v/>
      </c>
      <c r="J434" s="134"/>
      <c r="K434" s="134"/>
      <c r="L434" s="134"/>
      <c r="M434" s="97"/>
      <c r="N434" s="134"/>
      <c r="O434" s="135"/>
    </row>
    <row r="435" spans="2:15" s="133" customFormat="1" x14ac:dyDescent="0.3">
      <c r="B435" s="133" t="s">
        <v>674</v>
      </c>
      <c r="E435" s="94"/>
      <c r="F435" s="94"/>
      <c r="H435" s="95" t="str">
        <f>IF(G435="","",G435/[1]SUMMARY!$J$5)</f>
        <v/>
      </c>
      <c r="J435" s="134"/>
      <c r="K435" s="134"/>
      <c r="L435" s="134"/>
      <c r="M435" s="97"/>
      <c r="N435" s="134"/>
      <c r="O435" s="135"/>
    </row>
    <row r="436" spans="2:15" s="133" customFormat="1" x14ac:dyDescent="0.3">
      <c r="B436" s="133" t="s">
        <v>675</v>
      </c>
      <c r="E436" s="94"/>
      <c r="F436" s="94"/>
      <c r="H436" s="95" t="str">
        <f>IF(G436="","",G436/[1]SUMMARY!$J$5)</f>
        <v/>
      </c>
      <c r="J436" s="134"/>
      <c r="K436" s="134"/>
      <c r="L436" s="134"/>
      <c r="M436" s="97"/>
      <c r="N436" s="134"/>
      <c r="O436" s="135"/>
    </row>
    <row r="437" spans="2:15" s="133" customFormat="1" x14ac:dyDescent="0.3">
      <c r="B437" s="133" t="s">
        <v>676</v>
      </c>
      <c r="E437" s="94"/>
      <c r="F437" s="94"/>
      <c r="H437" s="95" t="str">
        <f>IF(G437="","",G437/[1]SUMMARY!$J$5)</f>
        <v/>
      </c>
      <c r="J437" s="134"/>
      <c r="K437" s="134"/>
      <c r="L437" s="134"/>
      <c r="M437" s="97"/>
      <c r="N437" s="134"/>
      <c r="O437" s="135"/>
    </row>
    <row r="438" spans="2:15" s="133" customFormat="1" x14ac:dyDescent="0.3">
      <c r="B438" s="133" t="s">
        <v>677</v>
      </c>
      <c r="E438" s="94"/>
      <c r="F438" s="94"/>
      <c r="H438" s="95" t="str">
        <f>IF(G438="","",G438/[1]SUMMARY!$J$5)</f>
        <v/>
      </c>
      <c r="J438" s="134"/>
      <c r="K438" s="134"/>
      <c r="L438" s="134"/>
      <c r="M438" s="97"/>
      <c r="N438" s="134"/>
      <c r="O438" s="135"/>
    </row>
    <row r="439" spans="2:15" s="133" customFormat="1" x14ac:dyDescent="0.3">
      <c r="B439" s="133" t="s">
        <v>678</v>
      </c>
      <c r="E439" s="94"/>
      <c r="F439" s="94"/>
      <c r="H439" s="95" t="str">
        <f>IF(G439="","",G439/[1]SUMMARY!$J$5)</f>
        <v/>
      </c>
      <c r="J439" s="134"/>
      <c r="K439" s="134"/>
      <c r="L439" s="134"/>
      <c r="M439" s="97"/>
      <c r="N439" s="134"/>
      <c r="O439" s="135"/>
    </row>
    <row r="440" spans="2:15" s="133" customFormat="1" x14ac:dyDescent="0.3">
      <c r="B440" s="133" t="s">
        <v>679</v>
      </c>
      <c r="E440" s="94"/>
      <c r="F440" s="94"/>
      <c r="H440" s="95" t="str">
        <f>IF(G440="","",G440/[1]SUMMARY!$J$5)</f>
        <v/>
      </c>
      <c r="J440" s="134"/>
      <c r="K440" s="134"/>
      <c r="L440" s="134"/>
      <c r="M440" s="97"/>
      <c r="N440" s="134"/>
      <c r="O440" s="135"/>
    </row>
    <row r="441" spans="2:15" s="133" customFormat="1" x14ac:dyDescent="0.3">
      <c r="B441" s="133" t="s">
        <v>680</v>
      </c>
      <c r="E441" s="94"/>
      <c r="F441" s="94"/>
      <c r="H441" s="95" t="str">
        <f>IF(G441="","",G441/[1]SUMMARY!$J$5)</f>
        <v/>
      </c>
      <c r="J441" s="134"/>
      <c r="K441" s="134"/>
      <c r="L441" s="134"/>
      <c r="M441" s="97"/>
      <c r="N441" s="134"/>
      <c r="O441" s="135"/>
    </row>
    <row r="442" spans="2:15" s="133" customFormat="1" x14ac:dyDescent="0.3">
      <c r="B442" s="133" t="s">
        <v>681</v>
      </c>
      <c r="E442" s="94"/>
      <c r="F442" s="94"/>
      <c r="H442" s="95" t="str">
        <f>IF(G442="","",G442/[1]SUMMARY!$J$5)</f>
        <v/>
      </c>
      <c r="J442" s="134"/>
      <c r="K442" s="134"/>
      <c r="L442" s="134"/>
      <c r="M442" s="97"/>
      <c r="N442" s="134"/>
      <c r="O442" s="135"/>
    </row>
    <row r="443" spans="2:15" s="133" customFormat="1" x14ac:dyDescent="0.3">
      <c r="B443" s="133" t="s">
        <v>682</v>
      </c>
      <c r="E443" s="94"/>
      <c r="F443" s="94"/>
      <c r="H443" s="95" t="str">
        <f>IF(G443="","",G443/[1]SUMMARY!$J$5)</f>
        <v/>
      </c>
      <c r="J443" s="134"/>
      <c r="K443" s="134"/>
      <c r="L443" s="134"/>
      <c r="M443" s="97"/>
      <c r="N443" s="134"/>
      <c r="O443" s="135"/>
    </row>
    <row r="444" spans="2:15" s="133" customFormat="1" x14ac:dyDescent="0.3">
      <c r="B444" s="133" t="s">
        <v>683</v>
      </c>
      <c r="E444" s="94"/>
      <c r="F444" s="94"/>
      <c r="H444" s="95" t="str">
        <f>IF(G444="","",G444/[1]SUMMARY!$J$5)</f>
        <v/>
      </c>
      <c r="J444" s="134"/>
      <c r="K444" s="134"/>
      <c r="L444" s="134"/>
      <c r="M444" s="97"/>
      <c r="N444" s="134"/>
      <c r="O444" s="135"/>
    </row>
    <row r="445" spans="2:15" s="133" customFormat="1" x14ac:dyDescent="0.3">
      <c r="B445" s="133" t="s">
        <v>684</v>
      </c>
      <c r="E445" s="94"/>
      <c r="F445" s="94"/>
      <c r="H445" s="95" t="str">
        <f>IF(G445="","",G445/[1]SUMMARY!$J$5)</f>
        <v/>
      </c>
      <c r="J445" s="134"/>
      <c r="K445" s="134"/>
      <c r="L445" s="134"/>
      <c r="M445" s="97"/>
      <c r="N445" s="134"/>
      <c r="O445" s="135"/>
    </row>
    <row r="446" spans="2:15" s="133" customFormat="1" x14ac:dyDescent="0.3">
      <c r="B446" s="133" t="s">
        <v>685</v>
      </c>
      <c r="E446" s="94"/>
      <c r="F446" s="94"/>
      <c r="H446" s="95" t="str">
        <f>IF(G446="","",G446/[1]SUMMARY!$J$5)</f>
        <v/>
      </c>
      <c r="J446" s="134"/>
      <c r="K446" s="134"/>
      <c r="L446" s="134"/>
      <c r="M446" s="97"/>
      <c r="N446" s="134"/>
      <c r="O446" s="135"/>
    </row>
    <row r="447" spans="2:15" s="133" customFormat="1" x14ac:dyDescent="0.3">
      <c r="B447" s="133" t="s">
        <v>686</v>
      </c>
      <c r="E447" s="94"/>
      <c r="F447" s="94"/>
      <c r="H447" s="95" t="str">
        <f>IF(G447="","",G447/[1]SUMMARY!$J$5)</f>
        <v/>
      </c>
      <c r="J447" s="134"/>
      <c r="K447" s="134"/>
      <c r="L447" s="134"/>
      <c r="M447" s="97"/>
      <c r="N447" s="134"/>
      <c r="O447" s="135"/>
    </row>
    <row r="448" spans="2:15" s="133" customFormat="1" x14ac:dyDescent="0.3">
      <c r="B448" s="133" t="s">
        <v>687</v>
      </c>
      <c r="E448" s="94"/>
      <c r="F448" s="94"/>
      <c r="H448" s="95" t="str">
        <f>IF(G448="","",G448/[1]SUMMARY!$J$5)</f>
        <v/>
      </c>
      <c r="J448" s="134"/>
      <c r="K448" s="134"/>
      <c r="L448" s="134"/>
      <c r="M448" s="97"/>
      <c r="N448" s="134"/>
      <c r="O448" s="135"/>
    </row>
    <row r="449" spans="2:15" s="133" customFormat="1" x14ac:dyDescent="0.3">
      <c r="B449" s="133" t="s">
        <v>688</v>
      </c>
      <c r="E449" s="94"/>
      <c r="F449" s="94"/>
      <c r="H449" s="95" t="str">
        <f>IF(G449="","",G449/[1]SUMMARY!$J$5)</f>
        <v/>
      </c>
      <c r="J449" s="134"/>
      <c r="K449" s="134"/>
      <c r="L449" s="134"/>
      <c r="M449" s="97"/>
      <c r="N449" s="134"/>
      <c r="O449" s="135"/>
    </row>
    <row r="450" spans="2:15" s="133" customFormat="1" x14ac:dyDescent="0.3">
      <c r="B450" s="133" t="s">
        <v>689</v>
      </c>
      <c r="E450" s="94"/>
      <c r="F450" s="94"/>
      <c r="H450" s="95" t="str">
        <f>IF(G450="","",G450/[1]SUMMARY!$J$5)</f>
        <v/>
      </c>
      <c r="J450" s="134"/>
      <c r="K450" s="134"/>
      <c r="L450" s="134"/>
      <c r="M450" s="97"/>
      <c r="N450" s="134"/>
      <c r="O450" s="135"/>
    </row>
    <row r="451" spans="2:15" s="133" customFormat="1" x14ac:dyDescent="0.3">
      <c r="B451" s="133" t="s">
        <v>690</v>
      </c>
      <c r="E451" s="94"/>
      <c r="F451" s="94"/>
      <c r="H451" s="95" t="str">
        <f>IF(G451="","",G451/[1]SUMMARY!$J$5)</f>
        <v/>
      </c>
      <c r="J451" s="134"/>
      <c r="K451" s="134"/>
      <c r="L451" s="134"/>
      <c r="M451" s="97"/>
      <c r="N451" s="134"/>
      <c r="O451" s="135"/>
    </row>
    <row r="452" spans="2:15" s="133" customFormat="1" x14ac:dyDescent="0.3">
      <c r="B452" s="133" t="s">
        <v>691</v>
      </c>
      <c r="E452" s="94"/>
      <c r="F452" s="94"/>
      <c r="H452" s="95" t="str">
        <f>IF(G452="","",G452/[1]SUMMARY!$J$5)</f>
        <v/>
      </c>
      <c r="J452" s="134"/>
      <c r="K452" s="134"/>
      <c r="L452" s="134"/>
      <c r="M452" s="97"/>
      <c r="N452" s="134"/>
      <c r="O452" s="135"/>
    </row>
    <row r="453" spans="2:15" s="133" customFormat="1" x14ac:dyDescent="0.3">
      <c r="B453" s="133" t="s">
        <v>692</v>
      </c>
      <c r="E453" s="94"/>
      <c r="F453" s="94"/>
      <c r="H453" s="95" t="str">
        <f>IF(G453="","",G453/[1]SUMMARY!$J$5)</f>
        <v/>
      </c>
      <c r="J453" s="134"/>
      <c r="K453" s="134"/>
      <c r="L453" s="134"/>
      <c r="M453" s="97"/>
      <c r="N453" s="134"/>
      <c r="O453" s="135"/>
    </row>
    <row r="454" spans="2:15" s="133" customFormat="1" x14ac:dyDescent="0.3">
      <c r="B454" s="133" t="s">
        <v>693</v>
      </c>
      <c r="E454" s="94"/>
      <c r="F454" s="94"/>
      <c r="H454" s="95" t="str">
        <f>IF(G454="","",G454/[1]SUMMARY!$J$5)</f>
        <v/>
      </c>
      <c r="J454" s="134"/>
      <c r="K454" s="134"/>
      <c r="L454" s="134"/>
      <c r="M454" s="97"/>
      <c r="N454" s="134"/>
      <c r="O454" s="135"/>
    </row>
    <row r="455" spans="2:15" s="133" customFormat="1" x14ac:dyDescent="0.3">
      <c r="B455" s="133" t="s">
        <v>694</v>
      </c>
      <c r="E455" s="94"/>
      <c r="F455" s="94"/>
      <c r="H455" s="95" t="str">
        <f>IF(G455="","",G455/[1]SUMMARY!$J$5)</f>
        <v/>
      </c>
      <c r="J455" s="134"/>
      <c r="K455" s="134"/>
      <c r="L455" s="134"/>
      <c r="M455" s="97"/>
      <c r="N455" s="134"/>
      <c r="O455" s="135"/>
    </row>
    <row r="456" spans="2:15" s="133" customFormat="1" x14ac:dyDescent="0.3">
      <c r="B456" s="133" t="s">
        <v>695</v>
      </c>
      <c r="E456" s="94"/>
      <c r="F456" s="94"/>
      <c r="H456" s="95" t="str">
        <f>IF(G456="","",G456/[1]SUMMARY!$J$5)</f>
        <v/>
      </c>
      <c r="J456" s="134"/>
      <c r="K456" s="134"/>
      <c r="L456" s="134"/>
      <c r="M456" s="97"/>
      <c r="N456" s="134"/>
      <c r="O456" s="135"/>
    </row>
    <row r="457" spans="2:15" s="133" customFormat="1" x14ac:dyDescent="0.3">
      <c r="B457" s="133" t="s">
        <v>696</v>
      </c>
      <c r="E457" s="94"/>
      <c r="F457" s="94"/>
      <c r="H457" s="95" t="str">
        <f>IF(G457="","",G457/[1]SUMMARY!$J$5)</f>
        <v/>
      </c>
      <c r="J457" s="134"/>
      <c r="K457" s="134"/>
      <c r="L457" s="134"/>
      <c r="M457" s="97"/>
      <c r="N457" s="134"/>
      <c r="O457" s="135"/>
    </row>
    <row r="458" spans="2:15" s="133" customFormat="1" x14ac:dyDescent="0.3">
      <c r="B458" s="133" t="s">
        <v>697</v>
      </c>
      <c r="E458" s="94"/>
      <c r="F458" s="94"/>
      <c r="H458" s="95" t="str">
        <f>IF(G458="","",G458/[1]SUMMARY!$J$5)</f>
        <v/>
      </c>
      <c r="J458" s="134"/>
      <c r="K458" s="134"/>
      <c r="L458" s="134"/>
      <c r="M458" s="97"/>
      <c r="N458" s="134"/>
      <c r="O458" s="135"/>
    </row>
    <row r="459" spans="2:15" s="133" customFormat="1" x14ac:dyDescent="0.3">
      <c r="B459" s="133" t="s">
        <v>698</v>
      </c>
      <c r="E459" s="94"/>
      <c r="F459" s="94"/>
      <c r="H459" s="95" t="str">
        <f>IF(G459="","",G459/[1]SUMMARY!$J$5)</f>
        <v/>
      </c>
      <c r="J459" s="134"/>
      <c r="K459" s="134"/>
      <c r="L459" s="134"/>
      <c r="M459" s="97"/>
      <c r="N459" s="134"/>
      <c r="O459" s="135"/>
    </row>
    <row r="460" spans="2:15" s="133" customFormat="1" x14ac:dyDescent="0.3">
      <c r="B460" s="133" t="s">
        <v>699</v>
      </c>
      <c r="E460" s="94"/>
      <c r="F460" s="94"/>
      <c r="H460" s="95" t="str">
        <f>IF(G460="","",G460/[1]SUMMARY!$J$5)</f>
        <v/>
      </c>
      <c r="J460" s="134"/>
      <c r="K460" s="134"/>
      <c r="L460" s="134"/>
      <c r="M460" s="97"/>
      <c r="N460" s="134"/>
      <c r="O460" s="135"/>
    </row>
    <row r="461" spans="2:15" s="133" customFormat="1" x14ac:dyDescent="0.3">
      <c r="B461" s="133" t="s">
        <v>700</v>
      </c>
      <c r="E461" s="94"/>
      <c r="F461" s="94"/>
      <c r="H461" s="95" t="str">
        <f>IF(G461="","",G461/[1]SUMMARY!$J$5)</f>
        <v/>
      </c>
      <c r="J461" s="134"/>
      <c r="K461" s="134"/>
      <c r="L461" s="134"/>
      <c r="M461" s="97"/>
      <c r="N461" s="134"/>
      <c r="O461" s="135"/>
    </row>
    <row r="462" spans="2:15" s="133" customFormat="1" x14ac:dyDescent="0.3">
      <c r="B462" s="133" t="s">
        <v>701</v>
      </c>
      <c r="E462" s="94"/>
      <c r="F462" s="94"/>
      <c r="H462" s="95" t="str">
        <f>IF(G462="","",G462/[1]SUMMARY!$J$5)</f>
        <v/>
      </c>
      <c r="J462" s="134"/>
      <c r="K462" s="134"/>
      <c r="L462" s="134"/>
      <c r="M462" s="97"/>
      <c r="N462" s="134"/>
      <c r="O462" s="135"/>
    </row>
    <row r="463" spans="2:15" s="133" customFormat="1" x14ac:dyDescent="0.3">
      <c r="B463" s="133" t="s">
        <v>702</v>
      </c>
      <c r="E463" s="94"/>
      <c r="F463" s="94"/>
      <c r="H463" s="95" t="str">
        <f>IF(G463="","",G463/[1]SUMMARY!$J$5)</f>
        <v/>
      </c>
      <c r="J463" s="134"/>
      <c r="K463" s="134"/>
      <c r="L463" s="134"/>
      <c r="M463" s="97"/>
      <c r="N463" s="134"/>
      <c r="O463" s="135"/>
    </row>
    <row r="464" spans="2:15" s="133" customFormat="1" x14ac:dyDescent="0.3">
      <c r="B464" s="133" t="s">
        <v>703</v>
      </c>
      <c r="E464" s="94"/>
      <c r="F464" s="94"/>
      <c r="H464" s="95" t="str">
        <f>IF(G464="","",G464/[1]SUMMARY!$J$5)</f>
        <v/>
      </c>
      <c r="J464" s="134"/>
      <c r="K464" s="134"/>
      <c r="L464" s="134"/>
      <c r="M464" s="97"/>
      <c r="N464" s="134"/>
      <c r="O464" s="135"/>
    </row>
    <row r="465" spans="2:15" s="133" customFormat="1" x14ac:dyDescent="0.3">
      <c r="B465" s="133" t="s">
        <v>704</v>
      </c>
      <c r="E465" s="94"/>
      <c r="F465" s="94"/>
      <c r="H465" s="95" t="str">
        <f>IF(G465="","",G465/[1]SUMMARY!$J$5)</f>
        <v/>
      </c>
      <c r="J465" s="134"/>
      <c r="K465" s="134"/>
      <c r="L465" s="134"/>
      <c r="M465" s="97"/>
      <c r="N465" s="134"/>
      <c r="O465" s="135"/>
    </row>
    <row r="466" spans="2:15" s="133" customFormat="1" x14ac:dyDescent="0.3">
      <c r="B466" s="133" t="s">
        <v>705</v>
      </c>
      <c r="E466" s="94"/>
      <c r="F466" s="94"/>
      <c r="H466" s="95" t="str">
        <f>IF(G466="","",G466/[1]SUMMARY!$J$5)</f>
        <v/>
      </c>
      <c r="J466" s="134"/>
      <c r="K466" s="134"/>
      <c r="L466" s="134"/>
      <c r="M466" s="97"/>
      <c r="N466" s="134"/>
      <c r="O466" s="135"/>
    </row>
    <row r="467" spans="2:15" s="133" customFormat="1" x14ac:dyDescent="0.3">
      <c r="B467" s="133" t="s">
        <v>706</v>
      </c>
      <c r="E467" s="94"/>
      <c r="F467" s="94"/>
      <c r="H467" s="95" t="str">
        <f>IF(G467="","",G467/[1]SUMMARY!$J$5)</f>
        <v/>
      </c>
      <c r="J467" s="134"/>
      <c r="K467" s="134"/>
      <c r="L467" s="134"/>
      <c r="M467" s="97"/>
      <c r="N467" s="134"/>
      <c r="O467" s="135"/>
    </row>
    <row r="468" spans="2:15" s="133" customFormat="1" x14ac:dyDescent="0.3">
      <c r="B468" s="133" t="s">
        <v>707</v>
      </c>
      <c r="E468" s="94"/>
      <c r="F468" s="94"/>
      <c r="H468" s="95" t="str">
        <f>IF(G468="","",G468/[1]SUMMARY!$J$5)</f>
        <v/>
      </c>
      <c r="J468" s="134"/>
      <c r="K468" s="134"/>
      <c r="L468" s="134"/>
      <c r="M468" s="97"/>
      <c r="N468" s="134"/>
      <c r="O468" s="135"/>
    </row>
    <row r="469" spans="2:15" s="133" customFormat="1" x14ac:dyDescent="0.3">
      <c r="B469" s="133" t="s">
        <v>708</v>
      </c>
      <c r="E469" s="94"/>
      <c r="F469" s="94"/>
      <c r="H469" s="95" t="str">
        <f>IF(G469="","",G469/[1]SUMMARY!$J$5)</f>
        <v/>
      </c>
      <c r="J469" s="134"/>
      <c r="K469" s="134"/>
      <c r="L469" s="134"/>
      <c r="M469" s="97"/>
      <c r="N469" s="134"/>
      <c r="O469" s="135"/>
    </row>
    <row r="470" spans="2:15" s="133" customFormat="1" x14ac:dyDescent="0.3">
      <c r="B470" s="133" t="s">
        <v>709</v>
      </c>
      <c r="E470" s="94"/>
      <c r="F470" s="94"/>
      <c r="H470" s="95" t="str">
        <f>IF(G470="","",G470/[1]SUMMARY!$J$5)</f>
        <v/>
      </c>
      <c r="J470" s="134"/>
      <c r="K470" s="134"/>
      <c r="L470" s="134"/>
      <c r="M470" s="97"/>
      <c r="N470" s="134"/>
      <c r="O470" s="135"/>
    </row>
    <row r="471" spans="2:15" s="133" customFormat="1" x14ac:dyDescent="0.3">
      <c r="B471" s="133" t="s">
        <v>710</v>
      </c>
      <c r="E471" s="94"/>
      <c r="F471" s="94"/>
      <c r="H471" s="95" t="str">
        <f>IF(G471="","",G471/[1]SUMMARY!$J$5)</f>
        <v/>
      </c>
      <c r="J471" s="134"/>
      <c r="K471" s="134"/>
      <c r="L471" s="134"/>
      <c r="M471" s="97"/>
      <c r="N471" s="134"/>
      <c r="O471" s="135"/>
    </row>
    <row r="472" spans="2:15" s="133" customFormat="1" x14ac:dyDescent="0.3">
      <c r="B472" s="133" t="s">
        <v>711</v>
      </c>
      <c r="E472" s="94"/>
      <c r="F472" s="94"/>
      <c r="H472" s="95" t="str">
        <f>IF(G472="","",G472/[1]SUMMARY!$J$5)</f>
        <v/>
      </c>
      <c r="J472" s="134"/>
      <c r="K472" s="134"/>
      <c r="L472" s="134"/>
      <c r="M472" s="97"/>
      <c r="N472" s="134"/>
      <c r="O472" s="135"/>
    </row>
    <row r="473" spans="2:15" s="133" customFormat="1" x14ac:dyDescent="0.3">
      <c r="B473" s="133" t="s">
        <v>712</v>
      </c>
      <c r="E473" s="94"/>
      <c r="F473" s="94"/>
      <c r="H473" s="95" t="str">
        <f>IF(G473="","",G473/[1]SUMMARY!$J$5)</f>
        <v/>
      </c>
      <c r="J473" s="134"/>
      <c r="K473" s="134"/>
      <c r="L473" s="134"/>
      <c r="M473" s="97"/>
      <c r="N473" s="134"/>
      <c r="O473" s="135"/>
    </row>
    <row r="474" spans="2:15" s="133" customFormat="1" x14ac:dyDescent="0.3">
      <c r="B474" s="133" t="s">
        <v>713</v>
      </c>
      <c r="E474" s="94"/>
      <c r="F474" s="94"/>
      <c r="H474" s="95" t="str">
        <f>IF(G474="","",G474/[1]SUMMARY!$J$5)</f>
        <v/>
      </c>
      <c r="J474" s="134"/>
      <c r="K474" s="134"/>
      <c r="L474" s="134"/>
      <c r="M474" s="97"/>
      <c r="N474" s="134"/>
      <c r="O474" s="135"/>
    </row>
    <row r="475" spans="2:15" s="133" customFormat="1" x14ac:dyDescent="0.3">
      <c r="B475" s="133" t="s">
        <v>714</v>
      </c>
      <c r="E475" s="94"/>
      <c r="F475" s="94"/>
      <c r="H475" s="95" t="str">
        <f>IF(G475="","",G475/[1]SUMMARY!$J$5)</f>
        <v/>
      </c>
      <c r="J475" s="134"/>
      <c r="K475" s="134"/>
      <c r="L475" s="134"/>
      <c r="M475" s="97"/>
      <c r="N475" s="134"/>
      <c r="O475" s="135"/>
    </row>
    <row r="476" spans="2:15" s="133" customFormat="1" x14ac:dyDescent="0.3">
      <c r="B476" s="133" t="s">
        <v>715</v>
      </c>
      <c r="E476" s="94"/>
      <c r="F476" s="94"/>
      <c r="H476" s="95" t="str">
        <f>IF(G476="","",G476/[1]SUMMARY!$J$5)</f>
        <v/>
      </c>
      <c r="J476" s="134"/>
      <c r="K476" s="134"/>
      <c r="L476" s="134"/>
      <c r="M476" s="97"/>
      <c r="N476" s="134"/>
      <c r="O476" s="135"/>
    </row>
    <row r="477" spans="2:15" s="133" customFormat="1" x14ac:dyDescent="0.3">
      <c r="B477" s="133" t="s">
        <v>716</v>
      </c>
      <c r="E477" s="94"/>
      <c r="F477" s="94"/>
      <c r="H477" s="95" t="str">
        <f>IF(G477="","",G477/[1]SUMMARY!$J$5)</f>
        <v/>
      </c>
      <c r="J477" s="134"/>
      <c r="K477" s="134"/>
      <c r="L477" s="134"/>
      <c r="M477" s="97"/>
      <c r="N477" s="134"/>
      <c r="O477" s="135"/>
    </row>
    <row r="478" spans="2:15" s="133" customFormat="1" x14ac:dyDescent="0.3">
      <c r="B478" s="133" t="s">
        <v>717</v>
      </c>
      <c r="E478" s="94"/>
      <c r="F478" s="94"/>
      <c r="H478" s="95" t="str">
        <f>IF(G478="","",G478/[1]SUMMARY!$J$5)</f>
        <v/>
      </c>
      <c r="J478" s="134"/>
      <c r="K478" s="134"/>
      <c r="L478" s="134"/>
      <c r="M478" s="97"/>
      <c r="N478" s="134"/>
      <c r="O478" s="135"/>
    </row>
    <row r="479" spans="2:15" s="133" customFormat="1" x14ac:dyDescent="0.3">
      <c r="B479" s="133" t="s">
        <v>718</v>
      </c>
      <c r="E479" s="94"/>
      <c r="F479" s="94"/>
      <c r="H479" s="95" t="str">
        <f>IF(G479="","",G479/[1]SUMMARY!$J$5)</f>
        <v/>
      </c>
      <c r="J479" s="134"/>
      <c r="K479" s="134"/>
      <c r="L479" s="134"/>
      <c r="M479" s="97"/>
      <c r="N479" s="134"/>
      <c r="O479" s="135"/>
    </row>
    <row r="480" spans="2:15" s="133" customFormat="1" x14ac:dyDescent="0.3">
      <c r="B480" s="133" t="s">
        <v>719</v>
      </c>
      <c r="E480" s="94"/>
      <c r="F480" s="94"/>
      <c r="H480" s="95" t="str">
        <f>IF(G480="","",G480/[1]SUMMARY!$J$5)</f>
        <v/>
      </c>
      <c r="J480" s="134"/>
      <c r="K480" s="134"/>
      <c r="L480" s="134"/>
      <c r="M480" s="97"/>
      <c r="N480" s="134"/>
      <c r="O480" s="135"/>
    </row>
    <row r="481" spans="2:15" s="133" customFormat="1" x14ac:dyDescent="0.3">
      <c r="B481" s="133" t="s">
        <v>720</v>
      </c>
      <c r="E481" s="94"/>
      <c r="F481" s="94"/>
      <c r="H481" s="95" t="str">
        <f>IF(G481="","",G481/[1]SUMMARY!$J$5)</f>
        <v/>
      </c>
      <c r="J481" s="134"/>
      <c r="K481" s="134"/>
      <c r="L481" s="134"/>
      <c r="M481" s="97"/>
      <c r="N481" s="134"/>
      <c r="O481" s="135"/>
    </row>
    <row r="482" spans="2:15" s="133" customFormat="1" x14ac:dyDescent="0.3">
      <c r="B482" s="133" t="s">
        <v>721</v>
      </c>
      <c r="E482" s="94"/>
      <c r="F482" s="94"/>
      <c r="H482" s="95" t="str">
        <f>IF(G482="","",G482/[1]SUMMARY!$J$5)</f>
        <v/>
      </c>
      <c r="J482" s="134"/>
      <c r="K482" s="134"/>
      <c r="L482" s="134"/>
      <c r="M482" s="97"/>
      <c r="N482" s="134"/>
      <c r="O482" s="135"/>
    </row>
    <row r="483" spans="2:15" s="133" customFormat="1" x14ac:dyDescent="0.3">
      <c r="B483" s="133" t="s">
        <v>722</v>
      </c>
      <c r="E483" s="94"/>
      <c r="F483" s="94"/>
      <c r="H483" s="95" t="str">
        <f>IF(G483="","",G483/[1]SUMMARY!$J$5)</f>
        <v/>
      </c>
      <c r="J483" s="134"/>
      <c r="K483" s="134"/>
      <c r="L483" s="134"/>
      <c r="M483" s="97"/>
      <c r="N483" s="134"/>
      <c r="O483" s="135"/>
    </row>
    <row r="484" spans="2:15" s="133" customFormat="1" x14ac:dyDescent="0.3">
      <c r="B484" s="133" t="s">
        <v>723</v>
      </c>
      <c r="E484" s="94"/>
      <c r="F484" s="94"/>
      <c r="H484" s="95" t="str">
        <f>IF(G484="","",G484/[1]SUMMARY!$J$5)</f>
        <v/>
      </c>
      <c r="J484" s="134"/>
      <c r="K484" s="134"/>
      <c r="L484" s="134"/>
      <c r="M484" s="97"/>
      <c r="N484" s="134"/>
      <c r="O484" s="135"/>
    </row>
    <row r="485" spans="2:15" s="133" customFormat="1" x14ac:dyDescent="0.3">
      <c r="B485" s="133" t="s">
        <v>724</v>
      </c>
      <c r="E485" s="94"/>
      <c r="F485" s="94"/>
      <c r="H485" s="95" t="str">
        <f>IF(G485="","",G485/[1]SUMMARY!$J$5)</f>
        <v/>
      </c>
      <c r="J485" s="134"/>
      <c r="K485" s="134"/>
      <c r="L485" s="134"/>
      <c r="M485" s="97"/>
      <c r="N485" s="134"/>
      <c r="O485" s="135"/>
    </row>
    <row r="486" spans="2:15" s="133" customFormat="1" x14ac:dyDescent="0.3">
      <c r="B486" s="133" t="s">
        <v>725</v>
      </c>
      <c r="E486" s="94"/>
      <c r="F486" s="94"/>
      <c r="H486" s="95" t="str">
        <f>IF(G486="","",G486/[1]SUMMARY!$J$5)</f>
        <v/>
      </c>
      <c r="J486" s="134"/>
      <c r="K486" s="134"/>
      <c r="L486" s="134"/>
      <c r="M486" s="97"/>
      <c r="N486" s="134"/>
      <c r="O486" s="135"/>
    </row>
    <row r="487" spans="2:15" s="133" customFormat="1" x14ac:dyDescent="0.3">
      <c r="B487" s="133" t="s">
        <v>726</v>
      </c>
      <c r="E487" s="94"/>
      <c r="F487" s="94"/>
      <c r="H487" s="95" t="str">
        <f>IF(G487="","",G487/[1]SUMMARY!$J$5)</f>
        <v/>
      </c>
      <c r="J487" s="134"/>
      <c r="K487" s="134"/>
      <c r="L487" s="134"/>
      <c r="M487" s="97"/>
      <c r="N487" s="134"/>
      <c r="O487" s="135"/>
    </row>
    <row r="488" spans="2:15" s="133" customFormat="1" x14ac:dyDescent="0.3">
      <c r="B488" s="133" t="s">
        <v>727</v>
      </c>
      <c r="E488" s="94"/>
      <c r="F488" s="94"/>
      <c r="H488" s="95" t="str">
        <f>IF(G488="","",G488/[1]SUMMARY!$J$5)</f>
        <v/>
      </c>
      <c r="J488" s="134"/>
      <c r="K488" s="134"/>
      <c r="L488" s="134"/>
      <c r="M488" s="97"/>
      <c r="N488" s="134"/>
      <c r="O488" s="135"/>
    </row>
    <row r="489" spans="2:15" s="133" customFormat="1" x14ac:dyDescent="0.3">
      <c r="B489" s="133" t="s">
        <v>728</v>
      </c>
      <c r="E489" s="94"/>
      <c r="F489" s="94"/>
      <c r="H489" s="95" t="str">
        <f>IF(G489="","",G489/[1]SUMMARY!$J$5)</f>
        <v/>
      </c>
      <c r="J489" s="134"/>
      <c r="K489" s="134"/>
      <c r="L489" s="134"/>
      <c r="M489" s="97"/>
      <c r="N489" s="134"/>
      <c r="O489" s="135"/>
    </row>
    <row r="490" spans="2:15" s="133" customFormat="1" x14ac:dyDescent="0.3">
      <c r="B490" s="133" t="s">
        <v>729</v>
      </c>
      <c r="E490" s="94"/>
      <c r="F490" s="94"/>
      <c r="H490" s="95" t="str">
        <f>IF(G490="","",G490/[1]SUMMARY!$J$5)</f>
        <v/>
      </c>
      <c r="J490" s="134"/>
      <c r="K490" s="134"/>
      <c r="L490" s="134"/>
      <c r="M490" s="97"/>
      <c r="N490" s="134"/>
      <c r="O490" s="135"/>
    </row>
    <row r="491" spans="2:15" s="133" customFormat="1" x14ac:dyDescent="0.3">
      <c r="B491" s="133" t="s">
        <v>730</v>
      </c>
      <c r="E491" s="94"/>
      <c r="F491" s="94"/>
      <c r="H491" s="95" t="str">
        <f>IF(G491="","",G491/[1]SUMMARY!$J$5)</f>
        <v/>
      </c>
      <c r="J491" s="134"/>
      <c r="K491" s="134"/>
      <c r="L491" s="134"/>
      <c r="M491" s="97"/>
      <c r="N491" s="134"/>
      <c r="O491" s="135"/>
    </row>
    <row r="492" spans="2:15" s="133" customFormat="1" x14ac:dyDescent="0.3">
      <c r="B492" s="133" t="s">
        <v>731</v>
      </c>
      <c r="E492" s="94"/>
      <c r="F492" s="94"/>
      <c r="H492" s="95" t="str">
        <f>IF(G492="","",G492/[1]SUMMARY!$J$5)</f>
        <v/>
      </c>
      <c r="J492" s="134"/>
      <c r="K492" s="134"/>
      <c r="L492" s="134"/>
      <c r="M492" s="97"/>
      <c r="N492" s="134"/>
      <c r="O492" s="135"/>
    </row>
    <row r="493" spans="2:15" s="133" customFormat="1" x14ac:dyDescent="0.3">
      <c r="B493" s="133" t="s">
        <v>732</v>
      </c>
      <c r="E493" s="94"/>
      <c r="F493" s="94"/>
      <c r="H493" s="95" t="str">
        <f>IF(G493="","",G493/[1]SUMMARY!$J$5)</f>
        <v/>
      </c>
      <c r="J493" s="134"/>
      <c r="K493" s="134"/>
      <c r="L493" s="134"/>
      <c r="M493" s="97"/>
      <c r="N493" s="134"/>
      <c r="O493" s="135"/>
    </row>
    <row r="494" spans="2:15" s="133" customFormat="1" x14ac:dyDescent="0.3">
      <c r="B494" s="133" t="s">
        <v>733</v>
      </c>
      <c r="E494" s="94"/>
      <c r="F494" s="94"/>
      <c r="H494" s="95" t="str">
        <f>IF(G494="","",G494/[1]SUMMARY!$J$5)</f>
        <v/>
      </c>
      <c r="J494" s="134"/>
      <c r="K494" s="134"/>
      <c r="L494" s="134"/>
      <c r="M494" s="97"/>
      <c r="N494" s="134"/>
      <c r="O494" s="135"/>
    </row>
    <row r="495" spans="2:15" s="133" customFormat="1" x14ac:dyDescent="0.3">
      <c r="B495" s="133" t="s">
        <v>734</v>
      </c>
      <c r="E495" s="94"/>
      <c r="F495" s="94"/>
      <c r="H495" s="95" t="str">
        <f>IF(G495="","",G495/[1]SUMMARY!$J$5)</f>
        <v/>
      </c>
      <c r="J495" s="134"/>
      <c r="K495" s="134"/>
      <c r="L495" s="134"/>
      <c r="M495" s="97"/>
      <c r="N495" s="134"/>
      <c r="O495" s="135"/>
    </row>
    <row r="496" spans="2:15" s="133" customFormat="1" x14ac:dyDescent="0.3">
      <c r="B496" s="133" t="s">
        <v>735</v>
      </c>
      <c r="E496" s="94"/>
      <c r="F496" s="94"/>
      <c r="H496" s="95" t="str">
        <f>IF(G496="","",G496/[1]SUMMARY!$J$5)</f>
        <v/>
      </c>
      <c r="J496" s="134"/>
      <c r="K496" s="134"/>
      <c r="L496" s="134"/>
      <c r="M496" s="97"/>
      <c r="N496" s="134"/>
      <c r="O496" s="135"/>
    </row>
    <row r="497" spans="2:15" s="133" customFormat="1" x14ac:dyDescent="0.3">
      <c r="B497" s="133" t="s">
        <v>736</v>
      </c>
      <c r="E497" s="94"/>
      <c r="F497" s="94"/>
      <c r="H497" s="95" t="str">
        <f>IF(G497="","",G497/[1]SUMMARY!$J$5)</f>
        <v/>
      </c>
      <c r="J497" s="134"/>
      <c r="K497" s="134"/>
      <c r="L497" s="134"/>
      <c r="M497" s="97"/>
      <c r="N497" s="134"/>
      <c r="O497" s="135"/>
    </row>
    <row r="498" spans="2:15" s="133" customFormat="1" x14ac:dyDescent="0.3">
      <c r="B498" s="133" t="s">
        <v>737</v>
      </c>
      <c r="E498" s="94"/>
      <c r="F498" s="94"/>
      <c r="H498" s="95" t="str">
        <f>IF(G498="","",G498/[1]SUMMARY!$J$5)</f>
        <v/>
      </c>
      <c r="J498" s="134"/>
      <c r="K498" s="134"/>
      <c r="L498" s="134"/>
      <c r="M498" s="97"/>
      <c r="N498" s="134"/>
      <c r="O498" s="135"/>
    </row>
    <row r="499" spans="2:15" s="133" customFormat="1" x14ac:dyDescent="0.3">
      <c r="B499" s="133" t="s">
        <v>738</v>
      </c>
      <c r="E499" s="94"/>
      <c r="F499" s="94"/>
      <c r="H499" s="95" t="str">
        <f>IF(G499="","",G499/[1]SUMMARY!$J$5)</f>
        <v/>
      </c>
      <c r="J499" s="134"/>
      <c r="K499" s="134"/>
      <c r="L499" s="134"/>
      <c r="M499" s="97"/>
      <c r="N499" s="134"/>
      <c r="O499" s="135"/>
    </row>
    <row r="500" spans="2:15" s="133" customFormat="1" x14ac:dyDescent="0.3">
      <c r="B500" s="133" t="s">
        <v>739</v>
      </c>
      <c r="E500" s="94"/>
      <c r="F500" s="94"/>
      <c r="H500" s="95" t="str">
        <f>IF(G500="","",G500/[1]SUMMARY!$J$5)</f>
        <v/>
      </c>
      <c r="J500" s="134"/>
      <c r="K500" s="134"/>
      <c r="L500" s="134"/>
      <c r="M500" s="97"/>
      <c r="N500" s="134"/>
      <c r="O500" s="135"/>
    </row>
    <row r="501" spans="2:15" s="133" customFormat="1" x14ac:dyDescent="0.3">
      <c r="B501" s="133" t="s">
        <v>740</v>
      </c>
      <c r="E501" s="94"/>
      <c r="F501" s="94"/>
      <c r="H501" s="95" t="str">
        <f>IF(G501="","",G501/[1]SUMMARY!$J$5)</f>
        <v/>
      </c>
      <c r="J501" s="134"/>
      <c r="K501" s="134"/>
      <c r="L501" s="134"/>
      <c r="M501" s="97"/>
      <c r="N501" s="134"/>
      <c r="O501" s="135"/>
    </row>
    <row r="502" spans="2:15" s="133" customFormat="1" x14ac:dyDescent="0.3">
      <c r="B502" s="133" t="s">
        <v>741</v>
      </c>
      <c r="E502" s="94"/>
      <c r="F502" s="94"/>
      <c r="H502" s="95" t="str">
        <f>IF(G502="","",G502/[1]SUMMARY!$J$5)</f>
        <v/>
      </c>
      <c r="J502" s="134"/>
      <c r="K502" s="134"/>
      <c r="L502" s="134"/>
      <c r="M502" s="97"/>
      <c r="N502" s="134"/>
      <c r="O502" s="135"/>
    </row>
    <row r="503" spans="2:15" s="133" customFormat="1" x14ac:dyDescent="0.3">
      <c r="B503" s="133" t="s">
        <v>742</v>
      </c>
      <c r="E503" s="94"/>
      <c r="F503" s="94"/>
      <c r="H503" s="95" t="str">
        <f>IF(G503="","",G503/[1]SUMMARY!$J$5)</f>
        <v/>
      </c>
      <c r="J503" s="134"/>
      <c r="K503" s="134"/>
      <c r="L503" s="134"/>
      <c r="M503" s="97"/>
      <c r="N503" s="134"/>
      <c r="O503" s="135"/>
    </row>
    <row r="504" spans="2:15" s="133" customFormat="1" x14ac:dyDescent="0.3">
      <c r="B504" s="133" t="s">
        <v>743</v>
      </c>
      <c r="E504" s="94"/>
      <c r="F504" s="94"/>
      <c r="H504" s="95" t="str">
        <f>IF(G504="","",G504/[1]SUMMARY!$J$5)</f>
        <v/>
      </c>
      <c r="J504" s="134"/>
      <c r="K504" s="134"/>
      <c r="L504" s="134"/>
      <c r="M504" s="97"/>
      <c r="N504" s="134"/>
      <c r="O504" s="135"/>
    </row>
    <row r="505" spans="2:15" s="133" customFormat="1" x14ac:dyDescent="0.3">
      <c r="B505" s="133" t="s">
        <v>744</v>
      </c>
      <c r="E505" s="94"/>
      <c r="F505" s="94"/>
      <c r="H505" s="95" t="str">
        <f>IF(G505="","",G505/[1]SUMMARY!$J$5)</f>
        <v/>
      </c>
      <c r="J505" s="134"/>
      <c r="K505" s="134"/>
      <c r="L505" s="134"/>
      <c r="M505" s="97"/>
      <c r="N505" s="134"/>
      <c r="O505" s="135"/>
    </row>
    <row r="506" spans="2:15" s="133" customFormat="1" x14ac:dyDescent="0.3">
      <c r="B506" s="133" t="s">
        <v>745</v>
      </c>
      <c r="E506" s="94"/>
      <c r="F506" s="94"/>
      <c r="H506" s="95" t="str">
        <f>IF(G506="","",G506/[1]SUMMARY!$J$5)</f>
        <v/>
      </c>
      <c r="J506" s="134"/>
      <c r="K506" s="134"/>
      <c r="L506" s="134"/>
      <c r="M506" s="97"/>
      <c r="N506" s="134"/>
      <c r="O506" s="135"/>
    </row>
    <row r="507" spans="2:15" s="133" customFormat="1" x14ac:dyDescent="0.3">
      <c r="B507" s="133" t="s">
        <v>746</v>
      </c>
      <c r="E507" s="94"/>
      <c r="F507" s="94"/>
      <c r="H507" s="95" t="str">
        <f>IF(G507="","",G507/[1]SUMMARY!$J$5)</f>
        <v/>
      </c>
      <c r="J507" s="134"/>
      <c r="K507" s="134"/>
      <c r="L507" s="134"/>
      <c r="M507" s="97"/>
      <c r="N507" s="134"/>
      <c r="O507" s="135"/>
    </row>
    <row r="508" spans="2:15" s="133" customFormat="1" x14ac:dyDescent="0.3">
      <c r="B508" s="133" t="s">
        <v>747</v>
      </c>
      <c r="E508" s="94"/>
      <c r="F508" s="94"/>
      <c r="H508" s="95" t="str">
        <f>IF(G508="","",G508/[1]SUMMARY!$J$5)</f>
        <v/>
      </c>
      <c r="J508" s="134"/>
      <c r="K508" s="134"/>
      <c r="L508" s="134"/>
      <c r="M508" s="97"/>
      <c r="N508" s="134"/>
      <c r="O508" s="135"/>
    </row>
    <row r="509" spans="2:15" s="133" customFormat="1" x14ac:dyDescent="0.3">
      <c r="B509" s="133" t="s">
        <v>748</v>
      </c>
      <c r="E509" s="94"/>
      <c r="F509" s="94"/>
      <c r="H509" s="95" t="str">
        <f>IF(G509="","",G509/[1]SUMMARY!$J$5)</f>
        <v/>
      </c>
      <c r="J509" s="134"/>
      <c r="K509" s="134"/>
      <c r="L509" s="134"/>
      <c r="M509" s="97"/>
      <c r="N509" s="134"/>
      <c r="O509" s="135"/>
    </row>
    <row r="510" spans="2:15" s="133" customFormat="1" x14ac:dyDescent="0.3">
      <c r="B510" s="133" t="s">
        <v>749</v>
      </c>
      <c r="E510" s="94"/>
      <c r="F510" s="94"/>
      <c r="H510" s="95" t="str">
        <f>IF(G510="","",G510/[1]SUMMARY!$J$5)</f>
        <v/>
      </c>
      <c r="J510" s="134"/>
      <c r="K510" s="134"/>
      <c r="L510" s="134"/>
      <c r="M510" s="97"/>
      <c r="N510" s="134"/>
      <c r="O510" s="135"/>
    </row>
    <row r="511" spans="2:15" s="133" customFormat="1" x14ac:dyDescent="0.3">
      <c r="B511" s="133" t="s">
        <v>750</v>
      </c>
      <c r="E511" s="94"/>
      <c r="F511" s="94"/>
      <c r="H511" s="95" t="str">
        <f>IF(G511="","",G511/[1]SUMMARY!$J$5)</f>
        <v/>
      </c>
      <c r="J511" s="134"/>
      <c r="K511" s="134"/>
      <c r="L511" s="134"/>
      <c r="M511" s="97"/>
      <c r="N511" s="134"/>
      <c r="O511" s="135"/>
    </row>
    <row r="512" spans="2:15" s="133" customFormat="1" x14ac:dyDescent="0.3">
      <c r="B512" s="133" t="s">
        <v>751</v>
      </c>
      <c r="E512" s="94"/>
      <c r="F512" s="94"/>
      <c r="H512" s="95" t="str">
        <f>IF(G512="","",G512/[1]SUMMARY!$J$5)</f>
        <v/>
      </c>
      <c r="J512" s="134"/>
      <c r="K512" s="134"/>
      <c r="L512" s="134"/>
      <c r="M512" s="97"/>
      <c r="N512" s="134"/>
      <c r="O512" s="135"/>
    </row>
    <row r="513" spans="2:15" s="133" customFormat="1" x14ac:dyDescent="0.3">
      <c r="B513" s="133" t="s">
        <v>752</v>
      </c>
      <c r="E513" s="94"/>
      <c r="F513" s="94"/>
      <c r="H513" s="95" t="str">
        <f>IF(G513="","",G513/[1]SUMMARY!$J$5)</f>
        <v/>
      </c>
      <c r="J513" s="134"/>
      <c r="K513" s="134"/>
      <c r="L513" s="134"/>
      <c r="M513" s="97"/>
      <c r="N513" s="134"/>
      <c r="O513" s="135"/>
    </row>
    <row r="514" spans="2:15" s="133" customFormat="1" x14ac:dyDescent="0.3">
      <c r="B514" s="133" t="s">
        <v>753</v>
      </c>
      <c r="E514" s="94"/>
      <c r="F514" s="94"/>
      <c r="H514" s="95" t="str">
        <f>IF(G514="","",G514/[1]SUMMARY!$J$5)</f>
        <v/>
      </c>
      <c r="J514" s="134"/>
      <c r="K514" s="134"/>
      <c r="L514" s="134"/>
      <c r="M514" s="97"/>
      <c r="N514" s="134"/>
      <c r="O514" s="135"/>
    </row>
    <row r="515" spans="2:15" s="133" customFormat="1" x14ac:dyDescent="0.3">
      <c r="B515" s="133" t="s">
        <v>754</v>
      </c>
      <c r="E515" s="94"/>
      <c r="F515" s="94"/>
      <c r="H515" s="95" t="str">
        <f>IF(G515="","",G515/[1]SUMMARY!$J$5)</f>
        <v/>
      </c>
      <c r="J515" s="134"/>
      <c r="K515" s="134"/>
      <c r="L515" s="134"/>
      <c r="M515" s="97"/>
      <c r="N515" s="134"/>
      <c r="O515" s="135"/>
    </row>
    <row r="516" spans="2:15" s="133" customFormat="1" x14ac:dyDescent="0.3">
      <c r="B516" s="133" t="s">
        <v>755</v>
      </c>
      <c r="E516" s="94"/>
      <c r="F516" s="94"/>
      <c r="H516" s="95" t="str">
        <f>IF(G516="","",G516/[1]SUMMARY!$J$5)</f>
        <v/>
      </c>
      <c r="J516" s="134"/>
      <c r="K516" s="134"/>
      <c r="L516" s="134"/>
      <c r="M516" s="97"/>
      <c r="N516" s="134"/>
      <c r="O516" s="135"/>
    </row>
    <row r="517" spans="2:15" s="133" customFormat="1" x14ac:dyDescent="0.3">
      <c r="B517" s="133" t="s">
        <v>756</v>
      </c>
      <c r="E517" s="94"/>
      <c r="F517" s="94"/>
      <c r="H517" s="95" t="str">
        <f>IF(G517="","",G517/[1]SUMMARY!$J$5)</f>
        <v/>
      </c>
      <c r="J517" s="134"/>
      <c r="K517" s="134"/>
      <c r="L517" s="134"/>
      <c r="M517" s="97"/>
      <c r="N517" s="134"/>
      <c r="O517" s="135"/>
    </row>
    <row r="518" spans="2:15" s="133" customFormat="1" x14ac:dyDescent="0.3">
      <c r="B518" s="133" t="s">
        <v>757</v>
      </c>
      <c r="E518" s="94"/>
      <c r="F518" s="94"/>
      <c r="H518" s="95" t="str">
        <f>IF(G518="","",G518/[1]SUMMARY!$J$5)</f>
        <v/>
      </c>
      <c r="J518" s="134"/>
      <c r="K518" s="134"/>
      <c r="L518" s="134"/>
      <c r="M518" s="97"/>
      <c r="N518" s="134"/>
      <c r="O518" s="135"/>
    </row>
    <row r="519" spans="2:15" s="133" customFormat="1" x14ac:dyDescent="0.3">
      <c r="B519" s="133" t="s">
        <v>758</v>
      </c>
      <c r="E519" s="94"/>
      <c r="F519" s="94"/>
      <c r="H519" s="95" t="str">
        <f>IF(G519="","",G519/[1]SUMMARY!$J$5)</f>
        <v/>
      </c>
      <c r="J519" s="134"/>
      <c r="K519" s="134"/>
      <c r="L519" s="134"/>
      <c r="M519" s="97"/>
      <c r="N519" s="134"/>
      <c r="O519" s="135"/>
    </row>
    <row r="520" spans="2:15" s="133" customFormat="1" x14ac:dyDescent="0.3">
      <c r="B520" s="133" t="s">
        <v>759</v>
      </c>
      <c r="E520" s="94"/>
      <c r="F520" s="94"/>
      <c r="H520" s="95" t="str">
        <f>IF(G520="","",G520/[1]SUMMARY!$J$5)</f>
        <v/>
      </c>
      <c r="J520" s="134"/>
      <c r="K520" s="134"/>
      <c r="L520" s="134"/>
      <c r="M520" s="97"/>
      <c r="N520" s="134"/>
      <c r="O520" s="135"/>
    </row>
    <row r="521" spans="2:15" s="133" customFormat="1" x14ac:dyDescent="0.3">
      <c r="B521" s="133" t="s">
        <v>760</v>
      </c>
      <c r="E521" s="94"/>
      <c r="F521" s="94"/>
      <c r="H521" s="95" t="str">
        <f>IF(G521="","",G521/[1]SUMMARY!$J$5)</f>
        <v/>
      </c>
      <c r="J521" s="134"/>
      <c r="K521" s="134"/>
      <c r="L521" s="134"/>
      <c r="M521" s="97"/>
      <c r="N521" s="134"/>
      <c r="O521" s="135"/>
    </row>
    <row r="522" spans="2:15" s="133" customFormat="1" x14ac:dyDescent="0.3">
      <c r="B522" s="133" t="s">
        <v>761</v>
      </c>
      <c r="E522" s="94"/>
      <c r="F522" s="94"/>
      <c r="H522" s="95" t="str">
        <f>IF(G522="","",G522/[1]SUMMARY!$J$5)</f>
        <v/>
      </c>
      <c r="J522" s="134"/>
      <c r="K522" s="134"/>
      <c r="L522" s="134"/>
      <c r="M522" s="97"/>
      <c r="N522" s="134"/>
      <c r="O522" s="135"/>
    </row>
    <row r="523" spans="2:15" s="133" customFormat="1" x14ac:dyDescent="0.3">
      <c r="B523" s="133" t="s">
        <v>762</v>
      </c>
      <c r="E523" s="94"/>
      <c r="F523" s="94"/>
      <c r="H523" s="95" t="str">
        <f>IF(G523="","",G523/[1]SUMMARY!$J$5)</f>
        <v/>
      </c>
      <c r="J523" s="134"/>
      <c r="K523" s="134"/>
      <c r="L523" s="134"/>
      <c r="M523" s="97"/>
      <c r="N523" s="134"/>
      <c r="O523" s="135"/>
    </row>
    <row r="524" spans="2:15" s="133" customFormat="1" x14ac:dyDescent="0.3">
      <c r="B524" s="133" t="s">
        <v>763</v>
      </c>
      <c r="E524" s="94"/>
      <c r="F524" s="94"/>
      <c r="H524" s="95" t="str">
        <f>IF(G524="","",G524/[1]SUMMARY!$J$5)</f>
        <v/>
      </c>
      <c r="J524" s="134"/>
      <c r="K524" s="134"/>
      <c r="L524" s="134"/>
      <c r="M524" s="97"/>
      <c r="N524" s="134"/>
      <c r="O524" s="135"/>
    </row>
    <row r="525" spans="2:15" s="133" customFormat="1" x14ac:dyDescent="0.3">
      <c r="B525" s="133" t="s">
        <v>764</v>
      </c>
      <c r="E525" s="94"/>
      <c r="F525" s="94"/>
      <c r="H525" s="95" t="str">
        <f>IF(G525="","",G525/[1]SUMMARY!$J$5)</f>
        <v/>
      </c>
      <c r="J525" s="134"/>
      <c r="K525" s="134"/>
      <c r="L525" s="134"/>
      <c r="M525" s="97"/>
      <c r="N525" s="134"/>
      <c r="O525" s="135"/>
    </row>
    <row r="526" spans="2:15" s="133" customFormat="1" x14ac:dyDescent="0.3">
      <c r="B526" s="133" t="s">
        <v>765</v>
      </c>
      <c r="E526" s="94"/>
      <c r="F526" s="94"/>
      <c r="H526" s="95" t="str">
        <f>IF(G526="","",G526/[1]SUMMARY!$J$5)</f>
        <v/>
      </c>
      <c r="J526" s="134"/>
      <c r="K526" s="134"/>
      <c r="L526" s="134"/>
      <c r="M526" s="97"/>
      <c r="N526" s="134"/>
      <c r="O526" s="135"/>
    </row>
    <row r="527" spans="2:15" s="133" customFormat="1" x14ac:dyDescent="0.3">
      <c r="B527" s="133" t="s">
        <v>766</v>
      </c>
      <c r="E527" s="94"/>
      <c r="F527" s="94"/>
      <c r="H527" s="95" t="str">
        <f>IF(G527="","",G527/[1]SUMMARY!$J$5)</f>
        <v/>
      </c>
      <c r="J527" s="134"/>
      <c r="K527" s="134"/>
      <c r="L527" s="134"/>
      <c r="M527" s="97"/>
      <c r="N527" s="134"/>
      <c r="O527" s="135"/>
    </row>
    <row r="528" spans="2:15" s="133" customFormat="1" x14ac:dyDescent="0.3">
      <c r="B528" s="133" t="s">
        <v>767</v>
      </c>
      <c r="E528" s="94"/>
      <c r="F528" s="94"/>
      <c r="H528" s="95" t="str">
        <f>IF(G528="","",G528/[1]SUMMARY!$J$5)</f>
        <v/>
      </c>
      <c r="J528" s="134"/>
      <c r="K528" s="134"/>
      <c r="L528" s="134"/>
      <c r="M528" s="97"/>
      <c r="N528" s="134"/>
      <c r="O528" s="135"/>
    </row>
    <row r="529" spans="2:15" s="133" customFormat="1" x14ac:dyDescent="0.3">
      <c r="B529" s="133" t="s">
        <v>768</v>
      </c>
      <c r="E529" s="94"/>
      <c r="F529" s="94"/>
      <c r="H529" s="95" t="str">
        <f>IF(G529="","",G529/[1]SUMMARY!$J$5)</f>
        <v/>
      </c>
      <c r="J529" s="134"/>
      <c r="K529" s="134"/>
      <c r="L529" s="134"/>
      <c r="M529" s="97"/>
      <c r="N529" s="134"/>
      <c r="O529" s="135"/>
    </row>
    <row r="530" spans="2:15" s="133" customFormat="1" x14ac:dyDescent="0.3">
      <c r="B530" s="133" t="s">
        <v>769</v>
      </c>
      <c r="E530" s="94"/>
      <c r="F530" s="94"/>
      <c r="H530" s="95" t="str">
        <f>IF(G530="","",G530/[1]SUMMARY!$J$5)</f>
        <v/>
      </c>
      <c r="J530" s="134"/>
      <c r="K530" s="134"/>
      <c r="L530" s="134"/>
      <c r="M530" s="97"/>
      <c r="N530" s="134"/>
      <c r="O530" s="135"/>
    </row>
    <row r="531" spans="2:15" s="133" customFormat="1" x14ac:dyDescent="0.3">
      <c r="B531" s="133" t="s">
        <v>770</v>
      </c>
      <c r="E531" s="94"/>
      <c r="F531" s="94"/>
      <c r="H531" s="95" t="str">
        <f>IF(G531="","",G531/[1]SUMMARY!$J$5)</f>
        <v/>
      </c>
      <c r="J531" s="134"/>
      <c r="K531" s="134"/>
      <c r="L531" s="134"/>
      <c r="M531" s="97"/>
      <c r="N531" s="134"/>
      <c r="O531" s="135"/>
    </row>
    <row r="532" spans="2:15" s="133" customFormat="1" x14ac:dyDescent="0.3">
      <c r="B532" s="133" t="s">
        <v>771</v>
      </c>
      <c r="E532" s="94"/>
      <c r="F532" s="94"/>
      <c r="H532" s="95" t="str">
        <f>IF(G532="","",G532/[1]SUMMARY!$J$5)</f>
        <v/>
      </c>
      <c r="J532" s="134"/>
      <c r="K532" s="134"/>
      <c r="L532" s="134"/>
      <c r="M532" s="97"/>
      <c r="N532" s="134"/>
      <c r="O532" s="135"/>
    </row>
    <row r="533" spans="2:15" s="133" customFormat="1" x14ac:dyDescent="0.3">
      <c r="B533" s="133" t="s">
        <v>772</v>
      </c>
      <c r="E533" s="94"/>
      <c r="F533" s="94"/>
      <c r="H533" s="95" t="str">
        <f>IF(G533="","",G533/[1]SUMMARY!$J$5)</f>
        <v/>
      </c>
      <c r="J533" s="134"/>
      <c r="K533" s="134"/>
      <c r="L533" s="134"/>
      <c r="M533" s="97"/>
      <c r="N533" s="134"/>
      <c r="O533" s="135"/>
    </row>
    <row r="534" spans="2:15" s="133" customFormat="1" x14ac:dyDescent="0.3">
      <c r="B534" s="133" t="s">
        <v>773</v>
      </c>
      <c r="E534" s="94"/>
      <c r="F534" s="94"/>
      <c r="H534" s="95" t="str">
        <f>IF(G534="","",G534/[1]SUMMARY!$J$5)</f>
        <v/>
      </c>
      <c r="J534" s="134"/>
      <c r="K534" s="134"/>
      <c r="L534" s="134"/>
      <c r="M534" s="97"/>
      <c r="N534" s="134"/>
      <c r="O534" s="135"/>
    </row>
    <row r="535" spans="2:15" s="133" customFormat="1" x14ac:dyDescent="0.3">
      <c r="B535" s="133" t="s">
        <v>774</v>
      </c>
      <c r="E535" s="94"/>
      <c r="F535" s="94"/>
      <c r="H535" s="95" t="str">
        <f>IF(G535="","",G535/[1]SUMMARY!$J$5)</f>
        <v/>
      </c>
      <c r="J535" s="134"/>
      <c r="K535" s="134"/>
      <c r="L535" s="134"/>
      <c r="M535" s="97"/>
      <c r="N535" s="134"/>
      <c r="O535" s="135"/>
    </row>
    <row r="536" spans="2:15" s="133" customFormat="1" x14ac:dyDescent="0.3">
      <c r="B536" s="133" t="s">
        <v>775</v>
      </c>
      <c r="E536" s="94"/>
      <c r="F536" s="94"/>
      <c r="H536" s="95" t="str">
        <f>IF(G536="","",G536/[1]SUMMARY!$J$5)</f>
        <v/>
      </c>
      <c r="J536" s="134"/>
      <c r="K536" s="134"/>
      <c r="L536" s="134"/>
      <c r="M536" s="97"/>
      <c r="N536" s="134"/>
      <c r="O536" s="135"/>
    </row>
    <row r="537" spans="2:15" s="133" customFormat="1" x14ac:dyDescent="0.3">
      <c r="B537" s="133" t="s">
        <v>776</v>
      </c>
      <c r="E537" s="94"/>
      <c r="F537" s="94"/>
      <c r="H537" s="95" t="str">
        <f>IF(G537="","",G537/[1]SUMMARY!$J$5)</f>
        <v/>
      </c>
      <c r="J537" s="134"/>
      <c r="K537" s="134"/>
      <c r="L537" s="134"/>
      <c r="M537" s="97"/>
      <c r="N537" s="134"/>
      <c r="O537" s="135"/>
    </row>
    <row r="538" spans="2:15" s="133" customFormat="1" x14ac:dyDescent="0.3">
      <c r="B538" s="133" t="s">
        <v>777</v>
      </c>
      <c r="E538" s="94"/>
      <c r="F538" s="94"/>
      <c r="H538" s="95" t="str">
        <f>IF(G538="","",G538/[1]SUMMARY!$J$5)</f>
        <v/>
      </c>
      <c r="J538" s="134"/>
      <c r="K538" s="134"/>
      <c r="L538" s="134"/>
      <c r="M538" s="97"/>
      <c r="N538" s="134"/>
      <c r="O538" s="135"/>
    </row>
    <row r="539" spans="2:15" s="133" customFormat="1" x14ac:dyDescent="0.3">
      <c r="B539" s="133" t="s">
        <v>778</v>
      </c>
      <c r="E539" s="94"/>
      <c r="F539" s="94"/>
      <c r="H539" s="95" t="str">
        <f>IF(G539="","",G539/[1]SUMMARY!$J$5)</f>
        <v/>
      </c>
      <c r="J539" s="134"/>
      <c r="K539" s="134"/>
      <c r="L539" s="134"/>
      <c r="M539" s="97"/>
      <c r="N539" s="134"/>
      <c r="O539" s="135"/>
    </row>
    <row r="540" spans="2:15" s="133" customFormat="1" x14ac:dyDescent="0.3">
      <c r="B540" s="133" t="s">
        <v>779</v>
      </c>
      <c r="E540" s="94"/>
      <c r="F540" s="94"/>
      <c r="H540" s="95" t="str">
        <f>IF(G540="","",G540/[1]SUMMARY!$J$5)</f>
        <v/>
      </c>
      <c r="J540" s="134"/>
      <c r="K540" s="134"/>
      <c r="L540" s="134"/>
      <c r="M540" s="97"/>
      <c r="N540" s="134"/>
      <c r="O540" s="135"/>
    </row>
    <row r="541" spans="2:15" s="133" customFormat="1" x14ac:dyDescent="0.3">
      <c r="B541" s="133" t="s">
        <v>780</v>
      </c>
      <c r="E541" s="94"/>
      <c r="F541" s="94"/>
      <c r="H541" s="95" t="str">
        <f>IF(G541="","",G541/[1]SUMMARY!$J$5)</f>
        <v/>
      </c>
      <c r="J541" s="134"/>
      <c r="K541" s="134"/>
      <c r="L541" s="134"/>
      <c r="M541" s="97"/>
      <c r="N541" s="134"/>
      <c r="O541" s="135"/>
    </row>
    <row r="542" spans="2:15" s="133" customFormat="1" x14ac:dyDescent="0.3">
      <c r="B542" s="133" t="s">
        <v>781</v>
      </c>
      <c r="E542" s="94"/>
      <c r="F542" s="94"/>
      <c r="H542" s="95" t="str">
        <f>IF(G542="","",G542/[1]SUMMARY!$J$5)</f>
        <v/>
      </c>
      <c r="J542" s="134"/>
      <c r="K542" s="134"/>
      <c r="L542" s="134"/>
      <c r="M542" s="97"/>
      <c r="N542" s="134"/>
      <c r="O542" s="135"/>
    </row>
    <row r="543" spans="2:15" s="133" customFormat="1" x14ac:dyDescent="0.3">
      <c r="B543" s="133" t="s">
        <v>782</v>
      </c>
      <c r="E543" s="94"/>
      <c r="F543" s="94"/>
      <c r="H543" s="95" t="str">
        <f>IF(G543="","",G543/[1]SUMMARY!$J$5)</f>
        <v/>
      </c>
      <c r="J543" s="134"/>
      <c r="K543" s="134"/>
      <c r="L543" s="134"/>
      <c r="M543" s="97"/>
      <c r="N543" s="134"/>
      <c r="O543" s="135"/>
    </row>
    <row r="544" spans="2:15" s="133" customFormat="1" x14ac:dyDescent="0.3">
      <c r="B544" s="133" t="s">
        <v>783</v>
      </c>
      <c r="E544" s="94"/>
      <c r="F544" s="94"/>
      <c r="H544" s="95" t="str">
        <f>IF(G544="","",G544/[1]SUMMARY!$J$5)</f>
        <v/>
      </c>
      <c r="J544" s="134"/>
      <c r="K544" s="134"/>
      <c r="L544" s="134"/>
      <c r="M544" s="97"/>
      <c r="N544" s="134"/>
      <c r="O544" s="135"/>
    </row>
    <row r="545" spans="2:15" s="133" customFormat="1" x14ac:dyDescent="0.3">
      <c r="B545" s="133" t="s">
        <v>784</v>
      </c>
      <c r="E545" s="94"/>
      <c r="F545" s="94"/>
      <c r="H545" s="95" t="str">
        <f>IF(G545="","",G545/[1]SUMMARY!$J$5)</f>
        <v/>
      </c>
      <c r="J545" s="134"/>
      <c r="K545" s="134"/>
      <c r="L545" s="134"/>
      <c r="M545" s="97"/>
      <c r="N545" s="134"/>
      <c r="O545" s="135"/>
    </row>
    <row r="546" spans="2:15" s="133" customFormat="1" x14ac:dyDescent="0.3">
      <c r="B546" s="133" t="s">
        <v>785</v>
      </c>
      <c r="E546" s="94"/>
      <c r="F546" s="94"/>
      <c r="H546" s="95" t="str">
        <f>IF(G546="","",G546/[1]SUMMARY!$J$5)</f>
        <v/>
      </c>
      <c r="J546" s="134"/>
      <c r="K546" s="134"/>
      <c r="L546" s="134"/>
      <c r="M546" s="97"/>
      <c r="N546" s="134"/>
      <c r="O546" s="135"/>
    </row>
    <row r="547" spans="2:15" s="133" customFormat="1" x14ac:dyDescent="0.3">
      <c r="B547" s="133" t="s">
        <v>786</v>
      </c>
      <c r="E547" s="94"/>
      <c r="F547" s="94"/>
      <c r="H547" s="95" t="str">
        <f>IF(G547="","",G547/[1]SUMMARY!$J$5)</f>
        <v/>
      </c>
      <c r="J547" s="134"/>
      <c r="K547" s="134"/>
      <c r="L547" s="134"/>
      <c r="M547" s="97"/>
      <c r="N547" s="134"/>
      <c r="O547" s="135"/>
    </row>
    <row r="548" spans="2:15" s="133" customFormat="1" x14ac:dyDescent="0.3">
      <c r="B548" s="133" t="s">
        <v>787</v>
      </c>
      <c r="E548" s="94"/>
      <c r="F548" s="94"/>
      <c r="H548" s="95" t="str">
        <f>IF(G548="","",G548/[1]SUMMARY!$J$5)</f>
        <v/>
      </c>
      <c r="J548" s="134"/>
      <c r="K548" s="134"/>
      <c r="L548" s="134"/>
      <c r="M548" s="97"/>
      <c r="N548" s="134"/>
      <c r="O548" s="135"/>
    </row>
    <row r="549" spans="2:15" s="133" customFormat="1" x14ac:dyDescent="0.3">
      <c r="B549" s="133" t="s">
        <v>788</v>
      </c>
      <c r="E549" s="94"/>
      <c r="F549" s="94"/>
      <c r="H549" s="95" t="str">
        <f>IF(G549="","",G549/[1]SUMMARY!$J$5)</f>
        <v/>
      </c>
      <c r="J549" s="134"/>
      <c r="K549" s="134"/>
      <c r="L549" s="134"/>
      <c r="M549" s="97"/>
      <c r="N549" s="134"/>
      <c r="O549" s="135"/>
    </row>
    <row r="550" spans="2:15" s="133" customFormat="1" x14ac:dyDescent="0.3">
      <c r="B550" s="133" t="s">
        <v>789</v>
      </c>
      <c r="E550" s="94"/>
      <c r="F550" s="94"/>
      <c r="H550" s="95" t="str">
        <f>IF(G550="","",G550/[1]SUMMARY!$J$5)</f>
        <v/>
      </c>
      <c r="J550" s="134"/>
      <c r="K550" s="134"/>
      <c r="L550" s="134"/>
      <c r="M550" s="97"/>
      <c r="N550" s="134"/>
      <c r="O550" s="135"/>
    </row>
    <row r="551" spans="2:15" s="133" customFormat="1" x14ac:dyDescent="0.3">
      <c r="B551" s="133" t="s">
        <v>790</v>
      </c>
      <c r="E551" s="94"/>
      <c r="F551" s="94"/>
      <c r="H551" s="95" t="str">
        <f>IF(G551="","",G551/[1]SUMMARY!$J$5)</f>
        <v/>
      </c>
      <c r="J551" s="134"/>
      <c r="K551" s="134"/>
      <c r="L551" s="134"/>
      <c r="M551" s="97"/>
      <c r="N551" s="134"/>
      <c r="O551" s="135"/>
    </row>
    <row r="552" spans="2:15" s="133" customFormat="1" x14ac:dyDescent="0.3">
      <c r="B552" s="133" t="s">
        <v>791</v>
      </c>
      <c r="E552" s="94"/>
      <c r="F552" s="94"/>
      <c r="H552" s="95" t="str">
        <f>IF(G552="","",G552/[1]SUMMARY!$J$5)</f>
        <v/>
      </c>
      <c r="J552" s="134"/>
      <c r="K552" s="134"/>
      <c r="L552" s="134"/>
      <c r="M552" s="97"/>
      <c r="N552" s="134"/>
      <c r="O552" s="135"/>
    </row>
    <row r="553" spans="2:15" s="133" customFormat="1" x14ac:dyDescent="0.3">
      <c r="B553" s="133" t="s">
        <v>792</v>
      </c>
      <c r="E553" s="94"/>
      <c r="F553" s="94"/>
      <c r="H553" s="95" t="str">
        <f>IF(G553="","",G553/[1]SUMMARY!$J$5)</f>
        <v/>
      </c>
      <c r="J553" s="134"/>
      <c r="K553" s="134"/>
      <c r="L553" s="134"/>
      <c r="M553" s="97"/>
      <c r="N553" s="134"/>
      <c r="O553" s="135"/>
    </row>
    <row r="554" spans="2:15" s="133" customFormat="1" x14ac:dyDescent="0.3">
      <c r="B554" s="133" t="s">
        <v>793</v>
      </c>
      <c r="E554" s="94"/>
      <c r="F554" s="94"/>
      <c r="H554" s="95" t="str">
        <f>IF(G554="","",G554/[1]SUMMARY!$J$5)</f>
        <v/>
      </c>
      <c r="J554" s="134"/>
      <c r="K554" s="134"/>
      <c r="L554" s="134"/>
      <c r="M554" s="97"/>
      <c r="N554" s="134"/>
      <c r="O554" s="135"/>
    </row>
    <row r="555" spans="2:15" s="133" customFormat="1" x14ac:dyDescent="0.3">
      <c r="B555" s="133" t="s">
        <v>794</v>
      </c>
      <c r="E555" s="94"/>
      <c r="F555" s="94"/>
      <c r="H555" s="95" t="str">
        <f>IF(G555="","",G555/[1]SUMMARY!$J$5)</f>
        <v/>
      </c>
      <c r="J555" s="134"/>
      <c r="K555" s="134"/>
      <c r="L555" s="134"/>
      <c r="M555" s="97"/>
      <c r="N555" s="134"/>
      <c r="O555" s="135"/>
    </row>
    <row r="556" spans="2:15" s="133" customFormat="1" x14ac:dyDescent="0.3">
      <c r="B556" s="133" t="s">
        <v>795</v>
      </c>
      <c r="E556" s="94"/>
      <c r="F556" s="94"/>
      <c r="H556" s="95" t="str">
        <f>IF(G556="","",G556/[1]SUMMARY!$J$5)</f>
        <v/>
      </c>
      <c r="J556" s="134"/>
      <c r="K556" s="134"/>
      <c r="L556" s="134"/>
      <c r="M556" s="97"/>
      <c r="N556" s="134"/>
      <c r="O556" s="135"/>
    </row>
    <row r="557" spans="2:15" s="133" customFormat="1" x14ac:dyDescent="0.3">
      <c r="B557" s="133" t="s">
        <v>796</v>
      </c>
      <c r="E557" s="94"/>
      <c r="F557" s="94"/>
      <c r="H557" s="95" t="str">
        <f>IF(G557="","",G557/[1]SUMMARY!$J$5)</f>
        <v/>
      </c>
      <c r="J557" s="134"/>
      <c r="K557" s="134"/>
      <c r="L557" s="134"/>
      <c r="M557" s="97"/>
      <c r="N557" s="134"/>
      <c r="O557" s="135"/>
    </row>
    <row r="558" spans="2:15" s="133" customFormat="1" x14ac:dyDescent="0.3">
      <c r="B558" s="133" t="s">
        <v>797</v>
      </c>
      <c r="E558" s="94"/>
      <c r="F558" s="94"/>
      <c r="H558" s="95" t="str">
        <f>IF(G558="","",G558/[1]SUMMARY!$J$5)</f>
        <v/>
      </c>
      <c r="J558" s="134"/>
      <c r="K558" s="134"/>
      <c r="L558" s="134"/>
      <c r="M558" s="97"/>
      <c r="N558" s="134"/>
      <c r="O558" s="135"/>
    </row>
    <row r="559" spans="2:15" s="133" customFormat="1" x14ac:dyDescent="0.3">
      <c r="B559" s="133" t="s">
        <v>798</v>
      </c>
      <c r="E559" s="94"/>
      <c r="F559" s="94"/>
      <c r="H559" s="95" t="str">
        <f>IF(G559="","",G559/[1]SUMMARY!$J$5)</f>
        <v/>
      </c>
      <c r="J559" s="134"/>
      <c r="K559" s="134"/>
      <c r="L559" s="134"/>
      <c r="M559" s="97"/>
      <c r="N559" s="134"/>
      <c r="O559" s="135"/>
    </row>
    <row r="560" spans="2:15" s="133" customFormat="1" x14ac:dyDescent="0.3">
      <c r="B560" s="133" t="s">
        <v>799</v>
      </c>
      <c r="E560" s="94"/>
      <c r="F560" s="94"/>
      <c r="H560" s="95" t="str">
        <f>IF(G560="","",G560/[1]SUMMARY!$J$5)</f>
        <v/>
      </c>
      <c r="J560" s="134"/>
      <c r="K560" s="134"/>
      <c r="L560" s="134"/>
      <c r="M560" s="97"/>
      <c r="N560" s="134"/>
      <c r="O560" s="135"/>
    </row>
    <row r="561" spans="2:15" s="133" customFormat="1" x14ac:dyDescent="0.3">
      <c r="B561" s="133" t="s">
        <v>800</v>
      </c>
      <c r="E561" s="94"/>
      <c r="F561" s="94"/>
      <c r="H561" s="95" t="str">
        <f>IF(G561="","",G561/[1]SUMMARY!$J$5)</f>
        <v/>
      </c>
      <c r="J561" s="134"/>
      <c r="K561" s="134"/>
      <c r="L561" s="134"/>
      <c r="M561" s="97"/>
      <c r="N561" s="134"/>
      <c r="O561" s="135"/>
    </row>
    <row r="562" spans="2:15" s="133" customFormat="1" x14ac:dyDescent="0.3">
      <c r="B562" s="133" t="s">
        <v>801</v>
      </c>
      <c r="E562" s="94"/>
      <c r="F562" s="94"/>
      <c r="H562" s="95" t="str">
        <f>IF(G562="","",G562/[1]SUMMARY!$J$5)</f>
        <v/>
      </c>
      <c r="J562" s="134"/>
      <c r="K562" s="134"/>
      <c r="L562" s="134"/>
      <c r="M562" s="97"/>
      <c r="N562" s="134"/>
      <c r="O562" s="135"/>
    </row>
    <row r="563" spans="2:15" s="133" customFormat="1" x14ac:dyDescent="0.3">
      <c r="B563" s="133" t="s">
        <v>802</v>
      </c>
      <c r="E563" s="94"/>
      <c r="F563" s="94"/>
      <c r="H563" s="95" t="str">
        <f>IF(G563="","",G563/[1]SUMMARY!$J$5)</f>
        <v/>
      </c>
      <c r="J563" s="134"/>
      <c r="K563" s="134"/>
      <c r="L563" s="134"/>
      <c r="M563" s="97"/>
      <c r="N563" s="134"/>
      <c r="O563" s="135"/>
    </row>
    <row r="564" spans="2:15" s="133" customFormat="1" x14ac:dyDescent="0.3">
      <c r="B564" s="133" t="s">
        <v>803</v>
      </c>
      <c r="E564" s="94"/>
      <c r="F564" s="94"/>
      <c r="H564" s="95" t="str">
        <f>IF(G564="","",G564/[1]SUMMARY!$J$5)</f>
        <v/>
      </c>
      <c r="J564" s="134"/>
      <c r="K564" s="134"/>
      <c r="L564" s="134"/>
      <c r="M564" s="97"/>
      <c r="N564" s="134"/>
      <c r="O564" s="135"/>
    </row>
    <row r="565" spans="2:15" s="133" customFormat="1" x14ac:dyDescent="0.3">
      <c r="B565" s="133" t="s">
        <v>804</v>
      </c>
      <c r="E565" s="94"/>
      <c r="F565" s="94"/>
      <c r="H565" s="95" t="str">
        <f>IF(G565="","",G565/[1]SUMMARY!$J$5)</f>
        <v/>
      </c>
      <c r="J565" s="134"/>
      <c r="K565" s="134"/>
      <c r="L565" s="134"/>
      <c r="M565" s="97"/>
      <c r="N565" s="134"/>
      <c r="O565" s="135"/>
    </row>
    <row r="566" spans="2:15" s="133" customFormat="1" x14ac:dyDescent="0.3">
      <c r="B566" s="133" t="s">
        <v>805</v>
      </c>
      <c r="E566" s="94"/>
      <c r="F566" s="94"/>
      <c r="H566" s="95" t="str">
        <f>IF(G566="","",G566/[1]SUMMARY!$J$5)</f>
        <v/>
      </c>
      <c r="J566" s="134"/>
      <c r="K566" s="134"/>
      <c r="L566" s="134"/>
      <c r="M566" s="97"/>
      <c r="N566" s="134"/>
      <c r="O566" s="135"/>
    </row>
    <row r="567" spans="2:15" s="133" customFormat="1" x14ac:dyDescent="0.3">
      <c r="B567" s="133" t="s">
        <v>806</v>
      </c>
      <c r="E567" s="94"/>
      <c r="F567" s="94"/>
      <c r="H567" s="95" t="str">
        <f>IF(G567="","",G567/[1]SUMMARY!$J$5)</f>
        <v/>
      </c>
      <c r="J567" s="134"/>
      <c r="K567" s="134"/>
      <c r="L567" s="134"/>
      <c r="M567" s="97"/>
      <c r="N567" s="134"/>
      <c r="O567" s="135"/>
    </row>
    <row r="568" spans="2:15" s="133" customFormat="1" x14ac:dyDescent="0.3">
      <c r="B568" s="133" t="s">
        <v>807</v>
      </c>
      <c r="E568" s="94"/>
      <c r="F568" s="94"/>
      <c r="H568" s="95" t="str">
        <f>IF(G568="","",G568/[1]SUMMARY!$J$5)</f>
        <v/>
      </c>
      <c r="J568" s="134"/>
      <c r="K568" s="134"/>
      <c r="L568" s="134"/>
      <c r="M568" s="97"/>
      <c r="N568" s="134"/>
      <c r="O568" s="135"/>
    </row>
    <row r="569" spans="2:15" s="133" customFormat="1" x14ac:dyDescent="0.3">
      <c r="B569" s="133" t="s">
        <v>808</v>
      </c>
      <c r="E569" s="94"/>
      <c r="F569" s="94"/>
      <c r="H569" s="95" t="str">
        <f>IF(G569="","",G569/[1]SUMMARY!$J$5)</f>
        <v/>
      </c>
      <c r="J569" s="134"/>
      <c r="K569" s="134"/>
      <c r="L569" s="134"/>
      <c r="M569" s="97"/>
      <c r="N569" s="134"/>
      <c r="O569" s="135"/>
    </row>
    <row r="570" spans="2:15" s="133" customFormat="1" x14ac:dyDescent="0.3">
      <c r="B570" s="133" t="s">
        <v>809</v>
      </c>
      <c r="E570" s="94"/>
      <c r="F570" s="94"/>
      <c r="H570" s="95" t="str">
        <f>IF(G570="","",G570/[1]SUMMARY!$J$5)</f>
        <v/>
      </c>
      <c r="J570" s="134"/>
      <c r="K570" s="134"/>
      <c r="L570" s="134"/>
      <c r="M570" s="97"/>
      <c r="N570" s="134"/>
      <c r="O570" s="135"/>
    </row>
    <row r="571" spans="2:15" s="133" customFormat="1" x14ac:dyDescent="0.3">
      <c r="B571" s="133" t="s">
        <v>810</v>
      </c>
      <c r="E571" s="94"/>
      <c r="F571" s="94"/>
      <c r="H571" s="95" t="str">
        <f>IF(G571="","",G571/[1]SUMMARY!$J$5)</f>
        <v/>
      </c>
      <c r="J571" s="134"/>
      <c r="K571" s="134"/>
      <c r="L571" s="134"/>
      <c r="M571" s="97"/>
      <c r="N571" s="134"/>
      <c r="O571" s="135"/>
    </row>
    <row r="572" spans="2:15" s="133" customFormat="1" x14ac:dyDescent="0.3">
      <c r="B572" s="133" t="s">
        <v>811</v>
      </c>
      <c r="E572" s="94"/>
      <c r="F572" s="94"/>
      <c r="H572" s="95" t="str">
        <f>IF(G572="","",G572/[1]SUMMARY!$J$5)</f>
        <v/>
      </c>
      <c r="J572" s="134"/>
      <c r="K572" s="134"/>
      <c r="L572" s="134"/>
      <c r="M572" s="97"/>
      <c r="N572" s="134"/>
      <c r="O572" s="135"/>
    </row>
    <row r="573" spans="2:15" s="133" customFormat="1" x14ac:dyDescent="0.3">
      <c r="B573" s="133" t="s">
        <v>812</v>
      </c>
      <c r="E573" s="94"/>
      <c r="F573" s="94"/>
      <c r="H573" s="95" t="str">
        <f>IF(G573="","",G573/[1]SUMMARY!$J$5)</f>
        <v/>
      </c>
      <c r="J573" s="134"/>
      <c r="K573" s="134"/>
      <c r="L573" s="134"/>
      <c r="M573" s="97"/>
      <c r="N573" s="134"/>
      <c r="O573" s="135"/>
    </row>
    <row r="574" spans="2:15" s="133" customFormat="1" x14ac:dyDescent="0.3">
      <c r="B574" s="133" t="s">
        <v>813</v>
      </c>
      <c r="E574" s="94"/>
      <c r="F574" s="94"/>
      <c r="H574" s="95" t="str">
        <f>IF(G574="","",G574/[1]SUMMARY!$J$5)</f>
        <v/>
      </c>
      <c r="J574" s="134"/>
      <c r="K574" s="134"/>
      <c r="L574" s="134"/>
      <c r="M574" s="97"/>
      <c r="N574" s="134"/>
      <c r="O574" s="135"/>
    </row>
    <row r="575" spans="2:15" s="133" customFormat="1" x14ac:dyDescent="0.3">
      <c r="B575" s="133" t="s">
        <v>814</v>
      </c>
      <c r="E575" s="94"/>
      <c r="F575" s="94"/>
      <c r="H575" s="95" t="str">
        <f>IF(G575="","",G575/[1]SUMMARY!$J$5)</f>
        <v/>
      </c>
      <c r="J575" s="134"/>
      <c r="K575" s="134"/>
      <c r="L575" s="134"/>
      <c r="M575" s="97"/>
      <c r="N575" s="134"/>
      <c r="O575" s="135"/>
    </row>
    <row r="576" spans="2:15" s="133" customFormat="1" x14ac:dyDescent="0.3">
      <c r="B576" s="133" t="s">
        <v>815</v>
      </c>
      <c r="E576" s="94"/>
      <c r="F576" s="94"/>
      <c r="H576" s="95" t="str">
        <f>IF(G576="","",G576/[1]SUMMARY!$J$5)</f>
        <v/>
      </c>
      <c r="J576" s="134"/>
      <c r="K576" s="134"/>
      <c r="L576" s="134"/>
      <c r="M576" s="97"/>
      <c r="N576" s="134"/>
      <c r="O576" s="135"/>
    </row>
    <row r="577" spans="2:15" s="133" customFormat="1" x14ac:dyDescent="0.3">
      <c r="B577" s="133" t="s">
        <v>816</v>
      </c>
      <c r="E577" s="94"/>
      <c r="F577" s="94"/>
      <c r="H577" s="95" t="str">
        <f>IF(G577="","",G577/[1]SUMMARY!$J$5)</f>
        <v/>
      </c>
      <c r="J577" s="134"/>
      <c r="K577" s="134"/>
      <c r="L577" s="134"/>
      <c r="M577" s="97"/>
      <c r="N577" s="134"/>
      <c r="O577" s="135"/>
    </row>
    <row r="578" spans="2:15" s="133" customFormat="1" x14ac:dyDescent="0.3">
      <c r="B578" s="133" t="s">
        <v>817</v>
      </c>
      <c r="E578" s="94"/>
      <c r="F578" s="94"/>
      <c r="H578" s="95" t="str">
        <f>IF(G578="","",G578/[1]SUMMARY!$J$5)</f>
        <v/>
      </c>
      <c r="J578" s="134"/>
      <c r="K578" s="134"/>
      <c r="L578" s="134"/>
      <c r="M578" s="97"/>
      <c r="N578" s="134"/>
      <c r="O578" s="135"/>
    </row>
    <row r="579" spans="2:15" s="133" customFormat="1" x14ac:dyDescent="0.3">
      <c r="B579" s="133" t="s">
        <v>818</v>
      </c>
      <c r="E579" s="94"/>
      <c r="F579" s="94"/>
      <c r="H579" s="95" t="str">
        <f>IF(G579="","",G579/[1]SUMMARY!$J$5)</f>
        <v/>
      </c>
      <c r="J579" s="134"/>
      <c r="K579" s="134"/>
      <c r="L579" s="134"/>
      <c r="M579" s="97"/>
      <c r="N579" s="134"/>
      <c r="O579" s="135"/>
    </row>
    <row r="580" spans="2:15" s="133" customFormat="1" x14ac:dyDescent="0.3">
      <c r="B580" s="133" t="s">
        <v>819</v>
      </c>
      <c r="E580" s="94"/>
      <c r="F580" s="94"/>
      <c r="H580" s="95" t="str">
        <f>IF(G580="","",G580/[1]SUMMARY!$J$5)</f>
        <v/>
      </c>
      <c r="J580" s="134"/>
      <c r="K580" s="134"/>
      <c r="L580" s="134"/>
      <c r="M580" s="97"/>
      <c r="N580" s="134"/>
      <c r="O580" s="135"/>
    </row>
    <row r="581" spans="2:15" s="133" customFormat="1" x14ac:dyDescent="0.3">
      <c r="B581" s="133" t="s">
        <v>820</v>
      </c>
      <c r="E581" s="94"/>
      <c r="F581" s="94"/>
      <c r="H581" s="95" t="str">
        <f>IF(G581="","",G581/[1]SUMMARY!$J$5)</f>
        <v/>
      </c>
      <c r="J581" s="134"/>
      <c r="K581" s="134"/>
      <c r="L581" s="134"/>
      <c r="M581" s="97"/>
      <c r="N581" s="134"/>
      <c r="O581" s="135"/>
    </row>
    <row r="582" spans="2:15" s="133" customFormat="1" x14ac:dyDescent="0.3">
      <c r="B582" s="133" t="s">
        <v>821</v>
      </c>
      <c r="E582" s="94"/>
      <c r="F582" s="94"/>
      <c r="H582" s="95" t="str">
        <f>IF(G582="","",G582/[1]SUMMARY!$J$5)</f>
        <v/>
      </c>
      <c r="J582" s="134"/>
      <c r="K582" s="134"/>
      <c r="L582" s="134"/>
      <c r="M582" s="97"/>
      <c r="N582" s="134"/>
      <c r="O582" s="135"/>
    </row>
    <row r="583" spans="2:15" s="133" customFormat="1" x14ac:dyDescent="0.3">
      <c r="B583" s="133" t="s">
        <v>822</v>
      </c>
      <c r="E583" s="94"/>
      <c r="F583" s="94"/>
      <c r="H583" s="95" t="str">
        <f>IF(G583="","",G583/[1]SUMMARY!$J$5)</f>
        <v/>
      </c>
      <c r="J583" s="134"/>
      <c r="K583" s="134"/>
      <c r="L583" s="134"/>
      <c r="M583" s="97"/>
      <c r="N583" s="134"/>
      <c r="O583" s="135"/>
    </row>
    <row r="584" spans="2:15" s="133" customFormat="1" x14ac:dyDescent="0.3">
      <c r="B584" s="133" t="s">
        <v>823</v>
      </c>
      <c r="E584" s="94"/>
      <c r="F584" s="94"/>
      <c r="H584" s="95" t="str">
        <f>IF(G584="","",G584/[1]SUMMARY!$J$5)</f>
        <v/>
      </c>
      <c r="J584" s="134"/>
      <c r="K584" s="134"/>
      <c r="L584" s="134"/>
      <c r="M584" s="97"/>
      <c r="N584" s="134"/>
      <c r="O584" s="135"/>
    </row>
    <row r="585" spans="2:15" s="133" customFormat="1" x14ac:dyDescent="0.3">
      <c r="B585" s="133" t="s">
        <v>824</v>
      </c>
      <c r="E585" s="94"/>
      <c r="F585" s="94"/>
      <c r="H585" s="95" t="str">
        <f>IF(G585="","",G585/[1]SUMMARY!$J$5)</f>
        <v/>
      </c>
      <c r="J585" s="134"/>
      <c r="K585" s="134"/>
      <c r="L585" s="134"/>
      <c r="M585" s="97"/>
      <c r="N585" s="134"/>
      <c r="O585" s="135"/>
    </row>
    <row r="586" spans="2:15" s="133" customFormat="1" x14ac:dyDescent="0.3">
      <c r="B586" s="133" t="s">
        <v>825</v>
      </c>
      <c r="E586" s="94"/>
      <c r="F586" s="94"/>
      <c r="H586" s="95" t="str">
        <f>IF(G586="","",G586/[1]SUMMARY!$J$5)</f>
        <v/>
      </c>
      <c r="J586" s="134"/>
      <c r="K586" s="134"/>
      <c r="L586" s="134"/>
      <c r="M586" s="97"/>
      <c r="N586" s="134"/>
      <c r="O586" s="135"/>
    </row>
    <row r="587" spans="2:15" s="133" customFormat="1" x14ac:dyDescent="0.3">
      <c r="B587" s="133" t="s">
        <v>826</v>
      </c>
      <c r="E587" s="94"/>
      <c r="F587" s="94"/>
      <c r="H587" s="95" t="str">
        <f>IF(G587="","",G587/[1]SUMMARY!$J$5)</f>
        <v/>
      </c>
      <c r="J587" s="134"/>
      <c r="K587" s="134"/>
      <c r="L587" s="134"/>
      <c r="M587" s="97"/>
      <c r="N587" s="134"/>
      <c r="O587" s="135"/>
    </row>
    <row r="588" spans="2:15" s="133" customFormat="1" x14ac:dyDescent="0.3">
      <c r="B588" s="133" t="s">
        <v>827</v>
      </c>
      <c r="E588" s="94"/>
      <c r="F588" s="94"/>
      <c r="H588" s="95" t="str">
        <f>IF(G588="","",G588/[1]SUMMARY!$J$5)</f>
        <v/>
      </c>
      <c r="J588" s="134"/>
      <c r="K588" s="134"/>
      <c r="L588" s="134"/>
      <c r="M588" s="97"/>
      <c r="N588" s="134"/>
      <c r="O588" s="135"/>
    </row>
    <row r="589" spans="2:15" s="133" customFormat="1" x14ac:dyDescent="0.3">
      <c r="B589" s="133" t="s">
        <v>828</v>
      </c>
      <c r="E589" s="94"/>
      <c r="F589" s="94"/>
      <c r="H589" s="95" t="str">
        <f>IF(G589="","",G589/[1]SUMMARY!$J$5)</f>
        <v/>
      </c>
      <c r="J589" s="134"/>
      <c r="K589" s="134"/>
      <c r="L589" s="134"/>
      <c r="M589" s="97"/>
      <c r="N589" s="134"/>
      <c r="O589" s="135"/>
    </row>
    <row r="590" spans="2:15" s="133" customFormat="1" x14ac:dyDescent="0.3">
      <c r="B590" s="133" t="s">
        <v>829</v>
      </c>
      <c r="E590" s="94"/>
      <c r="F590" s="94"/>
      <c r="H590" s="95" t="str">
        <f>IF(G590="","",G590/[1]SUMMARY!$J$5)</f>
        <v/>
      </c>
      <c r="J590" s="134"/>
      <c r="K590" s="134"/>
      <c r="L590" s="134"/>
      <c r="M590" s="97"/>
      <c r="N590" s="134"/>
      <c r="O590" s="135"/>
    </row>
    <row r="591" spans="2:15" s="133" customFormat="1" x14ac:dyDescent="0.3">
      <c r="B591" s="133" t="s">
        <v>830</v>
      </c>
      <c r="E591" s="94"/>
      <c r="F591" s="94"/>
      <c r="H591" s="95" t="str">
        <f>IF(G591="","",G591/[1]SUMMARY!$J$5)</f>
        <v/>
      </c>
      <c r="J591" s="134"/>
      <c r="K591" s="134"/>
      <c r="L591" s="134"/>
      <c r="M591" s="97"/>
      <c r="N591" s="134"/>
      <c r="O591" s="135"/>
    </row>
    <row r="592" spans="2:15" s="133" customFormat="1" x14ac:dyDescent="0.3">
      <c r="B592" s="133" t="s">
        <v>831</v>
      </c>
      <c r="E592" s="94"/>
      <c r="F592" s="94"/>
      <c r="H592" s="95" t="str">
        <f>IF(G592="","",G592/[1]SUMMARY!$J$5)</f>
        <v/>
      </c>
      <c r="J592" s="134"/>
      <c r="K592" s="134"/>
      <c r="L592" s="134"/>
      <c r="M592" s="97"/>
      <c r="N592" s="134"/>
      <c r="O592" s="135"/>
    </row>
    <row r="593" spans="2:15" s="133" customFormat="1" x14ac:dyDescent="0.3">
      <c r="B593" s="133" t="s">
        <v>832</v>
      </c>
      <c r="E593" s="94"/>
      <c r="F593" s="94"/>
      <c r="H593" s="95" t="str">
        <f>IF(G593="","",G593/[1]SUMMARY!$J$5)</f>
        <v/>
      </c>
      <c r="J593" s="134"/>
      <c r="K593" s="134"/>
      <c r="L593" s="134"/>
      <c r="M593" s="97"/>
      <c r="N593" s="134"/>
      <c r="O593" s="135"/>
    </row>
    <row r="594" spans="2:15" s="133" customFormat="1" x14ac:dyDescent="0.3">
      <c r="B594" s="133" t="s">
        <v>833</v>
      </c>
      <c r="E594" s="94"/>
      <c r="F594" s="94"/>
      <c r="H594" s="95" t="str">
        <f>IF(G594="","",G594/[1]SUMMARY!$J$5)</f>
        <v/>
      </c>
      <c r="J594" s="134"/>
      <c r="K594" s="134"/>
      <c r="L594" s="134"/>
      <c r="M594" s="97"/>
      <c r="N594" s="134"/>
      <c r="O594" s="135"/>
    </row>
    <row r="595" spans="2:15" s="133" customFormat="1" x14ac:dyDescent="0.3">
      <c r="B595" s="133" t="s">
        <v>834</v>
      </c>
      <c r="E595" s="94"/>
      <c r="F595" s="94"/>
      <c r="H595" s="95" t="str">
        <f>IF(G595="","",G595/[1]SUMMARY!$J$5)</f>
        <v/>
      </c>
      <c r="J595" s="134"/>
      <c r="K595" s="134"/>
      <c r="L595" s="134"/>
      <c r="M595" s="97"/>
      <c r="N595" s="134"/>
      <c r="O595" s="135"/>
    </row>
    <row r="596" spans="2:15" s="133" customFormat="1" x14ac:dyDescent="0.3">
      <c r="B596" s="133" t="s">
        <v>835</v>
      </c>
      <c r="E596" s="94"/>
      <c r="F596" s="94"/>
      <c r="H596" s="95" t="str">
        <f>IF(G596="","",G596/[1]SUMMARY!$J$5)</f>
        <v/>
      </c>
      <c r="J596" s="134"/>
      <c r="K596" s="134"/>
      <c r="L596" s="134"/>
      <c r="M596" s="97"/>
      <c r="N596" s="134"/>
      <c r="O596" s="135"/>
    </row>
    <row r="597" spans="2:15" s="133" customFormat="1" x14ac:dyDescent="0.3">
      <c r="B597" s="133" t="s">
        <v>836</v>
      </c>
      <c r="E597" s="94"/>
      <c r="F597" s="94"/>
      <c r="H597" s="95" t="str">
        <f>IF(G597="","",G597/[1]SUMMARY!$J$5)</f>
        <v/>
      </c>
      <c r="J597" s="134"/>
      <c r="K597" s="134"/>
      <c r="L597" s="134"/>
      <c r="M597" s="97"/>
      <c r="N597" s="134"/>
      <c r="O597" s="135"/>
    </row>
    <row r="598" spans="2:15" s="133" customFormat="1" x14ac:dyDescent="0.3">
      <c r="B598" s="133" t="s">
        <v>837</v>
      </c>
      <c r="E598" s="94"/>
      <c r="F598" s="94"/>
      <c r="H598" s="95" t="str">
        <f>IF(G598="","",G598/[1]SUMMARY!$J$5)</f>
        <v/>
      </c>
      <c r="J598" s="134"/>
      <c r="K598" s="134"/>
      <c r="L598" s="134"/>
      <c r="M598" s="97"/>
      <c r="N598" s="134"/>
      <c r="O598" s="135"/>
    </row>
    <row r="599" spans="2:15" s="133" customFormat="1" x14ac:dyDescent="0.3">
      <c r="B599" s="133" t="s">
        <v>838</v>
      </c>
      <c r="E599" s="94"/>
      <c r="F599" s="94"/>
      <c r="H599" s="95" t="str">
        <f>IF(G599="","",G599/[1]SUMMARY!$J$5)</f>
        <v/>
      </c>
      <c r="J599" s="134"/>
      <c r="K599" s="134"/>
      <c r="L599" s="134"/>
      <c r="M599" s="97"/>
      <c r="N599" s="134"/>
      <c r="O599" s="135"/>
    </row>
    <row r="600" spans="2:15" s="133" customFormat="1" x14ac:dyDescent="0.3">
      <c r="B600" s="133" t="s">
        <v>839</v>
      </c>
      <c r="E600" s="94"/>
      <c r="F600" s="94"/>
      <c r="H600" s="95" t="str">
        <f>IF(G600="","",G600/[1]SUMMARY!$J$5)</f>
        <v/>
      </c>
      <c r="J600" s="134"/>
      <c r="K600" s="134"/>
      <c r="L600" s="134"/>
      <c r="M600" s="97"/>
      <c r="N600" s="134"/>
      <c r="O600" s="135"/>
    </row>
    <row r="601" spans="2:15" s="133" customFormat="1" x14ac:dyDescent="0.3">
      <c r="B601" s="133" t="s">
        <v>840</v>
      </c>
      <c r="E601" s="94"/>
      <c r="F601" s="94"/>
      <c r="H601" s="95" t="str">
        <f>IF(G601="","",G601/[1]SUMMARY!$J$5)</f>
        <v/>
      </c>
      <c r="J601" s="134"/>
      <c r="K601" s="134"/>
      <c r="L601" s="134"/>
      <c r="M601" s="97"/>
      <c r="N601" s="134"/>
      <c r="O601" s="135"/>
    </row>
    <row r="602" spans="2:15" s="133" customFormat="1" x14ac:dyDescent="0.3">
      <c r="B602" s="133" t="s">
        <v>841</v>
      </c>
      <c r="E602" s="94"/>
      <c r="F602" s="94"/>
      <c r="H602" s="95" t="str">
        <f>IF(G602="","",G602/[1]SUMMARY!$J$5)</f>
        <v/>
      </c>
      <c r="J602" s="134"/>
      <c r="K602" s="134"/>
      <c r="L602" s="134"/>
      <c r="M602" s="97"/>
      <c r="N602" s="134"/>
      <c r="O602" s="135"/>
    </row>
    <row r="603" spans="2:15" s="133" customFormat="1" x14ac:dyDescent="0.3">
      <c r="B603" s="133" t="s">
        <v>842</v>
      </c>
      <c r="E603" s="94"/>
      <c r="F603" s="94"/>
      <c r="H603" s="95" t="str">
        <f>IF(G603="","",G603/[1]SUMMARY!$J$5)</f>
        <v/>
      </c>
      <c r="J603" s="134"/>
      <c r="K603" s="134"/>
      <c r="L603" s="134"/>
      <c r="M603" s="97"/>
      <c r="N603" s="134"/>
      <c r="O603" s="135"/>
    </row>
    <row r="604" spans="2:15" s="133" customFormat="1" x14ac:dyDescent="0.3">
      <c r="B604" s="133" t="s">
        <v>843</v>
      </c>
      <c r="E604" s="94"/>
      <c r="F604" s="94"/>
      <c r="H604" s="95" t="str">
        <f>IF(G604="","",G604/[1]SUMMARY!$J$5)</f>
        <v/>
      </c>
      <c r="J604" s="134"/>
      <c r="K604" s="134"/>
      <c r="L604" s="134"/>
      <c r="M604" s="97"/>
      <c r="N604" s="134"/>
      <c r="O604" s="135"/>
    </row>
    <row r="605" spans="2:15" s="133" customFormat="1" x14ac:dyDescent="0.3">
      <c r="B605" s="133" t="s">
        <v>844</v>
      </c>
      <c r="E605" s="94"/>
      <c r="F605" s="94"/>
      <c r="H605" s="95" t="str">
        <f>IF(G605="","",G605/[1]SUMMARY!$J$5)</f>
        <v/>
      </c>
      <c r="J605" s="134"/>
      <c r="K605" s="134"/>
      <c r="L605" s="134"/>
      <c r="M605" s="97"/>
      <c r="N605" s="134"/>
      <c r="O605" s="135"/>
    </row>
    <row r="606" spans="2:15" s="133" customFormat="1" x14ac:dyDescent="0.3">
      <c r="B606" s="133" t="s">
        <v>845</v>
      </c>
      <c r="E606" s="94"/>
      <c r="F606" s="94"/>
      <c r="H606" s="95" t="str">
        <f>IF(G606="","",G606/[1]SUMMARY!$J$5)</f>
        <v/>
      </c>
      <c r="J606" s="134"/>
      <c r="K606" s="134"/>
      <c r="L606" s="134"/>
      <c r="M606" s="97"/>
      <c r="N606" s="134"/>
      <c r="O606" s="135"/>
    </row>
    <row r="607" spans="2:15" s="133" customFormat="1" x14ac:dyDescent="0.3">
      <c r="B607" s="133" t="s">
        <v>846</v>
      </c>
      <c r="E607" s="94"/>
      <c r="F607" s="94"/>
      <c r="H607" s="95" t="str">
        <f>IF(G607="","",G607/[1]SUMMARY!$J$5)</f>
        <v/>
      </c>
      <c r="J607" s="134"/>
      <c r="K607" s="134"/>
      <c r="L607" s="134"/>
      <c r="M607" s="97"/>
      <c r="N607" s="134"/>
      <c r="O607" s="135"/>
    </row>
    <row r="608" spans="2:15" s="133" customFormat="1" x14ac:dyDescent="0.3">
      <c r="B608" s="133" t="s">
        <v>847</v>
      </c>
      <c r="E608" s="94"/>
      <c r="F608" s="94"/>
      <c r="H608" s="95" t="str">
        <f>IF(G608="","",G608/[1]SUMMARY!$J$5)</f>
        <v/>
      </c>
      <c r="J608" s="134"/>
      <c r="K608" s="134"/>
      <c r="L608" s="134"/>
      <c r="M608" s="97"/>
      <c r="N608" s="134"/>
      <c r="O608" s="135"/>
    </row>
    <row r="609" spans="2:15" s="133" customFormat="1" x14ac:dyDescent="0.3">
      <c r="B609" s="133" t="s">
        <v>848</v>
      </c>
      <c r="E609" s="94"/>
      <c r="F609" s="94"/>
      <c r="H609" s="95" t="str">
        <f>IF(G609="","",G609/[1]SUMMARY!$J$5)</f>
        <v/>
      </c>
      <c r="J609" s="134"/>
      <c r="K609" s="134"/>
      <c r="L609" s="134"/>
      <c r="M609" s="97"/>
      <c r="N609" s="134"/>
      <c r="O609" s="135"/>
    </row>
    <row r="610" spans="2:15" s="133" customFormat="1" x14ac:dyDescent="0.3">
      <c r="B610" s="133" t="s">
        <v>849</v>
      </c>
      <c r="E610" s="94"/>
      <c r="F610" s="94"/>
      <c r="H610" s="95" t="str">
        <f>IF(G610="","",G610/[1]SUMMARY!$J$5)</f>
        <v/>
      </c>
      <c r="J610" s="134"/>
      <c r="K610" s="134"/>
      <c r="L610" s="134"/>
      <c r="M610" s="97"/>
      <c r="N610" s="134"/>
      <c r="O610" s="135"/>
    </row>
    <row r="611" spans="2:15" s="133" customFormat="1" x14ac:dyDescent="0.3">
      <c r="B611" s="133" t="s">
        <v>850</v>
      </c>
      <c r="E611" s="94"/>
      <c r="F611" s="94"/>
      <c r="H611" s="95" t="str">
        <f>IF(G611="","",G611/[1]SUMMARY!$J$5)</f>
        <v/>
      </c>
      <c r="J611" s="134"/>
      <c r="K611" s="134"/>
      <c r="L611" s="134"/>
      <c r="M611" s="97"/>
      <c r="N611" s="134"/>
      <c r="O611" s="135"/>
    </row>
    <row r="612" spans="2:15" s="133" customFormat="1" x14ac:dyDescent="0.3">
      <c r="B612" s="133" t="s">
        <v>851</v>
      </c>
      <c r="E612" s="94"/>
      <c r="F612" s="94"/>
      <c r="H612" s="95" t="str">
        <f>IF(G612="","",G612/[1]SUMMARY!$J$5)</f>
        <v/>
      </c>
      <c r="J612" s="134"/>
      <c r="K612" s="134"/>
      <c r="L612" s="134"/>
      <c r="M612" s="97"/>
      <c r="N612" s="134"/>
      <c r="O612" s="135"/>
    </row>
    <row r="613" spans="2:15" s="133" customFormat="1" x14ac:dyDescent="0.3">
      <c r="B613" s="133" t="s">
        <v>852</v>
      </c>
      <c r="E613" s="94"/>
      <c r="F613" s="94"/>
      <c r="H613" s="95" t="str">
        <f>IF(G613="","",G613/[1]SUMMARY!$J$5)</f>
        <v/>
      </c>
      <c r="J613" s="134"/>
      <c r="K613" s="134"/>
      <c r="L613" s="134"/>
      <c r="M613" s="97"/>
      <c r="N613" s="134"/>
      <c r="O613" s="135"/>
    </row>
    <row r="614" spans="2:15" s="133" customFormat="1" x14ac:dyDescent="0.3">
      <c r="B614" s="133" t="s">
        <v>853</v>
      </c>
      <c r="E614" s="94"/>
      <c r="F614" s="94"/>
      <c r="H614" s="95" t="str">
        <f>IF(G614="","",G614/[1]SUMMARY!$J$5)</f>
        <v/>
      </c>
      <c r="J614" s="134"/>
      <c r="K614" s="134"/>
      <c r="L614" s="134"/>
      <c r="M614" s="97"/>
      <c r="N614" s="134"/>
      <c r="O614" s="135"/>
    </row>
    <row r="615" spans="2:15" s="133" customFormat="1" x14ac:dyDescent="0.3">
      <c r="B615" s="133" t="s">
        <v>854</v>
      </c>
      <c r="E615" s="94"/>
      <c r="F615" s="94"/>
      <c r="H615" s="95" t="str">
        <f>IF(G615="","",G615/[1]SUMMARY!$J$5)</f>
        <v/>
      </c>
      <c r="J615" s="134"/>
      <c r="K615" s="134"/>
      <c r="L615" s="134"/>
      <c r="M615" s="97"/>
      <c r="N615" s="134"/>
      <c r="O615" s="135"/>
    </row>
    <row r="616" spans="2:15" s="133" customFormat="1" x14ac:dyDescent="0.3">
      <c r="B616" s="133" t="s">
        <v>855</v>
      </c>
      <c r="E616" s="94"/>
      <c r="F616" s="94"/>
      <c r="H616" s="95" t="str">
        <f>IF(G616="","",G616/[1]SUMMARY!$J$5)</f>
        <v/>
      </c>
      <c r="J616" s="134"/>
      <c r="K616" s="134"/>
      <c r="L616" s="134"/>
      <c r="M616" s="97"/>
      <c r="N616" s="134"/>
      <c r="O616" s="135"/>
    </row>
    <row r="617" spans="2:15" s="133" customFormat="1" x14ac:dyDescent="0.3">
      <c r="B617" s="133" t="s">
        <v>856</v>
      </c>
      <c r="E617" s="94"/>
      <c r="F617" s="94"/>
      <c r="H617" s="95" t="str">
        <f>IF(G617="","",G617/[1]SUMMARY!$J$5)</f>
        <v/>
      </c>
      <c r="J617" s="134"/>
      <c r="K617" s="134"/>
      <c r="L617" s="134"/>
      <c r="M617" s="97"/>
      <c r="N617" s="134"/>
      <c r="O617" s="135"/>
    </row>
    <row r="618" spans="2:15" s="133" customFormat="1" x14ac:dyDescent="0.3">
      <c r="B618" s="133" t="s">
        <v>857</v>
      </c>
      <c r="E618" s="94"/>
      <c r="F618" s="94"/>
      <c r="H618" s="95" t="str">
        <f>IF(G618="","",G618/[1]SUMMARY!$J$5)</f>
        <v/>
      </c>
      <c r="J618" s="134"/>
      <c r="K618" s="134"/>
      <c r="L618" s="134"/>
      <c r="M618" s="97"/>
      <c r="N618" s="134"/>
      <c r="O618" s="135"/>
    </row>
    <row r="619" spans="2:15" s="133" customFormat="1" x14ac:dyDescent="0.3">
      <c r="B619" s="133" t="s">
        <v>858</v>
      </c>
      <c r="E619" s="94"/>
      <c r="F619" s="94"/>
      <c r="H619" s="95" t="str">
        <f>IF(G619="","",G619/[1]SUMMARY!$J$5)</f>
        <v/>
      </c>
      <c r="J619" s="134"/>
      <c r="K619" s="134"/>
      <c r="L619" s="134"/>
      <c r="M619" s="97"/>
      <c r="N619" s="134"/>
      <c r="O619" s="135"/>
    </row>
    <row r="620" spans="2:15" s="133" customFormat="1" x14ac:dyDescent="0.3">
      <c r="B620" s="133" t="s">
        <v>859</v>
      </c>
      <c r="E620" s="94"/>
      <c r="F620" s="94"/>
      <c r="H620" s="95" t="str">
        <f>IF(G620="","",G620/[1]SUMMARY!$J$5)</f>
        <v/>
      </c>
      <c r="J620" s="134"/>
      <c r="K620" s="134"/>
      <c r="L620" s="134"/>
      <c r="M620" s="97"/>
      <c r="N620" s="134"/>
      <c r="O620" s="135"/>
    </row>
    <row r="621" spans="2:15" s="133" customFormat="1" x14ac:dyDescent="0.3">
      <c r="B621" s="133" t="s">
        <v>860</v>
      </c>
      <c r="E621" s="94"/>
      <c r="F621" s="94"/>
      <c r="H621" s="95" t="str">
        <f>IF(G621="","",G621/[1]SUMMARY!$J$5)</f>
        <v/>
      </c>
      <c r="J621" s="134"/>
      <c r="K621" s="134"/>
      <c r="L621" s="134"/>
      <c r="M621" s="97"/>
      <c r="N621" s="134"/>
      <c r="O621" s="135"/>
    </row>
    <row r="622" spans="2:15" s="133" customFormat="1" x14ac:dyDescent="0.3">
      <c r="B622" s="133" t="s">
        <v>861</v>
      </c>
      <c r="E622" s="94"/>
      <c r="F622" s="94"/>
      <c r="H622" s="95" t="str">
        <f>IF(G622="","",G622/[1]SUMMARY!$J$5)</f>
        <v/>
      </c>
      <c r="J622" s="134"/>
      <c r="K622" s="134"/>
      <c r="L622" s="134"/>
      <c r="M622" s="97"/>
      <c r="N622" s="134"/>
      <c r="O622" s="135"/>
    </row>
    <row r="623" spans="2:15" s="133" customFormat="1" x14ac:dyDescent="0.3">
      <c r="B623" s="133" t="s">
        <v>862</v>
      </c>
      <c r="E623" s="94"/>
      <c r="F623" s="94"/>
      <c r="H623" s="95" t="str">
        <f>IF(G623="","",G623/[1]SUMMARY!$J$5)</f>
        <v/>
      </c>
      <c r="J623" s="134"/>
      <c r="K623" s="134"/>
      <c r="L623" s="134"/>
      <c r="M623" s="97"/>
      <c r="N623" s="134"/>
      <c r="O623" s="135"/>
    </row>
    <row r="624" spans="2:15" s="133" customFormat="1" x14ac:dyDescent="0.3">
      <c r="B624" s="133" t="s">
        <v>863</v>
      </c>
      <c r="E624" s="94"/>
      <c r="F624" s="94"/>
      <c r="H624" s="95" t="str">
        <f>IF(G624="","",G624/[1]SUMMARY!$J$5)</f>
        <v/>
      </c>
      <c r="J624" s="134"/>
      <c r="K624" s="134"/>
      <c r="L624" s="134"/>
      <c r="M624" s="97"/>
      <c r="N624" s="134"/>
      <c r="O624" s="135"/>
    </row>
    <row r="625" spans="2:15" s="133" customFormat="1" x14ac:dyDescent="0.3">
      <c r="B625" s="133" t="s">
        <v>864</v>
      </c>
      <c r="E625" s="94"/>
      <c r="F625" s="94"/>
      <c r="H625" s="95" t="str">
        <f>IF(G625="","",G625/[1]SUMMARY!$J$5)</f>
        <v/>
      </c>
      <c r="J625" s="134"/>
      <c r="K625" s="134"/>
      <c r="L625" s="134"/>
      <c r="M625" s="97"/>
      <c r="N625" s="134"/>
      <c r="O625" s="135"/>
    </row>
    <row r="626" spans="2:15" s="133" customFormat="1" x14ac:dyDescent="0.3">
      <c r="B626" s="133" t="s">
        <v>865</v>
      </c>
      <c r="E626" s="94"/>
      <c r="F626" s="94"/>
      <c r="H626" s="95" t="str">
        <f>IF(G626="","",G626/[1]SUMMARY!$J$5)</f>
        <v/>
      </c>
      <c r="J626" s="134"/>
      <c r="K626" s="134"/>
      <c r="L626" s="134"/>
      <c r="M626" s="97"/>
      <c r="N626" s="134"/>
      <c r="O626" s="135"/>
    </row>
    <row r="627" spans="2:15" s="133" customFormat="1" x14ac:dyDescent="0.3">
      <c r="B627" s="133" t="s">
        <v>866</v>
      </c>
      <c r="E627" s="94"/>
      <c r="F627" s="94"/>
      <c r="H627" s="95" t="str">
        <f>IF(G627="","",G627/[1]SUMMARY!$J$5)</f>
        <v/>
      </c>
      <c r="J627" s="134"/>
      <c r="K627" s="134"/>
      <c r="L627" s="134"/>
      <c r="M627" s="97"/>
      <c r="N627" s="134"/>
      <c r="O627" s="135"/>
    </row>
    <row r="628" spans="2:15" s="133" customFormat="1" x14ac:dyDescent="0.3">
      <c r="B628" s="133" t="s">
        <v>867</v>
      </c>
      <c r="E628" s="94"/>
      <c r="F628" s="94"/>
      <c r="H628" s="95" t="str">
        <f>IF(G628="","",G628/[1]SUMMARY!$J$5)</f>
        <v/>
      </c>
      <c r="J628" s="134"/>
      <c r="K628" s="134"/>
      <c r="L628" s="134"/>
      <c r="M628" s="97"/>
      <c r="N628" s="134"/>
      <c r="O628" s="135"/>
    </row>
    <row r="629" spans="2:15" s="133" customFormat="1" x14ac:dyDescent="0.3">
      <c r="B629" s="133" t="s">
        <v>868</v>
      </c>
      <c r="E629" s="94"/>
      <c r="F629" s="94"/>
      <c r="H629" s="95" t="str">
        <f>IF(G629="","",G629/[1]SUMMARY!$J$5)</f>
        <v/>
      </c>
      <c r="J629" s="134"/>
      <c r="K629" s="134"/>
      <c r="L629" s="134"/>
      <c r="M629" s="97"/>
      <c r="N629" s="134"/>
      <c r="O629" s="135"/>
    </row>
    <row r="630" spans="2:15" s="133" customFormat="1" x14ac:dyDescent="0.3">
      <c r="B630" s="133" t="s">
        <v>869</v>
      </c>
      <c r="E630" s="94"/>
      <c r="F630" s="94"/>
      <c r="H630" s="95" t="str">
        <f>IF(G630="","",G630/[1]SUMMARY!$J$5)</f>
        <v/>
      </c>
      <c r="J630" s="134"/>
      <c r="K630" s="134"/>
      <c r="L630" s="134"/>
      <c r="M630" s="97"/>
      <c r="N630" s="134"/>
      <c r="O630" s="135"/>
    </row>
    <row r="631" spans="2:15" s="133" customFormat="1" x14ac:dyDescent="0.3">
      <c r="B631" s="133" t="s">
        <v>870</v>
      </c>
      <c r="E631" s="94"/>
      <c r="F631" s="94"/>
      <c r="H631" s="95" t="str">
        <f>IF(G631="","",G631/[1]SUMMARY!$J$5)</f>
        <v/>
      </c>
      <c r="J631" s="134"/>
      <c r="K631" s="134"/>
      <c r="L631" s="134"/>
      <c r="M631" s="97"/>
      <c r="N631" s="134"/>
      <c r="O631" s="135"/>
    </row>
    <row r="632" spans="2:15" s="133" customFormat="1" x14ac:dyDescent="0.3">
      <c r="B632" s="133" t="s">
        <v>871</v>
      </c>
      <c r="E632" s="94"/>
      <c r="F632" s="94"/>
      <c r="H632" s="95" t="str">
        <f>IF(G632="","",G632/[1]SUMMARY!$J$5)</f>
        <v/>
      </c>
      <c r="J632" s="134"/>
      <c r="K632" s="134"/>
      <c r="L632" s="134"/>
      <c r="M632" s="97"/>
      <c r="N632" s="134"/>
      <c r="O632" s="135"/>
    </row>
    <row r="633" spans="2:15" s="133" customFormat="1" x14ac:dyDescent="0.3">
      <c r="B633" s="133" t="s">
        <v>872</v>
      </c>
      <c r="E633" s="94"/>
      <c r="F633" s="94"/>
      <c r="H633" s="95" t="str">
        <f>IF(G633="","",G633/[1]SUMMARY!$J$5)</f>
        <v/>
      </c>
      <c r="J633" s="134"/>
      <c r="K633" s="134"/>
      <c r="L633" s="134"/>
      <c r="M633" s="97"/>
      <c r="N633" s="134"/>
      <c r="O633" s="135"/>
    </row>
    <row r="634" spans="2:15" s="133" customFormat="1" x14ac:dyDescent="0.3">
      <c r="B634" s="133" t="s">
        <v>873</v>
      </c>
      <c r="E634" s="94"/>
      <c r="F634" s="94"/>
      <c r="H634" s="95" t="str">
        <f>IF(G634="","",G634/[1]SUMMARY!$J$5)</f>
        <v/>
      </c>
      <c r="J634" s="134"/>
      <c r="K634" s="134"/>
      <c r="L634" s="134"/>
      <c r="M634" s="97"/>
      <c r="N634" s="134"/>
      <c r="O634" s="135"/>
    </row>
    <row r="635" spans="2:15" s="133" customFormat="1" x14ac:dyDescent="0.3">
      <c r="B635" s="133" t="s">
        <v>874</v>
      </c>
      <c r="E635" s="94"/>
      <c r="F635" s="94"/>
      <c r="H635" s="95" t="str">
        <f>IF(G635="","",G635/[1]SUMMARY!$J$5)</f>
        <v/>
      </c>
      <c r="J635" s="134"/>
      <c r="K635" s="134"/>
      <c r="L635" s="134"/>
      <c r="M635" s="97"/>
      <c r="N635" s="134"/>
      <c r="O635" s="135"/>
    </row>
    <row r="636" spans="2:15" s="133" customFormat="1" x14ac:dyDescent="0.3">
      <c r="B636" s="133" t="s">
        <v>875</v>
      </c>
      <c r="E636" s="94"/>
      <c r="F636" s="94"/>
      <c r="H636" s="95" t="str">
        <f>IF(G636="","",G636/[1]SUMMARY!$J$5)</f>
        <v/>
      </c>
      <c r="J636" s="134"/>
      <c r="K636" s="134"/>
      <c r="L636" s="134"/>
      <c r="M636" s="97"/>
      <c r="N636" s="134"/>
      <c r="O636" s="135"/>
    </row>
    <row r="637" spans="2:15" s="133" customFormat="1" x14ac:dyDescent="0.3">
      <c r="B637" s="133" t="s">
        <v>876</v>
      </c>
      <c r="E637" s="94"/>
      <c r="F637" s="94"/>
      <c r="H637" s="95" t="str">
        <f>IF(G637="","",G637/[1]SUMMARY!$J$5)</f>
        <v/>
      </c>
      <c r="J637" s="134"/>
      <c r="K637" s="134"/>
      <c r="L637" s="134"/>
      <c r="M637" s="97"/>
      <c r="N637" s="134"/>
      <c r="O637" s="135"/>
    </row>
    <row r="638" spans="2:15" s="133" customFormat="1" x14ac:dyDescent="0.3">
      <c r="B638" s="133" t="s">
        <v>877</v>
      </c>
      <c r="E638" s="94"/>
      <c r="F638" s="94"/>
      <c r="H638" s="95" t="str">
        <f>IF(G638="","",G638/[1]SUMMARY!$J$5)</f>
        <v/>
      </c>
      <c r="J638" s="134"/>
      <c r="K638" s="134"/>
      <c r="L638" s="134"/>
      <c r="M638" s="97"/>
      <c r="N638" s="134"/>
      <c r="O638" s="135"/>
    </row>
    <row r="639" spans="2:15" s="133" customFormat="1" x14ac:dyDescent="0.3">
      <c r="B639" s="133" t="s">
        <v>878</v>
      </c>
      <c r="E639" s="94"/>
      <c r="F639" s="94"/>
      <c r="H639" s="95" t="str">
        <f>IF(G639="","",G639/[1]SUMMARY!$J$5)</f>
        <v/>
      </c>
      <c r="J639" s="134"/>
      <c r="K639" s="134"/>
      <c r="L639" s="134"/>
      <c r="M639" s="97"/>
      <c r="N639" s="134"/>
      <c r="O639" s="135"/>
    </row>
    <row r="640" spans="2:15" s="133" customFormat="1" x14ac:dyDescent="0.3">
      <c r="B640" s="133" t="s">
        <v>879</v>
      </c>
      <c r="E640" s="94"/>
      <c r="F640" s="94"/>
      <c r="H640" s="95" t="str">
        <f>IF(G640="","",G640/[1]SUMMARY!$J$5)</f>
        <v/>
      </c>
      <c r="J640" s="134"/>
      <c r="K640" s="134"/>
      <c r="L640" s="134"/>
      <c r="M640" s="97"/>
      <c r="N640" s="134"/>
      <c r="O640" s="135"/>
    </row>
    <row r="641" spans="2:15" s="133" customFormat="1" x14ac:dyDescent="0.3">
      <c r="B641" s="133" t="s">
        <v>880</v>
      </c>
      <c r="E641" s="94"/>
      <c r="F641" s="94"/>
      <c r="H641" s="95" t="str">
        <f>IF(G641="","",G641/[1]SUMMARY!$J$5)</f>
        <v/>
      </c>
      <c r="J641" s="134"/>
      <c r="K641" s="134"/>
      <c r="L641" s="134"/>
      <c r="M641" s="97"/>
      <c r="N641" s="134"/>
      <c r="O641" s="135"/>
    </row>
    <row r="642" spans="2:15" s="133" customFormat="1" x14ac:dyDescent="0.3">
      <c r="B642" s="133" t="s">
        <v>881</v>
      </c>
      <c r="E642" s="94"/>
      <c r="F642" s="94"/>
      <c r="H642" s="95" t="str">
        <f>IF(G642="","",G642/[1]SUMMARY!$J$5)</f>
        <v/>
      </c>
      <c r="J642" s="134"/>
      <c r="K642" s="134"/>
      <c r="L642" s="134"/>
      <c r="M642" s="97"/>
      <c r="N642" s="134"/>
      <c r="O642" s="135"/>
    </row>
    <row r="643" spans="2:15" s="133" customFormat="1" x14ac:dyDescent="0.3">
      <c r="B643" s="133" t="s">
        <v>882</v>
      </c>
      <c r="E643" s="94"/>
      <c r="F643" s="94"/>
      <c r="H643" s="95" t="str">
        <f>IF(G643="","",G643/[1]SUMMARY!$J$5)</f>
        <v/>
      </c>
      <c r="J643" s="134"/>
      <c r="K643" s="134"/>
      <c r="L643" s="134"/>
      <c r="M643" s="97"/>
      <c r="N643" s="134"/>
      <c r="O643" s="135"/>
    </row>
    <row r="644" spans="2:15" s="133" customFormat="1" x14ac:dyDescent="0.3">
      <c r="B644" s="133" t="s">
        <v>883</v>
      </c>
      <c r="E644" s="94"/>
      <c r="F644" s="94"/>
      <c r="H644" s="95" t="str">
        <f>IF(G644="","",G644/[1]SUMMARY!$J$5)</f>
        <v/>
      </c>
      <c r="J644" s="134"/>
      <c r="K644" s="134"/>
      <c r="L644" s="134"/>
      <c r="M644" s="97"/>
      <c r="N644" s="134"/>
      <c r="O644" s="135"/>
    </row>
    <row r="645" spans="2:15" s="133" customFormat="1" x14ac:dyDescent="0.3">
      <c r="B645" s="133" t="s">
        <v>884</v>
      </c>
      <c r="E645" s="94"/>
      <c r="F645" s="94"/>
      <c r="H645" s="95" t="str">
        <f>IF(G645="","",G645/[1]SUMMARY!$J$5)</f>
        <v/>
      </c>
      <c r="J645" s="134"/>
      <c r="K645" s="134"/>
      <c r="L645" s="134"/>
      <c r="M645" s="97"/>
      <c r="N645" s="134"/>
      <c r="O645" s="135"/>
    </row>
    <row r="646" spans="2:15" s="133" customFormat="1" x14ac:dyDescent="0.3">
      <c r="B646" s="133" t="s">
        <v>885</v>
      </c>
      <c r="E646" s="94"/>
      <c r="F646" s="94"/>
      <c r="H646" s="95" t="str">
        <f>IF(G646="","",G646/[1]SUMMARY!$J$5)</f>
        <v/>
      </c>
      <c r="J646" s="134"/>
      <c r="K646" s="134"/>
      <c r="L646" s="134"/>
      <c r="M646" s="97"/>
      <c r="N646" s="134"/>
      <c r="O646" s="135"/>
    </row>
    <row r="647" spans="2:15" s="133" customFormat="1" x14ac:dyDescent="0.3">
      <c r="B647" s="133" t="s">
        <v>886</v>
      </c>
      <c r="E647" s="94"/>
      <c r="F647" s="94"/>
      <c r="H647" s="95" t="str">
        <f>IF(G647="","",G647/[1]SUMMARY!$J$5)</f>
        <v/>
      </c>
      <c r="J647" s="134"/>
      <c r="K647" s="134"/>
      <c r="L647" s="134"/>
      <c r="M647" s="97"/>
      <c r="N647" s="134"/>
      <c r="O647" s="135"/>
    </row>
    <row r="648" spans="2:15" s="133" customFormat="1" x14ac:dyDescent="0.3">
      <c r="B648" s="133" t="s">
        <v>887</v>
      </c>
      <c r="E648" s="94"/>
      <c r="F648" s="94"/>
      <c r="H648" s="95" t="str">
        <f>IF(G648="","",G648/[1]SUMMARY!$J$5)</f>
        <v/>
      </c>
      <c r="J648" s="134"/>
      <c r="K648" s="134"/>
      <c r="L648" s="134"/>
      <c r="M648" s="97"/>
      <c r="N648" s="134"/>
      <c r="O648" s="135"/>
    </row>
    <row r="649" spans="2:15" s="133" customFormat="1" x14ac:dyDescent="0.3">
      <c r="B649" s="133" t="s">
        <v>888</v>
      </c>
      <c r="E649" s="94"/>
      <c r="F649" s="94"/>
      <c r="H649" s="95" t="str">
        <f>IF(G649="","",G649/[1]SUMMARY!$J$5)</f>
        <v/>
      </c>
      <c r="J649" s="134"/>
      <c r="K649" s="134"/>
      <c r="L649" s="134"/>
      <c r="M649" s="97"/>
      <c r="N649" s="134"/>
      <c r="O649" s="135"/>
    </row>
    <row r="650" spans="2:15" s="133" customFormat="1" x14ac:dyDescent="0.3">
      <c r="B650" s="133" t="s">
        <v>889</v>
      </c>
      <c r="E650" s="94"/>
      <c r="F650" s="94"/>
      <c r="H650" s="95" t="str">
        <f>IF(G650="","",G650/[1]SUMMARY!$J$5)</f>
        <v/>
      </c>
      <c r="J650" s="134"/>
      <c r="K650" s="134"/>
      <c r="L650" s="134"/>
      <c r="M650" s="97"/>
      <c r="N650" s="134"/>
      <c r="O650" s="135"/>
    </row>
    <row r="651" spans="2:15" s="133" customFormat="1" x14ac:dyDescent="0.3">
      <c r="B651" s="133" t="s">
        <v>890</v>
      </c>
      <c r="E651" s="94"/>
      <c r="F651" s="94"/>
      <c r="H651" s="95" t="str">
        <f>IF(G651="","",G651/[1]SUMMARY!$J$5)</f>
        <v/>
      </c>
      <c r="J651" s="134"/>
      <c r="K651" s="134"/>
      <c r="L651" s="134"/>
      <c r="M651" s="97"/>
      <c r="N651" s="134"/>
      <c r="O651" s="135"/>
    </row>
    <row r="652" spans="2:15" s="133" customFormat="1" x14ac:dyDescent="0.3">
      <c r="B652" s="133" t="s">
        <v>891</v>
      </c>
      <c r="E652" s="94"/>
      <c r="F652" s="94"/>
      <c r="H652" s="95" t="str">
        <f>IF(G652="","",G652/[1]SUMMARY!$J$5)</f>
        <v/>
      </c>
      <c r="J652" s="134"/>
      <c r="K652" s="134"/>
      <c r="L652" s="134"/>
      <c r="M652" s="97"/>
      <c r="N652" s="134"/>
      <c r="O652" s="135"/>
    </row>
    <row r="653" spans="2:15" s="133" customFormat="1" x14ac:dyDescent="0.3">
      <c r="B653" s="133" t="s">
        <v>892</v>
      </c>
      <c r="E653" s="94"/>
      <c r="F653" s="94"/>
      <c r="H653" s="95" t="str">
        <f>IF(G653="","",G653/[1]SUMMARY!$J$5)</f>
        <v/>
      </c>
      <c r="J653" s="134"/>
      <c r="K653" s="134"/>
      <c r="L653" s="134"/>
      <c r="M653" s="97"/>
      <c r="N653" s="134"/>
      <c r="O653" s="135"/>
    </row>
    <row r="654" spans="2:15" s="133" customFormat="1" x14ac:dyDescent="0.3">
      <c r="B654" s="133" t="s">
        <v>893</v>
      </c>
      <c r="E654" s="94"/>
      <c r="F654" s="94"/>
      <c r="H654" s="95" t="str">
        <f>IF(G654="","",G654/[1]SUMMARY!$J$5)</f>
        <v/>
      </c>
      <c r="J654" s="134"/>
      <c r="K654" s="134"/>
      <c r="L654" s="134"/>
      <c r="M654" s="97"/>
      <c r="N654" s="134"/>
      <c r="O654" s="135"/>
    </row>
    <row r="655" spans="2:15" s="133" customFormat="1" x14ac:dyDescent="0.3">
      <c r="B655" s="133" t="s">
        <v>894</v>
      </c>
      <c r="E655" s="94"/>
      <c r="F655" s="94"/>
      <c r="H655" s="95" t="str">
        <f>IF(G655="","",G655/[1]SUMMARY!$J$5)</f>
        <v/>
      </c>
      <c r="J655" s="134"/>
      <c r="K655" s="134"/>
      <c r="L655" s="134"/>
      <c r="M655" s="97"/>
      <c r="N655" s="134"/>
      <c r="O655" s="135"/>
    </row>
    <row r="656" spans="2:15" s="133" customFormat="1" x14ac:dyDescent="0.3">
      <c r="B656" s="133" t="s">
        <v>895</v>
      </c>
      <c r="E656" s="94"/>
      <c r="F656" s="94"/>
      <c r="H656" s="95" t="str">
        <f>IF(G656="","",G656/[1]SUMMARY!$J$5)</f>
        <v/>
      </c>
      <c r="J656" s="134"/>
      <c r="K656" s="134"/>
      <c r="L656" s="134"/>
      <c r="M656" s="97"/>
      <c r="N656" s="134"/>
      <c r="O656" s="135"/>
    </row>
    <row r="657" spans="2:15" s="133" customFormat="1" x14ac:dyDescent="0.3">
      <c r="B657" s="133" t="s">
        <v>896</v>
      </c>
      <c r="E657" s="94"/>
      <c r="F657" s="94"/>
      <c r="H657" s="95" t="str">
        <f>IF(G657="","",G657/[1]SUMMARY!$J$5)</f>
        <v/>
      </c>
      <c r="J657" s="134"/>
      <c r="K657" s="134"/>
      <c r="L657" s="134"/>
      <c r="M657" s="97"/>
      <c r="N657" s="134"/>
      <c r="O657" s="135"/>
    </row>
    <row r="658" spans="2:15" s="133" customFormat="1" x14ac:dyDescent="0.3">
      <c r="B658" s="133" t="s">
        <v>897</v>
      </c>
      <c r="E658" s="94"/>
      <c r="F658" s="94"/>
      <c r="H658" s="95" t="str">
        <f>IF(G658="","",G658/[1]SUMMARY!$J$5)</f>
        <v/>
      </c>
      <c r="J658" s="134"/>
      <c r="K658" s="134"/>
      <c r="L658" s="134"/>
      <c r="M658" s="97"/>
      <c r="N658" s="134"/>
      <c r="O658" s="135"/>
    </row>
    <row r="659" spans="2:15" s="133" customFormat="1" x14ac:dyDescent="0.3">
      <c r="B659" s="133" t="s">
        <v>898</v>
      </c>
      <c r="E659" s="94"/>
      <c r="F659" s="94"/>
      <c r="H659" s="95" t="str">
        <f>IF(G659="","",G659/[1]SUMMARY!$J$5)</f>
        <v/>
      </c>
      <c r="J659" s="134"/>
      <c r="K659" s="134"/>
      <c r="L659" s="134"/>
      <c r="M659" s="97"/>
      <c r="N659" s="134"/>
      <c r="O659" s="135"/>
    </row>
    <row r="660" spans="2:15" s="133" customFormat="1" x14ac:dyDescent="0.3">
      <c r="B660" s="133" t="s">
        <v>899</v>
      </c>
      <c r="E660" s="94"/>
      <c r="F660" s="94"/>
      <c r="H660" s="95" t="str">
        <f>IF(G660="","",G660/[1]SUMMARY!$J$5)</f>
        <v/>
      </c>
      <c r="J660" s="134"/>
      <c r="K660" s="134"/>
      <c r="L660" s="134"/>
      <c r="M660" s="97"/>
      <c r="N660" s="134"/>
      <c r="O660" s="135"/>
    </row>
    <row r="661" spans="2:15" s="133" customFormat="1" x14ac:dyDescent="0.3">
      <c r="B661" s="133" t="s">
        <v>900</v>
      </c>
      <c r="E661" s="94"/>
      <c r="F661" s="94"/>
      <c r="H661" s="95" t="str">
        <f>IF(G661="","",G661/[1]SUMMARY!$J$5)</f>
        <v/>
      </c>
      <c r="J661" s="134"/>
      <c r="K661" s="134"/>
      <c r="L661" s="134"/>
      <c r="M661" s="97"/>
      <c r="N661" s="134"/>
      <c r="O661" s="135"/>
    </row>
    <row r="662" spans="2:15" s="133" customFormat="1" x14ac:dyDescent="0.3">
      <c r="B662" s="133" t="s">
        <v>901</v>
      </c>
      <c r="E662" s="94"/>
      <c r="F662" s="94"/>
      <c r="H662" s="95" t="str">
        <f>IF(G662="","",G662/[1]SUMMARY!$J$5)</f>
        <v/>
      </c>
      <c r="J662" s="134"/>
      <c r="K662" s="134"/>
      <c r="L662" s="134"/>
      <c r="M662" s="97"/>
      <c r="N662" s="134"/>
      <c r="O662" s="135"/>
    </row>
    <row r="663" spans="2:15" s="133" customFormat="1" x14ac:dyDescent="0.3">
      <c r="B663" s="133" t="s">
        <v>902</v>
      </c>
      <c r="E663" s="94"/>
      <c r="F663" s="94"/>
      <c r="H663" s="95" t="str">
        <f>IF(G663="","",G663/[1]SUMMARY!$J$5)</f>
        <v/>
      </c>
      <c r="J663" s="134"/>
      <c r="K663" s="134"/>
      <c r="L663" s="134"/>
      <c r="M663" s="97"/>
      <c r="N663" s="134"/>
      <c r="O663" s="135"/>
    </row>
    <row r="664" spans="2:15" s="133" customFormat="1" x14ac:dyDescent="0.3">
      <c r="B664" s="133" t="s">
        <v>903</v>
      </c>
      <c r="E664" s="94"/>
      <c r="F664" s="94"/>
      <c r="H664" s="95" t="str">
        <f>IF(G664="","",G664/[1]SUMMARY!$J$5)</f>
        <v/>
      </c>
      <c r="J664" s="134"/>
      <c r="K664" s="134"/>
      <c r="L664" s="134"/>
      <c r="M664" s="97"/>
      <c r="N664" s="134"/>
      <c r="O664" s="135"/>
    </row>
    <row r="665" spans="2:15" s="133" customFormat="1" x14ac:dyDescent="0.3">
      <c r="B665" s="133" t="s">
        <v>904</v>
      </c>
      <c r="E665" s="94"/>
      <c r="F665" s="94"/>
      <c r="H665" s="95" t="str">
        <f>IF(G665="","",G665/[1]SUMMARY!$J$5)</f>
        <v/>
      </c>
      <c r="J665" s="134"/>
      <c r="K665" s="134"/>
      <c r="L665" s="134"/>
      <c r="M665" s="97"/>
      <c r="N665" s="134"/>
      <c r="O665" s="135"/>
    </row>
    <row r="666" spans="2:15" s="133" customFormat="1" x14ac:dyDescent="0.3">
      <c r="B666" s="133" t="s">
        <v>905</v>
      </c>
      <c r="E666" s="94"/>
      <c r="F666" s="94"/>
      <c r="H666" s="95" t="str">
        <f>IF(G666="","",G666/[1]SUMMARY!$J$5)</f>
        <v/>
      </c>
      <c r="J666" s="134"/>
      <c r="K666" s="134"/>
      <c r="L666" s="134"/>
      <c r="M666" s="97"/>
      <c r="N666" s="134"/>
      <c r="O666" s="135"/>
    </row>
    <row r="667" spans="2:15" s="133" customFormat="1" x14ac:dyDescent="0.3">
      <c r="B667" s="133" t="s">
        <v>906</v>
      </c>
      <c r="E667" s="94"/>
      <c r="F667" s="94"/>
      <c r="H667" s="95" t="str">
        <f>IF(G667="","",G667/[1]SUMMARY!$J$5)</f>
        <v/>
      </c>
      <c r="J667" s="134"/>
      <c r="K667" s="134"/>
      <c r="L667" s="134"/>
      <c r="M667" s="97"/>
      <c r="N667" s="134"/>
      <c r="O667" s="135"/>
    </row>
    <row r="668" spans="2:15" s="133" customFormat="1" x14ac:dyDescent="0.3">
      <c r="B668" s="133" t="s">
        <v>907</v>
      </c>
      <c r="E668" s="94"/>
      <c r="F668" s="94"/>
      <c r="H668" s="95" t="str">
        <f>IF(G668="","",G668/[1]SUMMARY!$J$5)</f>
        <v/>
      </c>
      <c r="J668" s="134"/>
      <c r="K668" s="134"/>
      <c r="L668" s="134"/>
      <c r="M668" s="97"/>
      <c r="N668" s="134"/>
      <c r="O668" s="135"/>
    </row>
    <row r="669" spans="2:15" s="133" customFormat="1" x14ac:dyDescent="0.3">
      <c r="B669" s="133" t="s">
        <v>908</v>
      </c>
      <c r="E669" s="94"/>
      <c r="F669" s="94"/>
      <c r="H669" s="95" t="str">
        <f>IF(G669="","",G669/[1]SUMMARY!$J$5)</f>
        <v/>
      </c>
      <c r="J669" s="134"/>
      <c r="K669" s="134"/>
      <c r="L669" s="134"/>
      <c r="M669" s="97"/>
      <c r="N669" s="134"/>
      <c r="O669" s="135"/>
    </row>
    <row r="670" spans="2:15" s="133" customFormat="1" x14ac:dyDescent="0.3">
      <c r="B670" s="133" t="s">
        <v>909</v>
      </c>
      <c r="E670" s="94"/>
      <c r="F670" s="94"/>
      <c r="H670" s="95" t="str">
        <f>IF(G670="","",G670/[1]SUMMARY!$J$5)</f>
        <v/>
      </c>
      <c r="J670" s="134"/>
      <c r="K670" s="134"/>
      <c r="L670" s="134"/>
      <c r="M670" s="97"/>
      <c r="N670" s="134"/>
      <c r="O670" s="135"/>
    </row>
    <row r="671" spans="2:15" s="133" customFormat="1" x14ac:dyDescent="0.3">
      <c r="B671" s="133" t="s">
        <v>910</v>
      </c>
      <c r="E671" s="94"/>
      <c r="F671" s="94"/>
      <c r="H671" s="95" t="str">
        <f>IF(G671="","",G671/[1]SUMMARY!$J$5)</f>
        <v/>
      </c>
      <c r="J671" s="134"/>
      <c r="K671" s="134"/>
      <c r="L671" s="134"/>
      <c r="M671" s="97"/>
      <c r="N671" s="134"/>
      <c r="O671" s="135"/>
    </row>
    <row r="672" spans="2:15" s="133" customFormat="1" x14ac:dyDescent="0.3">
      <c r="B672" s="133" t="s">
        <v>911</v>
      </c>
      <c r="E672" s="94"/>
      <c r="F672" s="94"/>
      <c r="H672" s="95" t="str">
        <f>IF(G672="","",G672/[1]SUMMARY!$J$5)</f>
        <v/>
      </c>
      <c r="J672" s="134"/>
      <c r="K672" s="134"/>
      <c r="L672" s="134"/>
      <c r="M672" s="97"/>
      <c r="N672" s="134"/>
      <c r="O672" s="135"/>
    </row>
    <row r="673" spans="2:15" s="133" customFormat="1" x14ac:dyDescent="0.3">
      <c r="B673" s="133" t="s">
        <v>912</v>
      </c>
      <c r="E673" s="94"/>
      <c r="F673" s="94"/>
      <c r="H673" s="95" t="str">
        <f>IF(G673="","",G673/[1]SUMMARY!$J$5)</f>
        <v/>
      </c>
      <c r="J673" s="134"/>
      <c r="K673" s="134"/>
      <c r="L673" s="134"/>
      <c r="M673" s="97"/>
      <c r="N673" s="134"/>
      <c r="O673" s="135"/>
    </row>
    <row r="674" spans="2:15" s="133" customFormat="1" x14ac:dyDescent="0.3">
      <c r="B674" s="133" t="s">
        <v>913</v>
      </c>
      <c r="E674" s="94"/>
      <c r="F674" s="94"/>
      <c r="H674" s="95" t="str">
        <f>IF(G674="","",G674/[1]SUMMARY!$J$5)</f>
        <v/>
      </c>
      <c r="J674" s="134"/>
      <c r="K674" s="134"/>
      <c r="L674" s="134"/>
      <c r="M674" s="97"/>
      <c r="N674" s="134"/>
      <c r="O674" s="135"/>
    </row>
    <row r="675" spans="2:15" s="133" customFormat="1" x14ac:dyDescent="0.3">
      <c r="B675" s="133" t="s">
        <v>914</v>
      </c>
      <c r="E675" s="94"/>
      <c r="F675" s="94"/>
      <c r="H675" s="95" t="str">
        <f>IF(G675="","",G675/[1]SUMMARY!$J$5)</f>
        <v/>
      </c>
      <c r="J675" s="134"/>
      <c r="K675" s="134"/>
      <c r="L675" s="134"/>
      <c r="M675" s="97"/>
      <c r="N675" s="134"/>
      <c r="O675" s="135"/>
    </row>
    <row r="676" spans="2:15" s="133" customFormat="1" x14ac:dyDescent="0.3">
      <c r="B676" s="133" t="s">
        <v>915</v>
      </c>
      <c r="E676" s="94"/>
      <c r="F676" s="94"/>
      <c r="H676" s="95" t="str">
        <f>IF(G676="","",G676/[1]SUMMARY!$J$5)</f>
        <v/>
      </c>
      <c r="J676" s="134"/>
      <c r="K676" s="134"/>
      <c r="L676" s="134"/>
      <c r="M676" s="97"/>
      <c r="N676" s="134"/>
      <c r="O676" s="135"/>
    </row>
    <row r="677" spans="2:15" s="133" customFormat="1" x14ac:dyDescent="0.3">
      <c r="B677" s="133" t="s">
        <v>916</v>
      </c>
      <c r="E677" s="94"/>
      <c r="F677" s="94"/>
      <c r="H677" s="95" t="str">
        <f>IF(G677="","",G677/[1]SUMMARY!$J$5)</f>
        <v/>
      </c>
      <c r="J677" s="134"/>
      <c r="K677" s="134"/>
      <c r="L677" s="134"/>
      <c r="M677" s="97"/>
      <c r="N677" s="134"/>
      <c r="O677" s="135"/>
    </row>
    <row r="678" spans="2:15" s="133" customFormat="1" x14ac:dyDescent="0.3">
      <c r="B678" s="133" t="s">
        <v>917</v>
      </c>
      <c r="E678" s="94"/>
      <c r="F678" s="94"/>
      <c r="H678" s="95" t="str">
        <f>IF(G678="","",G678/[1]SUMMARY!$J$5)</f>
        <v/>
      </c>
      <c r="J678" s="134"/>
      <c r="K678" s="134"/>
      <c r="L678" s="134"/>
      <c r="M678" s="97"/>
      <c r="N678" s="134"/>
      <c r="O678" s="135"/>
    </row>
    <row r="679" spans="2:15" s="133" customFormat="1" x14ac:dyDescent="0.3">
      <c r="B679" s="133" t="s">
        <v>918</v>
      </c>
      <c r="E679" s="94"/>
      <c r="F679" s="94"/>
      <c r="H679" s="95" t="str">
        <f>IF(G679="","",G679/[1]SUMMARY!$J$5)</f>
        <v/>
      </c>
      <c r="J679" s="134"/>
      <c r="K679" s="134"/>
      <c r="L679" s="134"/>
      <c r="M679" s="97"/>
      <c r="N679" s="134"/>
      <c r="O679" s="135"/>
    </row>
    <row r="680" spans="2:15" s="133" customFormat="1" x14ac:dyDescent="0.3">
      <c r="B680" s="133" t="s">
        <v>919</v>
      </c>
      <c r="E680" s="94"/>
      <c r="F680" s="94"/>
      <c r="H680" s="95" t="str">
        <f>IF(G680="","",G680/[1]SUMMARY!$J$5)</f>
        <v/>
      </c>
      <c r="J680" s="134"/>
      <c r="K680" s="134"/>
      <c r="L680" s="134"/>
      <c r="M680" s="97"/>
      <c r="N680" s="134"/>
      <c r="O680" s="135"/>
    </row>
    <row r="681" spans="2:15" s="133" customFormat="1" x14ac:dyDescent="0.3">
      <c r="B681" s="133" t="s">
        <v>920</v>
      </c>
      <c r="E681" s="94"/>
      <c r="F681" s="94"/>
      <c r="H681" s="95" t="str">
        <f>IF(G681="","",G681/[1]SUMMARY!$J$5)</f>
        <v/>
      </c>
      <c r="J681" s="134"/>
      <c r="K681" s="134"/>
      <c r="L681" s="134"/>
      <c r="M681" s="97"/>
      <c r="N681" s="134"/>
      <c r="O681" s="135"/>
    </row>
    <row r="682" spans="2:15" s="133" customFormat="1" x14ac:dyDescent="0.3">
      <c r="B682" s="133" t="s">
        <v>921</v>
      </c>
      <c r="E682" s="94"/>
      <c r="F682" s="94"/>
      <c r="H682" s="95" t="str">
        <f>IF(G682="","",G682/[1]SUMMARY!$J$5)</f>
        <v/>
      </c>
      <c r="J682" s="134"/>
      <c r="K682" s="134"/>
      <c r="L682" s="134"/>
      <c r="M682" s="97"/>
      <c r="N682" s="134"/>
      <c r="O682" s="135"/>
    </row>
    <row r="683" spans="2:15" s="133" customFormat="1" x14ac:dyDescent="0.3">
      <c r="B683" s="133" t="s">
        <v>922</v>
      </c>
      <c r="E683" s="94"/>
      <c r="F683" s="94"/>
      <c r="H683" s="95" t="str">
        <f>IF(G683="","",G683/[1]SUMMARY!$J$5)</f>
        <v/>
      </c>
      <c r="J683" s="134"/>
      <c r="K683" s="134"/>
      <c r="L683" s="134"/>
      <c r="M683" s="97"/>
      <c r="N683" s="134"/>
      <c r="O683" s="135"/>
    </row>
    <row r="684" spans="2:15" s="133" customFormat="1" x14ac:dyDescent="0.3">
      <c r="B684" s="133" t="s">
        <v>923</v>
      </c>
      <c r="E684" s="94"/>
      <c r="F684" s="94"/>
      <c r="H684" s="95" t="str">
        <f>IF(G684="","",G684/[1]SUMMARY!$J$5)</f>
        <v/>
      </c>
      <c r="J684" s="134"/>
      <c r="K684" s="134"/>
      <c r="L684" s="134"/>
      <c r="M684" s="97"/>
      <c r="N684" s="134"/>
      <c r="O684" s="135"/>
    </row>
    <row r="685" spans="2:15" s="133" customFormat="1" x14ac:dyDescent="0.3">
      <c r="B685" s="133" t="s">
        <v>924</v>
      </c>
      <c r="E685" s="94"/>
      <c r="F685" s="94"/>
      <c r="H685" s="95" t="str">
        <f>IF(G685="","",G685/[1]SUMMARY!$J$5)</f>
        <v/>
      </c>
      <c r="J685" s="134"/>
      <c r="K685" s="134"/>
      <c r="L685" s="134"/>
      <c r="M685" s="97"/>
      <c r="N685" s="134"/>
      <c r="O685" s="135"/>
    </row>
    <row r="686" spans="2:15" s="133" customFormat="1" x14ac:dyDescent="0.3">
      <c r="B686" s="133" t="s">
        <v>925</v>
      </c>
      <c r="E686" s="94"/>
      <c r="F686" s="94"/>
      <c r="H686" s="95" t="str">
        <f>IF(G686="","",G686/[1]SUMMARY!$J$5)</f>
        <v/>
      </c>
      <c r="J686" s="134"/>
      <c r="K686" s="134"/>
      <c r="L686" s="134"/>
      <c r="M686" s="97"/>
      <c r="N686" s="134"/>
      <c r="O686" s="135"/>
    </row>
    <row r="687" spans="2:15" s="133" customFormat="1" x14ac:dyDescent="0.3">
      <c r="B687" s="133" t="s">
        <v>926</v>
      </c>
      <c r="E687" s="94"/>
      <c r="F687" s="94"/>
      <c r="H687" s="95" t="str">
        <f>IF(G687="","",G687/[1]SUMMARY!$J$5)</f>
        <v/>
      </c>
      <c r="J687" s="134"/>
      <c r="K687" s="134"/>
      <c r="L687" s="134"/>
      <c r="M687" s="97"/>
      <c r="N687" s="134"/>
      <c r="O687" s="135"/>
    </row>
    <row r="688" spans="2:15" s="133" customFormat="1" x14ac:dyDescent="0.3">
      <c r="B688" s="133" t="s">
        <v>927</v>
      </c>
      <c r="E688" s="94"/>
      <c r="F688" s="94"/>
      <c r="H688" s="95" t="str">
        <f>IF(G688="","",G688/[1]SUMMARY!$J$5)</f>
        <v/>
      </c>
      <c r="J688" s="134"/>
      <c r="K688" s="134"/>
      <c r="L688" s="134"/>
      <c r="M688" s="97"/>
      <c r="N688" s="134"/>
      <c r="O688" s="135"/>
    </row>
    <row r="689" spans="2:15" s="133" customFormat="1" x14ac:dyDescent="0.3">
      <c r="B689" s="133" t="s">
        <v>928</v>
      </c>
      <c r="E689" s="94"/>
      <c r="F689" s="94"/>
      <c r="H689" s="95" t="str">
        <f>IF(G689="","",G689/[1]SUMMARY!$J$5)</f>
        <v/>
      </c>
      <c r="J689" s="134"/>
      <c r="K689" s="134"/>
      <c r="L689" s="134"/>
      <c r="M689" s="97"/>
      <c r="N689" s="134"/>
      <c r="O689" s="135"/>
    </row>
    <row r="690" spans="2:15" s="133" customFormat="1" x14ac:dyDescent="0.3">
      <c r="B690" s="133" t="s">
        <v>929</v>
      </c>
      <c r="E690" s="94"/>
      <c r="F690" s="94"/>
      <c r="H690" s="95" t="str">
        <f>IF(G690="","",G690/[1]SUMMARY!$J$5)</f>
        <v/>
      </c>
      <c r="J690" s="134"/>
      <c r="K690" s="134"/>
      <c r="L690" s="134"/>
      <c r="M690" s="97"/>
      <c r="N690" s="134"/>
      <c r="O690" s="135"/>
    </row>
    <row r="691" spans="2:15" s="133" customFormat="1" x14ac:dyDescent="0.3">
      <c r="B691" s="133" t="s">
        <v>930</v>
      </c>
      <c r="E691" s="94"/>
      <c r="F691" s="94"/>
      <c r="H691" s="95" t="str">
        <f>IF(G691="","",G691/[1]SUMMARY!$J$5)</f>
        <v/>
      </c>
      <c r="J691" s="134"/>
      <c r="K691" s="134"/>
      <c r="L691" s="134"/>
      <c r="M691" s="97"/>
      <c r="N691" s="134"/>
      <c r="O691" s="135"/>
    </row>
    <row r="692" spans="2:15" s="133" customFormat="1" x14ac:dyDescent="0.3">
      <c r="B692" s="133" t="s">
        <v>931</v>
      </c>
      <c r="E692" s="94"/>
      <c r="F692" s="94"/>
      <c r="H692" s="95" t="str">
        <f>IF(G692="","",G692/[1]SUMMARY!$J$5)</f>
        <v/>
      </c>
      <c r="J692" s="134"/>
      <c r="K692" s="134"/>
      <c r="L692" s="134"/>
      <c r="M692" s="97"/>
      <c r="N692" s="134"/>
      <c r="O692" s="135"/>
    </row>
    <row r="693" spans="2:15" s="133" customFormat="1" x14ac:dyDescent="0.3">
      <c r="B693" s="133" t="s">
        <v>932</v>
      </c>
      <c r="E693" s="94"/>
      <c r="F693" s="94"/>
      <c r="H693" s="95" t="str">
        <f>IF(G693="","",G693/[1]SUMMARY!$J$5)</f>
        <v/>
      </c>
      <c r="J693" s="134"/>
      <c r="K693" s="134"/>
      <c r="L693" s="134"/>
      <c r="M693" s="97"/>
      <c r="N693" s="134"/>
      <c r="O693" s="135"/>
    </row>
    <row r="694" spans="2:15" s="133" customFormat="1" x14ac:dyDescent="0.3">
      <c r="B694" s="133" t="s">
        <v>933</v>
      </c>
      <c r="E694" s="94"/>
      <c r="F694" s="94"/>
      <c r="H694" s="95" t="str">
        <f>IF(G694="","",G694/[1]SUMMARY!$J$5)</f>
        <v/>
      </c>
      <c r="J694" s="134"/>
      <c r="K694" s="134"/>
      <c r="L694" s="134"/>
      <c r="M694" s="97"/>
      <c r="N694" s="134"/>
      <c r="O694" s="135"/>
    </row>
    <row r="695" spans="2:15" s="133" customFormat="1" x14ac:dyDescent="0.3">
      <c r="B695" s="133" t="s">
        <v>934</v>
      </c>
      <c r="E695" s="94"/>
      <c r="F695" s="94"/>
      <c r="H695" s="95" t="str">
        <f>IF(G695="","",G695/[1]SUMMARY!$J$5)</f>
        <v/>
      </c>
      <c r="J695" s="134"/>
      <c r="K695" s="134"/>
      <c r="L695" s="134"/>
      <c r="M695" s="97"/>
      <c r="N695" s="134"/>
      <c r="O695" s="135"/>
    </row>
    <row r="696" spans="2:15" s="133" customFormat="1" x14ac:dyDescent="0.3">
      <c r="B696" s="133" t="s">
        <v>935</v>
      </c>
      <c r="E696" s="94"/>
      <c r="F696" s="94"/>
      <c r="H696" s="95" t="str">
        <f>IF(G696="","",G696/[1]SUMMARY!$J$5)</f>
        <v/>
      </c>
      <c r="J696" s="134"/>
      <c r="K696" s="134"/>
      <c r="L696" s="134"/>
      <c r="M696" s="97"/>
      <c r="N696" s="134"/>
      <c r="O696" s="135"/>
    </row>
    <row r="697" spans="2:15" s="133" customFormat="1" x14ac:dyDescent="0.3">
      <c r="B697" s="133" t="s">
        <v>936</v>
      </c>
      <c r="E697" s="94"/>
      <c r="F697" s="94"/>
      <c r="H697" s="95" t="str">
        <f>IF(G697="","",G697/[1]SUMMARY!$J$5)</f>
        <v/>
      </c>
      <c r="J697" s="134"/>
      <c r="K697" s="134"/>
      <c r="L697" s="134"/>
      <c r="M697" s="97"/>
      <c r="N697" s="134"/>
      <c r="O697" s="135"/>
    </row>
    <row r="698" spans="2:15" s="133" customFormat="1" x14ac:dyDescent="0.3">
      <c r="B698" s="133" t="s">
        <v>937</v>
      </c>
      <c r="E698" s="94"/>
      <c r="F698" s="94"/>
      <c r="H698" s="95" t="str">
        <f>IF(G698="","",G698/[1]SUMMARY!$J$5)</f>
        <v/>
      </c>
      <c r="J698" s="134"/>
      <c r="K698" s="134"/>
      <c r="L698" s="134"/>
      <c r="M698" s="97"/>
      <c r="N698" s="134"/>
      <c r="O698" s="135"/>
    </row>
    <row r="699" spans="2:15" s="133" customFormat="1" x14ac:dyDescent="0.3">
      <c r="B699" s="133" t="s">
        <v>938</v>
      </c>
      <c r="E699" s="94"/>
      <c r="F699" s="94"/>
      <c r="H699" s="95" t="str">
        <f>IF(G699="","",G699/[1]SUMMARY!$J$5)</f>
        <v/>
      </c>
      <c r="J699" s="134"/>
      <c r="K699" s="134"/>
      <c r="L699" s="134"/>
      <c r="M699" s="97"/>
      <c r="N699" s="134"/>
      <c r="O699" s="135"/>
    </row>
    <row r="700" spans="2:15" s="133" customFormat="1" x14ac:dyDescent="0.3">
      <c r="B700" s="133" t="s">
        <v>939</v>
      </c>
      <c r="E700" s="94"/>
      <c r="F700" s="94"/>
      <c r="H700" s="95" t="str">
        <f>IF(G700="","",G700/[1]SUMMARY!$J$5)</f>
        <v/>
      </c>
      <c r="J700" s="134"/>
      <c r="K700" s="134"/>
      <c r="L700" s="134"/>
      <c r="M700" s="97"/>
      <c r="N700" s="134"/>
      <c r="O700" s="135"/>
    </row>
    <row r="701" spans="2:15" s="133" customFormat="1" x14ac:dyDescent="0.3">
      <c r="B701" s="133" t="s">
        <v>940</v>
      </c>
      <c r="E701" s="94"/>
      <c r="F701" s="94"/>
      <c r="H701" s="95" t="str">
        <f>IF(G701="","",G701/[1]SUMMARY!$J$5)</f>
        <v/>
      </c>
      <c r="J701" s="134"/>
      <c r="K701" s="134"/>
      <c r="L701" s="134"/>
      <c r="M701" s="97"/>
      <c r="N701" s="134"/>
      <c r="O701" s="135"/>
    </row>
    <row r="702" spans="2:15" s="133" customFormat="1" x14ac:dyDescent="0.3">
      <c r="B702" s="133" t="s">
        <v>941</v>
      </c>
      <c r="E702" s="94"/>
      <c r="F702" s="94"/>
      <c r="H702" s="95" t="str">
        <f>IF(G702="","",G702/[1]SUMMARY!$J$5)</f>
        <v/>
      </c>
      <c r="J702" s="134"/>
      <c r="K702" s="134"/>
      <c r="L702" s="134"/>
      <c r="M702" s="97"/>
      <c r="N702" s="134"/>
      <c r="O702" s="135"/>
    </row>
    <row r="703" spans="2:15" s="133" customFormat="1" x14ac:dyDescent="0.3">
      <c r="B703" s="133" t="s">
        <v>942</v>
      </c>
      <c r="E703" s="94"/>
      <c r="F703" s="94"/>
      <c r="H703" s="95" t="str">
        <f>IF(G703="","",G703/[1]SUMMARY!$J$5)</f>
        <v/>
      </c>
      <c r="J703" s="134"/>
      <c r="K703" s="134"/>
      <c r="L703" s="134"/>
      <c r="M703" s="97"/>
      <c r="N703" s="134"/>
      <c r="O703" s="135"/>
    </row>
    <row r="704" spans="2:15" s="133" customFormat="1" x14ac:dyDescent="0.3">
      <c r="B704" s="133" t="s">
        <v>943</v>
      </c>
      <c r="E704" s="94"/>
      <c r="F704" s="94"/>
      <c r="H704" s="95" t="str">
        <f>IF(G704="","",G704/[1]SUMMARY!$J$5)</f>
        <v/>
      </c>
      <c r="J704" s="134"/>
      <c r="K704" s="134"/>
      <c r="L704" s="134"/>
      <c r="M704" s="97"/>
      <c r="N704" s="134"/>
      <c r="O704" s="135"/>
    </row>
    <row r="705" spans="2:15" s="133" customFormat="1" x14ac:dyDescent="0.3">
      <c r="B705" s="133" t="s">
        <v>944</v>
      </c>
      <c r="E705" s="94"/>
      <c r="F705" s="94"/>
      <c r="H705" s="95" t="str">
        <f>IF(G705="","",G705/[1]SUMMARY!$J$5)</f>
        <v/>
      </c>
      <c r="J705" s="134"/>
      <c r="K705" s="134"/>
      <c r="L705" s="134"/>
      <c r="M705" s="97"/>
      <c r="N705" s="134"/>
      <c r="O705" s="135"/>
    </row>
    <row r="706" spans="2:15" s="133" customFormat="1" x14ac:dyDescent="0.3">
      <c r="B706" s="133" t="s">
        <v>945</v>
      </c>
      <c r="E706" s="94"/>
      <c r="F706" s="94"/>
      <c r="H706" s="95" t="str">
        <f>IF(G706="","",G706/[1]SUMMARY!$J$5)</f>
        <v/>
      </c>
      <c r="J706" s="134"/>
      <c r="K706" s="134"/>
      <c r="L706" s="134"/>
      <c r="M706" s="97"/>
      <c r="N706" s="134"/>
      <c r="O706" s="135"/>
    </row>
    <row r="707" spans="2:15" s="133" customFormat="1" x14ac:dyDescent="0.3">
      <c r="B707" s="133" t="s">
        <v>946</v>
      </c>
      <c r="E707" s="94"/>
      <c r="F707" s="94"/>
      <c r="H707" s="95" t="str">
        <f>IF(G707="","",G707/[1]SUMMARY!$J$5)</f>
        <v/>
      </c>
      <c r="J707" s="134"/>
      <c r="K707" s="134"/>
      <c r="L707" s="134"/>
      <c r="M707" s="97"/>
      <c r="N707" s="134"/>
      <c r="O707" s="135"/>
    </row>
    <row r="708" spans="2:15" s="133" customFormat="1" x14ac:dyDescent="0.3">
      <c r="B708" s="133" t="s">
        <v>947</v>
      </c>
      <c r="E708" s="94"/>
      <c r="F708" s="94"/>
      <c r="H708" s="95" t="str">
        <f>IF(G708="","",G708/[1]SUMMARY!$J$5)</f>
        <v/>
      </c>
      <c r="J708" s="134"/>
      <c r="K708" s="134"/>
      <c r="L708" s="134"/>
      <c r="M708" s="97"/>
      <c r="N708" s="134"/>
      <c r="O708" s="135"/>
    </row>
    <row r="709" spans="2:15" s="133" customFormat="1" x14ac:dyDescent="0.3">
      <c r="B709" s="133" t="s">
        <v>948</v>
      </c>
      <c r="E709" s="94"/>
      <c r="F709" s="94"/>
      <c r="H709" s="95" t="str">
        <f>IF(G709="","",G709/[1]SUMMARY!$J$5)</f>
        <v/>
      </c>
      <c r="J709" s="134"/>
      <c r="K709" s="134"/>
      <c r="L709" s="134"/>
      <c r="M709" s="97"/>
      <c r="N709" s="134"/>
      <c r="O709" s="135"/>
    </row>
    <row r="710" spans="2:15" s="133" customFormat="1" x14ac:dyDescent="0.3">
      <c r="B710" s="133" t="s">
        <v>949</v>
      </c>
      <c r="E710" s="94"/>
      <c r="F710" s="94"/>
      <c r="H710" s="95" t="str">
        <f>IF(G710="","",G710/[1]SUMMARY!$J$5)</f>
        <v/>
      </c>
      <c r="J710" s="134"/>
      <c r="K710" s="134"/>
      <c r="L710" s="134"/>
      <c r="M710" s="97"/>
      <c r="N710" s="134"/>
      <c r="O710" s="135"/>
    </row>
    <row r="711" spans="2:15" s="133" customFormat="1" x14ac:dyDescent="0.3">
      <c r="B711" s="133" t="s">
        <v>950</v>
      </c>
      <c r="E711" s="94"/>
      <c r="F711" s="94"/>
      <c r="H711" s="95" t="str">
        <f>IF(G711="","",G711/[1]SUMMARY!$J$5)</f>
        <v/>
      </c>
      <c r="J711" s="134"/>
      <c r="K711" s="134"/>
      <c r="L711" s="134"/>
      <c r="M711" s="97"/>
      <c r="N711" s="134"/>
      <c r="O711" s="135"/>
    </row>
    <row r="712" spans="2:15" s="133" customFormat="1" x14ac:dyDescent="0.3">
      <c r="B712" s="133" t="s">
        <v>951</v>
      </c>
      <c r="E712" s="94"/>
      <c r="F712" s="94"/>
      <c r="H712" s="95" t="str">
        <f>IF(G712="","",G712/[1]SUMMARY!$J$5)</f>
        <v/>
      </c>
      <c r="J712" s="134"/>
      <c r="K712" s="134"/>
      <c r="L712" s="134"/>
      <c r="M712" s="97"/>
      <c r="N712" s="134"/>
      <c r="O712" s="135"/>
    </row>
    <row r="713" spans="2:15" s="133" customFormat="1" x14ac:dyDescent="0.3">
      <c r="B713" s="133" t="s">
        <v>952</v>
      </c>
      <c r="E713" s="94"/>
      <c r="F713" s="94"/>
      <c r="H713" s="95" t="str">
        <f>IF(G713="","",G713/[1]SUMMARY!$J$5)</f>
        <v/>
      </c>
      <c r="J713" s="134"/>
      <c r="K713" s="134"/>
      <c r="L713" s="134"/>
      <c r="M713" s="97"/>
      <c r="N713" s="134"/>
      <c r="O713" s="135"/>
    </row>
    <row r="714" spans="2:15" s="133" customFormat="1" x14ac:dyDescent="0.3">
      <c r="B714" s="133" t="s">
        <v>953</v>
      </c>
      <c r="E714" s="94"/>
      <c r="F714" s="94"/>
      <c r="H714" s="95" t="str">
        <f>IF(G714="","",G714/[1]SUMMARY!$J$5)</f>
        <v/>
      </c>
      <c r="J714" s="134"/>
      <c r="K714" s="134"/>
      <c r="L714" s="134"/>
      <c r="M714" s="97"/>
      <c r="N714" s="134"/>
      <c r="O714" s="135"/>
    </row>
    <row r="715" spans="2:15" s="133" customFormat="1" x14ac:dyDescent="0.3">
      <c r="B715" s="133" t="s">
        <v>954</v>
      </c>
      <c r="E715" s="94"/>
      <c r="F715" s="94"/>
      <c r="H715" s="95" t="str">
        <f>IF(G715="","",G715/[1]SUMMARY!$J$5)</f>
        <v/>
      </c>
      <c r="J715" s="134"/>
      <c r="K715" s="134"/>
      <c r="L715" s="134"/>
      <c r="M715" s="97"/>
      <c r="N715" s="134"/>
      <c r="O715" s="135"/>
    </row>
    <row r="716" spans="2:15" s="133" customFormat="1" x14ac:dyDescent="0.3">
      <c r="B716" s="133" t="s">
        <v>955</v>
      </c>
      <c r="E716" s="94"/>
      <c r="F716" s="94"/>
      <c r="H716" s="95" t="str">
        <f>IF(G716="","",G716/[1]SUMMARY!$J$5)</f>
        <v/>
      </c>
      <c r="J716" s="134"/>
      <c r="K716" s="134"/>
      <c r="L716" s="134"/>
      <c r="M716" s="97"/>
      <c r="N716" s="134"/>
      <c r="O716" s="135"/>
    </row>
    <row r="717" spans="2:15" s="133" customFormat="1" x14ac:dyDescent="0.3">
      <c r="B717" s="133" t="s">
        <v>956</v>
      </c>
      <c r="E717" s="94"/>
      <c r="F717" s="94"/>
      <c r="H717" s="95" t="str">
        <f>IF(G717="","",G717/[1]SUMMARY!$J$5)</f>
        <v/>
      </c>
      <c r="J717" s="134"/>
      <c r="K717" s="134"/>
      <c r="L717" s="134"/>
      <c r="M717" s="97"/>
      <c r="N717" s="134"/>
      <c r="O717" s="135"/>
    </row>
    <row r="718" spans="2:15" s="133" customFormat="1" x14ac:dyDescent="0.3">
      <c r="B718" s="133" t="s">
        <v>957</v>
      </c>
      <c r="E718" s="94"/>
      <c r="F718" s="94"/>
      <c r="H718" s="95" t="str">
        <f>IF(G718="","",G718/[1]SUMMARY!$J$5)</f>
        <v/>
      </c>
      <c r="J718" s="134"/>
      <c r="K718" s="134"/>
      <c r="L718" s="134"/>
      <c r="M718" s="97"/>
      <c r="N718" s="134"/>
      <c r="O718" s="135"/>
    </row>
    <row r="719" spans="2:15" s="133" customFormat="1" x14ac:dyDescent="0.3">
      <c r="B719" s="133" t="s">
        <v>958</v>
      </c>
      <c r="E719" s="94"/>
      <c r="F719" s="94"/>
      <c r="H719" s="95" t="str">
        <f>IF(G719="","",G719/[1]SUMMARY!$J$5)</f>
        <v/>
      </c>
      <c r="J719" s="134"/>
      <c r="K719" s="134"/>
      <c r="L719" s="134"/>
      <c r="M719" s="97"/>
      <c r="N719" s="134"/>
      <c r="O719" s="135"/>
    </row>
    <row r="720" spans="2:15" s="133" customFormat="1" x14ac:dyDescent="0.3">
      <c r="B720" s="133" t="s">
        <v>959</v>
      </c>
      <c r="E720" s="94"/>
      <c r="F720" s="94"/>
      <c r="H720" s="95" t="str">
        <f>IF(G720="","",G720/[1]SUMMARY!$J$5)</f>
        <v/>
      </c>
      <c r="J720" s="134"/>
      <c r="K720" s="134"/>
      <c r="L720" s="134"/>
      <c r="M720" s="97"/>
      <c r="N720" s="134"/>
      <c r="O720" s="135"/>
    </row>
    <row r="721" spans="2:15" s="133" customFormat="1" x14ac:dyDescent="0.3">
      <c r="B721" s="133" t="s">
        <v>960</v>
      </c>
      <c r="E721" s="94"/>
      <c r="F721" s="94"/>
      <c r="H721" s="95" t="str">
        <f>IF(G721="","",G721/[1]SUMMARY!$J$5)</f>
        <v/>
      </c>
      <c r="J721" s="134"/>
      <c r="K721" s="134"/>
      <c r="L721" s="134"/>
      <c r="M721" s="97"/>
      <c r="N721" s="134"/>
      <c r="O721" s="135"/>
    </row>
    <row r="722" spans="2:15" s="133" customFormat="1" x14ac:dyDescent="0.3">
      <c r="B722" s="133" t="s">
        <v>961</v>
      </c>
      <c r="E722" s="94"/>
      <c r="F722" s="94"/>
      <c r="H722" s="95" t="str">
        <f>IF(G722="","",G722/[1]SUMMARY!$J$5)</f>
        <v/>
      </c>
      <c r="J722" s="134"/>
      <c r="K722" s="134"/>
      <c r="L722" s="134"/>
      <c r="M722" s="97"/>
      <c r="N722" s="134"/>
      <c r="O722" s="135"/>
    </row>
    <row r="723" spans="2:15" s="133" customFormat="1" x14ac:dyDescent="0.3">
      <c r="B723" s="133" t="s">
        <v>962</v>
      </c>
      <c r="E723" s="94"/>
      <c r="F723" s="94"/>
      <c r="H723" s="95" t="str">
        <f>IF(G723="","",G723/[1]SUMMARY!$J$5)</f>
        <v/>
      </c>
      <c r="J723" s="134"/>
      <c r="K723" s="134"/>
      <c r="L723" s="134"/>
      <c r="M723" s="97"/>
      <c r="N723" s="134"/>
      <c r="O723" s="135"/>
    </row>
    <row r="724" spans="2:15" s="133" customFormat="1" x14ac:dyDescent="0.3">
      <c r="B724" s="133" t="s">
        <v>963</v>
      </c>
      <c r="E724" s="94"/>
      <c r="F724" s="94"/>
      <c r="H724" s="95" t="str">
        <f>IF(G724="","",G724/[1]SUMMARY!$J$5)</f>
        <v/>
      </c>
      <c r="J724" s="134"/>
      <c r="K724" s="134"/>
      <c r="L724" s="134"/>
      <c r="M724" s="97"/>
      <c r="N724" s="134"/>
      <c r="O724" s="135"/>
    </row>
    <row r="725" spans="2:15" s="133" customFormat="1" x14ac:dyDescent="0.3">
      <c r="B725" s="133" t="s">
        <v>964</v>
      </c>
      <c r="E725" s="94"/>
      <c r="F725" s="94"/>
      <c r="H725" s="95" t="str">
        <f>IF(G725="","",G725/[1]SUMMARY!$J$5)</f>
        <v/>
      </c>
      <c r="J725" s="134"/>
      <c r="K725" s="134"/>
      <c r="L725" s="134"/>
      <c r="M725" s="97"/>
      <c r="N725" s="134"/>
      <c r="O725" s="135"/>
    </row>
    <row r="726" spans="2:15" s="133" customFormat="1" x14ac:dyDescent="0.3">
      <c r="B726" s="133" t="s">
        <v>965</v>
      </c>
      <c r="E726" s="94"/>
      <c r="F726" s="94"/>
      <c r="H726" s="95" t="str">
        <f>IF(G726="","",G726/[1]SUMMARY!$J$5)</f>
        <v/>
      </c>
      <c r="J726" s="134"/>
      <c r="K726" s="134"/>
      <c r="L726" s="134"/>
      <c r="M726" s="97"/>
      <c r="N726" s="134"/>
      <c r="O726" s="135"/>
    </row>
    <row r="727" spans="2:15" s="133" customFormat="1" x14ac:dyDescent="0.3">
      <c r="B727" s="133" t="s">
        <v>966</v>
      </c>
      <c r="E727" s="94"/>
      <c r="F727" s="94"/>
      <c r="H727" s="95" t="str">
        <f>IF(G727="","",G727/[1]SUMMARY!$J$5)</f>
        <v/>
      </c>
      <c r="J727" s="134"/>
      <c r="K727" s="134"/>
      <c r="L727" s="134"/>
      <c r="M727" s="97"/>
      <c r="N727" s="134"/>
      <c r="O727" s="135"/>
    </row>
    <row r="728" spans="2:15" s="133" customFormat="1" x14ac:dyDescent="0.3">
      <c r="B728" s="133" t="s">
        <v>967</v>
      </c>
      <c r="E728" s="94"/>
      <c r="F728" s="94"/>
      <c r="H728" s="95" t="str">
        <f>IF(G728="","",G728/[1]SUMMARY!$J$5)</f>
        <v/>
      </c>
      <c r="J728" s="134"/>
      <c r="K728" s="134"/>
      <c r="L728" s="134"/>
      <c r="M728" s="97"/>
      <c r="N728" s="134"/>
      <c r="O728" s="135"/>
    </row>
    <row r="729" spans="2:15" s="133" customFormat="1" x14ac:dyDescent="0.3">
      <c r="B729" s="133" t="s">
        <v>968</v>
      </c>
      <c r="E729" s="94"/>
      <c r="F729" s="94"/>
      <c r="H729" s="95" t="str">
        <f>IF(G729="","",G729/[1]SUMMARY!$J$5)</f>
        <v/>
      </c>
      <c r="J729" s="134"/>
      <c r="K729" s="134"/>
      <c r="L729" s="134"/>
      <c r="M729" s="97"/>
      <c r="N729" s="134"/>
      <c r="O729" s="135"/>
    </row>
    <row r="730" spans="2:15" s="133" customFormat="1" x14ac:dyDescent="0.3">
      <c r="B730" s="133" t="s">
        <v>969</v>
      </c>
      <c r="E730" s="94"/>
      <c r="F730" s="94"/>
      <c r="H730" s="95" t="str">
        <f>IF(G730="","",G730/[1]SUMMARY!$J$5)</f>
        <v/>
      </c>
      <c r="J730" s="134"/>
      <c r="K730" s="134"/>
      <c r="L730" s="134"/>
      <c r="M730" s="97"/>
      <c r="N730" s="134"/>
      <c r="O730" s="135"/>
    </row>
    <row r="731" spans="2:15" s="133" customFormat="1" x14ac:dyDescent="0.3">
      <c r="B731" s="133" t="s">
        <v>970</v>
      </c>
      <c r="E731" s="94"/>
      <c r="F731" s="94"/>
      <c r="H731" s="95" t="str">
        <f>IF(G731="","",G731/[1]SUMMARY!$J$5)</f>
        <v/>
      </c>
      <c r="J731" s="134"/>
      <c r="K731" s="134"/>
      <c r="L731" s="134"/>
      <c r="M731" s="97"/>
      <c r="N731" s="134"/>
      <c r="O731" s="135"/>
    </row>
    <row r="732" spans="2:15" s="133" customFormat="1" x14ac:dyDescent="0.3">
      <c r="B732" s="133" t="s">
        <v>971</v>
      </c>
      <c r="E732" s="94"/>
      <c r="F732" s="94"/>
      <c r="H732" s="95" t="str">
        <f>IF(G732="","",G732/[1]SUMMARY!$J$5)</f>
        <v/>
      </c>
      <c r="J732" s="134"/>
      <c r="K732" s="134"/>
      <c r="L732" s="134"/>
      <c r="M732" s="97"/>
      <c r="N732" s="134"/>
      <c r="O732" s="135"/>
    </row>
    <row r="733" spans="2:15" s="133" customFormat="1" x14ac:dyDescent="0.3">
      <c r="B733" s="133" t="s">
        <v>972</v>
      </c>
      <c r="E733" s="94"/>
      <c r="F733" s="94"/>
      <c r="H733" s="95" t="str">
        <f>IF(G733="","",G733/[1]SUMMARY!$J$5)</f>
        <v/>
      </c>
      <c r="J733" s="134"/>
      <c r="K733" s="134"/>
      <c r="L733" s="134"/>
      <c r="M733" s="97"/>
      <c r="N733" s="134"/>
      <c r="O733" s="135"/>
    </row>
    <row r="734" spans="2:15" s="133" customFormat="1" x14ac:dyDescent="0.3">
      <c r="B734" s="133" t="s">
        <v>973</v>
      </c>
      <c r="E734" s="94"/>
      <c r="F734" s="94"/>
      <c r="H734" s="95" t="str">
        <f>IF(G734="","",G734/[1]SUMMARY!$J$5)</f>
        <v/>
      </c>
      <c r="J734" s="134"/>
      <c r="K734" s="134"/>
      <c r="L734" s="134"/>
      <c r="M734" s="97"/>
      <c r="N734" s="134"/>
      <c r="O734" s="135"/>
    </row>
    <row r="735" spans="2:15" s="133" customFormat="1" x14ac:dyDescent="0.3">
      <c r="B735" s="133" t="s">
        <v>974</v>
      </c>
      <c r="E735" s="94"/>
      <c r="F735" s="94"/>
      <c r="H735" s="95" t="str">
        <f>IF(G735="","",G735/[1]SUMMARY!$J$5)</f>
        <v/>
      </c>
      <c r="J735" s="134"/>
      <c r="K735" s="134"/>
      <c r="L735" s="134"/>
      <c r="M735" s="97"/>
      <c r="N735" s="134"/>
      <c r="O735" s="135"/>
    </row>
    <row r="736" spans="2:15" s="133" customFormat="1" x14ac:dyDescent="0.3">
      <c r="B736" s="133" t="s">
        <v>975</v>
      </c>
      <c r="E736" s="94"/>
      <c r="F736" s="94"/>
      <c r="H736" s="95" t="str">
        <f>IF(G736="","",G736/[1]SUMMARY!$J$5)</f>
        <v/>
      </c>
      <c r="J736" s="134"/>
      <c r="K736" s="134"/>
      <c r="L736" s="134"/>
      <c r="M736" s="97"/>
      <c r="N736" s="134"/>
      <c r="O736" s="135"/>
    </row>
    <row r="737" spans="2:15" s="133" customFormat="1" x14ac:dyDescent="0.3">
      <c r="B737" s="133" t="s">
        <v>976</v>
      </c>
      <c r="E737" s="94"/>
      <c r="F737" s="94"/>
      <c r="H737" s="95" t="str">
        <f>IF(G737="","",G737/[1]SUMMARY!$J$5)</f>
        <v/>
      </c>
      <c r="J737" s="134"/>
      <c r="K737" s="134"/>
      <c r="L737" s="134"/>
      <c r="M737" s="97"/>
      <c r="N737" s="134"/>
      <c r="O737" s="135"/>
    </row>
    <row r="738" spans="2:15" s="133" customFormat="1" x14ac:dyDescent="0.3">
      <c r="B738" s="133" t="s">
        <v>977</v>
      </c>
      <c r="E738" s="94"/>
      <c r="F738" s="94"/>
      <c r="H738" s="95" t="str">
        <f>IF(G738="","",G738/[1]SUMMARY!$J$5)</f>
        <v/>
      </c>
      <c r="J738" s="134"/>
      <c r="K738" s="134"/>
      <c r="L738" s="134"/>
      <c r="M738" s="97"/>
      <c r="N738" s="134"/>
      <c r="O738" s="135"/>
    </row>
    <row r="739" spans="2:15" s="133" customFormat="1" x14ac:dyDescent="0.3">
      <c r="B739" s="133" t="s">
        <v>978</v>
      </c>
      <c r="E739" s="94"/>
      <c r="F739" s="94"/>
      <c r="H739" s="95" t="str">
        <f>IF(G739="","",G739/[1]SUMMARY!$J$5)</f>
        <v/>
      </c>
      <c r="J739" s="134"/>
      <c r="K739" s="134"/>
      <c r="L739" s="134"/>
      <c r="M739" s="97"/>
      <c r="N739" s="134"/>
      <c r="O739" s="135"/>
    </row>
    <row r="740" spans="2:15" s="133" customFormat="1" x14ac:dyDescent="0.3">
      <c r="B740" s="133" t="s">
        <v>979</v>
      </c>
      <c r="E740" s="94"/>
      <c r="F740" s="94"/>
      <c r="H740" s="95" t="str">
        <f>IF(G740="","",G740/[1]SUMMARY!$J$5)</f>
        <v/>
      </c>
      <c r="J740" s="134"/>
      <c r="K740" s="134"/>
      <c r="L740" s="134"/>
      <c r="M740" s="97"/>
      <c r="N740" s="134"/>
      <c r="O740" s="135"/>
    </row>
    <row r="741" spans="2:15" s="133" customFormat="1" x14ac:dyDescent="0.3">
      <c r="B741" s="133" t="s">
        <v>980</v>
      </c>
      <c r="E741" s="94"/>
      <c r="F741" s="94"/>
      <c r="H741" s="95" t="str">
        <f>IF(G741="","",G741/[1]SUMMARY!$J$5)</f>
        <v/>
      </c>
      <c r="J741" s="134"/>
      <c r="K741" s="134"/>
      <c r="L741" s="134"/>
      <c r="M741" s="97"/>
      <c r="N741" s="134"/>
      <c r="O741" s="135"/>
    </row>
    <row r="742" spans="2:15" s="133" customFormat="1" x14ac:dyDescent="0.3">
      <c r="B742" s="133" t="s">
        <v>981</v>
      </c>
      <c r="E742" s="94"/>
      <c r="F742" s="94"/>
      <c r="H742" s="95" t="str">
        <f>IF(G742="","",G742/[1]SUMMARY!$J$5)</f>
        <v/>
      </c>
      <c r="J742" s="134"/>
      <c r="K742" s="134"/>
      <c r="L742" s="134"/>
      <c r="M742" s="97"/>
      <c r="N742" s="134"/>
      <c r="O742" s="135"/>
    </row>
    <row r="743" spans="2:15" s="133" customFormat="1" x14ac:dyDescent="0.3">
      <c r="B743" s="133" t="s">
        <v>982</v>
      </c>
      <c r="E743" s="94"/>
      <c r="F743" s="94"/>
      <c r="H743" s="95" t="str">
        <f>IF(G743="","",G743/[1]SUMMARY!$J$5)</f>
        <v/>
      </c>
      <c r="J743" s="134"/>
      <c r="K743" s="134"/>
      <c r="L743" s="134"/>
      <c r="M743" s="97"/>
      <c r="N743" s="134"/>
      <c r="O743" s="135"/>
    </row>
    <row r="744" spans="2:15" s="133" customFormat="1" x14ac:dyDescent="0.3">
      <c r="B744" s="133" t="s">
        <v>983</v>
      </c>
      <c r="E744" s="94"/>
      <c r="F744" s="94"/>
      <c r="H744" s="95" t="str">
        <f>IF(G744="","",G744/[1]SUMMARY!$J$5)</f>
        <v/>
      </c>
      <c r="J744" s="134"/>
      <c r="K744" s="134"/>
      <c r="L744" s="134"/>
      <c r="M744" s="97"/>
      <c r="N744" s="134"/>
      <c r="O744" s="135"/>
    </row>
    <row r="745" spans="2:15" s="133" customFormat="1" x14ac:dyDescent="0.3">
      <c r="B745" s="133" t="s">
        <v>984</v>
      </c>
      <c r="E745" s="94"/>
      <c r="F745" s="94"/>
      <c r="H745" s="95" t="str">
        <f>IF(G745="","",G745/[1]SUMMARY!$J$5)</f>
        <v/>
      </c>
      <c r="J745" s="134"/>
      <c r="K745" s="134"/>
      <c r="L745" s="134"/>
      <c r="M745" s="97"/>
      <c r="N745" s="134"/>
      <c r="O745" s="135"/>
    </row>
    <row r="746" spans="2:15" s="133" customFormat="1" x14ac:dyDescent="0.3">
      <c r="B746" s="133" t="s">
        <v>985</v>
      </c>
      <c r="E746" s="94"/>
      <c r="F746" s="94"/>
      <c r="H746" s="95" t="str">
        <f>IF(G746="","",G746/[1]SUMMARY!$J$5)</f>
        <v/>
      </c>
      <c r="J746" s="134"/>
      <c r="K746" s="134"/>
      <c r="L746" s="134"/>
      <c r="M746" s="97"/>
      <c r="N746" s="134"/>
      <c r="O746" s="135"/>
    </row>
    <row r="747" spans="2:15" s="133" customFormat="1" x14ac:dyDescent="0.3">
      <c r="B747" s="133" t="s">
        <v>986</v>
      </c>
      <c r="E747" s="94"/>
      <c r="F747" s="94"/>
      <c r="H747" s="95" t="str">
        <f>IF(G747="","",G747/[1]SUMMARY!$J$5)</f>
        <v/>
      </c>
      <c r="J747" s="134"/>
      <c r="K747" s="134"/>
      <c r="L747" s="134"/>
      <c r="M747" s="97"/>
      <c r="N747" s="134"/>
      <c r="O747" s="135"/>
    </row>
    <row r="748" spans="2:15" s="133" customFormat="1" x14ac:dyDescent="0.3">
      <c r="B748" s="133" t="s">
        <v>987</v>
      </c>
      <c r="E748" s="94"/>
      <c r="F748" s="94"/>
      <c r="H748" s="95" t="str">
        <f>IF(G748="","",G748/[1]SUMMARY!$J$5)</f>
        <v/>
      </c>
      <c r="J748" s="134"/>
      <c r="K748" s="134"/>
      <c r="L748" s="134"/>
      <c r="M748" s="97"/>
      <c r="N748" s="134"/>
      <c r="O748" s="135"/>
    </row>
    <row r="749" spans="2:15" s="133" customFormat="1" x14ac:dyDescent="0.3">
      <c r="B749" s="133" t="s">
        <v>988</v>
      </c>
      <c r="E749" s="94"/>
      <c r="F749" s="94"/>
      <c r="H749" s="95" t="str">
        <f>IF(G749="","",G749/[1]SUMMARY!$J$5)</f>
        <v/>
      </c>
      <c r="J749" s="134"/>
      <c r="K749" s="134"/>
      <c r="L749" s="134"/>
      <c r="M749" s="97"/>
      <c r="N749" s="134"/>
      <c r="O749" s="135"/>
    </row>
    <row r="750" spans="2:15" s="133" customFormat="1" x14ac:dyDescent="0.3">
      <c r="B750" s="133" t="s">
        <v>989</v>
      </c>
      <c r="E750" s="94"/>
      <c r="F750" s="94"/>
      <c r="H750" s="95" t="str">
        <f>IF(G750="","",G750/[1]SUMMARY!$J$5)</f>
        <v/>
      </c>
      <c r="J750" s="134"/>
      <c r="K750" s="134"/>
      <c r="L750" s="134"/>
      <c r="M750" s="97"/>
      <c r="N750" s="134"/>
      <c r="O750" s="135"/>
    </row>
    <row r="751" spans="2:15" s="133" customFormat="1" x14ac:dyDescent="0.3">
      <c r="B751" s="133" t="s">
        <v>990</v>
      </c>
      <c r="E751" s="94"/>
      <c r="F751" s="94"/>
      <c r="H751" s="95" t="str">
        <f>IF(G751="","",G751/[1]SUMMARY!$J$5)</f>
        <v/>
      </c>
      <c r="J751" s="134"/>
      <c r="K751" s="134"/>
      <c r="L751" s="134"/>
      <c r="M751" s="97"/>
      <c r="N751" s="134"/>
      <c r="O751" s="135"/>
    </row>
    <row r="752" spans="2:15" s="133" customFormat="1" x14ac:dyDescent="0.3">
      <c r="B752" s="133" t="s">
        <v>991</v>
      </c>
      <c r="E752" s="94"/>
      <c r="F752" s="94"/>
      <c r="H752" s="95" t="str">
        <f>IF(G752="","",G752/[1]SUMMARY!$J$5)</f>
        <v/>
      </c>
      <c r="J752" s="134"/>
      <c r="K752" s="134"/>
      <c r="L752" s="134"/>
      <c r="M752" s="97"/>
      <c r="N752" s="134"/>
      <c r="O752" s="135"/>
    </row>
    <row r="753" spans="2:15" s="133" customFormat="1" x14ac:dyDescent="0.3">
      <c r="B753" s="133" t="s">
        <v>992</v>
      </c>
      <c r="E753" s="94"/>
      <c r="F753" s="94"/>
      <c r="H753" s="95" t="str">
        <f>IF(G753="","",G753/[1]SUMMARY!$J$5)</f>
        <v/>
      </c>
      <c r="J753" s="134"/>
      <c r="K753" s="134"/>
      <c r="L753" s="134"/>
      <c r="M753" s="97"/>
      <c r="N753" s="134"/>
      <c r="O753" s="135"/>
    </row>
    <row r="754" spans="2:15" s="133" customFormat="1" x14ac:dyDescent="0.3">
      <c r="B754" s="133" t="s">
        <v>993</v>
      </c>
      <c r="E754" s="94"/>
      <c r="F754" s="94"/>
      <c r="H754" s="95" t="str">
        <f>IF(G754="","",G754/[1]SUMMARY!$J$5)</f>
        <v/>
      </c>
      <c r="J754" s="134"/>
      <c r="K754" s="134"/>
      <c r="L754" s="134"/>
      <c r="M754" s="97"/>
      <c r="N754" s="134"/>
      <c r="O754" s="135"/>
    </row>
    <row r="755" spans="2:15" s="133" customFormat="1" x14ac:dyDescent="0.3">
      <c r="B755" s="133" t="s">
        <v>994</v>
      </c>
      <c r="E755" s="94"/>
      <c r="F755" s="94"/>
      <c r="H755" s="95" t="str">
        <f>IF(G755="","",G755/[1]SUMMARY!$J$5)</f>
        <v/>
      </c>
      <c r="J755" s="134"/>
      <c r="K755" s="134"/>
      <c r="L755" s="134"/>
      <c r="M755" s="97"/>
      <c r="N755" s="134"/>
      <c r="O755" s="135"/>
    </row>
    <row r="756" spans="2:15" s="133" customFormat="1" x14ac:dyDescent="0.3">
      <c r="B756" s="133" t="s">
        <v>995</v>
      </c>
      <c r="E756" s="94"/>
      <c r="F756" s="94"/>
      <c r="H756" s="95" t="str">
        <f>IF(G756="","",G756/[1]SUMMARY!$J$5)</f>
        <v/>
      </c>
      <c r="J756" s="134"/>
      <c r="K756" s="134"/>
      <c r="L756" s="134"/>
      <c r="M756" s="97"/>
      <c r="N756" s="134"/>
      <c r="O756" s="135"/>
    </row>
    <row r="757" spans="2:15" s="133" customFormat="1" x14ac:dyDescent="0.3">
      <c r="B757" s="133" t="s">
        <v>996</v>
      </c>
      <c r="E757" s="94"/>
      <c r="F757" s="94"/>
      <c r="H757" s="95" t="str">
        <f>IF(G757="","",G757/[1]SUMMARY!$J$5)</f>
        <v/>
      </c>
      <c r="J757" s="134"/>
      <c r="K757" s="134"/>
      <c r="L757" s="134"/>
      <c r="M757" s="97"/>
      <c r="N757" s="134"/>
      <c r="O757" s="135"/>
    </row>
    <row r="758" spans="2:15" s="133" customFormat="1" x14ac:dyDescent="0.3">
      <c r="B758" s="133" t="s">
        <v>997</v>
      </c>
      <c r="E758" s="94"/>
      <c r="F758" s="94"/>
      <c r="H758" s="95" t="str">
        <f>IF(G758="","",G758/[1]SUMMARY!$J$5)</f>
        <v/>
      </c>
      <c r="J758" s="134"/>
      <c r="K758" s="134"/>
      <c r="L758" s="134"/>
      <c r="M758" s="97"/>
      <c r="N758" s="134"/>
      <c r="O758" s="135"/>
    </row>
    <row r="759" spans="2:15" s="133" customFormat="1" x14ac:dyDescent="0.3">
      <c r="B759" s="133" t="s">
        <v>998</v>
      </c>
      <c r="E759" s="94"/>
      <c r="F759" s="94"/>
      <c r="H759" s="95" t="str">
        <f>IF(G759="","",G759/[1]SUMMARY!$J$5)</f>
        <v/>
      </c>
      <c r="J759" s="134"/>
      <c r="K759" s="134"/>
      <c r="L759" s="134"/>
      <c r="M759" s="97"/>
      <c r="N759" s="134"/>
      <c r="O759" s="135"/>
    </row>
    <row r="760" spans="2:15" s="133" customFormat="1" x14ac:dyDescent="0.3">
      <c r="B760" s="133" t="s">
        <v>999</v>
      </c>
      <c r="E760" s="94"/>
      <c r="F760" s="94"/>
      <c r="H760" s="95" t="str">
        <f>IF(G760="","",G760/[1]SUMMARY!$J$5)</f>
        <v/>
      </c>
      <c r="J760" s="134"/>
      <c r="K760" s="134"/>
      <c r="L760" s="134"/>
      <c r="M760" s="97"/>
      <c r="N760" s="134"/>
      <c r="O760" s="135"/>
    </row>
    <row r="761" spans="2:15" s="133" customFormat="1" x14ac:dyDescent="0.3">
      <c r="B761" s="133" t="s">
        <v>1000</v>
      </c>
      <c r="E761" s="94"/>
      <c r="F761" s="94"/>
      <c r="H761" s="95" t="str">
        <f>IF(G761="","",G761/[1]SUMMARY!$J$5)</f>
        <v/>
      </c>
      <c r="J761" s="134"/>
      <c r="K761" s="134"/>
      <c r="L761" s="134"/>
      <c r="M761" s="97"/>
      <c r="N761" s="134"/>
      <c r="O761" s="135"/>
    </row>
    <row r="762" spans="2:15" s="133" customFormat="1" x14ac:dyDescent="0.3">
      <c r="B762" s="133" t="s">
        <v>1001</v>
      </c>
      <c r="E762" s="94"/>
      <c r="F762" s="94"/>
      <c r="H762" s="95" t="str">
        <f>IF(G762="","",G762/[1]SUMMARY!$J$5)</f>
        <v/>
      </c>
      <c r="J762" s="134"/>
      <c r="K762" s="134"/>
      <c r="L762" s="134"/>
      <c r="M762" s="97"/>
      <c r="N762" s="134"/>
      <c r="O762" s="135"/>
    </row>
    <row r="763" spans="2:15" s="133" customFormat="1" x14ac:dyDescent="0.3">
      <c r="B763" s="133" t="s">
        <v>1002</v>
      </c>
      <c r="E763" s="94"/>
      <c r="F763" s="94"/>
      <c r="H763" s="95" t="str">
        <f>IF(G763="","",G763/[1]SUMMARY!$J$5)</f>
        <v/>
      </c>
      <c r="J763" s="134"/>
      <c r="K763" s="134"/>
      <c r="L763" s="134"/>
      <c r="M763" s="97"/>
      <c r="N763" s="134"/>
      <c r="O763" s="135"/>
    </row>
    <row r="764" spans="2:15" s="133" customFormat="1" x14ac:dyDescent="0.3">
      <c r="B764" s="133" t="s">
        <v>1003</v>
      </c>
      <c r="E764" s="94"/>
      <c r="F764" s="94"/>
      <c r="H764" s="95" t="str">
        <f>IF(G764="","",G764/[1]SUMMARY!$J$5)</f>
        <v/>
      </c>
      <c r="J764" s="134"/>
      <c r="K764" s="134"/>
      <c r="L764" s="134"/>
      <c r="M764" s="97"/>
      <c r="N764" s="134"/>
      <c r="O764" s="135"/>
    </row>
    <row r="765" spans="2:15" s="133" customFormat="1" x14ac:dyDescent="0.3">
      <c r="B765" s="133" t="s">
        <v>1004</v>
      </c>
      <c r="E765" s="94"/>
      <c r="F765" s="94"/>
      <c r="H765" s="95" t="str">
        <f>IF(G765="","",G765/[1]SUMMARY!$J$5)</f>
        <v/>
      </c>
      <c r="J765" s="134"/>
      <c r="K765" s="134"/>
      <c r="L765" s="134"/>
      <c r="M765" s="97"/>
      <c r="N765" s="134"/>
      <c r="O765" s="135"/>
    </row>
    <row r="766" spans="2:15" s="133" customFormat="1" x14ac:dyDescent="0.3">
      <c r="B766" s="133" t="s">
        <v>1005</v>
      </c>
      <c r="E766" s="94"/>
      <c r="F766" s="94"/>
      <c r="H766" s="95" t="str">
        <f>IF(G766="","",G766/[1]SUMMARY!$J$5)</f>
        <v/>
      </c>
      <c r="J766" s="134"/>
      <c r="K766" s="134"/>
      <c r="L766" s="134"/>
      <c r="M766" s="97"/>
      <c r="N766" s="134"/>
      <c r="O766" s="135"/>
    </row>
    <row r="767" spans="2:15" s="133" customFormat="1" x14ac:dyDescent="0.3">
      <c r="B767" s="133" t="s">
        <v>1006</v>
      </c>
      <c r="E767" s="94"/>
      <c r="F767" s="94"/>
      <c r="H767" s="95" t="str">
        <f>IF(G767="","",G767/[1]SUMMARY!$J$5)</f>
        <v/>
      </c>
      <c r="J767" s="134"/>
      <c r="K767" s="134"/>
      <c r="L767" s="134"/>
      <c r="M767" s="97"/>
      <c r="N767" s="134"/>
      <c r="O767" s="135"/>
    </row>
    <row r="768" spans="2:15" s="133" customFormat="1" x14ac:dyDescent="0.3">
      <c r="B768" s="133" t="s">
        <v>1007</v>
      </c>
      <c r="E768" s="94"/>
      <c r="F768" s="94"/>
      <c r="H768" s="95" t="str">
        <f>IF(G768="","",G768/[1]SUMMARY!$J$5)</f>
        <v/>
      </c>
      <c r="J768" s="134"/>
      <c r="K768" s="134"/>
      <c r="L768" s="134"/>
      <c r="M768" s="97"/>
      <c r="N768" s="134"/>
      <c r="O768" s="135"/>
    </row>
    <row r="769" spans="2:15" s="133" customFormat="1" x14ac:dyDescent="0.3">
      <c r="B769" s="133" t="s">
        <v>1008</v>
      </c>
      <c r="E769" s="94"/>
      <c r="F769" s="94"/>
      <c r="H769" s="95" t="str">
        <f>IF(G769="","",G769/[1]SUMMARY!$J$5)</f>
        <v/>
      </c>
      <c r="J769" s="134"/>
      <c r="K769" s="134"/>
      <c r="L769" s="134"/>
      <c r="M769" s="97"/>
      <c r="N769" s="134"/>
      <c r="O769" s="135"/>
    </row>
    <row r="770" spans="2:15" s="133" customFormat="1" x14ac:dyDescent="0.3">
      <c r="B770" s="133" t="s">
        <v>1009</v>
      </c>
      <c r="E770" s="94"/>
      <c r="F770" s="94"/>
      <c r="H770" s="95" t="str">
        <f>IF(G770="","",G770/[1]SUMMARY!$J$5)</f>
        <v/>
      </c>
      <c r="J770" s="134"/>
      <c r="K770" s="134"/>
      <c r="L770" s="134"/>
      <c r="M770" s="97"/>
      <c r="N770" s="134"/>
      <c r="O770" s="135"/>
    </row>
    <row r="771" spans="2:15" s="133" customFormat="1" x14ac:dyDescent="0.3">
      <c r="B771" s="133" t="s">
        <v>1010</v>
      </c>
      <c r="E771" s="94"/>
      <c r="F771" s="94"/>
      <c r="H771" s="95" t="str">
        <f>IF(G771="","",G771/[1]SUMMARY!$J$5)</f>
        <v/>
      </c>
      <c r="J771" s="134"/>
      <c r="K771" s="134"/>
      <c r="L771" s="134"/>
      <c r="M771" s="97"/>
      <c r="N771" s="134"/>
      <c r="O771" s="135"/>
    </row>
    <row r="772" spans="2:15" s="133" customFormat="1" x14ac:dyDescent="0.3">
      <c r="B772" s="133" t="s">
        <v>1011</v>
      </c>
      <c r="E772" s="94"/>
      <c r="F772" s="94"/>
      <c r="H772" s="95" t="str">
        <f>IF(G772="","",G772/[1]SUMMARY!$J$5)</f>
        <v/>
      </c>
      <c r="J772" s="134"/>
      <c r="K772" s="134"/>
      <c r="L772" s="134"/>
      <c r="M772" s="97"/>
      <c r="N772" s="134"/>
      <c r="O772" s="135"/>
    </row>
    <row r="773" spans="2:15" s="133" customFormat="1" x14ac:dyDescent="0.3">
      <c r="B773" s="133" t="s">
        <v>1012</v>
      </c>
      <c r="E773" s="94"/>
      <c r="F773" s="94"/>
      <c r="H773" s="95" t="str">
        <f>IF(G773="","",G773/[1]SUMMARY!$J$5)</f>
        <v/>
      </c>
      <c r="J773" s="134"/>
      <c r="K773" s="134"/>
      <c r="L773" s="134"/>
      <c r="M773" s="97"/>
      <c r="N773" s="134"/>
      <c r="O773" s="135"/>
    </row>
    <row r="774" spans="2:15" s="133" customFormat="1" x14ac:dyDescent="0.3">
      <c r="B774" s="133" t="s">
        <v>1013</v>
      </c>
      <c r="E774" s="94"/>
      <c r="F774" s="94"/>
      <c r="H774" s="95" t="str">
        <f>IF(G774="","",G774/[1]SUMMARY!$J$5)</f>
        <v/>
      </c>
      <c r="J774" s="134"/>
      <c r="K774" s="134"/>
      <c r="L774" s="134"/>
      <c r="M774" s="97"/>
      <c r="N774" s="134"/>
      <c r="O774" s="135"/>
    </row>
    <row r="775" spans="2:15" s="133" customFormat="1" x14ac:dyDescent="0.3">
      <c r="B775" s="133" t="s">
        <v>1014</v>
      </c>
      <c r="E775" s="94"/>
      <c r="F775" s="94"/>
      <c r="H775" s="95" t="str">
        <f>IF(G775="","",G775/[1]SUMMARY!$J$5)</f>
        <v/>
      </c>
      <c r="J775" s="134"/>
      <c r="K775" s="134"/>
      <c r="L775" s="134"/>
      <c r="M775" s="97"/>
      <c r="N775" s="134"/>
      <c r="O775" s="135"/>
    </row>
    <row r="776" spans="2:15" s="133" customFormat="1" x14ac:dyDescent="0.3">
      <c r="B776" s="133" t="s">
        <v>1015</v>
      </c>
      <c r="E776" s="94"/>
      <c r="F776" s="94"/>
      <c r="H776" s="95" t="str">
        <f>IF(G776="","",G776/[1]SUMMARY!$J$5)</f>
        <v/>
      </c>
      <c r="J776" s="134"/>
      <c r="K776" s="134"/>
      <c r="L776" s="134"/>
      <c r="M776" s="97"/>
      <c r="N776" s="134"/>
      <c r="O776" s="135"/>
    </row>
    <row r="777" spans="2:15" s="133" customFormat="1" x14ac:dyDescent="0.3">
      <c r="B777" s="133" t="s">
        <v>1016</v>
      </c>
      <c r="E777" s="94"/>
      <c r="F777" s="94"/>
      <c r="H777" s="95" t="str">
        <f>IF(G777="","",G777/[1]SUMMARY!$J$5)</f>
        <v/>
      </c>
      <c r="J777" s="134"/>
      <c r="K777" s="134"/>
      <c r="L777" s="134"/>
      <c r="M777" s="97"/>
      <c r="N777" s="134"/>
      <c r="O777" s="135"/>
    </row>
    <row r="778" spans="2:15" s="133" customFormat="1" x14ac:dyDescent="0.3">
      <c r="B778" s="133" t="s">
        <v>1017</v>
      </c>
      <c r="E778" s="94"/>
      <c r="F778" s="94"/>
      <c r="H778" s="95" t="str">
        <f>IF(G778="","",G778/[1]SUMMARY!$J$5)</f>
        <v/>
      </c>
      <c r="J778" s="134"/>
      <c r="K778" s="134"/>
      <c r="L778" s="134"/>
      <c r="M778" s="97"/>
      <c r="N778" s="134"/>
      <c r="O778" s="135"/>
    </row>
    <row r="779" spans="2:15" s="133" customFormat="1" x14ac:dyDescent="0.3">
      <c r="B779" s="133" t="s">
        <v>1018</v>
      </c>
      <c r="E779" s="94"/>
      <c r="F779" s="94"/>
      <c r="H779" s="95" t="str">
        <f>IF(G779="","",G779/[1]SUMMARY!$J$5)</f>
        <v/>
      </c>
      <c r="J779" s="134"/>
      <c r="K779" s="134"/>
      <c r="L779" s="134"/>
      <c r="M779" s="97"/>
      <c r="N779" s="134"/>
      <c r="O779" s="135"/>
    </row>
    <row r="780" spans="2:15" s="133" customFormat="1" x14ac:dyDescent="0.3">
      <c r="B780" s="133" t="s">
        <v>1019</v>
      </c>
      <c r="E780" s="94"/>
      <c r="F780" s="94"/>
      <c r="H780" s="95" t="str">
        <f>IF(G780="","",G780/[1]SUMMARY!$J$5)</f>
        <v/>
      </c>
      <c r="J780" s="134"/>
      <c r="K780" s="134"/>
      <c r="L780" s="134"/>
      <c r="M780" s="97"/>
      <c r="N780" s="134"/>
      <c r="O780" s="135"/>
    </row>
    <row r="781" spans="2:15" s="133" customFormat="1" x14ac:dyDescent="0.3">
      <c r="B781" s="133" t="s">
        <v>1020</v>
      </c>
      <c r="E781" s="94"/>
      <c r="F781" s="94"/>
      <c r="H781" s="95" t="str">
        <f>IF(G781="","",G781/[1]SUMMARY!$J$5)</f>
        <v/>
      </c>
      <c r="J781" s="134"/>
      <c r="K781" s="134"/>
      <c r="L781" s="134"/>
      <c r="M781" s="97"/>
      <c r="N781" s="134"/>
      <c r="O781" s="135"/>
    </row>
    <row r="782" spans="2:15" s="133" customFormat="1" x14ac:dyDescent="0.3">
      <c r="B782" s="133" t="s">
        <v>1021</v>
      </c>
      <c r="E782" s="94"/>
      <c r="F782" s="94"/>
      <c r="H782" s="95" t="str">
        <f>IF(G782="","",G782/[1]SUMMARY!$J$5)</f>
        <v/>
      </c>
      <c r="J782" s="134"/>
      <c r="K782" s="134"/>
      <c r="L782" s="134"/>
      <c r="M782" s="97"/>
      <c r="N782" s="134"/>
      <c r="O782" s="135"/>
    </row>
    <row r="783" spans="2:15" s="133" customFormat="1" x14ac:dyDescent="0.3">
      <c r="B783" s="133" t="s">
        <v>1022</v>
      </c>
      <c r="E783" s="94"/>
      <c r="F783" s="94"/>
      <c r="H783" s="95" t="str">
        <f>IF(G783="","",G783/[1]SUMMARY!$J$5)</f>
        <v/>
      </c>
      <c r="J783" s="134"/>
      <c r="K783" s="134"/>
      <c r="L783" s="134"/>
      <c r="M783" s="97"/>
      <c r="N783" s="134"/>
      <c r="O783" s="135"/>
    </row>
    <row r="784" spans="2:15" s="133" customFormat="1" x14ac:dyDescent="0.3">
      <c r="B784" s="133" t="s">
        <v>1023</v>
      </c>
      <c r="E784" s="94"/>
      <c r="F784" s="94"/>
      <c r="H784" s="95" t="str">
        <f>IF(G784="","",G784/[1]SUMMARY!$J$5)</f>
        <v/>
      </c>
      <c r="J784" s="134"/>
      <c r="K784" s="134"/>
      <c r="L784" s="134"/>
      <c r="M784" s="97"/>
      <c r="N784" s="134"/>
      <c r="O784" s="135"/>
    </row>
    <row r="785" spans="2:15" s="133" customFormat="1" x14ac:dyDescent="0.3">
      <c r="B785" s="133" t="s">
        <v>1024</v>
      </c>
      <c r="E785" s="94"/>
      <c r="F785" s="94"/>
      <c r="H785" s="95" t="str">
        <f>IF(G785="","",G785/[1]SUMMARY!$J$5)</f>
        <v/>
      </c>
      <c r="J785" s="134"/>
      <c r="K785" s="134"/>
      <c r="L785" s="134"/>
      <c r="M785" s="97"/>
      <c r="N785" s="134"/>
      <c r="O785" s="135"/>
    </row>
    <row r="786" spans="2:15" s="133" customFormat="1" x14ac:dyDescent="0.3">
      <c r="B786" s="133" t="s">
        <v>1025</v>
      </c>
      <c r="E786" s="94"/>
      <c r="F786" s="94"/>
      <c r="H786" s="95" t="str">
        <f>IF(G786="","",G786/[1]SUMMARY!$J$5)</f>
        <v/>
      </c>
      <c r="J786" s="134"/>
      <c r="K786" s="134"/>
      <c r="L786" s="134"/>
      <c r="M786" s="97"/>
      <c r="N786" s="134"/>
      <c r="O786" s="135"/>
    </row>
    <row r="787" spans="2:15" s="133" customFormat="1" x14ac:dyDescent="0.3">
      <c r="B787" s="133" t="s">
        <v>1026</v>
      </c>
      <c r="E787" s="94"/>
      <c r="F787" s="94"/>
      <c r="H787" s="95" t="str">
        <f>IF(G787="","",G787/[1]SUMMARY!$J$5)</f>
        <v/>
      </c>
      <c r="J787" s="134"/>
      <c r="K787" s="134"/>
      <c r="L787" s="134"/>
      <c r="M787" s="97"/>
      <c r="N787" s="134"/>
      <c r="O787" s="135"/>
    </row>
    <row r="788" spans="2:15" s="133" customFormat="1" x14ac:dyDescent="0.3">
      <c r="B788" s="133" t="s">
        <v>1027</v>
      </c>
      <c r="E788" s="94"/>
      <c r="F788" s="94"/>
      <c r="H788" s="95" t="str">
        <f>IF(G788="","",G788/[1]SUMMARY!$J$5)</f>
        <v/>
      </c>
      <c r="J788" s="134"/>
      <c r="K788" s="134"/>
      <c r="L788" s="134"/>
      <c r="M788" s="97"/>
      <c r="N788" s="134"/>
      <c r="O788" s="135"/>
    </row>
    <row r="789" spans="2:15" s="133" customFormat="1" x14ac:dyDescent="0.3">
      <c r="B789" s="133" t="s">
        <v>1028</v>
      </c>
      <c r="E789" s="94"/>
      <c r="F789" s="94"/>
      <c r="H789" s="95" t="str">
        <f>IF(G789="","",G789/[1]SUMMARY!$J$5)</f>
        <v/>
      </c>
      <c r="J789" s="134"/>
      <c r="K789" s="134"/>
      <c r="L789" s="134"/>
      <c r="M789" s="97"/>
      <c r="N789" s="134"/>
      <c r="O789" s="135"/>
    </row>
    <row r="790" spans="2:15" s="133" customFormat="1" x14ac:dyDescent="0.3">
      <c r="B790" s="133" t="s">
        <v>1029</v>
      </c>
      <c r="E790" s="94"/>
      <c r="F790" s="94"/>
      <c r="H790" s="95" t="str">
        <f>IF(G790="","",G790/[1]SUMMARY!$J$5)</f>
        <v/>
      </c>
      <c r="J790" s="134"/>
      <c r="K790" s="134"/>
      <c r="L790" s="134"/>
      <c r="M790" s="97"/>
      <c r="N790" s="134"/>
      <c r="O790" s="135"/>
    </row>
    <row r="791" spans="2:15" s="133" customFormat="1" x14ac:dyDescent="0.3">
      <c r="B791" s="133" t="s">
        <v>1030</v>
      </c>
      <c r="E791" s="94"/>
      <c r="F791" s="94"/>
      <c r="H791" s="95" t="str">
        <f>IF(G791="","",G791/[1]SUMMARY!$J$5)</f>
        <v/>
      </c>
      <c r="J791" s="134"/>
      <c r="K791" s="134"/>
      <c r="L791" s="134"/>
      <c r="M791" s="97"/>
      <c r="N791" s="134"/>
      <c r="O791" s="135"/>
    </row>
    <row r="792" spans="2:15" s="133" customFormat="1" x14ac:dyDescent="0.3">
      <c r="B792" s="133" t="s">
        <v>1031</v>
      </c>
      <c r="E792" s="94"/>
      <c r="F792" s="94"/>
      <c r="H792" s="95" t="str">
        <f>IF(G792="","",G792/[1]SUMMARY!$J$5)</f>
        <v/>
      </c>
      <c r="J792" s="134"/>
      <c r="K792" s="134"/>
      <c r="L792" s="134"/>
      <c r="M792" s="97"/>
      <c r="N792" s="134"/>
      <c r="O792" s="135"/>
    </row>
    <row r="793" spans="2:15" s="133" customFormat="1" x14ac:dyDescent="0.3">
      <c r="B793" s="133" t="s">
        <v>1032</v>
      </c>
      <c r="E793" s="94"/>
      <c r="F793" s="94"/>
      <c r="H793" s="95" t="str">
        <f>IF(G793="","",G793/[1]SUMMARY!$J$5)</f>
        <v/>
      </c>
      <c r="J793" s="134"/>
      <c r="K793" s="134"/>
      <c r="L793" s="134"/>
      <c r="M793" s="97"/>
      <c r="N793" s="134"/>
      <c r="O793" s="135"/>
    </row>
    <row r="794" spans="2:15" s="133" customFormat="1" x14ac:dyDescent="0.3">
      <c r="B794" s="133" t="s">
        <v>1033</v>
      </c>
      <c r="E794" s="94"/>
      <c r="F794" s="94"/>
      <c r="H794" s="95" t="str">
        <f>IF(G794="","",G794/[1]SUMMARY!$J$5)</f>
        <v/>
      </c>
      <c r="J794" s="134"/>
      <c r="K794" s="134"/>
      <c r="L794" s="134"/>
      <c r="M794" s="97"/>
      <c r="N794" s="134"/>
      <c r="O794" s="135"/>
    </row>
    <row r="795" spans="2:15" s="133" customFormat="1" x14ac:dyDescent="0.3">
      <c r="B795" s="133" t="s">
        <v>1034</v>
      </c>
      <c r="E795" s="94"/>
      <c r="F795" s="94"/>
      <c r="H795" s="95" t="str">
        <f>IF(G795="","",G795/[1]SUMMARY!$J$5)</f>
        <v/>
      </c>
      <c r="J795" s="134"/>
      <c r="K795" s="134"/>
      <c r="L795" s="134"/>
      <c r="M795" s="97"/>
      <c r="N795" s="134"/>
      <c r="O795" s="135"/>
    </row>
    <row r="796" spans="2:15" s="133" customFormat="1" x14ac:dyDescent="0.3">
      <c r="B796" s="133" t="s">
        <v>1035</v>
      </c>
      <c r="E796" s="94"/>
      <c r="F796" s="94"/>
      <c r="H796" s="95" t="str">
        <f>IF(G796="","",G796/[1]SUMMARY!$J$5)</f>
        <v/>
      </c>
      <c r="J796" s="134"/>
      <c r="K796" s="134"/>
      <c r="L796" s="134"/>
      <c r="M796" s="97"/>
      <c r="N796" s="134"/>
      <c r="O796" s="135"/>
    </row>
    <row r="797" spans="2:15" s="133" customFormat="1" x14ac:dyDescent="0.3">
      <c r="B797" s="133" t="s">
        <v>1036</v>
      </c>
      <c r="E797" s="94"/>
      <c r="F797" s="94"/>
      <c r="H797" s="95" t="str">
        <f>IF(G797="","",G797/[1]SUMMARY!$J$5)</f>
        <v/>
      </c>
      <c r="J797" s="134"/>
      <c r="K797" s="134"/>
      <c r="L797" s="134"/>
      <c r="M797" s="97"/>
      <c r="N797" s="134"/>
      <c r="O797" s="135"/>
    </row>
    <row r="798" spans="2:15" s="133" customFormat="1" x14ac:dyDescent="0.3">
      <c r="B798" s="133" t="s">
        <v>1037</v>
      </c>
      <c r="E798" s="94"/>
      <c r="F798" s="94"/>
      <c r="H798" s="95" t="str">
        <f>IF(G798="","",G798/[1]SUMMARY!$J$5)</f>
        <v/>
      </c>
      <c r="J798" s="134"/>
      <c r="K798" s="134"/>
      <c r="L798" s="134"/>
      <c r="M798" s="97"/>
      <c r="N798" s="134"/>
      <c r="O798" s="135"/>
    </row>
    <row r="799" spans="2:15" s="133" customFormat="1" x14ac:dyDescent="0.3">
      <c r="B799" s="133" t="s">
        <v>1038</v>
      </c>
      <c r="E799" s="94"/>
      <c r="F799" s="94"/>
      <c r="H799" s="95" t="str">
        <f>IF(G799="","",G799/[1]SUMMARY!$J$5)</f>
        <v/>
      </c>
      <c r="J799" s="134"/>
      <c r="K799" s="134"/>
      <c r="L799" s="134"/>
      <c r="M799" s="97"/>
      <c r="N799" s="134"/>
      <c r="O799" s="135"/>
    </row>
    <row r="800" spans="2:15" s="133" customFormat="1" x14ac:dyDescent="0.3">
      <c r="B800" s="133" t="s">
        <v>1039</v>
      </c>
      <c r="E800" s="94"/>
      <c r="F800" s="94"/>
      <c r="H800" s="95" t="str">
        <f>IF(G800="","",G800/[1]SUMMARY!$J$5)</f>
        <v/>
      </c>
      <c r="J800" s="134"/>
      <c r="K800" s="134"/>
      <c r="L800" s="134"/>
      <c r="M800" s="97"/>
      <c r="N800" s="134"/>
      <c r="O800" s="135"/>
    </row>
    <row r="801" spans="2:15" s="133" customFormat="1" x14ac:dyDescent="0.3">
      <c r="B801" s="133" t="s">
        <v>1040</v>
      </c>
      <c r="E801" s="94"/>
      <c r="F801" s="94"/>
      <c r="H801" s="95" t="str">
        <f>IF(G801="","",G801/[1]SUMMARY!$J$5)</f>
        <v/>
      </c>
      <c r="J801" s="134"/>
      <c r="K801" s="134"/>
      <c r="L801" s="134"/>
      <c r="M801" s="97"/>
      <c r="N801" s="134"/>
      <c r="O801" s="135"/>
    </row>
    <row r="802" spans="2:15" s="133" customFormat="1" x14ac:dyDescent="0.3">
      <c r="B802" s="133" t="s">
        <v>1041</v>
      </c>
      <c r="E802" s="94"/>
      <c r="F802" s="94"/>
      <c r="H802" s="95" t="str">
        <f>IF(G802="","",G802/[1]SUMMARY!$J$5)</f>
        <v/>
      </c>
      <c r="J802" s="134"/>
      <c r="K802" s="134"/>
      <c r="L802" s="134"/>
      <c r="M802" s="97"/>
      <c r="N802" s="134"/>
      <c r="O802" s="135"/>
    </row>
    <row r="803" spans="2:15" s="133" customFormat="1" x14ac:dyDescent="0.3">
      <c r="B803" s="133" t="s">
        <v>1042</v>
      </c>
      <c r="E803" s="94"/>
      <c r="F803" s="94"/>
      <c r="H803" s="95" t="str">
        <f>IF(G803="","",G803/[1]SUMMARY!$J$5)</f>
        <v/>
      </c>
      <c r="J803" s="134"/>
      <c r="K803" s="134"/>
      <c r="L803" s="134"/>
      <c r="M803" s="97"/>
      <c r="N803" s="134"/>
      <c r="O803" s="135"/>
    </row>
    <row r="804" spans="2:15" s="133" customFormat="1" x14ac:dyDescent="0.3">
      <c r="B804" s="133" t="s">
        <v>1043</v>
      </c>
      <c r="E804" s="94"/>
      <c r="F804" s="94"/>
      <c r="H804" s="95" t="str">
        <f>IF(G804="","",G804/[1]SUMMARY!$J$5)</f>
        <v/>
      </c>
      <c r="J804" s="134"/>
      <c r="K804" s="134"/>
      <c r="L804" s="134"/>
      <c r="M804" s="97"/>
      <c r="N804" s="134"/>
      <c r="O804" s="135"/>
    </row>
    <row r="805" spans="2:15" s="133" customFormat="1" x14ac:dyDescent="0.3">
      <c r="B805" s="133" t="s">
        <v>1044</v>
      </c>
      <c r="E805" s="94"/>
      <c r="F805" s="94"/>
      <c r="H805" s="95" t="str">
        <f>IF(G805="","",G805/[1]SUMMARY!$J$5)</f>
        <v/>
      </c>
      <c r="J805" s="134"/>
      <c r="K805" s="134"/>
      <c r="L805" s="134"/>
      <c r="M805" s="97"/>
      <c r="N805" s="134"/>
      <c r="O805" s="135"/>
    </row>
    <row r="806" spans="2:15" s="133" customFormat="1" x14ac:dyDescent="0.3">
      <c r="B806" s="133" t="s">
        <v>1045</v>
      </c>
      <c r="E806" s="94"/>
      <c r="F806" s="94"/>
      <c r="H806" s="95" t="str">
        <f>IF(G806="","",G806/[1]SUMMARY!$J$5)</f>
        <v/>
      </c>
      <c r="J806" s="134"/>
      <c r="K806" s="134"/>
      <c r="L806" s="134"/>
      <c r="M806" s="97"/>
      <c r="N806" s="134"/>
      <c r="O806" s="135"/>
    </row>
    <row r="807" spans="2:15" s="133" customFormat="1" x14ac:dyDescent="0.3">
      <c r="B807" s="133" t="s">
        <v>1046</v>
      </c>
      <c r="E807" s="94"/>
      <c r="F807" s="94"/>
      <c r="H807" s="95" t="str">
        <f>IF(G807="","",G807/[1]SUMMARY!$J$5)</f>
        <v/>
      </c>
      <c r="J807" s="134"/>
      <c r="K807" s="134"/>
      <c r="L807" s="134"/>
      <c r="M807" s="97"/>
      <c r="N807" s="134"/>
      <c r="O807" s="135"/>
    </row>
    <row r="808" spans="2:15" s="133" customFormat="1" x14ac:dyDescent="0.3">
      <c r="B808" s="133" t="s">
        <v>1047</v>
      </c>
      <c r="E808" s="94"/>
      <c r="F808" s="94"/>
      <c r="H808" s="95" t="str">
        <f>IF(G808="","",G808/[1]SUMMARY!$J$5)</f>
        <v/>
      </c>
      <c r="J808" s="134"/>
      <c r="K808" s="134"/>
      <c r="L808" s="134"/>
      <c r="M808" s="97"/>
      <c r="N808" s="134"/>
      <c r="O808" s="135"/>
    </row>
    <row r="809" spans="2:15" s="133" customFormat="1" x14ac:dyDescent="0.3">
      <c r="B809" s="133" t="s">
        <v>1048</v>
      </c>
      <c r="E809" s="94"/>
      <c r="F809" s="94"/>
      <c r="H809" s="95" t="str">
        <f>IF(G809="","",G809/[1]SUMMARY!$J$5)</f>
        <v/>
      </c>
      <c r="J809" s="134"/>
      <c r="K809" s="134"/>
      <c r="L809" s="134"/>
      <c r="M809" s="97"/>
      <c r="N809" s="134"/>
      <c r="O809" s="135"/>
    </row>
    <row r="810" spans="2:15" s="133" customFormat="1" x14ac:dyDescent="0.3">
      <c r="B810" s="133" t="s">
        <v>1049</v>
      </c>
      <c r="E810" s="94"/>
      <c r="F810" s="94"/>
      <c r="H810" s="95" t="str">
        <f>IF(G810="","",G810/[1]SUMMARY!$J$5)</f>
        <v/>
      </c>
      <c r="J810" s="134"/>
      <c r="K810" s="134"/>
      <c r="L810" s="134"/>
      <c r="M810" s="97"/>
      <c r="N810" s="134"/>
      <c r="O810" s="135"/>
    </row>
    <row r="811" spans="2:15" s="133" customFormat="1" x14ac:dyDescent="0.3">
      <c r="B811" s="133" t="s">
        <v>1050</v>
      </c>
      <c r="E811" s="94"/>
      <c r="F811" s="94"/>
      <c r="H811" s="95" t="str">
        <f>IF(G811="","",G811/[1]SUMMARY!$J$5)</f>
        <v/>
      </c>
      <c r="J811" s="134"/>
      <c r="K811" s="134"/>
      <c r="L811" s="134"/>
      <c r="M811" s="97"/>
      <c r="N811" s="134"/>
      <c r="O811" s="135"/>
    </row>
    <row r="812" spans="2:15" s="133" customFormat="1" x14ac:dyDescent="0.3">
      <c r="B812" s="133" t="s">
        <v>1051</v>
      </c>
      <c r="E812" s="94"/>
      <c r="F812" s="94"/>
      <c r="H812" s="95" t="str">
        <f>IF(G812="","",G812/[1]SUMMARY!$J$5)</f>
        <v/>
      </c>
      <c r="J812" s="134"/>
      <c r="K812" s="134"/>
      <c r="L812" s="134"/>
      <c r="M812" s="97"/>
      <c r="N812" s="134"/>
      <c r="O812" s="135"/>
    </row>
    <row r="813" spans="2:15" s="133" customFormat="1" x14ac:dyDescent="0.3">
      <c r="B813" s="133" t="s">
        <v>1052</v>
      </c>
      <c r="E813" s="94"/>
      <c r="F813" s="94"/>
      <c r="H813" s="95" t="str">
        <f>IF(G813="","",G813/[1]SUMMARY!$J$5)</f>
        <v/>
      </c>
      <c r="J813" s="134"/>
      <c r="K813" s="134"/>
      <c r="L813" s="134"/>
      <c r="M813" s="97"/>
      <c r="N813" s="134"/>
      <c r="O813" s="135"/>
    </row>
    <row r="814" spans="2:15" s="133" customFormat="1" x14ac:dyDescent="0.3">
      <c r="B814" s="133" t="s">
        <v>1053</v>
      </c>
      <c r="E814" s="94"/>
      <c r="F814" s="94"/>
      <c r="H814" s="95" t="str">
        <f>IF(G814="","",G814/[1]SUMMARY!$J$5)</f>
        <v/>
      </c>
      <c r="J814" s="134"/>
      <c r="K814" s="134"/>
      <c r="L814" s="134"/>
      <c r="M814" s="97"/>
      <c r="N814" s="134"/>
      <c r="O814" s="135"/>
    </row>
    <row r="815" spans="2:15" s="133" customFormat="1" x14ac:dyDescent="0.3">
      <c r="B815" s="133" t="s">
        <v>1054</v>
      </c>
      <c r="E815" s="94"/>
      <c r="F815" s="94"/>
      <c r="H815" s="95" t="str">
        <f>IF(G815="","",G815/[1]SUMMARY!$J$5)</f>
        <v/>
      </c>
      <c r="J815" s="134"/>
      <c r="K815" s="134"/>
      <c r="L815" s="134"/>
      <c r="M815" s="97"/>
      <c r="N815" s="134"/>
      <c r="O815" s="135"/>
    </row>
    <row r="816" spans="2:15" s="133" customFormat="1" x14ac:dyDescent="0.3">
      <c r="B816" s="133" t="s">
        <v>1055</v>
      </c>
      <c r="E816" s="94"/>
      <c r="F816" s="94"/>
      <c r="H816" s="95" t="str">
        <f>IF(G816="","",G816/[1]SUMMARY!$J$5)</f>
        <v/>
      </c>
      <c r="J816" s="134"/>
      <c r="K816" s="134"/>
      <c r="L816" s="134"/>
      <c r="M816" s="97"/>
      <c r="N816" s="134"/>
      <c r="O816" s="135"/>
    </row>
    <row r="817" spans="2:15" s="133" customFormat="1" x14ac:dyDescent="0.3">
      <c r="B817" s="133" t="s">
        <v>1056</v>
      </c>
      <c r="E817" s="94"/>
      <c r="F817" s="94"/>
      <c r="H817" s="95" t="str">
        <f>IF(G817="","",G817/[1]SUMMARY!$J$5)</f>
        <v/>
      </c>
      <c r="J817" s="134"/>
      <c r="K817" s="134"/>
      <c r="L817" s="134"/>
      <c r="M817" s="97"/>
      <c r="N817" s="134"/>
      <c r="O817" s="135"/>
    </row>
    <row r="818" spans="2:15" s="133" customFormat="1" x14ac:dyDescent="0.3">
      <c r="B818" s="133" t="s">
        <v>1057</v>
      </c>
      <c r="E818" s="94"/>
      <c r="F818" s="94"/>
      <c r="H818" s="95" t="str">
        <f>IF(G818="","",G818/[1]SUMMARY!$J$5)</f>
        <v/>
      </c>
      <c r="J818" s="134"/>
      <c r="K818" s="134"/>
      <c r="L818" s="134"/>
      <c r="M818" s="97"/>
      <c r="N818" s="134"/>
      <c r="O818" s="135"/>
    </row>
    <row r="819" spans="2:15" s="133" customFormat="1" x14ac:dyDescent="0.3">
      <c r="B819" s="133" t="s">
        <v>1058</v>
      </c>
      <c r="E819" s="94"/>
      <c r="F819" s="94"/>
      <c r="H819" s="95" t="str">
        <f>IF(G819="","",G819/[1]SUMMARY!$J$5)</f>
        <v/>
      </c>
      <c r="J819" s="134"/>
      <c r="K819" s="134"/>
      <c r="L819" s="134"/>
      <c r="M819" s="97"/>
      <c r="N819" s="134"/>
      <c r="O819" s="135"/>
    </row>
    <row r="820" spans="2:15" s="133" customFormat="1" x14ac:dyDescent="0.3">
      <c r="B820" s="133" t="s">
        <v>1059</v>
      </c>
      <c r="E820" s="94"/>
      <c r="F820" s="94"/>
      <c r="H820" s="95" t="str">
        <f>IF(G820="","",G820/[1]SUMMARY!$J$5)</f>
        <v/>
      </c>
      <c r="J820" s="134"/>
      <c r="K820" s="134"/>
      <c r="L820" s="134"/>
      <c r="M820" s="97"/>
      <c r="N820" s="134"/>
      <c r="O820" s="135"/>
    </row>
    <row r="821" spans="2:15" s="133" customFormat="1" x14ac:dyDescent="0.3">
      <c r="B821" s="133" t="s">
        <v>1060</v>
      </c>
      <c r="E821" s="94"/>
      <c r="F821" s="94"/>
      <c r="H821" s="95" t="str">
        <f>IF(G821="","",G821/[1]SUMMARY!$J$5)</f>
        <v/>
      </c>
      <c r="J821" s="134"/>
      <c r="K821" s="134"/>
      <c r="L821" s="134"/>
      <c r="M821" s="97"/>
      <c r="N821" s="134"/>
      <c r="O821" s="135"/>
    </row>
    <row r="822" spans="2:15" s="133" customFormat="1" x14ac:dyDescent="0.3">
      <c r="B822" s="133" t="s">
        <v>1061</v>
      </c>
      <c r="E822" s="94"/>
      <c r="F822" s="94"/>
      <c r="H822" s="95" t="str">
        <f>IF(G822="","",G822/[1]SUMMARY!$J$5)</f>
        <v/>
      </c>
      <c r="J822" s="134"/>
      <c r="K822" s="134"/>
      <c r="L822" s="134"/>
      <c r="M822" s="97"/>
      <c r="N822" s="134"/>
      <c r="O822" s="135"/>
    </row>
    <row r="823" spans="2:15" s="133" customFormat="1" x14ac:dyDescent="0.3">
      <c r="B823" s="133" t="s">
        <v>1062</v>
      </c>
      <c r="E823" s="94"/>
      <c r="F823" s="94"/>
      <c r="H823" s="95" t="str">
        <f>IF(G823="","",G823/[1]SUMMARY!$J$5)</f>
        <v/>
      </c>
      <c r="J823" s="134"/>
      <c r="K823" s="134"/>
      <c r="L823" s="134"/>
      <c r="M823" s="97"/>
      <c r="N823" s="134"/>
      <c r="O823" s="135"/>
    </row>
    <row r="824" spans="2:15" s="133" customFormat="1" x14ac:dyDescent="0.3">
      <c r="B824" s="133" t="s">
        <v>1063</v>
      </c>
      <c r="E824" s="94"/>
      <c r="F824" s="94"/>
      <c r="H824" s="95" t="str">
        <f>IF(G824="","",G824/[1]SUMMARY!$J$5)</f>
        <v/>
      </c>
      <c r="J824" s="134"/>
      <c r="K824" s="134"/>
      <c r="L824" s="134"/>
      <c r="M824" s="97"/>
      <c r="N824" s="134"/>
      <c r="O824" s="135"/>
    </row>
    <row r="825" spans="2:15" s="133" customFormat="1" x14ac:dyDescent="0.3">
      <c r="B825" s="133" t="s">
        <v>1064</v>
      </c>
      <c r="E825" s="94"/>
      <c r="F825" s="94"/>
      <c r="H825" s="95" t="str">
        <f>IF(G825="","",G825/[1]SUMMARY!$J$5)</f>
        <v/>
      </c>
      <c r="J825" s="134"/>
      <c r="K825" s="134"/>
      <c r="L825" s="134"/>
      <c r="M825" s="97"/>
      <c r="N825" s="134"/>
      <c r="O825" s="135"/>
    </row>
    <row r="826" spans="2:15" s="133" customFormat="1" x14ac:dyDescent="0.3">
      <c r="B826" s="133" t="s">
        <v>1065</v>
      </c>
      <c r="E826" s="94"/>
      <c r="F826" s="94"/>
      <c r="H826" s="95" t="str">
        <f>IF(G826="","",G826/[1]SUMMARY!$J$5)</f>
        <v/>
      </c>
      <c r="J826" s="134"/>
      <c r="K826" s="134"/>
      <c r="L826" s="134"/>
      <c r="M826" s="97"/>
      <c r="N826" s="134"/>
      <c r="O826" s="135"/>
    </row>
    <row r="827" spans="2:15" s="133" customFormat="1" x14ac:dyDescent="0.3">
      <c r="B827" s="133" t="s">
        <v>1066</v>
      </c>
      <c r="E827" s="94"/>
      <c r="F827" s="94"/>
      <c r="H827" s="95" t="str">
        <f>IF(G827="","",G827/[1]SUMMARY!$J$5)</f>
        <v/>
      </c>
      <c r="J827" s="134"/>
      <c r="K827" s="134"/>
      <c r="L827" s="134"/>
      <c r="M827" s="97"/>
      <c r="N827" s="134"/>
      <c r="O827" s="135"/>
    </row>
    <row r="828" spans="2:15" s="133" customFormat="1" x14ac:dyDescent="0.3">
      <c r="B828" s="133" t="s">
        <v>1067</v>
      </c>
      <c r="E828" s="94"/>
      <c r="F828" s="94"/>
      <c r="H828" s="95" t="str">
        <f>IF(G828="","",G828/[1]SUMMARY!$J$5)</f>
        <v/>
      </c>
      <c r="J828" s="134"/>
      <c r="K828" s="134"/>
      <c r="L828" s="134"/>
      <c r="M828" s="97"/>
      <c r="N828" s="134"/>
      <c r="O828" s="135"/>
    </row>
    <row r="829" spans="2:15" s="133" customFormat="1" x14ac:dyDescent="0.3">
      <c r="B829" s="133" t="s">
        <v>1068</v>
      </c>
      <c r="E829" s="94"/>
      <c r="F829" s="94"/>
      <c r="H829" s="95" t="str">
        <f>IF(G829="","",G829/[1]SUMMARY!$J$5)</f>
        <v/>
      </c>
      <c r="J829" s="134"/>
      <c r="K829" s="134"/>
      <c r="L829" s="134"/>
      <c r="M829" s="97"/>
      <c r="N829" s="134"/>
      <c r="O829" s="135"/>
    </row>
    <row r="830" spans="2:15" s="133" customFormat="1" x14ac:dyDescent="0.3">
      <c r="B830" s="133" t="s">
        <v>1069</v>
      </c>
      <c r="E830" s="94"/>
      <c r="F830" s="94"/>
      <c r="H830" s="95" t="str">
        <f>IF(G830="","",G830/[1]SUMMARY!$J$5)</f>
        <v/>
      </c>
      <c r="J830" s="134"/>
      <c r="K830" s="134"/>
      <c r="L830" s="134"/>
      <c r="M830" s="97"/>
      <c r="N830" s="134"/>
      <c r="O830" s="135"/>
    </row>
    <row r="831" spans="2:15" s="133" customFormat="1" x14ac:dyDescent="0.3">
      <c r="B831" s="133" t="s">
        <v>1070</v>
      </c>
      <c r="E831" s="94"/>
      <c r="F831" s="94"/>
      <c r="H831" s="95" t="str">
        <f>IF(G831="","",G831/[1]SUMMARY!$J$5)</f>
        <v/>
      </c>
      <c r="J831" s="134"/>
      <c r="K831" s="134"/>
      <c r="L831" s="134"/>
      <c r="M831" s="97"/>
      <c r="N831" s="134"/>
      <c r="O831" s="135"/>
    </row>
    <row r="832" spans="2:15" s="133" customFormat="1" x14ac:dyDescent="0.3">
      <c r="B832" s="133" t="s">
        <v>1071</v>
      </c>
      <c r="E832" s="94"/>
      <c r="F832" s="94"/>
      <c r="H832" s="95" t="str">
        <f>IF(G832="","",G832/[1]SUMMARY!$J$5)</f>
        <v/>
      </c>
      <c r="J832" s="134"/>
      <c r="K832" s="134"/>
      <c r="L832" s="134"/>
      <c r="M832" s="97"/>
      <c r="N832" s="134"/>
      <c r="O832" s="135"/>
    </row>
    <row r="833" spans="2:15" s="133" customFormat="1" x14ac:dyDescent="0.3">
      <c r="B833" s="133" t="s">
        <v>1072</v>
      </c>
      <c r="E833" s="94"/>
      <c r="F833" s="94"/>
      <c r="H833" s="95" t="str">
        <f>IF(G833="","",G833/[1]SUMMARY!$J$5)</f>
        <v/>
      </c>
      <c r="J833" s="134"/>
      <c r="K833" s="134"/>
      <c r="L833" s="134"/>
      <c r="M833" s="97"/>
      <c r="N833" s="134"/>
      <c r="O833" s="135"/>
    </row>
    <row r="834" spans="2:15" s="133" customFormat="1" x14ac:dyDescent="0.3">
      <c r="B834" s="133" t="s">
        <v>1073</v>
      </c>
      <c r="E834" s="94"/>
      <c r="F834" s="94"/>
      <c r="H834" s="95" t="str">
        <f>IF(G834="","",G834/[1]SUMMARY!$J$5)</f>
        <v/>
      </c>
      <c r="J834" s="134"/>
      <c r="K834" s="134"/>
      <c r="L834" s="134"/>
      <c r="M834" s="97"/>
      <c r="N834" s="134"/>
      <c r="O834" s="135"/>
    </row>
    <row r="835" spans="2:15" s="133" customFormat="1" x14ac:dyDescent="0.3">
      <c r="B835" s="133" t="s">
        <v>1074</v>
      </c>
      <c r="E835" s="94"/>
      <c r="F835" s="94"/>
      <c r="H835" s="95" t="str">
        <f>IF(G835="","",G835/[1]SUMMARY!$J$5)</f>
        <v/>
      </c>
      <c r="J835" s="134"/>
      <c r="K835" s="134"/>
      <c r="L835" s="134"/>
      <c r="M835" s="97"/>
      <c r="N835" s="134"/>
      <c r="O835" s="135"/>
    </row>
    <row r="836" spans="2:15" s="133" customFormat="1" x14ac:dyDescent="0.3">
      <c r="B836" s="133" t="s">
        <v>1075</v>
      </c>
      <c r="E836" s="94"/>
      <c r="F836" s="94"/>
      <c r="H836" s="95" t="str">
        <f>IF(G836="","",G836/[1]SUMMARY!$J$5)</f>
        <v/>
      </c>
      <c r="J836" s="134"/>
      <c r="K836" s="134"/>
      <c r="L836" s="134"/>
      <c r="M836" s="97"/>
      <c r="N836" s="134"/>
      <c r="O836" s="135"/>
    </row>
    <row r="837" spans="2:15" s="133" customFormat="1" x14ac:dyDescent="0.3">
      <c r="B837" s="133" t="s">
        <v>1076</v>
      </c>
      <c r="E837" s="94"/>
      <c r="F837" s="94"/>
      <c r="H837" s="95" t="str">
        <f>IF(G837="","",G837/[1]SUMMARY!$J$5)</f>
        <v/>
      </c>
      <c r="J837" s="134"/>
      <c r="K837" s="134"/>
      <c r="L837" s="134"/>
      <c r="M837" s="97"/>
      <c r="N837" s="134"/>
      <c r="O837" s="135"/>
    </row>
    <row r="838" spans="2:15" s="133" customFormat="1" x14ac:dyDescent="0.3">
      <c r="B838" s="133" t="s">
        <v>1077</v>
      </c>
      <c r="E838" s="94"/>
      <c r="F838" s="94"/>
      <c r="H838" s="95" t="str">
        <f>IF(G838="","",G838/[1]SUMMARY!$J$5)</f>
        <v/>
      </c>
      <c r="J838" s="134"/>
      <c r="K838" s="134"/>
      <c r="L838" s="134"/>
      <c r="M838" s="97"/>
      <c r="N838" s="134"/>
      <c r="O838" s="135"/>
    </row>
    <row r="839" spans="2:15" s="133" customFormat="1" x14ac:dyDescent="0.3">
      <c r="B839" s="133" t="s">
        <v>1078</v>
      </c>
      <c r="E839" s="94"/>
      <c r="F839" s="94"/>
      <c r="H839" s="95" t="str">
        <f>IF(G839="","",G839/[1]SUMMARY!$J$5)</f>
        <v/>
      </c>
      <c r="J839" s="134"/>
      <c r="K839" s="134"/>
      <c r="L839" s="134"/>
      <c r="M839" s="97"/>
      <c r="N839" s="134"/>
      <c r="O839" s="135"/>
    </row>
    <row r="840" spans="2:15" s="133" customFormat="1" x14ac:dyDescent="0.3">
      <c r="B840" s="133" t="s">
        <v>1079</v>
      </c>
      <c r="E840" s="94"/>
      <c r="F840" s="94"/>
      <c r="H840" s="95" t="str">
        <f>IF(G840="","",G840/[1]SUMMARY!$J$5)</f>
        <v/>
      </c>
      <c r="J840" s="134"/>
      <c r="K840" s="134"/>
      <c r="L840" s="134"/>
      <c r="M840" s="97"/>
      <c r="N840" s="134"/>
      <c r="O840" s="135"/>
    </row>
    <row r="841" spans="2:15" s="133" customFormat="1" x14ac:dyDescent="0.3">
      <c r="B841" s="133" t="s">
        <v>1080</v>
      </c>
      <c r="E841" s="94"/>
      <c r="F841" s="94"/>
      <c r="H841" s="95" t="str">
        <f>IF(G841="","",G841/[1]SUMMARY!$J$5)</f>
        <v/>
      </c>
      <c r="J841" s="134"/>
      <c r="K841" s="134"/>
      <c r="L841" s="134"/>
      <c r="M841" s="97"/>
      <c r="N841" s="134"/>
      <c r="O841" s="135"/>
    </row>
    <row r="842" spans="2:15" s="133" customFormat="1" x14ac:dyDescent="0.3">
      <c r="B842" s="133" t="s">
        <v>1081</v>
      </c>
      <c r="E842" s="94"/>
      <c r="F842" s="94"/>
      <c r="H842" s="95" t="str">
        <f>IF(G842="","",G842/[1]SUMMARY!$J$5)</f>
        <v/>
      </c>
      <c r="J842" s="134"/>
      <c r="K842" s="134"/>
      <c r="L842" s="134"/>
      <c r="M842" s="97"/>
      <c r="N842" s="134"/>
      <c r="O842" s="135"/>
    </row>
    <row r="843" spans="2:15" s="133" customFormat="1" x14ac:dyDescent="0.3">
      <c r="B843" s="133" t="s">
        <v>1082</v>
      </c>
      <c r="E843" s="94"/>
      <c r="F843" s="94"/>
      <c r="H843" s="95" t="str">
        <f>IF(G843="","",G843/[1]SUMMARY!$J$5)</f>
        <v/>
      </c>
      <c r="J843" s="134"/>
      <c r="K843" s="134"/>
      <c r="L843" s="134"/>
      <c r="M843" s="97"/>
      <c r="N843" s="134"/>
      <c r="O843" s="135"/>
    </row>
    <row r="844" spans="2:15" s="133" customFormat="1" x14ac:dyDescent="0.3">
      <c r="B844" s="133" t="s">
        <v>1083</v>
      </c>
      <c r="E844" s="94"/>
      <c r="F844" s="94"/>
      <c r="H844" s="95" t="str">
        <f>IF(G844="","",G844/[1]SUMMARY!$J$5)</f>
        <v/>
      </c>
      <c r="J844" s="134"/>
      <c r="K844" s="134"/>
      <c r="L844" s="134"/>
      <c r="M844" s="97"/>
      <c r="N844" s="134"/>
      <c r="O844" s="135"/>
    </row>
    <row r="845" spans="2:15" s="133" customFormat="1" x14ac:dyDescent="0.3">
      <c r="B845" s="133" t="s">
        <v>1084</v>
      </c>
      <c r="E845" s="94"/>
      <c r="F845" s="94"/>
      <c r="H845" s="95" t="str">
        <f>IF(G845="","",G845/[1]SUMMARY!$J$5)</f>
        <v/>
      </c>
      <c r="J845" s="134"/>
      <c r="K845" s="134"/>
      <c r="L845" s="134"/>
      <c r="M845" s="97"/>
      <c r="N845" s="134"/>
      <c r="O845" s="135"/>
    </row>
    <row r="846" spans="2:15" s="133" customFormat="1" x14ac:dyDescent="0.3">
      <c r="B846" s="133" t="s">
        <v>1085</v>
      </c>
      <c r="E846" s="94"/>
      <c r="F846" s="94"/>
      <c r="H846" s="95" t="str">
        <f>IF(G846="","",G846/[1]SUMMARY!$J$5)</f>
        <v/>
      </c>
      <c r="J846" s="134"/>
      <c r="K846" s="134"/>
      <c r="L846" s="134"/>
      <c r="M846" s="97"/>
      <c r="N846" s="134"/>
      <c r="O846" s="135"/>
    </row>
    <row r="847" spans="2:15" s="133" customFormat="1" x14ac:dyDescent="0.3">
      <c r="B847" s="133" t="s">
        <v>1086</v>
      </c>
      <c r="E847" s="94"/>
      <c r="F847" s="94"/>
      <c r="H847" s="95" t="str">
        <f>IF(G847="","",G847/[1]SUMMARY!$J$5)</f>
        <v/>
      </c>
      <c r="J847" s="134"/>
      <c r="K847" s="134"/>
      <c r="L847" s="134"/>
      <c r="M847" s="97"/>
      <c r="N847" s="134"/>
      <c r="O847" s="135"/>
    </row>
    <row r="848" spans="2:15" s="133" customFormat="1" x14ac:dyDescent="0.3">
      <c r="B848" s="133" t="s">
        <v>1087</v>
      </c>
      <c r="E848" s="94"/>
      <c r="F848" s="94"/>
      <c r="H848" s="95" t="str">
        <f>IF(G848="","",G848/[1]SUMMARY!$J$5)</f>
        <v/>
      </c>
      <c r="J848" s="134"/>
      <c r="K848" s="134"/>
      <c r="L848" s="134"/>
      <c r="M848" s="97"/>
      <c r="N848" s="134"/>
      <c r="O848" s="135"/>
    </row>
    <row r="849" spans="2:15" s="133" customFormat="1" x14ac:dyDescent="0.3">
      <c r="B849" s="133" t="s">
        <v>1088</v>
      </c>
      <c r="E849" s="94"/>
      <c r="F849" s="94"/>
      <c r="H849" s="95" t="str">
        <f>IF(G849="","",G849/[1]SUMMARY!$J$5)</f>
        <v/>
      </c>
      <c r="J849" s="134"/>
      <c r="K849" s="134"/>
      <c r="L849" s="134"/>
      <c r="M849" s="97"/>
      <c r="N849" s="134"/>
      <c r="O849" s="135"/>
    </row>
    <row r="850" spans="2:15" s="133" customFormat="1" x14ac:dyDescent="0.3">
      <c r="B850" s="133" t="s">
        <v>1089</v>
      </c>
      <c r="E850" s="94"/>
      <c r="F850" s="94"/>
      <c r="H850" s="95" t="str">
        <f>IF(G850="","",G850/[1]SUMMARY!$J$5)</f>
        <v/>
      </c>
      <c r="J850" s="134"/>
      <c r="K850" s="134"/>
      <c r="L850" s="134"/>
      <c r="M850" s="97"/>
      <c r="N850" s="134"/>
      <c r="O850" s="135"/>
    </row>
    <row r="851" spans="2:15" s="133" customFormat="1" x14ac:dyDescent="0.3">
      <c r="B851" s="133" t="s">
        <v>1090</v>
      </c>
      <c r="E851" s="94"/>
      <c r="F851" s="94"/>
      <c r="H851" s="95" t="str">
        <f>IF(G851="","",G851/[1]SUMMARY!$J$5)</f>
        <v/>
      </c>
      <c r="J851" s="134"/>
      <c r="K851" s="134"/>
      <c r="L851" s="134"/>
      <c r="M851" s="97"/>
      <c r="N851" s="134"/>
      <c r="O851" s="135"/>
    </row>
    <row r="852" spans="2:15" s="133" customFormat="1" x14ac:dyDescent="0.3">
      <c r="B852" s="133" t="s">
        <v>1091</v>
      </c>
      <c r="E852" s="94"/>
      <c r="F852" s="94"/>
      <c r="H852" s="95" t="str">
        <f>IF(G852="","",G852/[1]SUMMARY!$J$5)</f>
        <v/>
      </c>
      <c r="J852" s="134"/>
      <c r="K852" s="134"/>
      <c r="L852" s="134"/>
      <c r="M852" s="97"/>
      <c r="N852" s="134"/>
      <c r="O852" s="135"/>
    </row>
    <row r="853" spans="2:15" s="133" customFormat="1" x14ac:dyDescent="0.3">
      <c r="B853" s="133" t="s">
        <v>1092</v>
      </c>
      <c r="E853" s="94"/>
      <c r="F853" s="94"/>
      <c r="H853" s="95" t="str">
        <f>IF(G853="","",G853/[1]SUMMARY!$J$5)</f>
        <v/>
      </c>
      <c r="J853" s="134"/>
      <c r="K853" s="134"/>
      <c r="L853" s="134"/>
      <c r="M853" s="97"/>
      <c r="N853" s="134"/>
      <c r="O853" s="135"/>
    </row>
    <row r="854" spans="2:15" s="133" customFormat="1" x14ac:dyDescent="0.3">
      <c r="B854" s="133" t="s">
        <v>1093</v>
      </c>
      <c r="E854" s="94"/>
      <c r="F854" s="94"/>
      <c r="H854" s="95" t="str">
        <f>IF(G854="","",G854/[1]SUMMARY!$J$5)</f>
        <v/>
      </c>
      <c r="J854" s="134"/>
      <c r="K854" s="134"/>
      <c r="L854" s="134"/>
      <c r="M854" s="97"/>
      <c r="N854" s="134"/>
      <c r="O854" s="135"/>
    </row>
    <row r="855" spans="2:15" s="133" customFormat="1" x14ac:dyDescent="0.3">
      <c r="B855" s="133" t="s">
        <v>1094</v>
      </c>
      <c r="E855" s="94"/>
      <c r="F855" s="94"/>
      <c r="H855" s="95" t="str">
        <f>IF(G855="","",G855/[1]SUMMARY!$J$5)</f>
        <v/>
      </c>
      <c r="J855" s="134"/>
      <c r="K855" s="134"/>
      <c r="L855" s="134"/>
      <c r="M855" s="97"/>
      <c r="N855" s="134"/>
      <c r="O855" s="135"/>
    </row>
    <row r="856" spans="2:15" s="133" customFormat="1" x14ac:dyDescent="0.3">
      <c r="B856" s="133" t="s">
        <v>1095</v>
      </c>
      <c r="E856" s="94"/>
      <c r="F856" s="94"/>
      <c r="H856" s="95" t="str">
        <f>IF(G856="","",G856/[1]SUMMARY!$J$5)</f>
        <v/>
      </c>
      <c r="J856" s="134"/>
      <c r="K856" s="134"/>
      <c r="L856" s="134"/>
      <c r="M856" s="97"/>
      <c r="N856" s="134"/>
      <c r="O856" s="135"/>
    </row>
    <row r="857" spans="2:15" s="133" customFormat="1" x14ac:dyDescent="0.3">
      <c r="B857" s="133" t="s">
        <v>1096</v>
      </c>
      <c r="E857" s="94"/>
      <c r="F857" s="94"/>
      <c r="H857" s="95" t="str">
        <f>IF(G857="","",G857/[1]SUMMARY!$J$5)</f>
        <v/>
      </c>
      <c r="J857" s="134"/>
      <c r="K857" s="134"/>
      <c r="L857" s="134"/>
      <c r="M857" s="97"/>
      <c r="N857" s="134"/>
      <c r="O857" s="135"/>
    </row>
    <row r="858" spans="2:15" s="133" customFormat="1" x14ac:dyDescent="0.3">
      <c r="B858" s="133" t="s">
        <v>1097</v>
      </c>
      <c r="E858" s="94"/>
      <c r="F858" s="94"/>
      <c r="H858" s="95" t="str">
        <f>IF(G858="","",G858/[1]SUMMARY!$J$5)</f>
        <v/>
      </c>
      <c r="J858" s="134"/>
      <c r="K858" s="134"/>
      <c r="L858" s="134"/>
      <c r="M858" s="97"/>
      <c r="N858" s="134"/>
      <c r="O858" s="135"/>
    </row>
    <row r="859" spans="2:15" s="133" customFormat="1" x14ac:dyDescent="0.3">
      <c r="B859" s="133" t="s">
        <v>1098</v>
      </c>
      <c r="E859" s="94"/>
      <c r="F859" s="94"/>
      <c r="H859" s="95" t="str">
        <f>IF(G859="","",G859/[1]SUMMARY!$J$5)</f>
        <v/>
      </c>
      <c r="J859" s="134"/>
      <c r="K859" s="134"/>
      <c r="L859" s="134"/>
      <c r="M859" s="97"/>
      <c r="N859" s="134"/>
      <c r="O859" s="135"/>
    </row>
    <row r="860" spans="2:15" s="133" customFormat="1" x14ac:dyDescent="0.3">
      <c r="B860" s="133" t="s">
        <v>265</v>
      </c>
      <c r="E860" s="94"/>
      <c r="F860" s="94"/>
      <c r="H860" s="95" t="str">
        <f>IF(G860="","",G860/[1]SUMMARY!$J$5)</f>
        <v/>
      </c>
      <c r="J860" s="134"/>
      <c r="K860" s="134"/>
      <c r="L860" s="134"/>
      <c r="M860" s="97"/>
      <c r="N860" s="134"/>
      <c r="O860" s="135"/>
    </row>
    <row r="861" spans="2:15" s="133" customFormat="1" x14ac:dyDescent="0.3">
      <c r="B861" s="133" t="s">
        <v>1099</v>
      </c>
      <c r="E861" s="94"/>
      <c r="F861" s="94"/>
      <c r="H861" s="95" t="str">
        <f>IF(G861="","",G861/[1]SUMMARY!$J$5)</f>
        <v/>
      </c>
      <c r="J861" s="134"/>
      <c r="K861" s="134"/>
      <c r="L861" s="134"/>
      <c r="M861" s="97"/>
      <c r="N861" s="134"/>
      <c r="O861" s="135"/>
    </row>
    <row r="862" spans="2:15" s="133" customFormat="1" x14ac:dyDescent="0.3">
      <c r="B862" s="133" t="s">
        <v>1100</v>
      </c>
      <c r="E862" s="94"/>
      <c r="F862" s="94"/>
      <c r="H862" s="95" t="str">
        <f>IF(G862="","",G862/[1]SUMMARY!$J$5)</f>
        <v/>
      </c>
      <c r="J862" s="134"/>
      <c r="K862" s="134"/>
      <c r="L862" s="134"/>
      <c r="M862" s="97"/>
      <c r="N862" s="134"/>
      <c r="O862" s="135"/>
    </row>
    <row r="863" spans="2:15" s="133" customFormat="1" x14ac:dyDescent="0.3">
      <c r="B863" s="133" t="s">
        <v>1101</v>
      </c>
      <c r="E863" s="94"/>
      <c r="F863" s="94"/>
      <c r="H863" s="95" t="str">
        <f>IF(G863="","",G863/[1]SUMMARY!$J$5)</f>
        <v/>
      </c>
      <c r="J863" s="134"/>
      <c r="K863" s="134"/>
      <c r="L863" s="134"/>
      <c r="M863" s="97"/>
      <c r="N863" s="134"/>
      <c r="O863" s="135"/>
    </row>
    <row r="864" spans="2:15" s="133" customFormat="1" x14ac:dyDescent="0.3">
      <c r="B864" s="133" t="s">
        <v>1102</v>
      </c>
      <c r="E864" s="94"/>
      <c r="F864" s="94"/>
      <c r="H864" s="95" t="str">
        <f>IF(G864="","",G864/[1]SUMMARY!$J$5)</f>
        <v/>
      </c>
      <c r="J864" s="134"/>
      <c r="K864" s="134"/>
      <c r="L864" s="134"/>
      <c r="M864" s="97"/>
      <c r="N864" s="134"/>
      <c r="O864" s="135"/>
    </row>
    <row r="865" spans="2:15" s="133" customFormat="1" x14ac:dyDescent="0.3">
      <c r="B865" s="133" t="s">
        <v>1103</v>
      </c>
      <c r="E865" s="94"/>
      <c r="F865" s="94"/>
      <c r="H865" s="95" t="str">
        <f>IF(G865="","",G865/[1]SUMMARY!$J$5)</f>
        <v/>
      </c>
      <c r="J865" s="134"/>
      <c r="K865" s="134"/>
      <c r="L865" s="134"/>
      <c r="M865" s="97"/>
      <c r="N865" s="134"/>
      <c r="O865" s="135"/>
    </row>
    <row r="866" spans="2:15" s="133" customFormat="1" x14ac:dyDescent="0.3">
      <c r="B866" s="133" t="s">
        <v>1104</v>
      </c>
      <c r="E866" s="94"/>
      <c r="F866" s="94"/>
      <c r="H866" s="95" t="str">
        <f>IF(G866="","",G866/[1]SUMMARY!$J$5)</f>
        <v/>
      </c>
      <c r="J866" s="134"/>
      <c r="K866" s="134"/>
      <c r="L866" s="134"/>
      <c r="M866" s="97"/>
      <c r="N866" s="134"/>
      <c r="O866" s="135"/>
    </row>
    <row r="867" spans="2:15" s="133" customFormat="1" x14ac:dyDescent="0.3">
      <c r="B867" s="133" t="s">
        <v>1105</v>
      </c>
      <c r="E867" s="94"/>
      <c r="F867" s="94"/>
      <c r="H867" s="95" t="str">
        <f>IF(G867="","",G867/[1]SUMMARY!$J$5)</f>
        <v/>
      </c>
      <c r="J867" s="134"/>
      <c r="K867" s="134"/>
      <c r="L867" s="134"/>
      <c r="M867" s="97"/>
      <c r="N867" s="134"/>
      <c r="O867" s="135"/>
    </row>
    <row r="868" spans="2:15" s="133" customFormat="1" x14ac:dyDescent="0.3">
      <c r="B868" s="133" t="s">
        <v>1106</v>
      </c>
      <c r="E868" s="94"/>
      <c r="F868" s="94"/>
      <c r="H868" s="95" t="str">
        <f>IF(G868="","",G868/[1]SUMMARY!$J$5)</f>
        <v/>
      </c>
      <c r="J868" s="134"/>
      <c r="K868" s="134"/>
      <c r="L868" s="134"/>
      <c r="M868" s="97"/>
      <c r="N868" s="134"/>
      <c r="O868" s="135"/>
    </row>
    <row r="869" spans="2:15" s="133" customFormat="1" x14ac:dyDescent="0.3">
      <c r="B869" s="133" t="s">
        <v>1107</v>
      </c>
      <c r="E869" s="94"/>
      <c r="F869" s="94"/>
      <c r="H869" s="95" t="str">
        <f>IF(G869="","",G869/[1]SUMMARY!$J$5)</f>
        <v/>
      </c>
      <c r="J869" s="134"/>
      <c r="K869" s="134"/>
      <c r="L869" s="134"/>
      <c r="M869" s="97"/>
      <c r="N869" s="134"/>
      <c r="O869" s="135"/>
    </row>
    <row r="870" spans="2:15" s="133" customFormat="1" x14ac:dyDescent="0.3">
      <c r="B870" s="133" t="s">
        <v>1108</v>
      </c>
      <c r="E870" s="94"/>
      <c r="F870" s="94"/>
      <c r="H870" s="95" t="str">
        <f>IF(G870="","",G870/[1]SUMMARY!$J$5)</f>
        <v/>
      </c>
      <c r="J870" s="134"/>
      <c r="K870" s="134"/>
      <c r="L870" s="134"/>
      <c r="M870" s="97"/>
      <c r="N870" s="134"/>
      <c r="O870" s="135"/>
    </row>
    <row r="871" spans="2:15" s="133" customFormat="1" x14ac:dyDescent="0.3">
      <c r="B871" s="133" t="s">
        <v>1109</v>
      </c>
      <c r="E871" s="94"/>
      <c r="F871" s="94"/>
      <c r="H871" s="95" t="str">
        <f>IF(G871="","",G871/[1]SUMMARY!$J$5)</f>
        <v/>
      </c>
      <c r="J871" s="134"/>
      <c r="K871" s="134"/>
      <c r="L871" s="134"/>
      <c r="M871" s="97"/>
      <c r="N871" s="134"/>
      <c r="O871" s="135"/>
    </row>
    <row r="872" spans="2:15" s="133" customFormat="1" x14ac:dyDescent="0.3">
      <c r="B872" s="133" t="s">
        <v>1110</v>
      </c>
      <c r="E872" s="94"/>
      <c r="F872" s="94"/>
      <c r="H872" s="95" t="str">
        <f>IF(G872="","",G872/[1]SUMMARY!$J$5)</f>
        <v/>
      </c>
      <c r="J872" s="134"/>
      <c r="K872" s="134"/>
      <c r="L872" s="134"/>
      <c r="M872" s="97"/>
      <c r="N872" s="134"/>
      <c r="O872" s="135"/>
    </row>
    <row r="873" spans="2:15" s="133" customFormat="1" x14ac:dyDescent="0.3">
      <c r="B873" s="133" t="s">
        <v>1111</v>
      </c>
      <c r="E873" s="94"/>
      <c r="F873" s="94"/>
      <c r="H873" s="95" t="str">
        <f>IF(G873="","",G873/[1]SUMMARY!$J$5)</f>
        <v/>
      </c>
      <c r="J873" s="134"/>
      <c r="K873" s="134"/>
      <c r="L873" s="134"/>
      <c r="M873" s="97"/>
      <c r="N873" s="134"/>
      <c r="O873" s="135"/>
    </row>
    <row r="874" spans="2:15" s="133" customFormat="1" x14ac:dyDescent="0.3">
      <c r="B874" s="133" t="s">
        <v>1112</v>
      </c>
      <c r="E874" s="94"/>
      <c r="F874" s="94"/>
      <c r="H874" s="95" t="str">
        <f>IF(G874="","",G874/[1]SUMMARY!$J$5)</f>
        <v/>
      </c>
      <c r="J874" s="134"/>
      <c r="K874" s="134"/>
      <c r="L874" s="134"/>
      <c r="M874" s="97"/>
      <c r="N874" s="134"/>
      <c r="O874" s="135"/>
    </row>
    <row r="875" spans="2:15" s="133" customFormat="1" x14ac:dyDescent="0.3">
      <c r="B875" s="133" t="s">
        <v>1113</v>
      </c>
      <c r="E875" s="94"/>
      <c r="F875" s="94"/>
      <c r="H875" s="95" t="str">
        <f>IF(G875="","",G875/[1]SUMMARY!$J$5)</f>
        <v/>
      </c>
      <c r="J875" s="134"/>
      <c r="K875" s="134"/>
      <c r="L875" s="134"/>
      <c r="M875" s="97"/>
      <c r="N875" s="134"/>
      <c r="O875" s="135"/>
    </row>
    <row r="876" spans="2:15" s="133" customFormat="1" x14ac:dyDescent="0.3">
      <c r="B876" s="133" t="s">
        <v>1114</v>
      </c>
      <c r="E876" s="94"/>
      <c r="F876" s="94"/>
      <c r="H876" s="95" t="str">
        <f>IF(G876="","",G876/[1]SUMMARY!$J$5)</f>
        <v/>
      </c>
      <c r="J876" s="134"/>
      <c r="K876" s="134"/>
      <c r="L876" s="134"/>
      <c r="M876" s="97"/>
      <c r="N876" s="134"/>
      <c r="O876" s="135"/>
    </row>
    <row r="877" spans="2:15" s="133" customFormat="1" x14ac:dyDescent="0.3">
      <c r="B877" s="133" t="s">
        <v>1115</v>
      </c>
      <c r="E877" s="94"/>
      <c r="F877" s="94"/>
      <c r="H877" s="95" t="str">
        <f>IF(G877="","",G877/[1]SUMMARY!$J$5)</f>
        <v/>
      </c>
      <c r="J877" s="134"/>
      <c r="K877" s="134"/>
      <c r="L877" s="134"/>
      <c r="M877" s="97"/>
      <c r="N877" s="134"/>
      <c r="O877" s="135"/>
    </row>
    <row r="878" spans="2:15" s="133" customFormat="1" x14ac:dyDescent="0.3">
      <c r="B878" s="133" t="s">
        <v>1116</v>
      </c>
      <c r="E878" s="94"/>
      <c r="F878" s="94"/>
      <c r="H878" s="95" t="str">
        <f>IF(G878="","",G878/[1]SUMMARY!$J$5)</f>
        <v/>
      </c>
      <c r="J878" s="134"/>
      <c r="K878" s="134"/>
      <c r="L878" s="134"/>
      <c r="M878" s="97"/>
      <c r="N878" s="134"/>
      <c r="O878" s="135"/>
    </row>
    <row r="879" spans="2:15" s="133" customFormat="1" x14ac:dyDescent="0.3">
      <c r="B879" s="133" t="s">
        <v>1117</v>
      </c>
      <c r="E879" s="94"/>
      <c r="F879" s="94"/>
      <c r="H879" s="95" t="str">
        <f>IF(G879="","",G879/[1]SUMMARY!$J$5)</f>
        <v/>
      </c>
      <c r="J879" s="134"/>
      <c r="K879" s="134"/>
      <c r="L879" s="134"/>
      <c r="M879" s="97"/>
      <c r="N879" s="134"/>
      <c r="O879" s="135"/>
    </row>
    <row r="880" spans="2:15" s="133" customFormat="1" x14ac:dyDescent="0.3">
      <c r="B880" s="133" t="s">
        <v>1118</v>
      </c>
      <c r="E880" s="94"/>
      <c r="F880" s="94"/>
      <c r="H880" s="95" t="str">
        <f>IF(G880="","",G880/[1]SUMMARY!$J$5)</f>
        <v/>
      </c>
      <c r="J880" s="134"/>
      <c r="K880" s="134"/>
      <c r="L880" s="134"/>
      <c r="M880" s="97"/>
      <c r="N880" s="134"/>
      <c r="O880" s="135"/>
    </row>
    <row r="881" spans="2:15" s="133" customFormat="1" x14ac:dyDescent="0.3">
      <c r="B881" s="133" t="s">
        <v>1119</v>
      </c>
      <c r="E881" s="94"/>
      <c r="F881" s="94"/>
      <c r="H881" s="95" t="str">
        <f>IF(G881="","",G881/[1]SUMMARY!$J$5)</f>
        <v/>
      </c>
      <c r="J881" s="134"/>
      <c r="K881" s="134"/>
      <c r="L881" s="134"/>
      <c r="M881" s="97"/>
      <c r="N881" s="134"/>
      <c r="O881" s="135"/>
    </row>
    <row r="882" spans="2:15" s="133" customFormat="1" x14ac:dyDescent="0.3">
      <c r="B882" s="133" t="s">
        <v>1120</v>
      </c>
      <c r="E882" s="94"/>
      <c r="F882" s="94"/>
      <c r="H882" s="95" t="str">
        <f>IF(G882="","",G882/[1]SUMMARY!$J$5)</f>
        <v/>
      </c>
      <c r="J882" s="134"/>
      <c r="K882" s="134"/>
      <c r="L882" s="134"/>
      <c r="M882" s="97"/>
      <c r="N882" s="134"/>
      <c r="O882" s="135"/>
    </row>
    <row r="883" spans="2:15" s="133" customFormat="1" x14ac:dyDescent="0.3">
      <c r="B883" s="133" t="s">
        <v>1121</v>
      </c>
      <c r="E883" s="94"/>
      <c r="F883" s="94"/>
      <c r="H883" s="95" t="str">
        <f>IF(G883="","",G883/[1]SUMMARY!$J$5)</f>
        <v/>
      </c>
      <c r="J883" s="134"/>
      <c r="K883" s="134"/>
      <c r="L883" s="134"/>
      <c r="M883" s="97"/>
      <c r="N883" s="134"/>
      <c r="O883" s="135"/>
    </row>
    <row r="884" spans="2:15" s="133" customFormat="1" x14ac:dyDescent="0.3">
      <c r="B884" s="133" t="s">
        <v>1122</v>
      </c>
      <c r="E884" s="94"/>
      <c r="F884" s="94"/>
      <c r="H884" s="95" t="str">
        <f>IF(G884="","",G884/[1]SUMMARY!$J$5)</f>
        <v/>
      </c>
      <c r="J884" s="134"/>
      <c r="K884" s="134"/>
      <c r="L884" s="134"/>
      <c r="M884" s="97"/>
      <c r="N884" s="134"/>
      <c r="O884" s="135"/>
    </row>
    <row r="885" spans="2:15" s="133" customFormat="1" x14ac:dyDescent="0.3">
      <c r="B885" s="133" t="s">
        <v>1123</v>
      </c>
      <c r="E885" s="94"/>
      <c r="F885" s="94"/>
      <c r="H885" s="95" t="str">
        <f>IF(G885="","",G885/[1]SUMMARY!$J$5)</f>
        <v/>
      </c>
      <c r="J885" s="134"/>
      <c r="K885" s="134"/>
      <c r="L885" s="134"/>
      <c r="M885" s="97"/>
      <c r="N885" s="134"/>
      <c r="O885" s="135"/>
    </row>
    <row r="886" spans="2:15" s="133" customFormat="1" x14ac:dyDescent="0.3">
      <c r="B886" s="133" t="s">
        <v>1124</v>
      </c>
      <c r="E886" s="94"/>
      <c r="F886" s="94"/>
      <c r="H886" s="95" t="str">
        <f>IF(G886="","",G886/[1]SUMMARY!$J$5)</f>
        <v/>
      </c>
      <c r="J886" s="134"/>
      <c r="K886" s="134"/>
      <c r="L886" s="134"/>
      <c r="M886" s="97"/>
      <c r="N886" s="134"/>
      <c r="O886" s="135"/>
    </row>
    <row r="887" spans="2:15" s="133" customFormat="1" x14ac:dyDescent="0.3">
      <c r="B887" s="133" t="s">
        <v>1125</v>
      </c>
      <c r="E887" s="94"/>
      <c r="F887" s="94"/>
      <c r="H887" s="95" t="str">
        <f>IF(G887="","",G887/[1]SUMMARY!$J$5)</f>
        <v/>
      </c>
      <c r="J887" s="134"/>
      <c r="K887" s="134"/>
      <c r="L887" s="134"/>
      <c r="M887" s="97"/>
      <c r="N887" s="134"/>
      <c r="O887" s="135"/>
    </row>
    <row r="888" spans="2:15" s="133" customFormat="1" x14ac:dyDescent="0.3">
      <c r="B888" s="133" t="s">
        <v>1126</v>
      </c>
      <c r="E888" s="94"/>
      <c r="F888" s="94"/>
      <c r="H888" s="95" t="str">
        <f>IF(G888="","",G888/[1]SUMMARY!$J$5)</f>
        <v/>
      </c>
      <c r="J888" s="134"/>
      <c r="K888" s="134"/>
      <c r="L888" s="134"/>
      <c r="M888" s="97"/>
      <c r="N888" s="134"/>
      <c r="O888" s="135"/>
    </row>
    <row r="889" spans="2:15" s="133" customFormat="1" x14ac:dyDescent="0.3">
      <c r="B889" s="133" t="s">
        <v>1127</v>
      </c>
      <c r="E889" s="94"/>
      <c r="F889" s="94"/>
      <c r="H889" s="95" t="str">
        <f>IF(G889="","",G889/[1]SUMMARY!$J$5)</f>
        <v/>
      </c>
      <c r="J889" s="134"/>
      <c r="K889" s="134"/>
      <c r="L889" s="134"/>
      <c r="M889" s="97"/>
      <c r="N889" s="134"/>
      <c r="O889" s="135"/>
    </row>
    <row r="890" spans="2:15" s="133" customFormat="1" x14ac:dyDescent="0.3">
      <c r="B890" s="133" t="s">
        <v>1128</v>
      </c>
      <c r="E890" s="94"/>
      <c r="F890" s="94"/>
      <c r="H890" s="95" t="str">
        <f>IF(G890="","",G890/[1]SUMMARY!$J$5)</f>
        <v/>
      </c>
      <c r="J890" s="134"/>
      <c r="K890" s="134"/>
      <c r="L890" s="134"/>
      <c r="M890" s="97"/>
      <c r="N890" s="134"/>
      <c r="O890" s="135"/>
    </row>
    <row r="891" spans="2:15" s="133" customFormat="1" x14ac:dyDescent="0.3">
      <c r="B891" s="133" t="s">
        <v>1129</v>
      </c>
      <c r="E891" s="94"/>
      <c r="F891" s="94"/>
      <c r="H891" s="95" t="str">
        <f>IF(G891="","",G891/[1]SUMMARY!$J$5)</f>
        <v/>
      </c>
      <c r="J891" s="134"/>
      <c r="K891" s="134"/>
      <c r="L891" s="134"/>
      <c r="M891" s="97"/>
      <c r="N891" s="134"/>
      <c r="O891" s="135"/>
    </row>
    <row r="892" spans="2:15" s="133" customFormat="1" x14ac:dyDescent="0.3">
      <c r="B892" s="133" t="s">
        <v>1130</v>
      </c>
      <c r="E892" s="94"/>
      <c r="F892" s="94"/>
      <c r="H892" s="95" t="str">
        <f>IF(G892="","",G892/[1]SUMMARY!$J$5)</f>
        <v/>
      </c>
      <c r="J892" s="134"/>
      <c r="K892" s="134"/>
      <c r="L892" s="134"/>
      <c r="M892" s="97"/>
      <c r="N892" s="134"/>
      <c r="O892" s="135"/>
    </row>
    <row r="893" spans="2:15" s="133" customFormat="1" x14ac:dyDescent="0.3">
      <c r="B893" s="133" t="s">
        <v>1131</v>
      </c>
      <c r="E893" s="94"/>
      <c r="F893" s="94"/>
      <c r="H893" s="95" t="str">
        <f>IF(G893="","",G893/[1]SUMMARY!$J$5)</f>
        <v/>
      </c>
      <c r="J893" s="134"/>
      <c r="K893" s="134"/>
      <c r="L893" s="134"/>
      <c r="M893" s="97"/>
      <c r="N893" s="134"/>
      <c r="O893" s="135"/>
    </row>
    <row r="894" spans="2:15" s="133" customFormat="1" x14ac:dyDescent="0.3">
      <c r="B894" s="133" t="s">
        <v>1132</v>
      </c>
      <c r="E894" s="94"/>
      <c r="F894" s="94"/>
      <c r="H894" s="95" t="str">
        <f>IF(G894="","",G894/[1]SUMMARY!$J$5)</f>
        <v/>
      </c>
      <c r="J894" s="134"/>
      <c r="K894" s="134"/>
      <c r="L894" s="134"/>
      <c r="M894" s="97"/>
      <c r="N894" s="134"/>
      <c r="O894" s="135"/>
    </row>
    <row r="895" spans="2:15" s="133" customFormat="1" x14ac:dyDescent="0.3">
      <c r="B895" s="133" t="s">
        <v>1133</v>
      </c>
      <c r="E895" s="94"/>
      <c r="F895" s="94"/>
      <c r="H895" s="95" t="str">
        <f>IF(G895="","",G895/[1]SUMMARY!$J$5)</f>
        <v/>
      </c>
      <c r="J895" s="134"/>
      <c r="K895" s="134"/>
      <c r="L895" s="134"/>
      <c r="M895" s="97"/>
      <c r="N895" s="134"/>
      <c r="O895" s="135"/>
    </row>
    <row r="896" spans="2:15" s="133" customFormat="1" x14ac:dyDescent="0.3">
      <c r="B896" s="133" t="s">
        <v>1134</v>
      </c>
      <c r="E896" s="94"/>
      <c r="F896" s="94"/>
      <c r="H896" s="95" t="str">
        <f>IF(G896="","",G896/[1]SUMMARY!$J$5)</f>
        <v/>
      </c>
      <c r="J896" s="134"/>
      <c r="K896" s="134"/>
      <c r="L896" s="134"/>
      <c r="M896" s="97"/>
      <c r="N896" s="134"/>
      <c r="O896" s="135"/>
    </row>
    <row r="897" spans="2:15" s="133" customFormat="1" x14ac:dyDescent="0.3">
      <c r="B897" s="133" t="s">
        <v>1135</v>
      </c>
      <c r="E897" s="94"/>
      <c r="F897" s="94"/>
      <c r="H897" s="95" t="str">
        <f>IF(G897="","",G897/[1]SUMMARY!$J$5)</f>
        <v/>
      </c>
      <c r="J897" s="134"/>
      <c r="K897" s="134"/>
      <c r="L897" s="134"/>
      <c r="M897" s="97"/>
      <c r="N897" s="134"/>
      <c r="O897" s="135"/>
    </row>
    <row r="898" spans="2:15" s="133" customFormat="1" x14ac:dyDescent="0.3">
      <c r="B898" s="133" t="s">
        <v>1136</v>
      </c>
      <c r="E898" s="94"/>
      <c r="F898" s="94"/>
      <c r="H898" s="95" t="str">
        <f>IF(G898="","",G898/[1]SUMMARY!$J$5)</f>
        <v/>
      </c>
      <c r="J898" s="134"/>
      <c r="K898" s="134"/>
      <c r="L898" s="134"/>
      <c r="M898" s="97"/>
      <c r="N898" s="134"/>
      <c r="O898" s="135"/>
    </row>
    <row r="899" spans="2:15" s="133" customFormat="1" x14ac:dyDescent="0.3">
      <c r="B899" s="133" t="s">
        <v>1137</v>
      </c>
      <c r="E899" s="94"/>
      <c r="F899" s="94"/>
      <c r="H899" s="95" t="str">
        <f>IF(G899="","",G899/[1]SUMMARY!$J$5)</f>
        <v/>
      </c>
      <c r="J899" s="134"/>
      <c r="K899" s="134"/>
      <c r="L899" s="134"/>
      <c r="M899" s="97"/>
      <c r="N899" s="134"/>
      <c r="O899" s="135"/>
    </row>
    <row r="900" spans="2:15" s="133" customFormat="1" x14ac:dyDescent="0.3">
      <c r="B900" s="133" t="s">
        <v>1138</v>
      </c>
      <c r="E900" s="94"/>
      <c r="F900" s="94"/>
      <c r="H900" s="95" t="str">
        <f>IF(G900="","",G900/[1]SUMMARY!$J$5)</f>
        <v/>
      </c>
      <c r="J900" s="134"/>
      <c r="K900" s="134"/>
      <c r="L900" s="134"/>
      <c r="M900" s="97"/>
      <c r="N900" s="134"/>
      <c r="O900" s="135"/>
    </row>
    <row r="901" spans="2:15" s="133" customFormat="1" x14ac:dyDescent="0.3">
      <c r="B901" s="133" t="s">
        <v>1139</v>
      </c>
      <c r="E901" s="94"/>
      <c r="F901" s="94"/>
      <c r="H901" s="95" t="str">
        <f>IF(G901="","",G901/[1]SUMMARY!$J$5)</f>
        <v/>
      </c>
      <c r="J901" s="134"/>
      <c r="K901" s="134"/>
      <c r="L901" s="134"/>
      <c r="M901" s="97"/>
      <c r="N901" s="134"/>
      <c r="O901" s="135"/>
    </row>
    <row r="902" spans="2:15" s="133" customFormat="1" x14ac:dyDescent="0.3">
      <c r="B902" s="133" t="s">
        <v>1140</v>
      </c>
      <c r="E902" s="94"/>
      <c r="F902" s="94"/>
      <c r="H902" s="95" t="str">
        <f>IF(G902="","",G902/[1]SUMMARY!$J$5)</f>
        <v/>
      </c>
      <c r="J902" s="134"/>
      <c r="K902" s="134"/>
      <c r="L902" s="134"/>
      <c r="M902" s="97"/>
      <c r="N902" s="134"/>
      <c r="O902" s="135"/>
    </row>
    <row r="903" spans="2:15" s="133" customFormat="1" x14ac:dyDescent="0.3">
      <c r="B903" s="133" t="s">
        <v>1141</v>
      </c>
      <c r="E903" s="94"/>
      <c r="F903" s="94"/>
      <c r="H903" s="95" t="str">
        <f>IF(G903="","",G903/[1]SUMMARY!$J$5)</f>
        <v/>
      </c>
      <c r="J903" s="134"/>
      <c r="K903" s="134"/>
      <c r="L903" s="134"/>
      <c r="M903" s="97"/>
      <c r="N903" s="134"/>
      <c r="O903" s="135"/>
    </row>
    <row r="904" spans="2:15" s="133" customFormat="1" x14ac:dyDescent="0.3">
      <c r="B904" s="133" t="s">
        <v>1142</v>
      </c>
      <c r="E904" s="94"/>
      <c r="F904" s="94"/>
      <c r="H904" s="95" t="str">
        <f>IF(G904="","",G904/[1]SUMMARY!$J$5)</f>
        <v/>
      </c>
      <c r="J904" s="134"/>
      <c r="K904" s="134"/>
      <c r="L904" s="134"/>
      <c r="M904" s="97"/>
      <c r="N904" s="134"/>
      <c r="O904" s="135"/>
    </row>
    <row r="905" spans="2:15" s="133" customFormat="1" x14ac:dyDescent="0.3">
      <c r="B905" s="133" t="s">
        <v>1143</v>
      </c>
      <c r="E905" s="94"/>
      <c r="F905" s="94"/>
      <c r="H905" s="95" t="str">
        <f>IF(G905="","",G905/[1]SUMMARY!$J$5)</f>
        <v/>
      </c>
      <c r="J905" s="134"/>
      <c r="K905" s="134"/>
      <c r="L905" s="134"/>
      <c r="M905" s="97"/>
      <c r="N905" s="134"/>
      <c r="O905" s="135"/>
    </row>
    <row r="906" spans="2:15" s="133" customFormat="1" x14ac:dyDescent="0.3">
      <c r="B906" s="133" t="s">
        <v>1144</v>
      </c>
      <c r="E906" s="94"/>
      <c r="F906" s="94"/>
      <c r="H906" s="95" t="str">
        <f>IF(G906="","",G906/[1]SUMMARY!$J$5)</f>
        <v/>
      </c>
      <c r="J906" s="134"/>
      <c r="K906" s="134"/>
      <c r="L906" s="134"/>
      <c r="M906" s="97"/>
      <c r="N906" s="134"/>
      <c r="O906" s="135"/>
    </row>
    <row r="907" spans="2:15" s="133" customFormat="1" x14ac:dyDescent="0.3">
      <c r="B907" s="133" t="s">
        <v>1145</v>
      </c>
      <c r="E907" s="94"/>
      <c r="F907" s="94"/>
      <c r="H907" s="95" t="str">
        <f>IF(G907="","",G907/[1]SUMMARY!$J$5)</f>
        <v/>
      </c>
      <c r="J907" s="134"/>
      <c r="K907" s="134"/>
      <c r="L907" s="134"/>
      <c r="M907" s="97"/>
      <c r="N907" s="134"/>
      <c r="O907" s="135"/>
    </row>
    <row r="908" spans="2:15" s="133" customFormat="1" x14ac:dyDescent="0.3">
      <c r="B908" s="133" t="s">
        <v>1146</v>
      </c>
      <c r="E908" s="94"/>
      <c r="F908" s="94"/>
      <c r="H908" s="95" t="str">
        <f>IF(G908="","",G908/[1]SUMMARY!$J$5)</f>
        <v/>
      </c>
      <c r="J908" s="134"/>
      <c r="K908" s="134"/>
      <c r="L908" s="134"/>
      <c r="M908" s="97"/>
      <c r="N908" s="134"/>
      <c r="O908" s="135"/>
    </row>
    <row r="909" spans="2:15" s="133" customFormat="1" x14ac:dyDescent="0.3">
      <c r="B909" s="133" t="s">
        <v>1147</v>
      </c>
      <c r="E909" s="94"/>
      <c r="F909" s="94"/>
      <c r="H909" s="95" t="str">
        <f>IF(G909="","",G909/[1]SUMMARY!$J$5)</f>
        <v/>
      </c>
      <c r="J909" s="134"/>
      <c r="K909" s="134"/>
      <c r="L909" s="134"/>
      <c r="M909" s="97"/>
      <c r="N909" s="134"/>
      <c r="O909" s="135"/>
    </row>
    <row r="910" spans="2:15" s="133" customFormat="1" x14ac:dyDescent="0.3">
      <c r="B910" s="133" t="s">
        <v>1148</v>
      </c>
      <c r="E910" s="94"/>
      <c r="F910" s="94"/>
      <c r="H910" s="95" t="str">
        <f>IF(G910="","",G910/[1]SUMMARY!$J$5)</f>
        <v/>
      </c>
      <c r="J910" s="134"/>
      <c r="K910" s="134"/>
      <c r="L910" s="134"/>
      <c r="M910" s="97"/>
      <c r="N910" s="134"/>
      <c r="O910" s="135"/>
    </row>
    <row r="911" spans="2:15" s="133" customFormat="1" x14ac:dyDescent="0.3">
      <c r="B911" s="133" t="s">
        <v>1149</v>
      </c>
      <c r="E911" s="94"/>
      <c r="F911" s="94"/>
      <c r="H911" s="95" t="str">
        <f>IF(G911="","",G911/[1]SUMMARY!$J$5)</f>
        <v/>
      </c>
      <c r="J911" s="134"/>
      <c r="K911" s="134"/>
      <c r="L911" s="134"/>
      <c r="M911" s="97"/>
      <c r="N911" s="134"/>
      <c r="O911" s="135"/>
    </row>
    <row r="912" spans="2:15" s="133" customFormat="1" x14ac:dyDescent="0.3">
      <c r="B912" s="133" t="s">
        <v>1150</v>
      </c>
      <c r="E912" s="94"/>
      <c r="F912" s="94"/>
      <c r="H912" s="95" t="str">
        <f>IF(G912="","",G912/[1]SUMMARY!$J$5)</f>
        <v/>
      </c>
      <c r="J912" s="134"/>
      <c r="K912" s="134"/>
      <c r="L912" s="134"/>
      <c r="M912" s="97"/>
      <c r="N912" s="134"/>
      <c r="O912" s="135"/>
    </row>
    <row r="913" spans="2:15" s="133" customFormat="1" x14ac:dyDescent="0.3">
      <c r="B913" s="133" t="s">
        <v>1151</v>
      </c>
      <c r="E913" s="94"/>
      <c r="F913" s="94"/>
      <c r="H913" s="95" t="str">
        <f>IF(G913="","",G913/[1]SUMMARY!$J$5)</f>
        <v/>
      </c>
      <c r="J913" s="134"/>
      <c r="K913" s="134"/>
      <c r="L913" s="134"/>
      <c r="M913" s="97"/>
      <c r="N913" s="134"/>
      <c r="O913" s="135"/>
    </row>
    <row r="914" spans="2:15" s="133" customFormat="1" x14ac:dyDescent="0.3">
      <c r="B914" s="133" t="s">
        <v>1152</v>
      </c>
      <c r="E914" s="94"/>
      <c r="F914" s="94"/>
      <c r="H914" s="95" t="str">
        <f>IF(G914="","",G914/[1]SUMMARY!$J$5)</f>
        <v/>
      </c>
      <c r="J914" s="134"/>
      <c r="K914" s="134"/>
      <c r="L914" s="134"/>
      <c r="M914" s="97"/>
      <c r="N914" s="134"/>
      <c r="O914" s="135"/>
    </row>
    <row r="915" spans="2:15" s="133" customFormat="1" x14ac:dyDescent="0.3">
      <c r="B915" s="133" t="s">
        <v>1153</v>
      </c>
      <c r="E915" s="94"/>
      <c r="F915" s="94"/>
      <c r="H915" s="95" t="str">
        <f>IF(G915="","",G915/[1]SUMMARY!$J$5)</f>
        <v/>
      </c>
      <c r="J915" s="134"/>
      <c r="K915" s="134"/>
      <c r="L915" s="134"/>
      <c r="M915" s="97"/>
      <c r="N915" s="134"/>
      <c r="O915" s="135"/>
    </row>
    <row r="916" spans="2:15" s="133" customFormat="1" x14ac:dyDescent="0.3">
      <c r="B916" s="133" t="s">
        <v>1154</v>
      </c>
      <c r="E916" s="94"/>
      <c r="F916" s="94"/>
      <c r="H916" s="95" t="str">
        <f>IF(G916="","",G916/[1]SUMMARY!$J$5)</f>
        <v/>
      </c>
      <c r="J916" s="134"/>
      <c r="K916" s="134"/>
      <c r="L916" s="134"/>
      <c r="M916" s="97"/>
      <c r="N916" s="134"/>
      <c r="O916" s="135"/>
    </row>
    <row r="917" spans="2:15" s="133" customFormat="1" x14ac:dyDescent="0.3">
      <c r="B917" s="133" t="s">
        <v>1155</v>
      </c>
      <c r="E917" s="94"/>
      <c r="F917" s="94"/>
      <c r="H917" s="95" t="str">
        <f>IF(G917="","",G917/[1]SUMMARY!$J$5)</f>
        <v/>
      </c>
      <c r="J917" s="134"/>
      <c r="K917" s="134"/>
      <c r="L917" s="134"/>
      <c r="M917" s="97"/>
      <c r="N917" s="134"/>
      <c r="O917" s="135"/>
    </row>
    <row r="918" spans="2:15" s="133" customFormat="1" x14ac:dyDescent="0.3">
      <c r="B918" s="133" t="s">
        <v>1156</v>
      </c>
      <c r="E918" s="94"/>
      <c r="F918" s="94"/>
      <c r="H918" s="95" t="str">
        <f>IF(G918="","",G918/[1]SUMMARY!$J$5)</f>
        <v/>
      </c>
      <c r="J918" s="134"/>
      <c r="K918" s="134"/>
      <c r="L918" s="134"/>
      <c r="M918" s="97"/>
      <c r="N918" s="134"/>
      <c r="O918" s="135"/>
    </row>
    <row r="919" spans="2:15" s="133" customFormat="1" x14ac:dyDescent="0.3">
      <c r="B919" s="133" t="s">
        <v>1157</v>
      </c>
      <c r="E919" s="94"/>
      <c r="F919" s="94"/>
      <c r="H919" s="95" t="str">
        <f>IF(G919="","",G919/[1]SUMMARY!$J$5)</f>
        <v/>
      </c>
      <c r="J919" s="134"/>
      <c r="K919" s="134"/>
      <c r="L919" s="134"/>
      <c r="M919" s="97"/>
      <c r="N919" s="134"/>
      <c r="O919" s="135"/>
    </row>
    <row r="920" spans="2:15" s="133" customFormat="1" x14ac:dyDescent="0.3">
      <c r="B920" s="133" t="s">
        <v>1158</v>
      </c>
      <c r="E920" s="94"/>
      <c r="F920" s="94"/>
      <c r="H920" s="95" t="str">
        <f>IF(G920="","",G920/[1]SUMMARY!$J$5)</f>
        <v/>
      </c>
      <c r="J920" s="134"/>
      <c r="K920" s="134"/>
      <c r="L920" s="134"/>
      <c r="M920" s="97"/>
      <c r="N920" s="134"/>
      <c r="O920" s="135"/>
    </row>
    <row r="921" spans="2:15" s="133" customFormat="1" x14ac:dyDescent="0.3">
      <c r="B921" s="133" t="s">
        <v>1159</v>
      </c>
      <c r="E921" s="94"/>
      <c r="F921" s="94"/>
      <c r="H921" s="95" t="str">
        <f>IF(G921="","",G921/[1]SUMMARY!$J$5)</f>
        <v/>
      </c>
      <c r="J921" s="134"/>
      <c r="K921" s="134"/>
      <c r="L921" s="134"/>
      <c r="M921" s="97"/>
      <c r="N921" s="134"/>
      <c r="O921" s="135"/>
    </row>
    <row r="922" spans="2:15" s="133" customFormat="1" x14ac:dyDescent="0.3">
      <c r="B922" s="133" t="s">
        <v>1160</v>
      </c>
      <c r="E922" s="94"/>
      <c r="F922" s="94"/>
      <c r="H922" s="95" t="str">
        <f>IF(G922="","",G922/[1]SUMMARY!$J$5)</f>
        <v/>
      </c>
      <c r="J922" s="134"/>
      <c r="K922" s="134"/>
      <c r="L922" s="134"/>
      <c r="M922" s="97"/>
      <c r="N922" s="134"/>
      <c r="O922" s="135"/>
    </row>
    <row r="923" spans="2:15" s="133" customFormat="1" x14ac:dyDescent="0.3">
      <c r="B923" s="133" t="s">
        <v>1161</v>
      </c>
      <c r="E923" s="94"/>
      <c r="F923" s="94"/>
      <c r="H923" s="95" t="str">
        <f>IF(G923="","",G923/[1]SUMMARY!$J$5)</f>
        <v/>
      </c>
      <c r="J923" s="134"/>
      <c r="K923" s="134"/>
      <c r="L923" s="134"/>
      <c r="M923" s="97"/>
      <c r="N923" s="134"/>
      <c r="O923" s="135"/>
    </row>
    <row r="924" spans="2:15" s="133" customFormat="1" x14ac:dyDescent="0.3">
      <c r="B924" s="133" t="s">
        <v>1162</v>
      </c>
      <c r="E924" s="94"/>
      <c r="F924" s="94"/>
      <c r="H924" s="95" t="str">
        <f>IF(G924="","",G924/[1]SUMMARY!$J$5)</f>
        <v/>
      </c>
      <c r="J924" s="134"/>
      <c r="K924" s="134"/>
      <c r="L924" s="134"/>
      <c r="M924" s="97"/>
      <c r="N924" s="134"/>
      <c r="O924" s="135"/>
    </row>
    <row r="925" spans="2:15" s="133" customFormat="1" x14ac:dyDescent="0.3">
      <c r="B925" s="133" t="s">
        <v>1163</v>
      </c>
      <c r="E925" s="94"/>
      <c r="F925" s="94"/>
      <c r="H925" s="95" t="str">
        <f>IF(G925="","",G925/[1]SUMMARY!$J$5)</f>
        <v/>
      </c>
      <c r="J925" s="134"/>
      <c r="K925" s="134"/>
      <c r="L925" s="134"/>
      <c r="M925" s="97"/>
      <c r="N925" s="134"/>
      <c r="O925" s="135"/>
    </row>
    <row r="926" spans="2:15" s="133" customFormat="1" x14ac:dyDescent="0.3">
      <c r="B926" s="133" t="s">
        <v>1164</v>
      </c>
      <c r="E926" s="94"/>
      <c r="F926" s="94"/>
      <c r="H926" s="95" t="str">
        <f>IF(G926="","",G926/[1]SUMMARY!$J$5)</f>
        <v/>
      </c>
      <c r="J926" s="134"/>
      <c r="K926" s="134"/>
      <c r="L926" s="134"/>
      <c r="M926" s="97"/>
      <c r="N926" s="134"/>
      <c r="O926" s="135"/>
    </row>
    <row r="927" spans="2:15" s="133" customFormat="1" x14ac:dyDescent="0.3">
      <c r="B927" s="133" t="s">
        <v>1165</v>
      </c>
      <c r="E927" s="94"/>
      <c r="F927" s="94"/>
      <c r="H927" s="95" t="str">
        <f>IF(G927="","",G927/[1]SUMMARY!$J$5)</f>
        <v/>
      </c>
      <c r="J927" s="134"/>
      <c r="K927" s="134"/>
      <c r="L927" s="134"/>
      <c r="M927" s="97"/>
      <c r="N927" s="134"/>
      <c r="O927" s="135"/>
    </row>
    <row r="928" spans="2:15" s="133" customFormat="1" x14ac:dyDescent="0.3">
      <c r="B928" s="133" t="s">
        <v>1166</v>
      </c>
      <c r="E928" s="94"/>
      <c r="F928" s="94"/>
      <c r="H928" s="95" t="str">
        <f>IF(G928="","",G928/[1]SUMMARY!$J$5)</f>
        <v/>
      </c>
      <c r="J928" s="134"/>
      <c r="K928" s="134"/>
      <c r="L928" s="134"/>
      <c r="M928" s="97"/>
      <c r="N928" s="134"/>
      <c r="O928" s="135"/>
    </row>
    <row r="929" spans="2:15" s="133" customFormat="1" x14ac:dyDescent="0.3">
      <c r="B929" s="133" t="s">
        <v>1167</v>
      </c>
      <c r="E929" s="94"/>
      <c r="F929" s="94"/>
      <c r="H929" s="95" t="str">
        <f>IF(G929="","",G929/[1]SUMMARY!$J$5)</f>
        <v/>
      </c>
      <c r="J929" s="134"/>
      <c r="K929" s="134"/>
      <c r="L929" s="134"/>
      <c r="M929" s="97"/>
      <c r="N929" s="134"/>
      <c r="O929" s="135"/>
    </row>
    <row r="930" spans="2:15" s="133" customFormat="1" x14ac:dyDescent="0.3">
      <c r="B930" s="133" t="s">
        <v>1168</v>
      </c>
      <c r="E930" s="94"/>
      <c r="F930" s="94"/>
      <c r="H930" s="95" t="str">
        <f>IF(G930="","",G930/[1]SUMMARY!$J$5)</f>
        <v/>
      </c>
      <c r="J930" s="134"/>
      <c r="K930" s="134"/>
      <c r="L930" s="134"/>
      <c r="M930" s="97"/>
      <c r="N930" s="134"/>
      <c r="O930" s="135"/>
    </row>
    <row r="931" spans="2:15" s="133" customFormat="1" x14ac:dyDescent="0.3">
      <c r="B931" s="133" t="s">
        <v>1169</v>
      </c>
      <c r="E931" s="94"/>
      <c r="F931" s="94"/>
      <c r="H931" s="95" t="str">
        <f>IF(G931="","",G931/[1]SUMMARY!$J$5)</f>
        <v/>
      </c>
      <c r="J931" s="134"/>
      <c r="K931" s="134"/>
      <c r="L931" s="134"/>
      <c r="M931" s="97"/>
      <c r="N931" s="134"/>
      <c r="O931" s="135"/>
    </row>
    <row r="932" spans="2:15" s="133" customFormat="1" x14ac:dyDescent="0.3">
      <c r="B932" s="133" t="s">
        <v>1170</v>
      </c>
      <c r="E932" s="94"/>
      <c r="F932" s="94"/>
      <c r="H932" s="95" t="str">
        <f>IF(G932="","",G932/[1]SUMMARY!$J$5)</f>
        <v/>
      </c>
      <c r="J932" s="134"/>
      <c r="K932" s="134"/>
      <c r="L932" s="134"/>
      <c r="M932" s="97"/>
      <c r="N932" s="134"/>
      <c r="O932" s="135"/>
    </row>
    <row r="933" spans="2:15" s="133" customFormat="1" x14ac:dyDescent="0.3">
      <c r="B933" s="133" t="s">
        <v>1171</v>
      </c>
      <c r="E933" s="94"/>
      <c r="F933" s="94"/>
      <c r="H933" s="95" t="str">
        <f>IF(G933="","",G933/[1]SUMMARY!$J$5)</f>
        <v/>
      </c>
      <c r="J933" s="134"/>
      <c r="K933" s="134"/>
      <c r="L933" s="134"/>
      <c r="M933" s="97"/>
      <c r="N933" s="134"/>
      <c r="O933" s="135"/>
    </row>
    <row r="934" spans="2:15" s="133" customFormat="1" x14ac:dyDescent="0.3">
      <c r="B934" s="133" t="s">
        <v>1172</v>
      </c>
      <c r="E934" s="94"/>
      <c r="F934" s="94"/>
      <c r="H934" s="95" t="str">
        <f>IF(G934="","",G934/[1]SUMMARY!$J$5)</f>
        <v/>
      </c>
      <c r="J934" s="134"/>
      <c r="K934" s="134"/>
      <c r="L934" s="134"/>
      <c r="M934" s="97"/>
      <c r="N934" s="134"/>
      <c r="O934" s="135"/>
    </row>
    <row r="935" spans="2:15" s="133" customFormat="1" x14ac:dyDescent="0.3">
      <c r="B935" s="133" t="s">
        <v>1173</v>
      </c>
      <c r="E935" s="94"/>
      <c r="F935" s="94"/>
      <c r="H935" s="95" t="str">
        <f>IF(G935="","",G935/[1]SUMMARY!$J$5)</f>
        <v/>
      </c>
      <c r="J935" s="134"/>
      <c r="K935" s="134"/>
      <c r="L935" s="134"/>
      <c r="M935" s="97"/>
      <c r="N935" s="134"/>
      <c r="O935" s="135"/>
    </row>
    <row r="936" spans="2:15" s="133" customFormat="1" x14ac:dyDescent="0.3">
      <c r="B936" s="133" t="s">
        <v>1174</v>
      </c>
      <c r="E936" s="94"/>
      <c r="F936" s="94"/>
      <c r="H936" s="95" t="str">
        <f>IF(G936="","",G936/[1]SUMMARY!$J$5)</f>
        <v/>
      </c>
      <c r="J936" s="134"/>
      <c r="K936" s="134"/>
      <c r="L936" s="134"/>
      <c r="M936" s="97"/>
      <c r="N936" s="134"/>
      <c r="O936" s="135"/>
    </row>
    <row r="937" spans="2:15" s="133" customFormat="1" x14ac:dyDescent="0.3">
      <c r="B937" s="133" t="s">
        <v>1175</v>
      </c>
      <c r="E937" s="94"/>
      <c r="F937" s="94"/>
      <c r="H937" s="95" t="str">
        <f>IF(G937="","",G937/[1]SUMMARY!$J$5)</f>
        <v/>
      </c>
      <c r="J937" s="134"/>
      <c r="K937" s="134"/>
      <c r="L937" s="134"/>
      <c r="M937" s="97"/>
      <c r="N937" s="134"/>
      <c r="O937" s="135"/>
    </row>
    <row r="938" spans="2:15" s="133" customFormat="1" x14ac:dyDescent="0.3">
      <c r="B938" s="133" t="s">
        <v>1176</v>
      </c>
      <c r="E938" s="94"/>
      <c r="F938" s="94"/>
      <c r="H938" s="95" t="str">
        <f>IF(G938="","",G938/[1]SUMMARY!$J$5)</f>
        <v/>
      </c>
      <c r="J938" s="134"/>
      <c r="K938" s="134"/>
      <c r="L938" s="134"/>
      <c r="M938" s="97"/>
      <c r="N938" s="134"/>
      <c r="O938" s="135"/>
    </row>
    <row r="939" spans="2:15" s="133" customFormat="1" x14ac:dyDescent="0.3">
      <c r="B939" s="133" t="s">
        <v>1177</v>
      </c>
      <c r="E939" s="94"/>
      <c r="F939" s="94"/>
      <c r="H939" s="95" t="str">
        <f>IF(G939="","",G939/[1]SUMMARY!$J$5)</f>
        <v/>
      </c>
      <c r="J939" s="134"/>
      <c r="K939" s="134"/>
      <c r="L939" s="134"/>
      <c r="M939" s="97"/>
      <c r="N939" s="134"/>
      <c r="O939" s="135"/>
    </row>
    <row r="940" spans="2:15" s="133" customFormat="1" x14ac:dyDescent="0.3">
      <c r="B940" s="133" t="s">
        <v>1178</v>
      </c>
      <c r="E940" s="94"/>
      <c r="F940" s="94"/>
      <c r="H940" s="95" t="str">
        <f>IF(G940="","",G940/[1]SUMMARY!$J$5)</f>
        <v/>
      </c>
      <c r="J940" s="134"/>
      <c r="K940" s="134"/>
      <c r="L940" s="134"/>
      <c r="M940" s="97"/>
      <c r="N940" s="134"/>
      <c r="O940" s="135"/>
    </row>
    <row r="941" spans="2:15" s="133" customFormat="1" x14ac:dyDescent="0.3">
      <c r="B941" s="133" t="s">
        <v>1179</v>
      </c>
      <c r="E941" s="94"/>
      <c r="F941" s="94"/>
      <c r="H941" s="95" t="str">
        <f>IF(G941="","",G941/[1]SUMMARY!$J$5)</f>
        <v/>
      </c>
      <c r="J941" s="134"/>
      <c r="K941" s="134"/>
      <c r="L941" s="134"/>
      <c r="M941" s="97"/>
      <c r="N941" s="134"/>
      <c r="O941" s="135"/>
    </row>
    <row r="942" spans="2:15" s="133" customFormat="1" x14ac:dyDescent="0.3">
      <c r="B942" s="133" t="s">
        <v>1180</v>
      </c>
      <c r="E942" s="94"/>
      <c r="F942" s="94"/>
      <c r="H942" s="95" t="str">
        <f>IF(G942="","",G942/[1]SUMMARY!$J$5)</f>
        <v/>
      </c>
      <c r="J942" s="134"/>
      <c r="K942" s="134"/>
      <c r="L942" s="134"/>
      <c r="M942" s="97"/>
      <c r="N942" s="134"/>
      <c r="O942" s="135"/>
    </row>
    <row r="943" spans="2:15" s="133" customFormat="1" x14ac:dyDescent="0.3">
      <c r="B943" s="133" t="s">
        <v>1181</v>
      </c>
      <c r="E943" s="94"/>
      <c r="F943" s="94"/>
      <c r="H943" s="95" t="str">
        <f>IF(G943="","",G943/[1]SUMMARY!$J$5)</f>
        <v/>
      </c>
      <c r="J943" s="134"/>
      <c r="K943" s="134"/>
      <c r="L943" s="134"/>
      <c r="M943" s="97"/>
      <c r="N943" s="134"/>
      <c r="O943" s="135"/>
    </row>
    <row r="944" spans="2:15" s="133" customFormat="1" x14ac:dyDescent="0.3">
      <c r="B944" s="133" t="s">
        <v>1182</v>
      </c>
      <c r="E944" s="94"/>
      <c r="F944" s="94"/>
      <c r="H944" s="95" t="str">
        <f>IF(G944="","",G944/[1]SUMMARY!$J$5)</f>
        <v/>
      </c>
      <c r="J944" s="134"/>
      <c r="K944" s="134"/>
      <c r="L944" s="134"/>
      <c r="M944" s="97"/>
      <c r="N944" s="134"/>
      <c r="O944" s="135"/>
    </row>
    <row r="945" spans="2:15" s="133" customFormat="1" x14ac:dyDescent="0.3">
      <c r="B945" s="133" t="s">
        <v>1183</v>
      </c>
      <c r="E945" s="94"/>
      <c r="F945" s="94"/>
      <c r="H945" s="95" t="str">
        <f>IF(G945="","",G945/[1]SUMMARY!$J$5)</f>
        <v/>
      </c>
      <c r="J945" s="134"/>
      <c r="K945" s="134"/>
      <c r="L945" s="134"/>
      <c r="M945" s="97"/>
      <c r="N945" s="134"/>
      <c r="O945" s="135"/>
    </row>
    <row r="946" spans="2:15" s="133" customFormat="1" x14ac:dyDescent="0.3">
      <c r="B946" s="133" t="s">
        <v>1184</v>
      </c>
      <c r="E946" s="94"/>
      <c r="F946" s="94"/>
      <c r="H946" s="95" t="str">
        <f>IF(G946="","",G946/[1]SUMMARY!$J$5)</f>
        <v/>
      </c>
      <c r="J946" s="134"/>
      <c r="K946" s="134"/>
      <c r="L946" s="134"/>
      <c r="M946" s="97"/>
      <c r="N946" s="134"/>
      <c r="O946" s="135"/>
    </row>
    <row r="947" spans="2:15" s="133" customFormat="1" x14ac:dyDescent="0.3">
      <c r="B947" s="133" t="s">
        <v>1185</v>
      </c>
      <c r="E947" s="94"/>
      <c r="F947" s="94"/>
      <c r="H947" s="95" t="str">
        <f>IF(G947="","",G947/[1]SUMMARY!$J$5)</f>
        <v/>
      </c>
      <c r="J947" s="134"/>
      <c r="K947" s="134"/>
      <c r="L947" s="134"/>
      <c r="M947" s="97"/>
      <c r="N947" s="134"/>
      <c r="O947" s="135"/>
    </row>
    <row r="948" spans="2:15" s="133" customFormat="1" x14ac:dyDescent="0.3">
      <c r="B948" s="133" t="s">
        <v>1186</v>
      </c>
      <c r="E948" s="94"/>
      <c r="F948" s="94"/>
      <c r="H948" s="95" t="str">
        <f>IF(G948="","",G948/[1]SUMMARY!$J$5)</f>
        <v/>
      </c>
      <c r="J948" s="134"/>
      <c r="K948" s="134"/>
      <c r="L948" s="134"/>
      <c r="M948" s="97"/>
      <c r="N948" s="134"/>
      <c r="O948" s="135"/>
    </row>
    <row r="949" spans="2:15" s="133" customFormat="1" x14ac:dyDescent="0.3">
      <c r="B949" s="133" t="s">
        <v>1187</v>
      </c>
      <c r="E949" s="94"/>
      <c r="F949" s="94"/>
      <c r="H949" s="95" t="str">
        <f>IF(G949="","",G949/[1]SUMMARY!$J$5)</f>
        <v/>
      </c>
      <c r="J949" s="134"/>
      <c r="K949" s="134"/>
      <c r="L949" s="134"/>
      <c r="M949" s="97"/>
      <c r="N949" s="134"/>
      <c r="O949" s="135"/>
    </row>
    <row r="950" spans="2:15" s="133" customFormat="1" x14ac:dyDescent="0.3">
      <c r="B950" s="133" t="s">
        <v>1188</v>
      </c>
      <c r="E950" s="94"/>
      <c r="F950" s="94"/>
      <c r="H950" s="95" t="str">
        <f>IF(G950="","",G950/[1]SUMMARY!$J$5)</f>
        <v/>
      </c>
      <c r="J950" s="134"/>
      <c r="K950" s="134"/>
      <c r="L950" s="134"/>
      <c r="M950" s="97"/>
      <c r="N950" s="134"/>
      <c r="O950" s="135"/>
    </row>
    <row r="951" spans="2:15" s="133" customFormat="1" x14ac:dyDescent="0.3">
      <c r="B951" s="133" t="s">
        <v>1189</v>
      </c>
      <c r="E951" s="94"/>
      <c r="F951" s="94"/>
      <c r="H951" s="95" t="str">
        <f>IF(G951="","",G951/[1]SUMMARY!$J$5)</f>
        <v/>
      </c>
      <c r="J951" s="134"/>
      <c r="K951" s="134"/>
      <c r="L951" s="134"/>
      <c r="M951" s="97"/>
      <c r="N951" s="134"/>
      <c r="O951" s="135"/>
    </row>
    <row r="952" spans="2:15" s="133" customFormat="1" x14ac:dyDescent="0.3">
      <c r="B952" s="133" t="s">
        <v>1190</v>
      </c>
      <c r="E952" s="94"/>
      <c r="F952" s="94"/>
      <c r="H952" s="95" t="str">
        <f>IF(G952="","",G952/[1]SUMMARY!$J$5)</f>
        <v/>
      </c>
      <c r="J952" s="134"/>
      <c r="K952" s="134"/>
      <c r="L952" s="134"/>
      <c r="M952" s="97"/>
      <c r="N952" s="134"/>
      <c r="O952" s="135"/>
    </row>
    <row r="953" spans="2:15" s="133" customFormat="1" x14ac:dyDescent="0.3">
      <c r="B953" s="133" t="s">
        <v>1191</v>
      </c>
      <c r="E953" s="94"/>
      <c r="F953" s="94"/>
      <c r="H953" s="95" t="str">
        <f>IF(G953="","",G953/[1]SUMMARY!$J$5)</f>
        <v/>
      </c>
      <c r="J953" s="134"/>
      <c r="K953" s="134"/>
      <c r="L953" s="134"/>
      <c r="M953" s="97"/>
      <c r="N953" s="134"/>
      <c r="O953" s="135"/>
    </row>
    <row r="954" spans="2:15" s="133" customFormat="1" x14ac:dyDescent="0.3">
      <c r="B954" s="133" t="s">
        <v>1192</v>
      </c>
      <c r="E954" s="94"/>
      <c r="F954" s="94"/>
      <c r="H954" s="95" t="str">
        <f>IF(G954="","",G954/[1]SUMMARY!$J$5)</f>
        <v/>
      </c>
      <c r="J954" s="134"/>
      <c r="K954" s="134"/>
      <c r="L954" s="134"/>
      <c r="M954" s="97"/>
      <c r="N954" s="134"/>
      <c r="O954" s="135"/>
    </row>
    <row r="955" spans="2:15" s="133" customFormat="1" x14ac:dyDescent="0.3">
      <c r="B955" s="133" t="s">
        <v>1193</v>
      </c>
      <c r="E955" s="94"/>
      <c r="F955" s="94"/>
      <c r="H955" s="95" t="str">
        <f>IF(G955="","",G955/[1]SUMMARY!$J$5)</f>
        <v/>
      </c>
      <c r="J955" s="134"/>
      <c r="K955" s="134"/>
      <c r="L955" s="134"/>
      <c r="M955" s="97"/>
      <c r="N955" s="134"/>
      <c r="O955" s="135"/>
    </row>
    <row r="956" spans="2:15" s="133" customFormat="1" x14ac:dyDescent="0.3">
      <c r="B956" s="133" t="s">
        <v>1194</v>
      </c>
      <c r="E956" s="94"/>
      <c r="F956" s="94"/>
      <c r="H956" s="95" t="str">
        <f>IF(G956="","",G956/[1]SUMMARY!$J$5)</f>
        <v/>
      </c>
      <c r="J956" s="134"/>
      <c r="K956" s="134"/>
      <c r="L956" s="134"/>
      <c r="M956" s="97"/>
      <c r="N956" s="134"/>
      <c r="O956" s="135"/>
    </row>
    <row r="957" spans="2:15" s="133" customFormat="1" x14ac:dyDescent="0.3">
      <c r="B957" s="133" t="s">
        <v>1195</v>
      </c>
      <c r="E957" s="94"/>
      <c r="F957" s="94"/>
      <c r="H957" s="95" t="str">
        <f>IF(G957="","",G957/[1]SUMMARY!$J$5)</f>
        <v/>
      </c>
      <c r="J957" s="134"/>
      <c r="K957" s="134"/>
      <c r="L957" s="134"/>
      <c r="M957" s="97"/>
      <c r="N957" s="134"/>
      <c r="O957" s="135"/>
    </row>
    <row r="958" spans="2:15" s="133" customFormat="1" x14ac:dyDescent="0.3">
      <c r="B958" s="133" t="s">
        <v>1196</v>
      </c>
      <c r="E958" s="94"/>
      <c r="F958" s="94"/>
      <c r="H958" s="95" t="str">
        <f>IF(G958="","",G958/[1]SUMMARY!$J$5)</f>
        <v/>
      </c>
      <c r="J958" s="134"/>
      <c r="K958" s="134"/>
      <c r="L958" s="134"/>
      <c r="M958" s="97"/>
      <c r="N958" s="134"/>
      <c r="O958" s="135"/>
    </row>
    <row r="959" spans="2:15" s="133" customFormat="1" x14ac:dyDescent="0.3">
      <c r="B959" s="133" t="s">
        <v>1197</v>
      </c>
      <c r="E959" s="94"/>
      <c r="F959" s="94"/>
      <c r="H959" s="95" t="str">
        <f>IF(G959="","",G959/[1]SUMMARY!$J$5)</f>
        <v/>
      </c>
      <c r="J959" s="134"/>
      <c r="K959" s="134"/>
      <c r="L959" s="134"/>
      <c r="M959" s="97"/>
      <c r="N959" s="134"/>
      <c r="O959" s="135"/>
    </row>
    <row r="960" spans="2:15" s="133" customFormat="1" x14ac:dyDescent="0.3">
      <c r="B960" s="133" t="s">
        <v>1198</v>
      </c>
      <c r="E960" s="94"/>
      <c r="F960" s="94"/>
      <c r="H960" s="95" t="str">
        <f>IF(G960="","",G960/[1]SUMMARY!$J$5)</f>
        <v/>
      </c>
      <c r="J960" s="134"/>
      <c r="K960" s="134"/>
      <c r="L960" s="134"/>
      <c r="M960" s="97"/>
      <c r="N960" s="134"/>
      <c r="O960" s="135"/>
    </row>
    <row r="961" spans="2:15" s="133" customFormat="1" x14ac:dyDescent="0.3">
      <c r="B961" s="133" t="s">
        <v>1199</v>
      </c>
      <c r="E961" s="94"/>
      <c r="F961" s="94"/>
      <c r="H961" s="95" t="str">
        <f>IF(G961="","",G961/[1]SUMMARY!$J$5)</f>
        <v/>
      </c>
      <c r="J961" s="134"/>
      <c r="K961" s="134"/>
      <c r="L961" s="134"/>
      <c r="M961" s="97"/>
      <c r="N961" s="134"/>
      <c r="O961" s="135"/>
    </row>
    <row r="962" spans="2:15" s="133" customFormat="1" x14ac:dyDescent="0.3">
      <c r="B962" s="133" t="s">
        <v>1200</v>
      </c>
      <c r="E962" s="94"/>
      <c r="F962" s="94"/>
      <c r="H962" s="95" t="str">
        <f>IF(G962="","",G962/[1]SUMMARY!$J$5)</f>
        <v/>
      </c>
      <c r="J962" s="134"/>
      <c r="K962" s="134"/>
      <c r="L962" s="134"/>
      <c r="M962" s="97"/>
      <c r="N962" s="134"/>
      <c r="O962" s="135"/>
    </row>
    <row r="963" spans="2:15" s="133" customFormat="1" x14ac:dyDescent="0.3">
      <c r="B963" s="133" t="s">
        <v>1201</v>
      </c>
      <c r="E963" s="94"/>
      <c r="F963" s="94"/>
      <c r="H963" s="95" t="str">
        <f>IF(G963="","",G963/[1]SUMMARY!$J$5)</f>
        <v/>
      </c>
      <c r="J963" s="134"/>
      <c r="K963" s="134"/>
      <c r="L963" s="134"/>
      <c r="M963" s="97"/>
      <c r="N963" s="134"/>
      <c r="O963" s="135"/>
    </row>
    <row r="964" spans="2:15" s="133" customFormat="1" x14ac:dyDescent="0.3">
      <c r="B964" s="133" t="s">
        <v>1202</v>
      </c>
      <c r="E964" s="94"/>
      <c r="F964" s="94"/>
      <c r="H964" s="95" t="str">
        <f>IF(G964="","",G964/[1]SUMMARY!$J$5)</f>
        <v/>
      </c>
      <c r="J964" s="134"/>
      <c r="K964" s="134"/>
      <c r="L964" s="134"/>
      <c r="M964" s="97"/>
      <c r="N964" s="134"/>
      <c r="O964" s="135"/>
    </row>
    <row r="965" spans="2:15" s="133" customFormat="1" x14ac:dyDescent="0.3">
      <c r="B965" s="133" t="s">
        <v>1203</v>
      </c>
      <c r="E965" s="94"/>
      <c r="F965" s="94"/>
      <c r="H965" s="95" t="str">
        <f>IF(G965="","",G965/[1]SUMMARY!$J$5)</f>
        <v/>
      </c>
      <c r="J965" s="134"/>
      <c r="K965" s="134"/>
      <c r="L965" s="134"/>
      <c r="M965" s="97"/>
      <c r="N965" s="134"/>
      <c r="O965" s="135"/>
    </row>
    <row r="966" spans="2:15" s="133" customFormat="1" x14ac:dyDescent="0.3">
      <c r="B966" s="133" t="s">
        <v>1204</v>
      </c>
      <c r="E966" s="94"/>
      <c r="F966" s="94"/>
      <c r="H966" s="95" t="str">
        <f>IF(G966="","",G966/[1]SUMMARY!$J$5)</f>
        <v/>
      </c>
      <c r="J966" s="134"/>
      <c r="K966" s="134"/>
      <c r="L966" s="134"/>
      <c r="M966" s="97"/>
      <c r="N966" s="134"/>
      <c r="O966" s="135"/>
    </row>
    <row r="967" spans="2:15" s="133" customFormat="1" x14ac:dyDescent="0.3">
      <c r="B967" s="133" t="s">
        <v>1205</v>
      </c>
      <c r="E967" s="94"/>
      <c r="F967" s="94"/>
      <c r="H967" s="95" t="str">
        <f>IF(G967="","",G967/[1]SUMMARY!$J$5)</f>
        <v/>
      </c>
      <c r="J967" s="134"/>
      <c r="K967" s="134"/>
      <c r="L967" s="134"/>
      <c r="M967" s="97"/>
      <c r="N967" s="134"/>
      <c r="O967" s="135"/>
    </row>
    <row r="968" spans="2:15" s="133" customFormat="1" x14ac:dyDescent="0.3">
      <c r="B968" s="133" t="s">
        <v>1206</v>
      </c>
      <c r="E968" s="94"/>
      <c r="F968" s="94"/>
      <c r="H968" s="95" t="str">
        <f>IF(G968="","",G968/[1]SUMMARY!$J$5)</f>
        <v/>
      </c>
      <c r="J968" s="134"/>
      <c r="K968" s="134"/>
      <c r="L968" s="134"/>
      <c r="M968" s="97"/>
      <c r="N968" s="134"/>
      <c r="O968" s="135"/>
    </row>
    <row r="969" spans="2:15" s="133" customFormat="1" x14ac:dyDescent="0.3">
      <c r="B969" s="133" t="s">
        <v>1207</v>
      </c>
      <c r="E969" s="94"/>
      <c r="F969" s="94"/>
      <c r="H969" s="95" t="str">
        <f>IF(G969="","",G969/[1]SUMMARY!$J$5)</f>
        <v/>
      </c>
      <c r="J969" s="134"/>
      <c r="K969" s="134"/>
      <c r="L969" s="134"/>
      <c r="M969" s="97"/>
      <c r="N969" s="134"/>
      <c r="O969" s="135"/>
    </row>
    <row r="970" spans="2:15" s="133" customFormat="1" x14ac:dyDescent="0.3">
      <c r="B970" s="133" t="s">
        <v>1208</v>
      </c>
      <c r="E970" s="94"/>
      <c r="F970" s="94"/>
      <c r="H970" s="95" t="str">
        <f>IF(G970="","",G970/[1]SUMMARY!$J$5)</f>
        <v/>
      </c>
      <c r="J970" s="134"/>
      <c r="K970" s="134"/>
      <c r="L970" s="134"/>
      <c r="M970" s="97"/>
      <c r="N970" s="134"/>
      <c r="O970" s="135"/>
    </row>
    <row r="971" spans="2:15" s="133" customFormat="1" x14ac:dyDescent="0.3">
      <c r="B971" s="133" t="s">
        <v>1209</v>
      </c>
      <c r="E971" s="94"/>
      <c r="F971" s="94"/>
      <c r="H971" s="95" t="str">
        <f>IF(G971="","",G971/[1]SUMMARY!$J$5)</f>
        <v/>
      </c>
      <c r="J971" s="134"/>
      <c r="K971" s="134"/>
      <c r="L971" s="134"/>
      <c r="M971" s="97"/>
      <c r="N971" s="134"/>
      <c r="O971" s="135"/>
    </row>
    <row r="972" spans="2:15" s="133" customFormat="1" x14ac:dyDescent="0.3">
      <c r="B972" s="133" t="s">
        <v>1210</v>
      </c>
      <c r="E972" s="94"/>
      <c r="F972" s="94"/>
      <c r="H972" s="95" t="str">
        <f>IF(G972="","",G972/[1]SUMMARY!$J$5)</f>
        <v/>
      </c>
      <c r="J972" s="134"/>
      <c r="K972" s="134"/>
      <c r="L972" s="134"/>
      <c r="M972" s="97"/>
      <c r="N972" s="134"/>
      <c r="O972" s="135"/>
    </row>
    <row r="973" spans="2:15" s="133" customFormat="1" x14ac:dyDescent="0.3">
      <c r="B973" s="133" t="s">
        <v>1211</v>
      </c>
      <c r="E973" s="94"/>
      <c r="F973" s="94"/>
      <c r="H973" s="95" t="str">
        <f>IF(G973="","",G973/[1]SUMMARY!$J$5)</f>
        <v/>
      </c>
      <c r="J973" s="134"/>
      <c r="K973" s="134"/>
      <c r="L973" s="134"/>
      <c r="M973" s="97"/>
      <c r="N973" s="134"/>
      <c r="O973" s="135"/>
    </row>
    <row r="974" spans="2:15" s="133" customFormat="1" x14ac:dyDescent="0.3">
      <c r="B974" s="133" t="s">
        <v>1212</v>
      </c>
      <c r="E974" s="94"/>
      <c r="F974" s="94"/>
      <c r="H974" s="95" t="str">
        <f>IF(G974="","",G974/[1]SUMMARY!$J$5)</f>
        <v/>
      </c>
      <c r="J974" s="134"/>
      <c r="K974" s="134"/>
      <c r="L974" s="134"/>
      <c r="M974" s="97"/>
      <c r="N974" s="134"/>
      <c r="O974" s="135"/>
    </row>
    <row r="975" spans="2:15" s="133" customFormat="1" x14ac:dyDescent="0.3">
      <c r="B975" s="133" t="s">
        <v>1213</v>
      </c>
      <c r="E975" s="94"/>
      <c r="F975" s="94"/>
      <c r="H975" s="95" t="str">
        <f>IF(G975="","",G975/[1]SUMMARY!$J$5)</f>
        <v/>
      </c>
      <c r="J975" s="134"/>
      <c r="K975" s="134"/>
      <c r="L975" s="134"/>
      <c r="M975" s="97"/>
      <c r="N975" s="134"/>
      <c r="O975" s="135"/>
    </row>
    <row r="976" spans="2:15" s="133" customFormat="1" x14ac:dyDescent="0.3">
      <c r="B976" s="133" t="s">
        <v>1214</v>
      </c>
      <c r="E976" s="94"/>
      <c r="F976" s="94"/>
      <c r="H976" s="95" t="str">
        <f>IF(G976="","",G976/[1]SUMMARY!$J$5)</f>
        <v/>
      </c>
      <c r="J976" s="134"/>
      <c r="K976" s="134"/>
      <c r="L976" s="134"/>
      <c r="M976" s="97"/>
      <c r="N976" s="134"/>
      <c r="O976" s="135"/>
    </row>
    <row r="977" spans="2:15" s="133" customFormat="1" x14ac:dyDescent="0.3">
      <c r="B977" s="133" t="s">
        <v>1215</v>
      </c>
      <c r="E977" s="94"/>
      <c r="F977" s="94"/>
      <c r="H977" s="95" t="str">
        <f>IF(G977="","",G977/[1]SUMMARY!$J$5)</f>
        <v/>
      </c>
      <c r="J977" s="134"/>
      <c r="K977" s="134"/>
      <c r="L977" s="134"/>
      <c r="M977" s="97"/>
      <c r="N977" s="134"/>
      <c r="O977" s="135"/>
    </row>
    <row r="978" spans="2:15" s="133" customFormat="1" x14ac:dyDescent="0.3">
      <c r="B978" s="133" t="s">
        <v>1216</v>
      </c>
      <c r="E978" s="94"/>
      <c r="F978" s="94"/>
      <c r="H978" s="95" t="str">
        <f>IF(G978="","",G978/[1]SUMMARY!$J$5)</f>
        <v/>
      </c>
      <c r="J978" s="134"/>
      <c r="K978" s="134"/>
      <c r="L978" s="134"/>
      <c r="M978" s="97"/>
      <c r="N978" s="134"/>
      <c r="O978" s="135"/>
    </row>
    <row r="979" spans="2:15" s="133" customFormat="1" x14ac:dyDescent="0.3">
      <c r="B979" s="133" t="s">
        <v>1217</v>
      </c>
      <c r="E979" s="94"/>
      <c r="F979" s="94"/>
      <c r="H979" s="95" t="str">
        <f>IF(G979="","",G979/[1]SUMMARY!$J$5)</f>
        <v/>
      </c>
      <c r="J979" s="134"/>
      <c r="K979" s="134"/>
      <c r="L979" s="134"/>
      <c r="M979" s="97"/>
      <c r="N979" s="134"/>
      <c r="O979" s="135"/>
    </row>
    <row r="980" spans="2:15" s="133" customFormat="1" x14ac:dyDescent="0.3">
      <c r="B980" s="133" t="s">
        <v>1218</v>
      </c>
      <c r="E980" s="94"/>
      <c r="F980" s="94"/>
      <c r="H980" s="95" t="str">
        <f>IF(G980="","",G980/[1]SUMMARY!$J$5)</f>
        <v/>
      </c>
      <c r="J980" s="134"/>
      <c r="K980" s="134"/>
      <c r="L980" s="134"/>
      <c r="M980" s="97"/>
      <c r="N980" s="134"/>
      <c r="O980" s="135"/>
    </row>
    <row r="981" spans="2:15" s="133" customFormat="1" x14ac:dyDescent="0.3">
      <c r="B981" s="133" t="s">
        <v>1219</v>
      </c>
      <c r="E981" s="94"/>
      <c r="F981" s="94"/>
      <c r="H981" s="95" t="str">
        <f>IF(G981="","",G981/[1]SUMMARY!$J$5)</f>
        <v/>
      </c>
      <c r="J981" s="134"/>
      <c r="K981" s="134"/>
      <c r="L981" s="134"/>
      <c r="M981" s="97"/>
      <c r="N981" s="134"/>
      <c r="O981" s="135"/>
    </row>
    <row r="982" spans="2:15" s="133" customFormat="1" x14ac:dyDescent="0.3">
      <c r="B982" s="133" t="s">
        <v>1220</v>
      </c>
      <c r="E982" s="94"/>
      <c r="F982" s="94"/>
      <c r="H982" s="95" t="str">
        <f>IF(G982="","",G982/[1]SUMMARY!$J$5)</f>
        <v/>
      </c>
      <c r="J982" s="134"/>
      <c r="K982" s="134"/>
      <c r="L982" s="134"/>
      <c r="M982" s="97"/>
      <c r="N982" s="134"/>
      <c r="O982" s="135"/>
    </row>
    <row r="983" spans="2:15" s="133" customFormat="1" x14ac:dyDescent="0.3">
      <c r="B983" s="133" t="s">
        <v>1221</v>
      </c>
      <c r="E983" s="94"/>
      <c r="F983" s="94"/>
      <c r="H983" s="95" t="str">
        <f>IF(G983="","",G983/[1]SUMMARY!$J$5)</f>
        <v/>
      </c>
      <c r="J983" s="134"/>
      <c r="K983" s="134"/>
      <c r="L983" s="134"/>
      <c r="M983" s="97"/>
      <c r="N983" s="134"/>
      <c r="O983" s="135"/>
    </row>
    <row r="984" spans="2:15" s="133" customFormat="1" x14ac:dyDescent="0.3">
      <c r="B984" s="133" t="s">
        <v>1222</v>
      </c>
      <c r="E984" s="94"/>
      <c r="F984" s="94"/>
      <c r="H984" s="95" t="str">
        <f>IF(G984="","",G984/[1]SUMMARY!$J$5)</f>
        <v/>
      </c>
      <c r="J984" s="134"/>
      <c r="K984" s="134"/>
      <c r="L984" s="134"/>
      <c r="M984" s="97"/>
      <c r="N984" s="134"/>
      <c r="O984" s="135"/>
    </row>
    <row r="985" spans="2:15" s="133" customFormat="1" x14ac:dyDescent="0.3">
      <c r="B985" s="133" t="s">
        <v>1223</v>
      </c>
      <c r="E985" s="94"/>
      <c r="F985" s="94"/>
      <c r="H985" s="95" t="str">
        <f>IF(G985="","",G985/[1]SUMMARY!$J$5)</f>
        <v/>
      </c>
      <c r="J985" s="134"/>
      <c r="K985" s="134"/>
      <c r="L985" s="134"/>
      <c r="M985" s="97"/>
      <c r="N985" s="134"/>
      <c r="O985" s="135"/>
    </row>
    <row r="986" spans="2:15" s="133" customFormat="1" x14ac:dyDescent="0.3">
      <c r="B986" s="133" t="s">
        <v>1224</v>
      </c>
      <c r="E986" s="94"/>
      <c r="F986" s="94"/>
      <c r="H986" s="95" t="str">
        <f>IF(G986="","",G986/[1]SUMMARY!$J$5)</f>
        <v/>
      </c>
      <c r="J986" s="134"/>
      <c r="K986" s="134"/>
      <c r="L986" s="134"/>
      <c r="M986" s="97"/>
      <c r="N986" s="134"/>
      <c r="O986" s="135"/>
    </row>
    <row r="987" spans="2:15" s="133" customFormat="1" x14ac:dyDescent="0.3">
      <c r="B987" s="133" t="s">
        <v>1225</v>
      </c>
      <c r="E987" s="94"/>
      <c r="F987" s="94"/>
      <c r="H987" s="95" t="str">
        <f>IF(G987="","",G987/[1]SUMMARY!$J$5)</f>
        <v/>
      </c>
      <c r="J987" s="134"/>
      <c r="K987" s="134"/>
      <c r="L987" s="134"/>
      <c r="M987" s="97"/>
      <c r="N987" s="134"/>
      <c r="O987" s="135"/>
    </row>
    <row r="988" spans="2:15" s="133" customFormat="1" x14ac:dyDescent="0.3">
      <c r="B988" s="133" t="s">
        <v>1226</v>
      </c>
      <c r="E988" s="94"/>
      <c r="F988" s="94"/>
      <c r="H988" s="95" t="str">
        <f>IF(G988="","",G988/[1]SUMMARY!$J$5)</f>
        <v/>
      </c>
      <c r="J988" s="134"/>
      <c r="K988" s="134"/>
      <c r="L988" s="134"/>
      <c r="M988" s="97"/>
      <c r="N988" s="134"/>
      <c r="O988" s="135"/>
    </row>
    <row r="989" spans="2:15" s="133" customFormat="1" x14ac:dyDescent="0.3">
      <c r="B989" s="133" t="s">
        <v>1227</v>
      </c>
      <c r="E989" s="94"/>
      <c r="F989" s="94"/>
      <c r="H989" s="95" t="str">
        <f>IF(G989="","",G989/[1]SUMMARY!$J$5)</f>
        <v/>
      </c>
      <c r="J989" s="134"/>
      <c r="K989" s="134"/>
      <c r="L989" s="134"/>
      <c r="M989" s="97"/>
      <c r="N989" s="134"/>
      <c r="O989" s="135"/>
    </row>
    <row r="990" spans="2:15" s="133" customFormat="1" x14ac:dyDescent="0.3">
      <c r="B990" s="133" t="s">
        <v>1228</v>
      </c>
      <c r="E990" s="94"/>
      <c r="F990" s="94"/>
      <c r="H990" s="95" t="str">
        <f>IF(G990="","",G990/[1]SUMMARY!$J$5)</f>
        <v/>
      </c>
      <c r="J990" s="134"/>
      <c r="K990" s="134"/>
      <c r="L990" s="134"/>
      <c r="M990" s="97"/>
      <c r="N990" s="134"/>
      <c r="O990" s="135"/>
    </row>
    <row r="991" spans="2:15" s="133" customFormat="1" x14ac:dyDescent="0.3">
      <c r="B991" s="133" t="s">
        <v>1229</v>
      </c>
      <c r="E991" s="94"/>
      <c r="F991" s="94"/>
      <c r="H991" s="95" t="str">
        <f>IF(G991="","",G991/[1]SUMMARY!$J$5)</f>
        <v/>
      </c>
      <c r="J991" s="134"/>
      <c r="K991" s="134"/>
      <c r="L991" s="134"/>
      <c r="M991" s="97"/>
      <c r="N991" s="134"/>
      <c r="O991" s="135"/>
    </row>
    <row r="992" spans="2:15" s="133" customFormat="1" x14ac:dyDescent="0.3">
      <c r="B992" s="133" t="s">
        <v>1230</v>
      </c>
      <c r="E992" s="94"/>
      <c r="F992" s="94"/>
      <c r="H992" s="95" t="str">
        <f>IF(G992="","",G992/[1]SUMMARY!$J$5)</f>
        <v/>
      </c>
      <c r="J992" s="134"/>
      <c r="K992" s="134"/>
      <c r="L992" s="134"/>
      <c r="M992" s="97"/>
      <c r="N992" s="134"/>
      <c r="O992" s="135"/>
    </row>
    <row r="993" spans="2:15" s="133" customFormat="1" x14ac:dyDescent="0.3">
      <c r="B993" s="133" t="s">
        <v>1231</v>
      </c>
      <c r="E993" s="94"/>
      <c r="F993" s="94"/>
      <c r="H993" s="95" t="str">
        <f>IF(G993="","",G993/[1]SUMMARY!$J$5)</f>
        <v/>
      </c>
      <c r="J993" s="134"/>
      <c r="K993" s="134"/>
      <c r="L993" s="134"/>
      <c r="M993" s="97"/>
      <c r="N993" s="134"/>
      <c r="O993" s="135"/>
    </row>
    <row r="994" spans="2:15" s="133" customFormat="1" x14ac:dyDescent="0.3">
      <c r="B994" s="133" t="s">
        <v>1232</v>
      </c>
      <c r="E994" s="94"/>
      <c r="F994" s="94"/>
      <c r="H994" s="95" t="str">
        <f>IF(G994="","",G994/[1]SUMMARY!$J$5)</f>
        <v/>
      </c>
      <c r="J994" s="134"/>
      <c r="K994" s="134"/>
      <c r="L994" s="134"/>
      <c r="M994" s="97"/>
      <c r="N994" s="134"/>
      <c r="O994" s="135"/>
    </row>
    <row r="995" spans="2:15" s="133" customFormat="1" x14ac:dyDescent="0.3">
      <c r="B995" s="133" t="s">
        <v>1233</v>
      </c>
      <c r="E995" s="94"/>
      <c r="F995" s="94"/>
      <c r="H995" s="95" t="str">
        <f>IF(G995="","",G995/[1]SUMMARY!$J$5)</f>
        <v/>
      </c>
      <c r="J995" s="134"/>
      <c r="K995" s="134"/>
      <c r="L995" s="134"/>
      <c r="M995" s="97"/>
      <c r="N995" s="134"/>
      <c r="O995" s="135"/>
    </row>
    <row r="996" spans="2:15" s="133" customFormat="1" x14ac:dyDescent="0.3">
      <c r="B996" s="133" t="s">
        <v>1234</v>
      </c>
      <c r="E996" s="94"/>
      <c r="F996" s="94"/>
      <c r="H996" s="95" t="str">
        <f>IF(G996="","",G996/[1]SUMMARY!$J$5)</f>
        <v/>
      </c>
      <c r="J996" s="134"/>
      <c r="K996" s="134"/>
      <c r="L996" s="134"/>
      <c r="M996" s="97"/>
      <c r="N996" s="134"/>
      <c r="O996" s="135"/>
    </row>
    <row r="997" spans="2:15" s="133" customFormat="1" x14ac:dyDescent="0.3">
      <c r="B997" s="133" t="s">
        <v>1235</v>
      </c>
      <c r="E997" s="94"/>
      <c r="F997" s="94"/>
      <c r="H997" s="95" t="str">
        <f>IF(G997="","",G997/[1]SUMMARY!$J$5)</f>
        <v/>
      </c>
      <c r="J997" s="134"/>
      <c r="K997" s="134"/>
      <c r="L997" s="134"/>
      <c r="M997" s="97"/>
      <c r="N997" s="134"/>
      <c r="O997" s="135"/>
    </row>
    <row r="998" spans="2:15" s="133" customFormat="1" x14ac:dyDescent="0.3">
      <c r="B998" s="133" t="s">
        <v>1236</v>
      </c>
      <c r="E998" s="94"/>
      <c r="F998" s="94"/>
      <c r="H998" s="95" t="str">
        <f>IF(G998="","",G998/[1]SUMMARY!$J$5)</f>
        <v/>
      </c>
      <c r="J998" s="134"/>
      <c r="K998" s="134"/>
      <c r="L998" s="134"/>
      <c r="M998" s="97"/>
      <c r="N998" s="134"/>
      <c r="O998" s="135"/>
    </row>
    <row r="999" spans="2:15" s="133" customFormat="1" x14ac:dyDescent="0.3">
      <c r="B999" s="133" t="s">
        <v>1237</v>
      </c>
      <c r="E999" s="94"/>
      <c r="F999" s="94"/>
      <c r="H999" s="95" t="str">
        <f>IF(G999="","",G999/[1]SUMMARY!$J$5)</f>
        <v/>
      </c>
      <c r="J999" s="134"/>
      <c r="K999" s="134"/>
      <c r="L999" s="134"/>
      <c r="M999" s="97"/>
      <c r="N999" s="134"/>
      <c r="O999" s="135"/>
    </row>
    <row r="1000" spans="2:15" s="133" customFormat="1" x14ac:dyDescent="0.3">
      <c r="B1000" s="133" t="s">
        <v>1238</v>
      </c>
      <c r="E1000" s="94"/>
      <c r="F1000" s="94"/>
      <c r="H1000" s="95" t="str">
        <f>IF(G1000="","",G1000/[1]SUMMARY!$J$5)</f>
        <v/>
      </c>
      <c r="J1000" s="134"/>
      <c r="K1000" s="134"/>
      <c r="L1000" s="134"/>
      <c r="M1000" s="97"/>
      <c r="N1000" s="134"/>
      <c r="O1000" s="135"/>
    </row>
    <row r="1001" spans="2:15" s="133" customFormat="1" x14ac:dyDescent="0.3">
      <c r="B1001" s="133" t="s">
        <v>1239</v>
      </c>
      <c r="E1001" s="94"/>
      <c r="F1001" s="94"/>
      <c r="H1001" s="95" t="str">
        <f>IF(G1001="","",G1001/[1]SUMMARY!$J$5)</f>
        <v/>
      </c>
      <c r="J1001" s="134"/>
      <c r="K1001" s="134"/>
      <c r="L1001" s="134"/>
      <c r="M1001" s="97"/>
      <c r="N1001" s="134"/>
      <c r="O1001" s="135"/>
    </row>
    <row r="1002" spans="2:15" s="133" customFormat="1" x14ac:dyDescent="0.3">
      <c r="B1002" s="133" t="s">
        <v>1240</v>
      </c>
      <c r="E1002" s="94"/>
      <c r="F1002" s="94"/>
      <c r="H1002" s="95" t="str">
        <f>IF(G1002="","",G1002/[1]SUMMARY!$J$5)</f>
        <v/>
      </c>
      <c r="J1002" s="134"/>
      <c r="K1002" s="134"/>
      <c r="L1002" s="134"/>
      <c r="M1002" s="97"/>
      <c r="N1002" s="134"/>
      <c r="O1002" s="135"/>
    </row>
    <row r="1003" spans="2:15" s="133" customFormat="1" x14ac:dyDescent="0.3">
      <c r="B1003" s="133" t="s">
        <v>1241</v>
      </c>
      <c r="E1003" s="94"/>
      <c r="F1003" s="94"/>
      <c r="H1003" s="95" t="str">
        <f>IF(G1003="","",G1003/[1]SUMMARY!$J$5)</f>
        <v/>
      </c>
      <c r="J1003" s="134"/>
      <c r="K1003" s="134"/>
      <c r="L1003" s="134"/>
      <c r="M1003" s="97"/>
      <c r="N1003" s="134"/>
      <c r="O1003" s="135"/>
    </row>
    <row r="1004" spans="2:15" s="133" customFormat="1" x14ac:dyDescent="0.3">
      <c r="B1004" s="133" t="s">
        <v>1242</v>
      </c>
      <c r="E1004" s="94"/>
      <c r="F1004" s="94"/>
      <c r="H1004" s="95" t="str">
        <f>IF(G1004="","",G1004/[1]SUMMARY!$J$5)</f>
        <v/>
      </c>
      <c r="J1004" s="134"/>
      <c r="K1004" s="134"/>
      <c r="L1004" s="134"/>
      <c r="M1004" s="97"/>
      <c r="N1004" s="134"/>
      <c r="O1004" s="135"/>
    </row>
    <row r="1005" spans="2:15" s="133" customFormat="1" x14ac:dyDescent="0.3">
      <c r="B1005" s="133" t="s">
        <v>1243</v>
      </c>
      <c r="E1005" s="94"/>
      <c r="F1005" s="94"/>
      <c r="H1005" s="95" t="str">
        <f>IF(G1005="","",G1005/[1]SUMMARY!$J$5)</f>
        <v/>
      </c>
      <c r="J1005" s="134"/>
      <c r="K1005" s="134"/>
      <c r="L1005" s="134"/>
      <c r="M1005" s="97"/>
      <c r="N1005" s="134"/>
      <c r="O1005" s="135"/>
    </row>
    <row r="1006" spans="2:15" s="133" customFormat="1" x14ac:dyDescent="0.3">
      <c r="B1006" s="133" t="s">
        <v>1244</v>
      </c>
      <c r="E1006" s="94"/>
      <c r="F1006" s="94"/>
      <c r="H1006" s="95" t="str">
        <f>IF(G1006="","",G1006/[1]SUMMARY!$J$5)</f>
        <v/>
      </c>
      <c r="J1006" s="134"/>
      <c r="K1006" s="134"/>
      <c r="L1006" s="134"/>
      <c r="M1006" s="97"/>
      <c r="N1006" s="134"/>
      <c r="O1006" s="135"/>
    </row>
    <row r="1007" spans="2:15" s="133" customFormat="1" x14ac:dyDescent="0.3">
      <c r="B1007" s="133" t="s">
        <v>1245</v>
      </c>
      <c r="E1007" s="94"/>
      <c r="F1007" s="94"/>
      <c r="H1007" s="95" t="str">
        <f>IF(G1007="","",G1007/[1]SUMMARY!$J$5)</f>
        <v/>
      </c>
      <c r="J1007" s="134"/>
      <c r="K1007" s="134"/>
      <c r="L1007" s="134"/>
      <c r="M1007" s="97"/>
      <c r="N1007" s="134"/>
      <c r="O1007" s="135"/>
    </row>
    <row r="1008" spans="2:15" s="133" customFormat="1" x14ac:dyDescent="0.3">
      <c r="B1008" s="133" t="s">
        <v>1246</v>
      </c>
      <c r="E1008" s="94"/>
      <c r="F1008" s="94"/>
      <c r="H1008" s="95" t="str">
        <f>IF(G1008="","",G1008/[1]SUMMARY!$J$5)</f>
        <v/>
      </c>
      <c r="J1008" s="134"/>
      <c r="K1008" s="134"/>
      <c r="L1008" s="134"/>
      <c r="M1008" s="97"/>
      <c r="N1008" s="134"/>
      <c r="O1008" s="135"/>
    </row>
    <row r="1009" spans="2:15" s="133" customFormat="1" x14ac:dyDescent="0.3">
      <c r="B1009" s="133" t="s">
        <v>1247</v>
      </c>
      <c r="E1009" s="94"/>
      <c r="F1009" s="94"/>
      <c r="H1009" s="95" t="str">
        <f>IF(G1009="","",G1009/[1]SUMMARY!$J$5)</f>
        <v/>
      </c>
      <c r="J1009" s="134"/>
      <c r="K1009" s="134"/>
      <c r="L1009" s="134"/>
      <c r="M1009" s="97"/>
      <c r="N1009" s="134"/>
      <c r="O1009" s="135"/>
    </row>
    <row r="1010" spans="2:15" s="133" customFormat="1" x14ac:dyDescent="0.3">
      <c r="B1010" s="133" t="s">
        <v>1248</v>
      </c>
      <c r="E1010" s="94"/>
      <c r="F1010" s="94"/>
      <c r="H1010" s="95" t="str">
        <f>IF(G1010="","",G1010/[1]SUMMARY!$J$5)</f>
        <v/>
      </c>
      <c r="J1010" s="134"/>
      <c r="K1010" s="134"/>
      <c r="L1010" s="134"/>
      <c r="M1010" s="97"/>
      <c r="N1010" s="134"/>
      <c r="O1010" s="135"/>
    </row>
    <row r="1011" spans="2:15" s="133" customFormat="1" x14ac:dyDescent="0.3">
      <c r="B1011" s="133" t="s">
        <v>1249</v>
      </c>
      <c r="E1011" s="94"/>
      <c r="F1011" s="94"/>
      <c r="H1011" s="95" t="str">
        <f>IF(G1011="","",G1011/[1]SUMMARY!$J$5)</f>
        <v/>
      </c>
      <c r="J1011" s="134"/>
      <c r="K1011" s="134"/>
      <c r="L1011" s="134"/>
      <c r="M1011" s="97"/>
      <c r="N1011" s="134"/>
      <c r="O1011" s="135"/>
    </row>
    <row r="1012" spans="2:15" s="133" customFormat="1" x14ac:dyDescent="0.3">
      <c r="B1012" s="133" t="s">
        <v>1250</v>
      </c>
      <c r="E1012" s="94"/>
      <c r="F1012" s="94"/>
      <c r="H1012" s="95" t="str">
        <f>IF(G1012="","",G1012/[1]SUMMARY!$J$5)</f>
        <v/>
      </c>
      <c r="J1012" s="134"/>
      <c r="K1012" s="134"/>
      <c r="L1012" s="134"/>
      <c r="M1012" s="97"/>
      <c r="N1012" s="134"/>
      <c r="O1012" s="135"/>
    </row>
    <row r="1013" spans="2:15" s="133" customFormat="1" x14ac:dyDescent="0.3">
      <c r="B1013" s="133" t="s">
        <v>1251</v>
      </c>
      <c r="E1013" s="94"/>
      <c r="F1013" s="94"/>
      <c r="H1013" s="95" t="str">
        <f>IF(G1013="","",G1013/[1]SUMMARY!$J$5)</f>
        <v/>
      </c>
      <c r="J1013" s="134"/>
      <c r="K1013" s="134"/>
      <c r="L1013" s="134"/>
      <c r="M1013" s="97"/>
      <c r="N1013" s="134"/>
      <c r="O1013" s="135"/>
    </row>
    <row r="1014" spans="2:15" s="133" customFormat="1" x14ac:dyDescent="0.3">
      <c r="B1014" s="133" t="s">
        <v>1252</v>
      </c>
      <c r="E1014" s="94"/>
      <c r="F1014" s="94"/>
      <c r="H1014" s="95" t="str">
        <f>IF(G1014="","",G1014/[1]SUMMARY!$J$5)</f>
        <v/>
      </c>
      <c r="J1014" s="134"/>
      <c r="K1014" s="134"/>
      <c r="L1014" s="134"/>
      <c r="M1014" s="97"/>
      <c r="N1014" s="134"/>
      <c r="O1014" s="135"/>
    </row>
    <row r="1015" spans="2:15" s="133" customFormat="1" x14ac:dyDescent="0.3">
      <c r="B1015" s="133" t="s">
        <v>1253</v>
      </c>
      <c r="E1015" s="94"/>
      <c r="F1015" s="94"/>
      <c r="H1015" s="95" t="str">
        <f>IF(G1015="","",G1015/[1]SUMMARY!$J$5)</f>
        <v/>
      </c>
      <c r="J1015" s="134"/>
      <c r="K1015" s="134"/>
      <c r="L1015" s="134"/>
      <c r="M1015" s="97"/>
      <c r="N1015" s="134"/>
      <c r="O1015" s="135"/>
    </row>
    <row r="1016" spans="2:15" s="133" customFormat="1" x14ac:dyDescent="0.3">
      <c r="B1016" s="133" t="s">
        <v>1254</v>
      </c>
      <c r="E1016" s="94"/>
      <c r="F1016" s="94"/>
      <c r="H1016" s="95" t="str">
        <f>IF(G1016="","",G1016/[1]SUMMARY!$J$5)</f>
        <v/>
      </c>
      <c r="J1016" s="134"/>
      <c r="K1016" s="134"/>
      <c r="L1016" s="134"/>
      <c r="M1016" s="97"/>
      <c r="N1016" s="134"/>
      <c r="O1016" s="135"/>
    </row>
    <row r="1017" spans="2:15" s="133" customFormat="1" x14ac:dyDescent="0.3">
      <c r="B1017" s="133" t="s">
        <v>1255</v>
      </c>
      <c r="E1017" s="94"/>
      <c r="F1017" s="94"/>
      <c r="H1017" s="95" t="str">
        <f>IF(G1017="","",G1017/[1]SUMMARY!$J$5)</f>
        <v/>
      </c>
      <c r="J1017" s="134"/>
      <c r="K1017" s="134"/>
      <c r="L1017" s="134"/>
      <c r="M1017" s="97"/>
      <c r="N1017" s="134"/>
      <c r="O1017" s="135"/>
    </row>
    <row r="1018" spans="2:15" s="133" customFormat="1" x14ac:dyDescent="0.3">
      <c r="B1018" s="133" t="s">
        <v>1256</v>
      </c>
      <c r="E1018" s="94"/>
      <c r="F1018" s="94"/>
      <c r="H1018" s="95" t="str">
        <f>IF(G1018="","",G1018/[1]SUMMARY!$J$5)</f>
        <v/>
      </c>
      <c r="J1018" s="134"/>
      <c r="K1018" s="134"/>
      <c r="L1018" s="134"/>
      <c r="M1018" s="97"/>
      <c r="N1018" s="134"/>
      <c r="O1018" s="135"/>
    </row>
    <row r="1019" spans="2:15" s="133" customFormat="1" x14ac:dyDescent="0.3">
      <c r="B1019" s="133" t="s">
        <v>1257</v>
      </c>
      <c r="E1019" s="94"/>
      <c r="F1019" s="94"/>
      <c r="H1019" s="95" t="str">
        <f>IF(G1019="","",G1019/[1]SUMMARY!$J$5)</f>
        <v/>
      </c>
      <c r="J1019" s="134"/>
      <c r="K1019" s="134"/>
      <c r="L1019" s="134"/>
      <c r="M1019" s="97"/>
      <c r="N1019" s="134"/>
      <c r="O1019" s="135"/>
    </row>
    <row r="1020" spans="2:15" s="133" customFormat="1" x14ac:dyDescent="0.3">
      <c r="B1020" s="133" t="s">
        <v>1258</v>
      </c>
      <c r="E1020" s="94"/>
      <c r="F1020" s="94"/>
      <c r="H1020" s="95" t="str">
        <f>IF(G1020="","",G1020/[1]SUMMARY!$J$5)</f>
        <v/>
      </c>
      <c r="J1020" s="134"/>
      <c r="K1020" s="134"/>
      <c r="L1020" s="134"/>
      <c r="M1020" s="97"/>
      <c r="N1020" s="134"/>
      <c r="O1020" s="135"/>
    </row>
    <row r="1021" spans="2:15" s="133" customFormat="1" x14ac:dyDescent="0.3">
      <c r="B1021" s="133" t="s">
        <v>1259</v>
      </c>
      <c r="E1021" s="94"/>
      <c r="F1021" s="94"/>
      <c r="H1021" s="95" t="str">
        <f>IF(G1021="","",G1021/[1]SUMMARY!$J$5)</f>
        <v/>
      </c>
      <c r="J1021" s="134"/>
      <c r="K1021" s="134"/>
      <c r="L1021" s="134"/>
      <c r="M1021" s="97"/>
      <c r="N1021" s="134"/>
      <c r="O1021" s="135"/>
    </row>
    <row r="1022" spans="2:15" s="133" customFormat="1" x14ac:dyDescent="0.3">
      <c r="B1022" s="133" t="s">
        <v>1260</v>
      </c>
      <c r="E1022" s="94"/>
      <c r="F1022" s="94"/>
      <c r="H1022" s="95" t="str">
        <f>IF(G1022="","",G1022/[1]SUMMARY!$J$5)</f>
        <v/>
      </c>
      <c r="J1022" s="134"/>
      <c r="K1022" s="134"/>
      <c r="L1022" s="134"/>
      <c r="M1022" s="97"/>
      <c r="N1022" s="134"/>
      <c r="O1022" s="135"/>
    </row>
    <row r="1023" spans="2:15" s="133" customFormat="1" x14ac:dyDescent="0.3">
      <c r="B1023" s="133" t="s">
        <v>1261</v>
      </c>
      <c r="E1023" s="94"/>
      <c r="F1023" s="94"/>
      <c r="H1023" s="95" t="str">
        <f>IF(G1023="","",G1023/[1]SUMMARY!$J$5)</f>
        <v/>
      </c>
      <c r="J1023" s="134"/>
      <c r="K1023" s="134"/>
      <c r="L1023" s="134"/>
      <c r="M1023" s="97"/>
      <c r="N1023" s="134"/>
      <c r="O1023" s="135"/>
    </row>
    <row r="1024" spans="2:15" s="133" customFormat="1" x14ac:dyDescent="0.3">
      <c r="B1024" s="133" t="s">
        <v>1262</v>
      </c>
      <c r="E1024" s="94"/>
      <c r="F1024" s="94"/>
      <c r="H1024" s="95" t="str">
        <f>IF(G1024="","",G1024/[1]SUMMARY!$J$5)</f>
        <v/>
      </c>
      <c r="J1024" s="134"/>
      <c r="K1024" s="134"/>
      <c r="L1024" s="134"/>
      <c r="M1024" s="97"/>
      <c r="N1024" s="134"/>
      <c r="O1024" s="135"/>
    </row>
    <row r="1025" spans="2:15" s="133" customFormat="1" x14ac:dyDescent="0.3">
      <c r="B1025" s="133" t="s">
        <v>1263</v>
      </c>
      <c r="E1025" s="94"/>
      <c r="F1025" s="94"/>
      <c r="H1025" s="95" t="str">
        <f>IF(G1025="","",G1025/[1]SUMMARY!$J$5)</f>
        <v/>
      </c>
      <c r="J1025" s="134"/>
      <c r="K1025" s="134"/>
      <c r="L1025" s="134"/>
      <c r="M1025" s="97"/>
      <c r="N1025" s="134"/>
      <c r="O1025" s="135"/>
    </row>
    <row r="1026" spans="2:15" s="133" customFormat="1" x14ac:dyDescent="0.3">
      <c r="B1026" s="133" t="s">
        <v>1264</v>
      </c>
      <c r="E1026" s="94"/>
      <c r="F1026" s="94"/>
      <c r="H1026" s="95" t="str">
        <f>IF(G1026="","",G1026/[1]SUMMARY!$J$5)</f>
        <v/>
      </c>
      <c r="J1026" s="134"/>
      <c r="K1026" s="134"/>
      <c r="L1026" s="134"/>
      <c r="M1026" s="97"/>
      <c r="N1026" s="134"/>
      <c r="O1026" s="135"/>
    </row>
    <row r="1027" spans="2:15" s="133" customFormat="1" x14ac:dyDescent="0.3">
      <c r="B1027" s="133" t="s">
        <v>1265</v>
      </c>
      <c r="E1027" s="94"/>
      <c r="F1027" s="94"/>
      <c r="H1027" s="95" t="str">
        <f>IF(G1027="","",G1027/[1]SUMMARY!$J$5)</f>
        <v/>
      </c>
      <c r="J1027" s="134"/>
      <c r="K1027" s="134"/>
      <c r="L1027" s="134"/>
      <c r="M1027" s="97"/>
      <c r="N1027" s="134"/>
      <c r="O1027" s="135"/>
    </row>
    <row r="1028" spans="2:15" s="133" customFormat="1" x14ac:dyDescent="0.3">
      <c r="B1028" s="133" t="s">
        <v>1266</v>
      </c>
      <c r="E1028" s="94"/>
      <c r="F1028" s="94"/>
      <c r="H1028" s="95" t="str">
        <f>IF(G1028="","",G1028/[1]SUMMARY!$J$5)</f>
        <v/>
      </c>
      <c r="J1028" s="134"/>
      <c r="K1028" s="134"/>
      <c r="L1028" s="134"/>
      <c r="M1028" s="97"/>
      <c r="N1028" s="134"/>
      <c r="O1028" s="135"/>
    </row>
    <row r="1029" spans="2:15" s="133" customFormat="1" x14ac:dyDescent="0.3">
      <c r="B1029" s="133" t="s">
        <v>1267</v>
      </c>
      <c r="E1029" s="94"/>
      <c r="F1029" s="94"/>
      <c r="H1029" s="95" t="str">
        <f>IF(G1029="","",G1029/[1]SUMMARY!$J$5)</f>
        <v/>
      </c>
      <c r="J1029" s="134"/>
      <c r="K1029" s="134"/>
      <c r="L1029" s="134"/>
      <c r="M1029" s="97"/>
      <c r="N1029" s="134"/>
      <c r="O1029" s="135"/>
    </row>
    <row r="1030" spans="2:15" s="133" customFormat="1" x14ac:dyDescent="0.3">
      <c r="B1030" s="133" t="s">
        <v>1268</v>
      </c>
      <c r="E1030" s="94"/>
      <c r="F1030" s="94"/>
      <c r="H1030" s="95" t="str">
        <f>IF(G1030="","",G1030/[1]SUMMARY!$J$5)</f>
        <v/>
      </c>
      <c r="J1030" s="134"/>
      <c r="K1030" s="134"/>
      <c r="L1030" s="134"/>
      <c r="M1030" s="97"/>
      <c r="N1030" s="134"/>
      <c r="O1030" s="135"/>
    </row>
    <row r="1031" spans="2:15" s="133" customFormat="1" x14ac:dyDescent="0.3">
      <c r="B1031" s="133" t="s">
        <v>1269</v>
      </c>
      <c r="E1031" s="94"/>
      <c r="F1031" s="94"/>
      <c r="H1031" s="95" t="str">
        <f>IF(G1031="","",G1031/[1]SUMMARY!$J$5)</f>
        <v/>
      </c>
      <c r="J1031" s="134"/>
      <c r="K1031" s="134"/>
      <c r="L1031" s="134"/>
      <c r="M1031" s="97"/>
      <c r="N1031" s="134"/>
      <c r="O1031" s="135"/>
    </row>
    <row r="1032" spans="2:15" s="133" customFormat="1" x14ac:dyDescent="0.3">
      <c r="B1032" s="133" t="s">
        <v>1270</v>
      </c>
      <c r="E1032" s="94"/>
      <c r="F1032" s="94"/>
      <c r="H1032" s="95" t="str">
        <f>IF(G1032="","",G1032/[1]SUMMARY!$J$5)</f>
        <v/>
      </c>
      <c r="J1032" s="134"/>
      <c r="K1032" s="134"/>
      <c r="L1032" s="134"/>
      <c r="M1032" s="97"/>
      <c r="N1032" s="134"/>
      <c r="O1032" s="135"/>
    </row>
    <row r="1033" spans="2:15" s="133" customFormat="1" x14ac:dyDescent="0.3">
      <c r="B1033" s="133" t="s">
        <v>1271</v>
      </c>
      <c r="E1033" s="94"/>
      <c r="F1033" s="94"/>
      <c r="H1033" s="95" t="str">
        <f>IF(G1033="","",G1033/[1]SUMMARY!$J$5)</f>
        <v/>
      </c>
      <c r="J1033" s="134"/>
      <c r="K1033" s="134"/>
      <c r="L1033" s="134"/>
      <c r="M1033" s="97"/>
      <c r="N1033" s="134"/>
      <c r="O1033" s="135"/>
    </row>
    <row r="1034" spans="2:15" s="133" customFormat="1" x14ac:dyDescent="0.3">
      <c r="B1034" s="133" t="s">
        <v>1272</v>
      </c>
      <c r="E1034" s="94"/>
      <c r="F1034" s="94"/>
      <c r="H1034" s="95" t="str">
        <f>IF(G1034="","",G1034/[1]SUMMARY!$J$5)</f>
        <v/>
      </c>
      <c r="J1034" s="134"/>
      <c r="K1034" s="134"/>
      <c r="L1034" s="134"/>
      <c r="M1034" s="97"/>
      <c r="N1034" s="134"/>
      <c r="O1034" s="135"/>
    </row>
    <row r="1035" spans="2:15" s="133" customFormat="1" x14ac:dyDescent="0.3">
      <c r="B1035" s="133" t="s">
        <v>1273</v>
      </c>
      <c r="E1035" s="94"/>
      <c r="F1035" s="94"/>
      <c r="H1035" s="95" t="str">
        <f>IF(G1035="","",G1035/[1]SUMMARY!$J$5)</f>
        <v/>
      </c>
      <c r="J1035" s="134"/>
      <c r="K1035" s="134"/>
      <c r="L1035" s="134"/>
      <c r="M1035" s="97"/>
      <c r="N1035" s="134"/>
      <c r="O1035" s="135"/>
    </row>
    <row r="1036" spans="2:15" s="133" customFormat="1" x14ac:dyDescent="0.3">
      <c r="B1036" s="133" t="s">
        <v>1274</v>
      </c>
      <c r="E1036" s="94"/>
      <c r="F1036" s="94"/>
      <c r="H1036" s="95" t="str">
        <f>IF(G1036="","",G1036/[1]SUMMARY!$J$5)</f>
        <v/>
      </c>
      <c r="J1036" s="134"/>
      <c r="K1036" s="134"/>
      <c r="L1036" s="134"/>
      <c r="M1036" s="97"/>
      <c r="N1036" s="134"/>
      <c r="O1036" s="135"/>
    </row>
    <row r="1037" spans="2:15" s="133" customFormat="1" x14ac:dyDescent="0.3">
      <c r="B1037" s="133" t="s">
        <v>1275</v>
      </c>
      <c r="E1037" s="94"/>
      <c r="F1037" s="94"/>
      <c r="H1037" s="95" t="str">
        <f>IF(G1037="","",G1037/[1]SUMMARY!$J$5)</f>
        <v/>
      </c>
      <c r="J1037" s="134"/>
      <c r="K1037" s="134"/>
      <c r="L1037" s="134"/>
      <c r="M1037" s="97"/>
      <c r="N1037" s="134"/>
      <c r="O1037" s="135"/>
    </row>
    <row r="1038" spans="2:15" s="133" customFormat="1" x14ac:dyDescent="0.3">
      <c r="B1038" s="133" t="s">
        <v>1276</v>
      </c>
      <c r="E1038" s="94"/>
      <c r="F1038" s="94"/>
      <c r="H1038" s="95" t="str">
        <f>IF(G1038="","",G1038/[1]SUMMARY!$J$5)</f>
        <v/>
      </c>
      <c r="J1038" s="134"/>
      <c r="K1038" s="134"/>
      <c r="L1038" s="134"/>
      <c r="M1038" s="97"/>
      <c r="N1038" s="134"/>
      <c r="O1038" s="135"/>
    </row>
    <row r="1039" spans="2:15" s="133" customFormat="1" x14ac:dyDescent="0.3">
      <c r="B1039" s="133" t="s">
        <v>1277</v>
      </c>
      <c r="E1039" s="94"/>
      <c r="F1039" s="94"/>
      <c r="H1039" s="95" t="str">
        <f>IF(G1039="","",G1039/[1]SUMMARY!$J$5)</f>
        <v/>
      </c>
      <c r="J1039" s="134"/>
      <c r="K1039" s="134"/>
      <c r="L1039" s="134"/>
      <c r="M1039" s="97"/>
      <c r="N1039" s="134"/>
      <c r="O1039" s="135"/>
    </row>
    <row r="1040" spans="2:15" s="133" customFormat="1" x14ac:dyDescent="0.3">
      <c r="B1040" s="133" t="s">
        <v>1278</v>
      </c>
      <c r="E1040" s="94"/>
      <c r="F1040" s="94"/>
      <c r="H1040" s="95" t="str">
        <f>IF(G1040="","",G1040/[1]SUMMARY!$J$5)</f>
        <v/>
      </c>
      <c r="J1040" s="134"/>
      <c r="K1040" s="134"/>
      <c r="L1040" s="134"/>
      <c r="M1040" s="97"/>
      <c r="N1040" s="134"/>
      <c r="O1040" s="135"/>
    </row>
    <row r="1041" spans="2:15" s="133" customFormat="1" x14ac:dyDescent="0.3">
      <c r="B1041" s="133" t="s">
        <v>1279</v>
      </c>
      <c r="E1041" s="94"/>
      <c r="F1041" s="94"/>
      <c r="H1041" s="95" t="str">
        <f>IF(G1041="","",G1041/[1]SUMMARY!$J$5)</f>
        <v/>
      </c>
      <c r="J1041" s="134"/>
      <c r="K1041" s="134"/>
      <c r="L1041" s="134"/>
      <c r="M1041" s="97"/>
      <c r="N1041" s="134"/>
      <c r="O1041" s="135"/>
    </row>
    <row r="1042" spans="2:15" s="133" customFormat="1" x14ac:dyDescent="0.3">
      <c r="B1042" s="133" t="s">
        <v>1280</v>
      </c>
      <c r="E1042" s="94"/>
      <c r="F1042" s="94"/>
      <c r="H1042" s="95" t="str">
        <f>IF(G1042="","",G1042/[1]SUMMARY!$J$5)</f>
        <v/>
      </c>
      <c r="J1042" s="134"/>
      <c r="K1042" s="134"/>
      <c r="L1042" s="134"/>
      <c r="M1042" s="97"/>
      <c r="N1042" s="134"/>
      <c r="O1042" s="135"/>
    </row>
    <row r="1043" spans="2:15" s="133" customFormat="1" x14ac:dyDescent="0.3">
      <c r="B1043" s="133" t="s">
        <v>1281</v>
      </c>
      <c r="E1043" s="94"/>
      <c r="F1043" s="94"/>
      <c r="H1043" s="95" t="str">
        <f>IF(G1043="","",G1043/[1]SUMMARY!$J$5)</f>
        <v/>
      </c>
      <c r="J1043" s="134"/>
      <c r="K1043" s="134"/>
      <c r="L1043" s="134"/>
      <c r="M1043" s="97"/>
      <c r="N1043" s="134"/>
      <c r="O1043" s="135"/>
    </row>
    <row r="1044" spans="2:15" s="133" customFormat="1" x14ac:dyDescent="0.3">
      <c r="B1044" s="133" t="s">
        <v>1282</v>
      </c>
      <c r="E1044" s="94"/>
      <c r="F1044" s="94"/>
      <c r="H1044" s="95" t="str">
        <f>IF(G1044="","",G1044/[1]SUMMARY!$J$5)</f>
        <v/>
      </c>
      <c r="J1044" s="134"/>
      <c r="K1044" s="134"/>
      <c r="L1044" s="134"/>
      <c r="M1044" s="97"/>
      <c r="N1044" s="134"/>
      <c r="O1044" s="135"/>
    </row>
    <row r="1045" spans="2:15" s="133" customFormat="1" x14ac:dyDescent="0.3">
      <c r="B1045" s="133" t="s">
        <v>1283</v>
      </c>
      <c r="E1045" s="94"/>
      <c r="F1045" s="94"/>
      <c r="H1045" s="95" t="str">
        <f>IF(G1045="","",G1045/[1]SUMMARY!$J$5)</f>
        <v/>
      </c>
      <c r="J1045" s="134"/>
      <c r="K1045" s="134"/>
      <c r="L1045" s="134"/>
      <c r="M1045" s="97"/>
      <c r="N1045" s="134"/>
      <c r="O1045" s="135"/>
    </row>
    <row r="1046" spans="2:15" s="133" customFormat="1" x14ac:dyDescent="0.3">
      <c r="B1046" s="133" t="s">
        <v>1284</v>
      </c>
      <c r="E1046" s="94"/>
      <c r="F1046" s="94"/>
      <c r="H1046" s="95" t="str">
        <f>IF(G1046="","",G1046/[1]SUMMARY!$J$5)</f>
        <v/>
      </c>
      <c r="J1046" s="134"/>
      <c r="K1046" s="134"/>
      <c r="L1046" s="134"/>
      <c r="M1046" s="97"/>
      <c r="N1046" s="134"/>
      <c r="O1046" s="135"/>
    </row>
    <row r="1047" spans="2:15" s="133" customFormat="1" x14ac:dyDescent="0.3">
      <c r="B1047" s="133" t="s">
        <v>1285</v>
      </c>
      <c r="E1047" s="94"/>
      <c r="F1047" s="94"/>
      <c r="H1047" s="95" t="str">
        <f>IF(G1047="","",G1047/[1]SUMMARY!$J$5)</f>
        <v/>
      </c>
      <c r="J1047" s="134"/>
      <c r="K1047" s="134"/>
      <c r="L1047" s="134"/>
      <c r="M1047" s="97"/>
      <c r="N1047" s="134"/>
      <c r="O1047" s="135"/>
    </row>
    <row r="1048" spans="2:15" s="133" customFormat="1" x14ac:dyDescent="0.3">
      <c r="B1048" s="133" t="s">
        <v>1286</v>
      </c>
      <c r="E1048" s="94"/>
      <c r="F1048" s="94"/>
      <c r="H1048" s="95" t="str">
        <f>IF(G1048="","",G1048/[1]SUMMARY!$J$5)</f>
        <v/>
      </c>
      <c r="J1048" s="134"/>
      <c r="K1048" s="134"/>
      <c r="L1048" s="134"/>
      <c r="M1048" s="97"/>
      <c r="N1048" s="134"/>
      <c r="O1048" s="135"/>
    </row>
    <row r="1049" spans="2:15" s="133" customFormat="1" x14ac:dyDescent="0.3">
      <c r="B1049" s="133" t="s">
        <v>1287</v>
      </c>
      <c r="E1049" s="94"/>
      <c r="F1049" s="94"/>
      <c r="H1049" s="95" t="str">
        <f>IF(G1049="","",G1049/[1]SUMMARY!$J$5)</f>
        <v/>
      </c>
      <c r="J1049" s="134"/>
      <c r="K1049" s="134"/>
      <c r="L1049" s="134"/>
      <c r="M1049" s="97"/>
      <c r="N1049" s="134"/>
      <c r="O1049" s="135"/>
    </row>
    <row r="1050" spans="2:15" s="133" customFormat="1" x14ac:dyDescent="0.3">
      <c r="B1050" s="133" t="s">
        <v>1288</v>
      </c>
      <c r="E1050" s="94"/>
      <c r="F1050" s="94"/>
      <c r="H1050" s="95" t="str">
        <f>IF(G1050="","",G1050/[1]SUMMARY!$J$5)</f>
        <v/>
      </c>
      <c r="J1050" s="134"/>
      <c r="K1050" s="134"/>
      <c r="L1050" s="134"/>
      <c r="M1050" s="97"/>
      <c r="N1050" s="134"/>
      <c r="O1050" s="135"/>
    </row>
    <row r="1051" spans="2:15" s="133" customFormat="1" x14ac:dyDescent="0.3">
      <c r="B1051" s="133" t="s">
        <v>1289</v>
      </c>
      <c r="E1051" s="94"/>
      <c r="F1051" s="94"/>
      <c r="H1051" s="95" t="str">
        <f>IF(G1051="","",G1051/[1]SUMMARY!$J$5)</f>
        <v/>
      </c>
      <c r="J1051" s="134"/>
      <c r="K1051" s="134"/>
      <c r="L1051" s="134"/>
      <c r="M1051" s="97"/>
      <c r="N1051" s="134"/>
      <c r="O1051" s="135"/>
    </row>
    <row r="1052" spans="2:15" s="133" customFormat="1" x14ac:dyDescent="0.3">
      <c r="B1052" s="133" t="s">
        <v>1290</v>
      </c>
      <c r="E1052" s="94"/>
      <c r="F1052" s="94"/>
      <c r="H1052" s="95" t="str">
        <f>IF(G1052="","",G1052/[1]SUMMARY!$J$5)</f>
        <v/>
      </c>
      <c r="J1052" s="134"/>
      <c r="K1052" s="134"/>
      <c r="L1052" s="134"/>
      <c r="M1052" s="97"/>
      <c r="N1052" s="134"/>
      <c r="O1052" s="135"/>
    </row>
    <row r="1053" spans="2:15" s="133" customFormat="1" x14ac:dyDescent="0.3">
      <c r="B1053" s="133" t="s">
        <v>1291</v>
      </c>
      <c r="E1053" s="94"/>
      <c r="F1053" s="94"/>
      <c r="H1053" s="95" t="str">
        <f>IF(G1053="","",G1053/[1]SUMMARY!$J$5)</f>
        <v/>
      </c>
      <c r="J1053" s="134"/>
      <c r="K1053" s="134"/>
      <c r="L1053" s="134"/>
      <c r="M1053" s="97"/>
      <c r="N1053" s="134"/>
      <c r="O1053" s="135"/>
    </row>
    <row r="1054" spans="2:15" s="133" customFormat="1" x14ac:dyDescent="0.3">
      <c r="B1054" s="133" t="s">
        <v>1292</v>
      </c>
      <c r="E1054" s="94"/>
      <c r="F1054" s="94"/>
      <c r="H1054" s="95" t="str">
        <f>IF(G1054="","",G1054/[1]SUMMARY!$J$5)</f>
        <v/>
      </c>
      <c r="J1054" s="134"/>
      <c r="K1054" s="134"/>
      <c r="L1054" s="134"/>
      <c r="M1054" s="97"/>
      <c r="N1054" s="134"/>
      <c r="O1054" s="135"/>
    </row>
    <row r="1055" spans="2:15" s="133" customFormat="1" x14ac:dyDescent="0.3">
      <c r="B1055" s="133" t="s">
        <v>1293</v>
      </c>
      <c r="E1055" s="94"/>
      <c r="F1055" s="94"/>
      <c r="H1055" s="95" t="str">
        <f>IF(G1055="","",G1055/[1]SUMMARY!$J$5)</f>
        <v/>
      </c>
      <c r="J1055" s="134"/>
      <c r="K1055" s="134"/>
      <c r="L1055" s="134"/>
      <c r="M1055" s="97"/>
      <c r="N1055" s="134"/>
      <c r="O1055" s="135"/>
    </row>
    <row r="1056" spans="2:15" s="133" customFormat="1" x14ac:dyDescent="0.3">
      <c r="B1056" s="133" t="s">
        <v>1294</v>
      </c>
      <c r="E1056" s="94"/>
      <c r="F1056" s="94"/>
      <c r="H1056" s="95" t="str">
        <f>IF(G1056="","",G1056/[1]SUMMARY!$J$5)</f>
        <v/>
      </c>
      <c r="J1056" s="134"/>
      <c r="K1056" s="134"/>
      <c r="L1056" s="134"/>
      <c r="M1056" s="97"/>
      <c r="N1056" s="134"/>
      <c r="O1056" s="135"/>
    </row>
    <row r="1057" spans="2:15" s="133" customFormat="1" x14ac:dyDescent="0.3">
      <c r="B1057" s="133" t="s">
        <v>1295</v>
      </c>
      <c r="E1057" s="94"/>
      <c r="F1057" s="94"/>
      <c r="H1057" s="95" t="str">
        <f>IF(G1057="","",G1057/[1]SUMMARY!$J$5)</f>
        <v/>
      </c>
      <c r="J1057" s="134"/>
      <c r="K1057" s="134"/>
      <c r="L1057" s="134"/>
      <c r="M1057" s="97"/>
      <c r="N1057" s="134"/>
      <c r="O1057" s="135"/>
    </row>
    <row r="1058" spans="2:15" s="133" customFormat="1" x14ac:dyDescent="0.3">
      <c r="B1058" s="133" t="s">
        <v>1296</v>
      </c>
      <c r="E1058" s="94"/>
      <c r="F1058" s="94"/>
      <c r="H1058" s="95" t="str">
        <f>IF(G1058="","",G1058/[1]SUMMARY!$J$5)</f>
        <v/>
      </c>
      <c r="J1058" s="134"/>
      <c r="K1058" s="134"/>
      <c r="L1058" s="134"/>
      <c r="M1058" s="97"/>
      <c r="N1058" s="134"/>
      <c r="O1058" s="135"/>
    </row>
    <row r="1059" spans="2:15" s="133" customFormat="1" x14ac:dyDescent="0.3">
      <c r="B1059" s="133" t="s">
        <v>1297</v>
      </c>
      <c r="E1059" s="94"/>
      <c r="F1059" s="94"/>
      <c r="H1059" s="95" t="str">
        <f>IF(G1059="","",G1059/[1]SUMMARY!$J$5)</f>
        <v/>
      </c>
      <c r="J1059" s="134"/>
      <c r="K1059" s="134"/>
      <c r="L1059" s="134"/>
      <c r="M1059" s="97"/>
      <c r="N1059" s="134"/>
      <c r="O1059" s="135"/>
    </row>
    <row r="1060" spans="2:15" s="133" customFormat="1" x14ac:dyDescent="0.3">
      <c r="B1060" s="133" t="s">
        <v>1298</v>
      </c>
      <c r="E1060" s="94"/>
      <c r="F1060" s="94"/>
      <c r="H1060" s="95" t="str">
        <f>IF(G1060="","",G1060/[1]SUMMARY!$J$5)</f>
        <v/>
      </c>
      <c r="J1060" s="134"/>
      <c r="K1060" s="134"/>
      <c r="L1060" s="134"/>
      <c r="M1060" s="97"/>
      <c r="N1060" s="134"/>
      <c r="O1060" s="135"/>
    </row>
    <row r="1061" spans="2:15" s="133" customFormat="1" x14ac:dyDescent="0.3">
      <c r="B1061" s="133" t="s">
        <v>1299</v>
      </c>
      <c r="E1061" s="94"/>
      <c r="F1061" s="94"/>
      <c r="H1061" s="95" t="str">
        <f>IF(G1061="","",G1061/[1]SUMMARY!$J$5)</f>
        <v/>
      </c>
      <c r="J1061" s="134"/>
      <c r="K1061" s="134"/>
      <c r="L1061" s="134"/>
      <c r="M1061" s="97"/>
      <c r="N1061" s="134"/>
      <c r="O1061" s="135"/>
    </row>
    <row r="1062" spans="2:15" s="133" customFormat="1" x14ac:dyDescent="0.3">
      <c r="B1062" s="133" t="s">
        <v>1300</v>
      </c>
      <c r="E1062" s="94"/>
      <c r="F1062" s="94"/>
      <c r="H1062" s="95" t="str">
        <f>IF(G1062="","",G1062/[1]SUMMARY!$J$5)</f>
        <v/>
      </c>
      <c r="J1062" s="134"/>
      <c r="K1062" s="134"/>
      <c r="L1062" s="134"/>
      <c r="M1062" s="97"/>
      <c r="N1062" s="134"/>
      <c r="O1062" s="135"/>
    </row>
    <row r="1063" spans="2:15" s="133" customFormat="1" x14ac:dyDescent="0.3">
      <c r="B1063" s="133" t="s">
        <v>1301</v>
      </c>
      <c r="E1063" s="94"/>
      <c r="F1063" s="94"/>
      <c r="H1063" s="95" t="str">
        <f>IF(G1063="","",G1063/[1]SUMMARY!$J$5)</f>
        <v/>
      </c>
      <c r="J1063" s="134"/>
      <c r="K1063" s="134"/>
      <c r="L1063" s="134"/>
      <c r="M1063" s="97"/>
      <c r="N1063" s="134"/>
      <c r="O1063" s="135"/>
    </row>
    <row r="1064" spans="2:15" s="133" customFormat="1" x14ac:dyDescent="0.3">
      <c r="B1064" s="133" t="s">
        <v>1302</v>
      </c>
      <c r="E1064" s="94"/>
      <c r="F1064" s="94"/>
      <c r="H1064" s="95" t="str">
        <f>IF(G1064="","",G1064/[1]SUMMARY!$J$5)</f>
        <v/>
      </c>
      <c r="J1064" s="134"/>
      <c r="K1064" s="134"/>
      <c r="L1064" s="134"/>
      <c r="M1064" s="97"/>
      <c r="N1064" s="134"/>
      <c r="O1064" s="135"/>
    </row>
    <row r="1065" spans="2:15" s="133" customFormat="1" x14ac:dyDescent="0.3">
      <c r="B1065" s="133" t="s">
        <v>1303</v>
      </c>
      <c r="E1065" s="94"/>
      <c r="F1065" s="94"/>
      <c r="H1065" s="95" t="str">
        <f>IF(G1065="","",G1065/[1]SUMMARY!$J$5)</f>
        <v/>
      </c>
      <c r="J1065" s="134"/>
      <c r="K1065" s="134"/>
      <c r="L1065" s="134"/>
      <c r="M1065" s="97"/>
      <c r="N1065" s="134"/>
      <c r="O1065" s="135"/>
    </row>
    <row r="1066" spans="2:15" s="133" customFormat="1" x14ac:dyDescent="0.3">
      <c r="B1066" s="133" t="s">
        <v>1304</v>
      </c>
      <c r="E1066" s="94"/>
      <c r="F1066" s="94"/>
      <c r="H1066" s="95" t="str">
        <f>IF(G1066="","",G1066/[1]SUMMARY!$J$5)</f>
        <v/>
      </c>
      <c r="J1066" s="134"/>
      <c r="K1066" s="134"/>
      <c r="L1066" s="134"/>
      <c r="M1066" s="97"/>
      <c r="N1066" s="134"/>
      <c r="O1066" s="135"/>
    </row>
    <row r="1067" spans="2:15" s="133" customFormat="1" x14ac:dyDescent="0.3">
      <c r="B1067" s="133" t="s">
        <v>1305</v>
      </c>
      <c r="E1067" s="94"/>
      <c r="F1067" s="94"/>
      <c r="H1067" s="95" t="str">
        <f>IF(G1067="","",G1067/[1]SUMMARY!$J$5)</f>
        <v/>
      </c>
      <c r="J1067" s="134"/>
      <c r="K1067" s="134"/>
      <c r="L1067" s="134"/>
      <c r="M1067" s="97"/>
      <c r="N1067" s="134"/>
      <c r="O1067" s="135"/>
    </row>
    <row r="1068" spans="2:15" s="133" customFormat="1" x14ac:dyDescent="0.3">
      <c r="B1068" s="133" t="s">
        <v>1306</v>
      </c>
      <c r="E1068" s="94"/>
      <c r="F1068" s="94"/>
      <c r="H1068" s="95" t="str">
        <f>IF(G1068="","",G1068/[1]SUMMARY!$J$5)</f>
        <v/>
      </c>
      <c r="J1068" s="134"/>
      <c r="K1068" s="134"/>
      <c r="L1068" s="134"/>
      <c r="M1068" s="97"/>
      <c r="N1068" s="134"/>
      <c r="O1068" s="135"/>
    </row>
    <row r="1069" spans="2:15" s="133" customFormat="1" x14ac:dyDescent="0.3">
      <c r="B1069" s="133" t="s">
        <v>1307</v>
      </c>
      <c r="E1069" s="94"/>
      <c r="F1069" s="94"/>
      <c r="H1069" s="95" t="str">
        <f>IF(G1069="","",G1069/[1]SUMMARY!$J$5)</f>
        <v/>
      </c>
      <c r="J1069" s="134"/>
      <c r="K1069" s="134"/>
      <c r="L1069" s="134"/>
      <c r="M1069" s="97"/>
      <c r="N1069" s="134"/>
      <c r="O1069" s="135"/>
    </row>
    <row r="1070" spans="2:15" s="133" customFormat="1" x14ac:dyDescent="0.3">
      <c r="B1070" s="133" t="s">
        <v>1308</v>
      </c>
      <c r="E1070" s="94"/>
      <c r="F1070" s="94"/>
      <c r="H1070" s="95" t="str">
        <f>IF(G1070="","",G1070/[1]SUMMARY!$J$5)</f>
        <v/>
      </c>
      <c r="J1070" s="134"/>
      <c r="K1070" s="134"/>
      <c r="L1070" s="134"/>
      <c r="M1070" s="97"/>
      <c r="N1070" s="134"/>
      <c r="O1070" s="135"/>
    </row>
    <row r="1071" spans="2:15" s="133" customFormat="1" x14ac:dyDescent="0.3">
      <c r="B1071" s="133" t="s">
        <v>1309</v>
      </c>
      <c r="E1071" s="94"/>
      <c r="F1071" s="94"/>
      <c r="H1071" s="95" t="str">
        <f>IF(G1071="","",G1071/[1]SUMMARY!$J$5)</f>
        <v/>
      </c>
      <c r="J1071" s="134"/>
      <c r="K1071" s="134"/>
      <c r="L1071" s="134"/>
      <c r="M1071" s="97"/>
      <c r="N1071" s="134"/>
      <c r="O1071" s="135"/>
    </row>
    <row r="1072" spans="2:15" s="133" customFormat="1" x14ac:dyDescent="0.3">
      <c r="B1072" s="133" t="s">
        <v>1310</v>
      </c>
      <c r="E1072" s="94"/>
      <c r="F1072" s="94"/>
      <c r="H1072" s="95" t="str">
        <f>IF(G1072="","",G1072/[1]SUMMARY!$J$5)</f>
        <v/>
      </c>
      <c r="J1072" s="134"/>
      <c r="K1072" s="134"/>
      <c r="L1072" s="134"/>
      <c r="M1072" s="97"/>
      <c r="N1072" s="134"/>
      <c r="O1072" s="135"/>
    </row>
    <row r="1073" spans="2:15" s="133" customFormat="1" x14ac:dyDescent="0.3">
      <c r="B1073" s="133" t="s">
        <v>1311</v>
      </c>
      <c r="E1073" s="94"/>
      <c r="F1073" s="94"/>
      <c r="H1073" s="95" t="str">
        <f>IF(G1073="","",G1073/[1]SUMMARY!$J$5)</f>
        <v/>
      </c>
      <c r="J1073" s="134"/>
      <c r="K1073" s="134"/>
      <c r="L1073" s="134"/>
      <c r="M1073" s="97"/>
      <c r="N1073" s="134"/>
      <c r="O1073" s="135"/>
    </row>
    <row r="1074" spans="2:15" s="133" customFormat="1" x14ac:dyDescent="0.3">
      <c r="B1074" s="133" t="s">
        <v>1312</v>
      </c>
      <c r="E1074" s="94"/>
      <c r="F1074" s="94"/>
      <c r="H1074" s="95" t="str">
        <f>IF(G1074="","",G1074/[1]SUMMARY!$J$5)</f>
        <v/>
      </c>
      <c r="J1074" s="134"/>
      <c r="K1074" s="134"/>
      <c r="L1074" s="134"/>
      <c r="M1074" s="97"/>
      <c r="N1074" s="134"/>
      <c r="O1074" s="135"/>
    </row>
    <row r="1075" spans="2:15" s="133" customFormat="1" x14ac:dyDescent="0.3">
      <c r="B1075" s="133" t="s">
        <v>1313</v>
      </c>
      <c r="E1075" s="94"/>
      <c r="F1075" s="94"/>
      <c r="H1075" s="95" t="str">
        <f>IF(G1075="","",G1075/[1]SUMMARY!$J$5)</f>
        <v/>
      </c>
      <c r="J1075" s="134"/>
      <c r="K1075" s="134"/>
      <c r="L1075" s="134"/>
      <c r="M1075" s="97"/>
      <c r="N1075" s="134"/>
      <c r="O1075" s="135"/>
    </row>
    <row r="1076" spans="2:15" s="133" customFormat="1" x14ac:dyDescent="0.3">
      <c r="B1076" s="133" t="s">
        <v>1314</v>
      </c>
      <c r="E1076" s="94"/>
      <c r="F1076" s="94"/>
      <c r="H1076" s="95" t="str">
        <f>IF(G1076="","",G1076/[1]SUMMARY!$J$5)</f>
        <v/>
      </c>
      <c r="J1076" s="134"/>
      <c r="K1076" s="134"/>
      <c r="L1076" s="134"/>
      <c r="M1076" s="97"/>
      <c r="N1076" s="134"/>
      <c r="O1076" s="135"/>
    </row>
    <row r="1077" spans="2:15" s="133" customFormat="1" x14ac:dyDescent="0.3">
      <c r="B1077" s="133" t="s">
        <v>1315</v>
      </c>
      <c r="E1077" s="94"/>
      <c r="F1077" s="94"/>
      <c r="H1077" s="95" t="str">
        <f>IF(G1077="","",G1077/[1]SUMMARY!$J$5)</f>
        <v/>
      </c>
      <c r="J1077" s="134"/>
      <c r="K1077" s="134"/>
      <c r="L1077" s="134"/>
      <c r="M1077" s="97"/>
      <c r="N1077" s="134"/>
      <c r="O1077" s="135"/>
    </row>
    <row r="1078" spans="2:15" s="133" customFormat="1" x14ac:dyDescent="0.3">
      <c r="B1078" s="133" t="s">
        <v>1316</v>
      </c>
      <c r="E1078" s="94"/>
      <c r="F1078" s="94"/>
      <c r="H1078" s="95" t="str">
        <f>IF(G1078="","",G1078/[1]SUMMARY!$J$5)</f>
        <v/>
      </c>
      <c r="J1078" s="134"/>
      <c r="K1078" s="134"/>
      <c r="L1078" s="134"/>
      <c r="M1078" s="97"/>
      <c r="N1078" s="134"/>
      <c r="O1078" s="135"/>
    </row>
    <row r="1079" spans="2:15" s="133" customFormat="1" x14ac:dyDescent="0.3">
      <c r="B1079" s="133" t="s">
        <v>1317</v>
      </c>
      <c r="E1079" s="94"/>
      <c r="F1079" s="94"/>
      <c r="H1079" s="95" t="str">
        <f>IF(G1079="","",G1079/[1]SUMMARY!$J$5)</f>
        <v/>
      </c>
      <c r="J1079" s="134"/>
      <c r="K1079" s="134"/>
      <c r="L1079" s="134"/>
      <c r="M1079" s="97"/>
      <c r="N1079" s="134"/>
      <c r="O1079" s="135"/>
    </row>
    <row r="1080" spans="2:15" s="133" customFormat="1" x14ac:dyDescent="0.3">
      <c r="B1080" s="133" t="s">
        <v>1318</v>
      </c>
      <c r="E1080" s="94"/>
      <c r="F1080" s="94"/>
      <c r="H1080" s="95" t="str">
        <f>IF(G1080="","",G1080/[1]SUMMARY!$J$5)</f>
        <v/>
      </c>
      <c r="J1080" s="134"/>
      <c r="K1080" s="134"/>
      <c r="L1080" s="134"/>
      <c r="M1080" s="97"/>
      <c r="N1080" s="134"/>
      <c r="O1080" s="135"/>
    </row>
    <row r="1081" spans="2:15" s="133" customFormat="1" x14ac:dyDescent="0.3">
      <c r="B1081" s="133" t="s">
        <v>1319</v>
      </c>
      <c r="E1081" s="94"/>
      <c r="F1081" s="94"/>
      <c r="H1081" s="95" t="str">
        <f>IF(G1081="","",G1081/[1]SUMMARY!$J$5)</f>
        <v/>
      </c>
      <c r="J1081" s="134"/>
      <c r="K1081" s="134"/>
      <c r="L1081" s="134"/>
      <c r="M1081" s="97"/>
      <c r="N1081" s="134"/>
      <c r="O1081" s="135"/>
    </row>
    <row r="1082" spans="2:15" s="133" customFormat="1" x14ac:dyDescent="0.3">
      <c r="B1082" s="133" t="s">
        <v>1320</v>
      </c>
      <c r="E1082" s="94"/>
      <c r="F1082" s="94"/>
      <c r="H1082" s="95" t="str">
        <f>IF(G1082="","",G1082/[1]SUMMARY!$J$5)</f>
        <v/>
      </c>
      <c r="J1082" s="134"/>
      <c r="K1082" s="134"/>
      <c r="L1082" s="134"/>
      <c r="M1082" s="97"/>
      <c r="N1082" s="134"/>
      <c r="O1082" s="135"/>
    </row>
    <row r="1083" spans="2:15" s="133" customFormat="1" x14ac:dyDescent="0.3">
      <c r="B1083" s="133" t="s">
        <v>1321</v>
      </c>
      <c r="E1083" s="94"/>
      <c r="F1083" s="94"/>
      <c r="H1083" s="95" t="str">
        <f>IF(G1083="","",G1083/[1]SUMMARY!$J$5)</f>
        <v/>
      </c>
      <c r="J1083" s="134"/>
      <c r="K1083" s="134"/>
      <c r="L1083" s="134"/>
      <c r="M1083" s="97"/>
      <c r="N1083" s="134"/>
      <c r="O1083" s="135"/>
    </row>
    <row r="1084" spans="2:15" s="133" customFormat="1" x14ac:dyDescent="0.3">
      <c r="B1084" s="133" t="s">
        <v>1322</v>
      </c>
      <c r="E1084" s="94"/>
      <c r="F1084" s="94"/>
      <c r="H1084" s="95" t="str">
        <f>IF(G1084="","",G1084/[1]SUMMARY!$J$5)</f>
        <v/>
      </c>
      <c r="J1084" s="134"/>
      <c r="K1084" s="134"/>
      <c r="L1084" s="134"/>
      <c r="M1084" s="97"/>
      <c r="N1084" s="134"/>
      <c r="O1084" s="135"/>
    </row>
    <row r="1085" spans="2:15" s="133" customFormat="1" x14ac:dyDescent="0.3">
      <c r="B1085" s="133" t="s">
        <v>1323</v>
      </c>
      <c r="E1085" s="94"/>
      <c r="F1085" s="94"/>
      <c r="H1085" s="95" t="str">
        <f>IF(G1085="","",G1085/[1]SUMMARY!$J$5)</f>
        <v/>
      </c>
      <c r="J1085" s="134"/>
      <c r="K1085" s="134"/>
      <c r="L1085" s="134"/>
      <c r="M1085" s="97"/>
      <c r="N1085" s="134"/>
      <c r="O1085" s="135"/>
    </row>
    <row r="1086" spans="2:15" s="133" customFormat="1" x14ac:dyDescent="0.3">
      <c r="B1086" s="133" t="s">
        <v>1324</v>
      </c>
      <c r="E1086" s="94"/>
      <c r="F1086" s="94"/>
      <c r="H1086" s="95" t="str">
        <f>IF(G1086="","",G1086/[1]SUMMARY!$J$5)</f>
        <v/>
      </c>
      <c r="J1086" s="134"/>
      <c r="K1086" s="134"/>
      <c r="L1086" s="134"/>
      <c r="M1086" s="97"/>
      <c r="N1086" s="134"/>
      <c r="O1086" s="135"/>
    </row>
    <row r="1087" spans="2:15" s="133" customFormat="1" x14ac:dyDescent="0.3">
      <c r="B1087" s="133" t="s">
        <v>1325</v>
      </c>
      <c r="E1087" s="94"/>
      <c r="F1087" s="94"/>
      <c r="H1087" s="95" t="str">
        <f>IF(G1087="","",G1087/[1]SUMMARY!$J$5)</f>
        <v/>
      </c>
      <c r="J1087" s="134"/>
      <c r="K1087" s="134"/>
      <c r="L1087" s="134"/>
      <c r="M1087" s="97"/>
      <c r="N1087" s="134"/>
      <c r="O1087" s="135"/>
    </row>
    <row r="1088" spans="2:15" s="133" customFormat="1" x14ac:dyDescent="0.3">
      <c r="B1088" s="133" t="s">
        <v>1326</v>
      </c>
      <c r="E1088" s="94"/>
      <c r="F1088" s="94"/>
      <c r="H1088" s="95" t="str">
        <f>IF(G1088="","",G1088/[1]SUMMARY!$J$5)</f>
        <v/>
      </c>
      <c r="J1088" s="134"/>
      <c r="K1088" s="134"/>
      <c r="L1088" s="134"/>
      <c r="M1088" s="97"/>
      <c r="N1088" s="134"/>
      <c r="O1088" s="135"/>
    </row>
    <row r="1089" spans="2:15" s="133" customFormat="1" x14ac:dyDescent="0.3">
      <c r="B1089" s="133" t="s">
        <v>1327</v>
      </c>
      <c r="E1089" s="94"/>
      <c r="F1089" s="94"/>
      <c r="H1089" s="95" t="str">
        <f>IF(G1089="","",G1089/[1]SUMMARY!$J$5)</f>
        <v/>
      </c>
      <c r="J1089" s="134"/>
      <c r="K1089" s="134"/>
      <c r="L1089" s="134"/>
      <c r="M1089" s="97"/>
      <c r="N1089" s="134"/>
      <c r="O1089" s="135"/>
    </row>
    <row r="1090" spans="2:15" s="133" customFormat="1" x14ac:dyDescent="0.3">
      <c r="B1090" s="133" t="s">
        <v>1328</v>
      </c>
      <c r="E1090" s="94"/>
      <c r="F1090" s="94"/>
      <c r="H1090" s="95" t="str">
        <f>IF(G1090="","",G1090/[1]SUMMARY!$J$5)</f>
        <v/>
      </c>
      <c r="J1090" s="134"/>
      <c r="K1090" s="134"/>
      <c r="L1090" s="134"/>
      <c r="M1090" s="97"/>
      <c r="N1090" s="134"/>
      <c r="O1090" s="135"/>
    </row>
    <row r="1091" spans="2:15" s="133" customFormat="1" x14ac:dyDescent="0.3">
      <c r="B1091" s="133" t="s">
        <v>1329</v>
      </c>
      <c r="E1091" s="94"/>
      <c r="F1091" s="94"/>
      <c r="H1091" s="95" t="str">
        <f>IF(G1091="","",G1091/[1]SUMMARY!$J$5)</f>
        <v/>
      </c>
      <c r="J1091" s="134"/>
      <c r="K1091" s="134"/>
      <c r="L1091" s="134"/>
      <c r="M1091" s="97"/>
      <c r="N1091" s="134"/>
      <c r="O1091" s="135"/>
    </row>
    <row r="1092" spans="2:15" s="133" customFormat="1" x14ac:dyDescent="0.3">
      <c r="B1092" s="133" t="s">
        <v>1330</v>
      </c>
      <c r="E1092" s="94"/>
      <c r="F1092" s="94"/>
      <c r="H1092" s="95" t="str">
        <f>IF(G1092="","",G1092/[1]SUMMARY!$J$5)</f>
        <v/>
      </c>
      <c r="J1092" s="134"/>
      <c r="K1092" s="134"/>
      <c r="L1092" s="134"/>
      <c r="M1092" s="97"/>
      <c r="N1092" s="134"/>
      <c r="O1092" s="135"/>
    </row>
    <row r="1093" spans="2:15" s="133" customFormat="1" x14ac:dyDescent="0.3">
      <c r="B1093" s="133" t="s">
        <v>1331</v>
      </c>
      <c r="E1093" s="94"/>
      <c r="F1093" s="94"/>
      <c r="H1093" s="95" t="str">
        <f>IF(G1093="","",G1093/[1]SUMMARY!$J$5)</f>
        <v/>
      </c>
      <c r="J1093" s="134"/>
      <c r="K1093" s="134"/>
      <c r="L1093" s="134"/>
      <c r="M1093" s="97"/>
      <c r="N1093" s="134"/>
      <c r="O1093" s="135"/>
    </row>
    <row r="1094" spans="2:15" s="133" customFormat="1" x14ac:dyDescent="0.3">
      <c r="B1094" s="133" t="s">
        <v>1332</v>
      </c>
      <c r="E1094" s="94"/>
      <c r="F1094" s="94"/>
      <c r="H1094" s="95" t="str">
        <f>IF(G1094="","",G1094/[1]SUMMARY!$J$5)</f>
        <v/>
      </c>
      <c r="J1094" s="134"/>
      <c r="K1094" s="134"/>
      <c r="L1094" s="134"/>
      <c r="M1094" s="97"/>
      <c r="N1094" s="134"/>
      <c r="O1094" s="135"/>
    </row>
    <row r="1095" spans="2:15" s="133" customFormat="1" x14ac:dyDescent="0.3">
      <c r="B1095" s="133" t="s">
        <v>1333</v>
      </c>
      <c r="E1095" s="94"/>
      <c r="F1095" s="94"/>
      <c r="H1095" s="95" t="str">
        <f>IF(G1095="","",G1095/[1]SUMMARY!$J$5)</f>
        <v/>
      </c>
      <c r="J1095" s="134"/>
      <c r="K1095" s="134"/>
      <c r="L1095" s="134"/>
      <c r="M1095" s="97"/>
      <c r="N1095" s="134"/>
      <c r="O1095" s="135"/>
    </row>
    <row r="1096" spans="2:15" s="133" customFormat="1" x14ac:dyDescent="0.3">
      <c r="B1096" s="133" t="s">
        <v>1334</v>
      </c>
      <c r="E1096" s="94"/>
      <c r="F1096" s="94"/>
      <c r="H1096" s="95" t="str">
        <f>IF(G1096="","",G1096/[1]SUMMARY!$J$5)</f>
        <v/>
      </c>
      <c r="J1096" s="134"/>
      <c r="K1096" s="134"/>
      <c r="L1096" s="134"/>
      <c r="M1096" s="97"/>
      <c r="N1096" s="134"/>
      <c r="O1096" s="135"/>
    </row>
    <row r="1097" spans="2:15" s="133" customFormat="1" x14ac:dyDescent="0.3">
      <c r="B1097" s="133" t="s">
        <v>1335</v>
      </c>
      <c r="E1097" s="94"/>
      <c r="F1097" s="94"/>
      <c r="H1097" s="95" t="str">
        <f>IF(G1097="","",G1097/[1]SUMMARY!$J$5)</f>
        <v/>
      </c>
      <c r="J1097" s="134"/>
      <c r="K1097" s="134"/>
      <c r="L1097" s="134"/>
      <c r="M1097" s="97"/>
      <c r="N1097" s="134"/>
      <c r="O1097" s="135"/>
    </row>
    <row r="1098" spans="2:15" s="133" customFormat="1" x14ac:dyDescent="0.3">
      <c r="B1098" s="133" t="s">
        <v>1336</v>
      </c>
      <c r="E1098" s="94"/>
      <c r="F1098" s="94"/>
      <c r="H1098" s="95" t="str">
        <f>IF(G1098="","",G1098/[1]SUMMARY!$J$5)</f>
        <v/>
      </c>
      <c r="J1098" s="134"/>
      <c r="K1098" s="134"/>
      <c r="L1098" s="134"/>
      <c r="M1098" s="97"/>
      <c r="N1098" s="134"/>
      <c r="O1098" s="135"/>
    </row>
    <row r="1099" spans="2:15" s="133" customFormat="1" x14ac:dyDescent="0.3">
      <c r="B1099" s="133" t="s">
        <v>1337</v>
      </c>
      <c r="E1099" s="94"/>
      <c r="F1099" s="94"/>
      <c r="H1099" s="95" t="str">
        <f>IF(G1099="","",G1099/[1]SUMMARY!$J$5)</f>
        <v/>
      </c>
      <c r="J1099" s="134"/>
      <c r="K1099" s="134"/>
      <c r="L1099" s="134"/>
      <c r="M1099" s="97"/>
      <c r="N1099" s="134"/>
      <c r="O1099" s="135"/>
    </row>
    <row r="1100" spans="2:15" s="133" customFormat="1" x14ac:dyDescent="0.3">
      <c r="B1100" s="133" t="s">
        <v>1338</v>
      </c>
      <c r="E1100" s="94"/>
      <c r="F1100" s="94"/>
      <c r="H1100" s="95" t="str">
        <f>IF(G1100="","",G1100/[1]SUMMARY!$J$5)</f>
        <v/>
      </c>
      <c r="J1100" s="134"/>
      <c r="K1100" s="134"/>
      <c r="L1100" s="134"/>
      <c r="M1100" s="97"/>
      <c r="N1100" s="134"/>
      <c r="O1100" s="135"/>
    </row>
    <row r="1101" spans="2:15" s="133" customFormat="1" x14ac:dyDescent="0.3">
      <c r="B1101" s="133" t="s">
        <v>1339</v>
      </c>
      <c r="E1101" s="94"/>
      <c r="F1101" s="94"/>
      <c r="H1101" s="95" t="str">
        <f>IF(G1101="","",G1101/[1]SUMMARY!$J$5)</f>
        <v/>
      </c>
      <c r="J1101" s="134"/>
      <c r="K1101" s="134"/>
      <c r="L1101" s="134"/>
      <c r="M1101" s="97"/>
      <c r="N1101" s="134"/>
      <c r="O1101" s="135"/>
    </row>
    <row r="1102" spans="2:15" s="133" customFormat="1" x14ac:dyDescent="0.3">
      <c r="B1102" s="133" t="s">
        <v>1340</v>
      </c>
      <c r="E1102" s="94"/>
      <c r="F1102" s="94"/>
      <c r="H1102" s="95" t="str">
        <f>IF(G1102="","",G1102/[1]SUMMARY!$J$5)</f>
        <v/>
      </c>
      <c r="J1102" s="134"/>
      <c r="K1102" s="134"/>
      <c r="L1102" s="134"/>
      <c r="M1102" s="97"/>
      <c r="N1102" s="134"/>
      <c r="O1102" s="135"/>
    </row>
    <row r="1103" spans="2:15" s="133" customFormat="1" x14ac:dyDescent="0.3">
      <c r="B1103" s="133" t="s">
        <v>1341</v>
      </c>
      <c r="E1103" s="94"/>
      <c r="F1103" s="94"/>
      <c r="H1103" s="95" t="str">
        <f>IF(G1103="","",G1103/[1]SUMMARY!$J$5)</f>
        <v/>
      </c>
      <c r="J1103" s="134"/>
      <c r="K1103" s="134"/>
      <c r="L1103" s="134"/>
      <c r="M1103" s="97"/>
      <c r="N1103" s="134"/>
      <c r="O1103" s="135"/>
    </row>
    <row r="1104" spans="2:15" s="133" customFormat="1" x14ac:dyDescent="0.3">
      <c r="B1104" s="133" t="s">
        <v>1342</v>
      </c>
      <c r="E1104" s="94"/>
      <c r="F1104" s="94"/>
      <c r="H1104" s="95" t="str">
        <f>IF(G1104="","",G1104/[1]SUMMARY!$J$5)</f>
        <v/>
      </c>
      <c r="J1104" s="134"/>
      <c r="K1104" s="134"/>
      <c r="L1104" s="134"/>
      <c r="M1104" s="97"/>
      <c r="N1104" s="134"/>
      <c r="O1104" s="135"/>
    </row>
    <row r="1105" spans="2:15" s="133" customFormat="1" x14ac:dyDescent="0.3">
      <c r="B1105" s="133" t="s">
        <v>1343</v>
      </c>
      <c r="E1105" s="94"/>
      <c r="F1105" s="94"/>
      <c r="H1105" s="95" t="str">
        <f>IF(G1105="","",G1105/[1]SUMMARY!$J$5)</f>
        <v/>
      </c>
      <c r="J1105" s="134"/>
      <c r="K1105" s="134"/>
      <c r="L1105" s="134"/>
      <c r="M1105" s="97"/>
      <c r="N1105" s="134"/>
      <c r="O1105" s="135"/>
    </row>
    <row r="1106" spans="2:15" s="133" customFormat="1" x14ac:dyDescent="0.3">
      <c r="B1106" s="133" t="s">
        <v>1344</v>
      </c>
      <c r="E1106" s="94"/>
      <c r="F1106" s="94"/>
      <c r="H1106" s="95" t="str">
        <f>IF(G1106="","",G1106/[1]SUMMARY!$J$5)</f>
        <v/>
      </c>
      <c r="J1106" s="134"/>
      <c r="K1106" s="134"/>
      <c r="L1106" s="134"/>
      <c r="M1106" s="97"/>
      <c r="N1106" s="134"/>
      <c r="O1106" s="135"/>
    </row>
    <row r="1107" spans="2:15" s="133" customFormat="1" x14ac:dyDescent="0.3">
      <c r="B1107" s="133" t="s">
        <v>1345</v>
      </c>
      <c r="E1107" s="94"/>
      <c r="F1107" s="94"/>
      <c r="H1107" s="95" t="str">
        <f>IF(G1107="","",G1107/[1]SUMMARY!$J$5)</f>
        <v/>
      </c>
      <c r="J1107" s="134"/>
      <c r="K1107" s="134"/>
      <c r="L1107" s="134"/>
      <c r="M1107" s="97"/>
      <c r="N1107" s="134"/>
      <c r="O1107" s="135"/>
    </row>
    <row r="1108" spans="2:15" s="133" customFormat="1" x14ac:dyDescent="0.3">
      <c r="B1108" s="133" t="s">
        <v>1346</v>
      </c>
      <c r="E1108" s="94"/>
      <c r="F1108" s="94"/>
      <c r="H1108" s="95" t="str">
        <f>IF(G1108="","",G1108/[1]SUMMARY!$J$5)</f>
        <v/>
      </c>
      <c r="J1108" s="134"/>
      <c r="K1108" s="134"/>
      <c r="L1108" s="134"/>
      <c r="M1108" s="97"/>
      <c r="N1108" s="134"/>
      <c r="O1108" s="135"/>
    </row>
    <row r="1109" spans="2:15" s="133" customFormat="1" x14ac:dyDescent="0.3">
      <c r="B1109" s="133" t="s">
        <v>1347</v>
      </c>
      <c r="E1109" s="94"/>
      <c r="F1109" s="94"/>
      <c r="H1109" s="95" t="str">
        <f>IF(G1109="","",G1109/[1]SUMMARY!$J$5)</f>
        <v/>
      </c>
      <c r="J1109" s="134"/>
      <c r="K1109" s="134"/>
      <c r="L1109" s="134"/>
      <c r="M1109" s="97"/>
      <c r="N1109" s="134"/>
      <c r="O1109" s="135"/>
    </row>
    <row r="1110" spans="2:15" s="133" customFormat="1" x14ac:dyDescent="0.3">
      <c r="B1110" s="133" t="s">
        <v>1348</v>
      </c>
      <c r="E1110" s="94"/>
      <c r="F1110" s="94"/>
      <c r="H1110" s="95" t="str">
        <f>IF(G1110="","",G1110/[1]SUMMARY!$J$5)</f>
        <v/>
      </c>
      <c r="J1110" s="134"/>
      <c r="K1110" s="134"/>
      <c r="L1110" s="134"/>
      <c r="M1110" s="97"/>
      <c r="N1110" s="134"/>
      <c r="O1110" s="135"/>
    </row>
    <row r="1111" spans="2:15" s="133" customFormat="1" x14ac:dyDescent="0.3">
      <c r="B1111" s="133" t="s">
        <v>1349</v>
      </c>
      <c r="E1111" s="94"/>
      <c r="F1111" s="94"/>
      <c r="H1111" s="95" t="str">
        <f>IF(G1111="","",G1111/[1]SUMMARY!$J$5)</f>
        <v/>
      </c>
      <c r="J1111" s="134"/>
      <c r="K1111" s="134"/>
      <c r="L1111" s="134"/>
      <c r="M1111" s="97"/>
      <c r="N1111" s="134"/>
      <c r="O1111" s="135"/>
    </row>
    <row r="1112" spans="2:15" s="133" customFormat="1" x14ac:dyDescent="0.3">
      <c r="B1112" s="133" t="s">
        <v>1350</v>
      </c>
      <c r="E1112" s="94"/>
      <c r="F1112" s="94"/>
      <c r="H1112" s="95" t="str">
        <f>IF(G1112="","",G1112/[1]SUMMARY!$J$5)</f>
        <v/>
      </c>
      <c r="J1112" s="134"/>
      <c r="K1112" s="134"/>
      <c r="L1112" s="134"/>
      <c r="M1112" s="97"/>
      <c r="N1112" s="134"/>
      <c r="O1112" s="135"/>
    </row>
    <row r="1113" spans="2:15" s="133" customFormat="1" x14ac:dyDescent="0.3">
      <c r="B1113" s="133" t="s">
        <v>1351</v>
      </c>
      <c r="E1113" s="94"/>
      <c r="F1113" s="94"/>
      <c r="H1113" s="95" t="str">
        <f>IF(G1113="","",G1113/[1]SUMMARY!$J$5)</f>
        <v/>
      </c>
      <c r="J1113" s="134"/>
      <c r="K1113" s="134"/>
      <c r="L1113" s="134"/>
      <c r="M1113" s="97"/>
      <c r="N1113" s="134"/>
      <c r="O1113" s="135"/>
    </row>
    <row r="1114" spans="2:15" s="133" customFormat="1" x14ac:dyDescent="0.3">
      <c r="B1114" s="133" t="s">
        <v>1352</v>
      </c>
      <c r="E1114" s="94"/>
      <c r="F1114" s="94"/>
      <c r="H1114" s="95" t="str">
        <f>IF(G1114="","",G1114/[1]SUMMARY!$J$5)</f>
        <v/>
      </c>
      <c r="J1114" s="134"/>
      <c r="K1114" s="134"/>
      <c r="L1114" s="134"/>
      <c r="M1114" s="97"/>
      <c r="N1114" s="134"/>
      <c r="O1114" s="135"/>
    </row>
    <row r="1115" spans="2:15" s="133" customFormat="1" x14ac:dyDescent="0.3">
      <c r="B1115" s="133" t="s">
        <v>1353</v>
      </c>
      <c r="E1115" s="94"/>
      <c r="F1115" s="94"/>
      <c r="H1115" s="95" t="str">
        <f>IF(G1115="","",G1115/[1]SUMMARY!$J$5)</f>
        <v/>
      </c>
      <c r="J1115" s="134"/>
      <c r="K1115" s="134"/>
      <c r="L1115" s="134"/>
      <c r="M1115" s="97"/>
      <c r="N1115" s="134"/>
      <c r="O1115" s="135"/>
    </row>
    <row r="1116" spans="2:15" s="133" customFormat="1" x14ac:dyDescent="0.3">
      <c r="B1116" s="133" t="s">
        <v>1354</v>
      </c>
      <c r="E1116" s="94"/>
      <c r="F1116" s="94"/>
      <c r="H1116" s="95" t="str">
        <f>IF(G1116="","",G1116/[1]SUMMARY!$J$5)</f>
        <v/>
      </c>
      <c r="J1116" s="134"/>
      <c r="K1116" s="134"/>
      <c r="L1116" s="134"/>
      <c r="M1116" s="97"/>
      <c r="N1116" s="134"/>
      <c r="O1116" s="135"/>
    </row>
    <row r="1117" spans="2:15" s="133" customFormat="1" x14ac:dyDescent="0.3">
      <c r="B1117" s="133" t="s">
        <v>1355</v>
      </c>
      <c r="E1117" s="94"/>
      <c r="F1117" s="94"/>
      <c r="H1117" s="95" t="str">
        <f>IF(G1117="","",G1117/[1]SUMMARY!$J$5)</f>
        <v/>
      </c>
      <c r="J1117" s="134"/>
      <c r="K1117" s="134"/>
      <c r="L1117" s="134"/>
      <c r="M1117" s="97"/>
      <c r="N1117" s="134"/>
      <c r="O1117" s="135"/>
    </row>
    <row r="1118" spans="2:15" s="133" customFormat="1" x14ac:dyDescent="0.3">
      <c r="B1118" s="133" t="s">
        <v>1356</v>
      </c>
      <c r="E1118" s="94"/>
      <c r="F1118" s="94"/>
      <c r="H1118" s="95" t="str">
        <f>IF(G1118="","",G1118/[1]SUMMARY!$J$5)</f>
        <v/>
      </c>
      <c r="J1118" s="134"/>
      <c r="K1118" s="134"/>
      <c r="L1118" s="134"/>
      <c r="M1118" s="97"/>
      <c r="N1118" s="134"/>
      <c r="O1118" s="135"/>
    </row>
    <row r="1119" spans="2:15" s="133" customFormat="1" x14ac:dyDescent="0.3">
      <c r="B1119" s="133" t="s">
        <v>1357</v>
      </c>
      <c r="E1119" s="94"/>
      <c r="F1119" s="94"/>
      <c r="H1119" s="95" t="str">
        <f>IF(G1119="","",G1119/[1]SUMMARY!$J$5)</f>
        <v/>
      </c>
      <c r="J1119" s="134"/>
      <c r="K1119" s="134"/>
      <c r="L1119" s="134"/>
      <c r="M1119" s="97"/>
      <c r="N1119" s="134"/>
      <c r="O1119" s="135"/>
    </row>
    <row r="1120" spans="2:15" s="133" customFormat="1" x14ac:dyDescent="0.3">
      <c r="B1120" s="133" t="s">
        <v>1358</v>
      </c>
      <c r="E1120" s="94"/>
      <c r="F1120" s="94"/>
      <c r="H1120" s="95" t="str">
        <f>IF(G1120="","",G1120/[1]SUMMARY!$J$5)</f>
        <v/>
      </c>
      <c r="J1120" s="134"/>
      <c r="K1120" s="134"/>
      <c r="L1120" s="134"/>
      <c r="M1120" s="97"/>
      <c r="N1120" s="134"/>
      <c r="O1120" s="135"/>
    </row>
    <row r="1121" spans="2:15" s="133" customFormat="1" x14ac:dyDescent="0.3">
      <c r="B1121" s="133" t="s">
        <v>1359</v>
      </c>
      <c r="E1121" s="94"/>
      <c r="F1121" s="94"/>
      <c r="H1121" s="95" t="str">
        <f>IF(G1121="","",G1121/[1]SUMMARY!$J$5)</f>
        <v/>
      </c>
      <c r="J1121" s="134"/>
      <c r="K1121" s="134"/>
      <c r="L1121" s="134"/>
      <c r="M1121" s="97"/>
      <c r="N1121" s="134"/>
      <c r="O1121" s="135"/>
    </row>
    <row r="1122" spans="2:15" s="133" customFormat="1" x14ac:dyDescent="0.3">
      <c r="B1122" s="133" t="s">
        <v>1360</v>
      </c>
      <c r="E1122" s="94"/>
      <c r="F1122" s="94"/>
      <c r="H1122" s="95" t="str">
        <f>IF(G1122="","",G1122/[1]SUMMARY!$J$5)</f>
        <v/>
      </c>
      <c r="J1122" s="134"/>
      <c r="K1122" s="134"/>
      <c r="L1122" s="134"/>
      <c r="M1122" s="97"/>
      <c r="N1122" s="134"/>
      <c r="O1122" s="135"/>
    </row>
    <row r="1123" spans="2:15" s="133" customFormat="1" x14ac:dyDescent="0.3">
      <c r="B1123" s="133" t="s">
        <v>1361</v>
      </c>
      <c r="E1123" s="94"/>
      <c r="F1123" s="94"/>
      <c r="H1123" s="95" t="str">
        <f>IF(G1123="","",G1123/[1]SUMMARY!$J$5)</f>
        <v/>
      </c>
      <c r="J1123" s="134"/>
      <c r="K1123" s="134"/>
      <c r="L1123" s="134"/>
      <c r="M1123" s="97"/>
      <c r="N1123" s="134"/>
      <c r="O1123" s="135"/>
    </row>
    <row r="1124" spans="2:15" s="133" customFormat="1" x14ac:dyDescent="0.3">
      <c r="B1124" s="133" t="s">
        <v>1362</v>
      </c>
      <c r="E1124" s="94"/>
      <c r="F1124" s="94"/>
      <c r="H1124" s="95" t="str">
        <f>IF(G1124="","",G1124/[1]SUMMARY!$J$5)</f>
        <v/>
      </c>
      <c r="J1124" s="134"/>
      <c r="K1124" s="134"/>
      <c r="L1124" s="134"/>
      <c r="M1124" s="97"/>
      <c r="N1124" s="134"/>
      <c r="O1124" s="135"/>
    </row>
    <row r="1125" spans="2:15" s="133" customFormat="1" x14ac:dyDescent="0.3">
      <c r="B1125" s="133" t="s">
        <v>1363</v>
      </c>
      <c r="E1125" s="94"/>
      <c r="F1125" s="94"/>
      <c r="H1125" s="95" t="str">
        <f>IF(G1125="","",G1125/[1]SUMMARY!$J$5)</f>
        <v/>
      </c>
      <c r="J1125" s="134"/>
      <c r="K1125" s="134"/>
      <c r="L1125" s="134"/>
      <c r="M1125" s="97"/>
      <c r="N1125" s="134"/>
      <c r="O1125" s="135"/>
    </row>
    <row r="1126" spans="2:15" s="133" customFormat="1" x14ac:dyDescent="0.3">
      <c r="B1126" s="133" t="s">
        <v>1364</v>
      </c>
      <c r="E1126" s="94"/>
      <c r="F1126" s="94"/>
      <c r="H1126" s="95" t="str">
        <f>IF(G1126="","",G1126/[1]SUMMARY!$J$5)</f>
        <v/>
      </c>
      <c r="J1126" s="134"/>
      <c r="K1126" s="134"/>
      <c r="L1126" s="134"/>
      <c r="M1126" s="97"/>
      <c r="N1126" s="134"/>
      <c r="O1126" s="135"/>
    </row>
    <row r="1127" spans="2:15" s="133" customFormat="1" x14ac:dyDescent="0.3">
      <c r="B1127" s="133" t="s">
        <v>1365</v>
      </c>
      <c r="E1127" s="94"/>
      <c r="F1127" s="94"/>
      <c r="H1127" s="95" t="str">
        <f>IF(G1127="","",G1127/[1]SUMMARY!$J$5)</f>
        <v/>
      </c>
      <c r="J1127" s="134"/>
      <c r="K1127" s="134"/>
      <c r="L1127" s="134"/>
      <c r="M1127" s="97"/>
      <c r="N1127" s="134"/>
      <c r="O1127" s="135"/>
    </row>
    <row r="1128" spans="2:15" s="133" customFormat="1" x14ac:dyDescent="0.3">
      <c r="B1128" s="133" t="s">
        <v>1366</v>
      </c>
      <c r="E1128" s="94"/>
      <c r="F1128" s="94"/>
      <c r="H1128" s="95" t="str">
        <f>IF(G1128="","",G1128/[1]SUMMARY!$J$5)</f>
        <v/>
      </c>
      <c r="J1128" s="134"/>
      <c r="K1128" s="134"/>
      <c r="L1128" s="134"/>
      <c r="M1128" s="97"/>
      <c r="N1128" s="134"/>
      <c r="O1128" s="135"/>
    </row>
    <row r="1129" spans="2:15" s="133" customFormat="1" x14ac:dyDescent="0.3">
      <c r="B1129" s="133" t="s">
        <v>1367</v>
      </c>
      <c r="E1129" s="94"/>
      <c r="F1129" s="94"/>
      <c r="H1129" s="95" t="str">
        <f>IF(G1129="","",G1129/[1]SUMMARY!$J$5)</f>
        <v/>
      </c>
      <c r="J1129" s="134"/>
      <c r="K1129" s="134"/>
      <c r="L1129" s="134"/>
      <c r="M1129" s="97"/>
      <c r="N1129" s="134"/>
      <c r="O1129" s="135"/>
    </row>
    <row r="1130" spans="2:15" s="133" customFormat="1" x14ac:dyDescent="0.3">
      <c r="B1130" s="133" t="s">
        <v>1368</v>
      </c>
      <c r="E1130" s="94"/>
      <c r="F1130" s="94"/>
      <c r="H1130" s="95" t="str">
        <f>IF(G1130="","",G1130/[1]SUMMARY!$J$5)</f>
        <v/>
      </c>
      <c r="J1130" s="134"/>
      <c r="K1130" s="134"/>
      <c r="L1130" s="134"/>
      <c r="M1130" s="97"/>
      <c r="N1130" s="134"/>
      <c r="O1130" s="135"/>
    </row>
    <row r="1131" spans="2:15" s="133" customFormat="1" x14ac:dyDescent="0.3">
      <c r="B1131" s="133" t="s">
        <v>1369</v>
      </c>
      <c r="E1131" s="94"/>
      <c r="F1131" s="94"/>
      <c r="H1131" s="95" t="str">
        <f>IF(G1131="","",G1131/[1]SUMMARY!$J$5)</f>
        <v/>
      </c>
      <c r="J1131" s="134"/>
      <c r="K1131" s="134"/>
      <c r="L1131" s="134"/>
      <c r="M1131" s="97"/>
      <c r="N1131" s="134"/>
      <c r="O1131" s="135"/>
    </row>
    <row r="1132" spans="2:15" s="133" customFormat="1" x14ac:dyDescent="0.3">
      <c r="B1132" s="133" t="s">
        <v>1370</v>
      </c>
      <c r="E1132" s="94"/>
      <c r="F1132" s="94"/>
      <c r="H1132" s="95" t="str">
        <f>IF(G1132="","",G1132/[1]SUMMARY!$J$5)</f>
        <v/>
      </c>
      <c r="J1132" s="134"/>
      <c r="K1132" s="134"/>
      <c r="L1132" s="134"/>
      <c r="M1132" s="97"/>
      <c r="N1132" s="134"/>
      <c r="O1132" s="135"/>
    </row>
    <row r="1133" spans="2:15" s="133" customFormat="1" x14ac:dyDescent="0.3">
      <c r="B1133" s="133" t="s">
        <v>1371</v>
      </c>
      <c r="E1133" s="94"/>
      <c r="F1133" s="94"/>
      <c r="H1133" s="95" t="str">
        <f>IF(G1133="","",G1133/[1]SUMMARY!$J$5)</f>
        <v/>
      </c>
      <c r="J1133" s="134"/>
      <c r="K1133" s="134"/>
      <c r="L1133" s="134"/>
      <c r="M1133" s="97"/>
      <c r="N1133" s="134"/>
      <c r="O1133" s="135"/>
    </row>
    <row r="1134" spans="2:15" s="133" customFormat="1" x14ac:dyDescent="0.3">
      <c r="B1134" s="133" t="s">
        <v>1372</v>
      </c>
      <c r="E1134" s="94"/>
      <c r="F1134" s="94"/>
      <c r="H1134" s="95" t="str">
        <f>IF(G1134="","",G1134/[1]SUMMARY!$J$5)</f>
        <v/>
      </c>
      <c r="J1134" s="134"/>
      <c r="K1134" s="134"/>
      <c r="L1134" s="134"/>
      <c r="M1134" s="97"/>
      <c r="N1134" s="134"/>
      <c r="O1134" s="135"/>
    </row>
    <row r="1135" spans="2:15" s="133" customFormat="1" x14ac:dyDescent="0.3">
      <c r="B1135" s="133" t="s">
        <v>1373</v>
      </c>
      <c r="E1135" s="94"/>
      <c r="F1135" s="94"/>
      <c r="H1135" s="95" t="str">
        <f>IF(G1135="","",G1135/[1]SUMMARY!$J$5)</f>
        <v/>
      </c>
      <c r="J1135" s="134"/>
      <c r="K1135" s="134"/>
      <c r="L1135" s="134"/>
      <c r="M1135" s="97"/>
      <c r="N1135" s="134"/>
      <c r="O1135" s="135"/>
    </row>
    <row r="1136" spans="2:15" s="133" customFormat="1" x14ac:dyDescent="0.3">
      <c r="B1136" s="133" t="s">
        <v>1374</v>
      </c>
      <c r="E1136" s="94"/>
      <c r="F1136" s="94"/>
      <c r="H1136" s="95" t="str">
        <f>IF(G1136="","",G1136/[1]SUMMARY!$J$5)</f>
        <v/>
      </c>
      <c r="J1136" s="134"/>
      <c r="K1136" s="134"/>
      <c r="L1136" s="134"/>
      <c r="M1136" s="97"/>
      <c r="N1136" s="134"/>
      <c r="O1136" s="135"/>
    </row>
    <row r="1137" spans="2:15" s="133" customFormat="1" x14ac:dyDescent="0.3">
      <c r="B1137" s="133" t="s">
        <v>1375</v>
      </c>
      <c r="E1137" s="94"/>
      <c r="F1137" s="94"/>
      <c r="H1137" s="95" t="str">
        <f>IF(G1137="","",G1137/[1]SUMMARY!$J$5)</f>
        <v/>
      </c>
      <c r="J1137" s="134"/>
      <c r="K1137" s="134"/>
      <c r="L1137" s="134"/>
      <c r="M1137" s="97"/>
      <c r="N1137" s="134"/>
      <c r="O1137" s="135"/>
    </row>
    <row r="1138" spans="2:15" s="133" customFormat="1" x14ac:dyDescent="0.3">
      <c r="B1138" s="133" t="s">
        <v>1376</v>
      </c>
      <c r="E1138" s="94"/>
      <c r="F1138" s="94"/>
      <c r="H1138" s="95" t="str">
        <f>IF(G1138="","",G1138/[1]SUMMARY!$J$5)</f>
        <v/>
      </c>
      <c r="J1138" s="134"/>
      <c r="K1138" s="134"/>
      <c r="L1138" s="134"/>
      <c r="M1138" s="97"/>
      <c r="N1138" s="134"/>
      <c r="O1138" s="135"/>
    </row>
    <row r="1139" spans="2:15" s="133" customFormat="1" x14ac:dyDescent="0.3">
      <c r="B1139" s="133" t="s">
        <v>1377</v>
      </c>
      <c r="E1139" s="94"/>
      <c r="F1139" s="94"/>
      <c r="H1139" s="95" t="str">
        <f>IF(G1139="","",G1139/[1]SUMMARY!$J$5)</f>
        <v/>
      </c>
      <c r="J1139" s="134"/>
      <c r="K1139" s="134"/>
      <c r="L1139" s="134"/>
      <c r="M1139" s="97"/>
      <c r="N1139" s="134"/>
      <c r="O1139" s="135"/>
    </row>
    <row r="1140" spans="2:15" s="133" customFormat="1" x14ac:dyDescent="0.3">
      <c r="B1140" s="133" t="s">
        <v>1378</v>
      </c>
      <c r="E1140" s="94"/>
      <c r="F1140" s="94"/>
      <c r="H1140" s="95" t="str">
        <f>IF(G1140="","",G1140/[1]SUMMARY!$J$5)</f>
        <v/>
      </c>
      <c r="J1140" s="134"/>
      <c r="K1140" s="134"/>
      <c r="L1140" s="134"/>
      <c r="M1140" s="97"/>
      <c r="N1140" s="134"/>
      <c r="O1140" s="135"/>
    </row>
    <row r="1141" spans="2:15" s="133" customFormat="1" x14ac:dyDescent="0.3">
      <c r="B1141" s="133" t="s">
        <v>1379</v>
      </c>
      <c r="E1141" s="94"/>
      <c r="F1141" s="94"/>
      <c r="H1141" s="95" t="str">
        <f>IF(G1141="","",G1141/[1]SUMMARY!$J$5)</f>
        <v/>
      </c>
      <c r="J1141" s="134"/>
      <c r="K1141" s="134"/>
      <c r="L1141" s="134"/>
      <c r="M1141" s="97"/>
      <c r="N1141" s="134"/>
      <c r="O1141" s="135"/>
    </row>
    <row r="1142" spans="2:15" s="133" customFormat="1" x14ac:dyDescent="0.3">
      <c r="B1142" s="133" t="s">
        <v>1380</v>
      </c>
      <c r="E1142" s="94"/>
      <c r="F1142" s="94"/>
      <c r="H1142" s="95" t="str">
        <f>IF(G1142="","",G1142/[1]SUMMARY!$J$5)</f>
        <v/>
      </c>
      <c r="J1142" s="134"/>
      <c r="K1142" s="134"/>
      <c r="L1142" s="134"/>
      <c r="M1142" s="97"/>
      <c r="N1142" s="134"/>
      <c r="O1142" s="135"/>
    </row>
    <row r="1143" spans="2:15" s="133" customFormat="1" x14ac:dyDescent="0.3">
      <c r="B1143" s="133" t="s">
        <v>1381</v>
      </c>
      <c r="E1143" s="94"/>
      <c r="F1143" s="94"/>
      <c r="H1143" s="95" t="str">
        <f>IF(G1143="","",G1143/[1]SUMMARY!$J$5)</f>
        <v/>
      </c>
      <c r="J1143" s="134"/>
      <c r="K1143" s="134"/>
      <c r="L1143" s="134"/>
      <c r="M1143" s="97"/>
      <c r="N1143" s="134"/>
      <c r="O1143" s="135"/>
    </row>
    <row r="1144" spans="2:15" s="133" customFormat="1" x14ac:dyDescent="0.3">
      <c r="B1144" s="133" t="s">
        <v>1382</v>
      </c>
      <c r="E1144" s="94"/>
      <c r="F1144" s="94"/>
      <c r="H1144" s="95" t="str">
        <f>IF(G1144="","",G1144/[1]SUMMARY!$J$5)</f>
        <v/>
      </c>
      <c r="J1144" s="134"/>
      <c r="K1144" s="134"/>
      <c r="L1144" s="134"/>
      <c r="M1144" s="97"/>
      <c r="N1144" s="134"/>
      <c r="O1144" s="135"/>
    </row>
    <row r="1145" spans="2:15" s="133" customFormat="1" x14ac:dyDescent="0.3">
      <c r="B1145" s="133" t="s">
        <v>1383</v>
      </c>
      <c r="E1145" s="94"/>
      <c r="F1145" s="94"/>
      <c r="H1145" s="95" t="str">
        <f>IF(G1145="","",G1145/[1]SUMMARY!$J$5)</f>
        <v/>
      </c>
      <c r="J1145" s="134"/>
      <c r="K1145" s="134"/>
      <c r="L1145" s="134"/>
      <c r="M1145" s="97"/>
      <c r="N1145" s="134"/>
      <c r="O1145" s="135"/>
    </row>
    <row r="1146" spans="2:15" s="133" customFormat="1" x14ac:dyDescent="0.3">
      <c r="B1146" s="133" t="s">
        <v>1384</v>
      </c>
      <c r="E1146" s="94"/>
      <c r="F1146" s="94"/>
      <c r="H1146" s="95" t="str">
        <f>IF(G1146="","",G1146/[1]SUMMARY!$J$5)</f>
        <v/>
      </c>
      <c r="J1146" s="134"/>
      <c r="K1146" s="134"/>
      <c r="L1146" s="134"/>
      <c r="M1146" s="97"/>
      <c r="N1146" s="134"/>
      <c r="O1146" s="135"/>
    </row>
    <row r="1147" spans="2:15" s="133" customFormat="1" x14ac:dyDescent="0.3">
      <c r="B1147" s="133" t="s">
        <v>1385</v>
      </c>
      <c r="E1147" s="94"/>
      <c r="F1147" s="94"/>
      <c r="H1147" s="95" t="str">
        <f>IF(G1147="","",G1147/[1]SUMMARY!$J$5)</f>
        <v/>
      </c>
      <c r="J1147" s="134"/>
      <c r="K1147" s="134"/>
      <c r="L1147" s="134"/>
      <c r="M1147" s="97"/>
      <c r="N1147" s="134"/>
      <c r="O1147" s="135"/>
    </row>
    <row r="1148" spans="2:15" s="133" customFormat="1" x14ac:dyDescent="0.3">
      <c r="B1148" s="133" t="s">
        <v>1386</v>
      </c>
      <c r="E1148" s="94"/>
      <c r="F1148" s="94"/>
      <c r="H1148" s="95" t="str">
        <f>IF(G1148="","",G1148/[1]SUMMARY!$J$5)</f>
        <v/>
      </c>
      <c r="J1148" s="134"/>
      <c r="K1148" s="134"/>
      <c r="L1148" s="134"/>
      <c r="M1148" s="97"/>
      <c r="N1148" s="134"/>
      <c r="O1148" s="135"/>
    </row>
    <row r="1149" spans="2:15" s="133" customFormat="1" x14ac:dyDescent="0.3">
      <c r="B1149" s="133" t="s">
        <v>1387</v>
      </c>
      <c r="E1149" s="94"/>
      <c r="F1149" s="94"/>
      <c r="H1149" s="95" t="str">
        <f>IF(G1149="","",G1149/[1]SUMMARY!$J$5)</f>
        <v/>
      </c>
      <c r="J1149" s="134"/>
      <c r="K1149" s="134"/>
      <c r="L1149" s="134"/>
      <c r="M1149" s="97"/>
      <c r="N1149" s="134"/>
      <c r="O1149" s="135"/>
    </row>
    <row r="1150" spans="2:15" s="133" customFormat="1" x14ac:dyDescent="0.3">
      <c r="B1150" s="133" t="s">
        <v>1388</v>
      </c>
      <c r="E1150" s="94"/>
      <c r="F1150" s="94"/>
      <c r="H1150" s="95" t="str">
        <f>IF(G1150="","",G1150/[1]SUMMARY!$J$5)</f>
        <v/>
      </c>
      <c r="J1150" s="134"/>
      <c r="K1150" s="134"/>
      <c r="L1150" s="134"/>
      <c r="M1150" s="97"/>
      <c r="N1150" s="134"/>
      <c r="O1150" s="135"/>
    </row>
    <row r="1151" spans="2:15" s="133" customFormat="1" x14ac:dyDescent="0.3">
      <c r="B1151" s="133" t="s">
        <v>1389</v>
      </c>
      <c r="E1151" s="94"/>
      <c r="F1151" s="94"/>
      <c r="H1151" s="95" t="str">
        <f>IF(G1151="","",G1151/[1]SUMMARY!$J$5)</f>
        <v/>
      </c>
      <c r="J1151" s="134"/>
      <c r="K1151" s="134"/>
      <c r="L1151" s="134"/>
      <c r="M1151" s="97"/>
      <c r="N1151" s="134"/>
      <c r="O1151" s="135"/>
    </row>
    <row r="1152" spans="2:15" s="133" customFormat="1" x14ac:dyDescent="0.3">
      <c r="B1152" s="133" t="s">
        <v>1390</v>
      </c>
      <c r="E1152" s="94"/>
      <c r="F1152" s="94"/>
      <c r="H1152" s="95" t="str">
        <f>IF(G1152="","",G1152/[1]SUMMARY!$J$5)</f>
        <v/>
      </c>
      <c r="J1152" s="134"/>
      <c r="K1152" s="134"/>
      <c r="L1152" s="134"/>
      <c r="M1152" s="97"/>
      <c r="N1152" s="134"/>
      <c r="O1152" s="135"/>
    </row>
    <row r="1153" spans="2:15" s="133" customFormat="1" x14ac:dyDescent="0.3">
      <c r="B1153" s="133" t="s">
        <v>1391</v>
      </c>
      <c r="E1153" s="94"/>
      <c r="F1153" s="94"/>
      <c r="H1153" s="95" t="str">
        <f>IF(G1153="","",G1153/[1]SUMMARY!$J$5)</f>
        <v/>
      </c>
      <c r="J1153" s="134"/>
      <c r="K1153" s="134"/>
      <c r="L1153" s="134"/>
      <c r="M1153" s="97"/>
      <c r="N1153" s="134"/>
      <c r="O1153" s="135"/>
    </row>
    <row r="1154" spans="2:15" s="133" customFormat="1" x14ac:dyDescent="0.3">
      <c r="B1154" s="133" t="s">
        <v>1392</v>
      </c>
      <c r="E1154" s="94"/>
      <c r="F1154" s="94"/>
      <c r="H1154" s="95" t="str">
        <f>IF(G1154="","",G1154/[1]SUMMARY!$J$5)</f>
        <v/>
      </c>
      <c r="J1154" s="134"/>
      <c r="K1154" s="134"/>
      <c r="L1154" s="134"/>
      <c r="M1154" s="97"/>
      <c r="N1154" s="134"/>
      <c r="O1154" s="135"/>
    </row>
    <row r="1155" spans="2:15" s="133" customFormat="1" x14ac:dyDescent="0.3">
      <c r="B1155" s="133" t="s">
        <v>1393</v>
      </c>
      <c r="E1155" s="94"/>
      <c r="F1155" s="94"/>
      <c r="H1155" s="95" t="str">
        <f>IF(G1155="","",G1155/[1]SUMMARY!$J$5)</f>
        <v/>
      </c>
      <c r="J1155" s="134"/>
      <c r="K1155" s="134"/>
      <c r="L1155" s="134"/>
      <c r="M1155" s="97"/>
      <c r="N1155" s="134"/>
      <c r="O1155" s="135"/>
    </row>
    <row r="1156" spans="2:15" s="133" customFormat="1" x14ac:dyDescent="0.3">
      <c r="B1156" s="133" t="s">
        <v>1394</v>
      </c>
      <c r="E1156" s="94"/>
      <c r="F1156" s="94"/>
      <c r="H1156" s="95" t="str">
        <f>IF(G1156="","",G1156/[1]SUMMARY!$J$5)</f>
        <v/>
      </c>
      <c r="J1156" s="134"/>
      <c r="K1156" s="134"/>
      <c r="L1156" s="134"/>
      <c r="M1156" s="97"/>
      <c r="N1156" s="134"/>
      <c r="O1156" s="135"/>
    </row>
    <row r="1157" spans="2:15" s="133" customFormat="1" x14ac:dyDescent="0.3">
      <c r="B1157" s="133" t="s">
        <v>1395</v>
      </c>
      <c r="E1157" s="94"/>
      <c r="F1157" s="94"/>
      <c r="H1157" s="95" t="str">
        <f>IF(G1157="","",G1157/[1]SUMMARY!$J$5)</f>
        <v/>
      </c>
      <c r="J1157" s="134"/>
      <c r="K1157" s="134"/>
      <c r="L1157" s="134"/>
      <c r="M1157" s="97"/>
      <c r="N1157" s="134"/>
      <c r="O1157" s="135"/>
    </row>
    <row r="1158" spans="2:15" s="133" customFormat="1" x14ac:dyDescent="0.3">
      <c r="B1158" s="133" t="s">
        <v>1396</v>
      </c>
      <c r="E1158" s="94"/>
      <c r="F1158" s="94"/>
      <c r="H1158" s="95" t="str">
        <f>IF(G1158="","",G1158/[1]SUMMARY!$J$5)</f>
        <v/>
      </c>
      <c r="J1158" s="134"/>
      <c r="K1158" s="134"/>
      <c r="L1158" s="134"/>
      <c r="M1158" s="97"/>
      <c r="N1158" s="134"/>
      <c r="O1158" s="135"/>
    </row>
    <row r="1159" spans="2:15" s="133" customFormat="1" x14ac:dyDescent="0.3">
      <c r="B1159" s="133" t="s">
        <v>1397</v>
      </c>
      <c r="E1159" s="94"/>
      <c r="F1159" s="94"/>
      <c r="H1159" s="95" t="str">
        <f>IF(G1159="","",G1159/[1]SUMMARY!$J$5)</f>
        <v/>
      </c>
      <c r="J1159" s="134"/>
      <c r="K1159" s="134"/>
      <c r="L1159" s="134"/>
      <c r="M1159" s="97"/>
      <c r="N1159" s="134"/>
      <c r="O1159" s="135"/>
    </row>
    <row r="1160" spans="2:15" s="133" customFormat="1" x14ac:dyDescent="0.3">
      <c r="B1160" s="133" t="s">
        <v>1398</v>
      </c>
      <c r="E1160" s="94"/>
      <c r="F1160" s="94"/>
      <c r="H1160" s="95" t="str">
        <f>IF(G1160="","",G1160/[1]SUMMARY!$J$5)</f>
        <v/>
      </c>
      <c r="J1160" s="134"/>
      <c r="K1160" s="134"/>
      <c r="L1160" s="134"/>
      <c r="M1160" s="97"/>
      <c r="N1160" s="134"/>
      <c r="O1160" s="135"/>
    </row>
    <row r="1161" spans="2:15" s="133" customFormat="1" x14ac:dyDescent="0.3">
      <c r="B1161" s="133" t="s">
        <v>1399</v>
      </c>
      <c r="E1161" s="94"/>
      <c r="F1161" s="94"/>
      <c r="H1161" s="95" t="str">
        <f>IF(G1161="","",G1161/[1]SUMMARY!$J$5)</f>
        <v/>
      </c>
      <c r="J1161" s="134"/>
      <c r="K1161" s="134"/>
      <c r="L1161" s="134"/>
      <c r="M1161" s="97"/>
      <c r="N1161" s="134"/>
      <c r="O1161" s="135"/>
    </row>
    <row r="1162" spans="2:15" s="133" customFormat="1" x14ac:dyDescent="0.3">
      <c r="B1162" s="133" t="s">
        <v>1400</v>
      </c>
      <c r="E1162" s="94"/>
      <c r="F1162" s="94"/>
      <c r="H1162" s="95" t="str">
        <f>IF(G1162="","",G1162/[1]SUMMARY!$J$5)</f>
        <v/>
      </c>
      <c r="J1162" s="134"/>
      <c r="K1162" s="134"/>
      <c r="L1162" s="134"/>
      <c r="M1162" s="97"/>
      <c r="N1162" s="134"/>
      <c r="O1162" s="135"/>
    </row>
    <row r="1163" spans="2:15" s="133" customFormat="1" x14ac:dyDescent="0.3">
      <c r="B1163" s="133" t="s">
        <v>1401</v>
      </c>
      <c r="E1163" s="94"/>
      <c r="F1163" s="94"/>
      <c r="H1163" s="95" t="str">
        <f>IF(G1163="","",G1163/[1]SUMMARY!$J$5)</f>
        <v/>
      </c>
      <c r="J1163" s="134"/>
      <c r="K1163" s="134"/>
      <c r="L1163" s="134"/>
      <c r="M1163" s="97"/>
      <c r="N1163" s="134"/>
      <c r="O1163" s="135"/>
    </row>
    <row r="1164" spans="2:15" s="133" customFormat="1" x14ac:dyDescent="0.3">
      <c r="B1164" s="133" t="s">
        <v>1402</v>
      </c>
      <c r="E1164" s="94"/>
      <c r="F1164" s="94"/>
      <c r="H1164" s="95" t="str">
        <f>IF(G1164="","",G1164/[1]SUMMARY!$J$5)</f>
        <v/>
      </c>
      <c r="J1164" s="134"/>
      <c r="K1164" s="134"/>
      <c r="L1164" s="134"/>
      <c r="M1164" s="97"/>
      <c r="N1164" s="134"/>
      <c r="O1164" s="135"/>
    </row>
    <row r="1165" spans="2:15" s="133" customFormat="1" x14ac:dyDescent="0.3">
      <c r="B1165" s="133" t="s">
        <v>1403</v>
      </c>
      <c r="E1165" s="94"/>
      <c r="F1165" s="94"/>
      <c r="H1165" s="95" t="str">
        <f>IF(G1165="","",G1165/[1]SUMMARY!$J$5)</f>
        <v/>
      </c>
      <c r="J1165" s="134"/>
      <c r="K1165" s="134"/>
      <c r="L1165" s="134"/>
      <c r="M1165" s="97"/>
      <c r="N1165" s="134"/>
      <c r="O1165" s="135"/>
    </row>
    <row r="1166" spans="2:15" s="133" customFormat="1" x14ac:dyDescent="0.3">
      <c r="B1166" s="133" t="s">
        <v>1404</v>
      </c>
      <c r="E1166" s="94"/>
      <c r="F1166" s="94"/>
      <c r="H1166" s="95" t="str">
        <f>IF(G1166="","",G1166/[1]SUMMARY!$J$5)</f>
        <v/>
      </c>
      <c r="J1166" s="134"/>
      <c r="K1166" s="134"/>
      <c r="L1166" s="134"/>
      <c r="M1166" s="97"/>
      <c r="N1166" s="134"/>
      <c r="O1166" s="135"/>
    </row>
    <row r="1167" spans="2:15" s="133" customFormat="1" x14ac:dyDescent="0.3">
      <c r="B1167" s="133" t="s">
        <v>1405</v>
      </c>
      <c r="E1167" s="94"/>
      <c r="F1167" s="94"/>
      <c r="H1167" s="95" t="str">
        <f>IF(G1167="","",G1167/[1]SUMMARY!$J$5)</f>
        <v/>
      </c>
      <c r="J1167" s="134"/>
      <c r="K1167" s="134"/>
      <c r="L1167" s="134"/>
      <c r="M1167" s="97"/>
      <c r="N1167" s="134"/>
      <c r="O1167" s="135"/>
    </row>
    <row r="1168" spans="2:15" s="133" customFormat="1" x14ac:dyDescent="0.3">
      <c r="B1168" s="133" t="s">
        <v>1406</v>
      </c>
      <c r="E1168" s="94"/>
      <c r="F1168" s="94"/>
      <c r="H1168" s="95" t="str">
        <f>IF(G1168="","",G1168/[1]SUMMARY!$J$5)</f>
        <v/>
      </c>
      <c r="J1168" s="134"/>
      <c r="K1168" s="134"/>
      <c r="L1168" s="134"/>
      <c r="M1168" s="97"/>
      <c r="N1168" s="134"/>
      <c r="O1168" s="135"/>
    </row>
    <row r="1169" spans="2:15" s="133" customFormat="1" x14ac:dyDescent="0.3">
      <c r="B1169" s="133" t="s">
        <v>1407</v>
      </c>
      <c r="E1169" s="94"/>
      <c r="F1169" s="94"/>
      <c r="H1169" s="95" t="str">
        <f>IF(G1169="","",G1169/[1]SUMMARY!$J$5)</f>
        <v/>
      </c>
      <c r="J1169" s="134"/>
      <c r="K1169" s="134"/>
      <c r="L1169" s="134"/>
      <c r="M1169" s="97"/>
      <c r="N1169" s="134"/>
      <c r="O1169" s="135"/>
    </row>
    <row r="1170" spans="2:15" s="133" customFormat="1" x14ac:dyDescent="0.3">
      <c r="B1170" s="133" t="s">
        <v>1408</v>
      </c>
      <c r="E1170" s="94"/>
      <c r="F1170" s="94"/>
      <c r="H1170" s="95" t="str">
        <f>IF(G1170="","",G1170/[1]SUMMARY!$J$5)</f>
        <v/>
      </c>
      <c r="J1170" s="134"/>
      <c r="K1170" s="134"/>
      <c r="L1170" s="134"/>
      <c r="M1170" s="97"/>
      <c r="N1170" s="134"/>
      <c r="O1170" s="135"/>
    </row>
    <row r="1171" spans="2:15" s="133" customFormat="1" x14ac:dyDescent="0.3">
      <c r="B1171" s="133" t="s">
        <v>1409</v>
      </c>
      <c r="E1171" s="94"/>
      <c r="F1171" s="94"/>
      <c r="H1171" s="95" t="str">
        <f>IF(G1171="","",G1171/[1]SUMMARY!$J$5)</f>
        <v/>
      </c>
      <c r="J1171" s="134"/>
      <c r="K1171" s="134"/>
      <c r="L1171" s="134"/>
      <c r="M1171" s="97"/>
      <c r="N1171" s="134"/>
      <c r="O1171" s="135"/>
    </row>
    <row r="1172" spans="2:15" s="133" customFormat="1" x14ac:dyDescent="0.3">
      <c r="B1172" s="133" t="s">
        <v>1410</v>
      </c>
      <c r="E1172" s="94"/>
      <c r="F1172" s="94"/>
      <c r="H1172" s="95" t="str">
        <f>IF(G1172="","",G1172/[1]SUMMARY!$J$5)</f>
        <v/>
      </c>
      <c r="J1172" s="134"/>
      <c r="K1172" s="134"/>
      <c r="L1172" s="134"/>
      <c r="M1172" s="97"/>
      <c r="N1172" s="134"/>
      <c r="O1172" s="135"/>
    </row>
    <row r="1173" spans="2:15" s="133" customFormat="1" x14ac:dyDescent="0.3">
      <c r="B1173" s="133" t="s">
        <v>1411</v>
      </c>
      <c r="E1173" s="94"/>
      <c r="F1173" s="94"/>
      <c r="H1173" s="95" t="str">
        <f>IF(G1173="","",G1173/[1]SUMMARY!$J$5)</f>
        <v/>
      </c>
      <c r="J1173" s="134"/>
      <c r="K1173" s="134"/>
      <c r="L1173" s="134"/>
      <c r="M1173" s="97"/>
      <c r="N1173" s="134"/>
      <c r="O1173" s="135"/>
    </row>
    <row r="1174" spans="2:15" s="133" customFormat="1" x14ac:dyDescent="0.3">
      <c r="B1174" s="133" t="s">
        <v>1412</v>
      </c>
      <c r="E1174" s="94"/>
      <c r="F1174" s="94"/>
      <c r="H1174" s="95" t="str">
        <f>IF(G1174="","",G1174/[1]SUMMARY!$J$5)</f>
        <v/>
      </c>
      <c r="J1174" s="134"/>
      <c r="K1174" s="134"/>
      <c r="L1174" s="134"/>
      <c r="M1174" s="97"/>
      <c r="N1174" s="134"/>
      <c r="O1174" s="135"/>
    </row>
    <row r="1175" spans="2:15" s="133" customFormat="1" x14ac:dyDescent="0.3">
      <c r="B1175" s="133" t="s">
        <v>1413</v>
      </c>
      <c r="E1175" s="94"/>
      <c r="F1175" s="94"/>
      <c r="H1175" s="95" t="str">
        <f>IF(G1175="","",G1175/[1]SUMMARY!$J$5)</f>
        <v/>
      </c>
      <c r="J1175" s="134"/>
      <c r="K1175" s="134"/>
      <c r="L1175" s="134"/>
      <c r="M1175" s="97"/>
      <c r="N1175" s="134"/>
      <c r="O1175" s="135"/>
    </row>
    <row r="1176" spans="2:15" s="133" customFormat="1" x14ac:dyDescent="0.3">
      <c r="B1176" s="133" t="s">
        <v>1414</v>
      </c>
      <c r="E1176" s="94"/>
      <c r="F1176" s="94"/>
      <c r="H1176" s="95" t="str">
        <f>IF(G1176="","",G1176/[1]SUMMARY!$J$5)</f>
        <v/>
      </c>
      <c r="J1176" s="134"/>
      <c r="K1176" s="134"/>
      <c r="L1176" s="134"/>
      <c r="M1176" s="97"/>
      <c r="N1176" s="134"/>
      <c r="O1176" s="135"/>
    </row>
    <row r="1177" spans="2:15" s="133" customFormat="1" x14ac:dyDescent="0.3">
      <c r="B1177" s="133" t="s">
        <v>1415</v>
      </c>
      <c r="E1177" s="94"/>
      <c r="F1177" s="94"/>
      <c r="H1177" s="95" t="str">
        <f>IF(G1177="","",G1177/[1]SUMMARY!$J$5)</f>
        <v/>
      </c>
      <c r="J1177" s="134"/>
      <c r="K1177" s="134"/>
      <c r="L1177" s="134"/>
      <c r="M1177" s="97"/>
      <c r="N1177" s="134"/>
      <c r="O1177" s="135"/>
    </row>
    <row r="1178" spans="2:15" s="133" customFormat="1" x14ac:dyDescent="0.3">
      <c r="B1178" s="133" t="s">
        <v>1416</v>
      </c>
      <c r="E1178" s="94"/>
      <c r="F1178" s="94"/>
      <c r="H1178" s="95" t="str">
        <f>IF(G1178="","",G1178/[1]SUMMARY!$J$5)</f>
        <v/>
      </c>
      <c r="J1178" s="134"/>
      <c r="K1178" s="134"/>
      <c r="L1178" s="134"/>
      <c r="M1178" s="97"/>
      <c r="N1178" s="134"/>
      <c r="O1178" s="135"/>
    </row>
    <row r="1179" spans="2:15" s="133" customFormat="1" x14ac:dyDescent="0.3">
      <c r="B1179" s="133" t="s">
        <v>1417</v>
      </c>
      <c r="E1179" s="94"/>
      <c r="F1179" s="94"/>
      <c r="H1179" s="95" t="str">
        <f>IF(G1179="","",G1179/[1]SUMMARY!$J$5)</f>
        <v/>
      </c>
      <c r="J1179" s="134"/>
      <c r="K1179" s="134"/>
      <c r="L1179" s="134"/>
      <c r="M1179" s="97"/>
      <c r="N1179" s="134"/>
      <c r="O1179" s="135"/>
    </row>
    <row r="1180" spans="2:15" s="133" customFormat="1" x14ac:dyDescent="0.3">
      <c r="B1180" s="133" t="s">
        <v>1418</v>
      </c>
      <c r="E1180" s="94"/>
      <c r="F1180" s="94"/>
      <c r="H1180" s="95" t="str">
        <f>IF(G1180="","",G1180/[1]SUMMARY!$J$5)</f>
        <v/>
      </c>
      <c r="J1180" s="134"/>
      <c r="K1180" s="134"/>
      <c r="L1180" s="134"/>
      <c r="M1180" s="97"/>
      <c r="N1180" s="134"/>
      <c r="O1180" s="135"/>
    </row>
    <row r="1181" spans="2:15" s="133" customFormat="1" x14ac:dyDescent="0.3">
      <c r="B1181" s="133" t="s">
        <v>1419</v>
      </c>
      <c r="E1181" s="94"/>
      <c r="F1181" s="94"/>
      <c r="H1181" s="95" t="str">
        <f>IF(G1181="","",G1181/[1]SUMMARY!$J$5)</f>
        <v/>
      </c>
      <c r="J1181" s="134"/>
      <c r="K1181" s="134"/>
      <c r="L1181" s="134"/>
      <c r="M1181" s="97"/>
      <c r="N1181" s="134"/>
      <c r="O1181" s="135"/>
    </row>
    <row r="1182" spans="2:15" s="133" customFormat="1" x14ac:dyDescent="0.3">
      <c r="B1182" s="133" t="s">
        <v>1420</v>
      </c>
      <c r="E1182" s="94"/>
      <c r="F1182" s="94"/>
      <c r="H1182" s="95" t="str">
        <f>IF(G1182="","",G1182/[1]SUMMARY!$J$5)</f>
        <v/>
      </c>
      <c r="J1182" s="134"/>
      <c r="K1182" s="134"/>
      <c r="L1182" s="134"/>
      <c r="M1182" s="97"/>
      <c r="N1182" s="134"/>
      <c r="O1182" s="135"/>
    </row>
    <row r="1183" spans="2:15" s="133" customFormat="1" x14ac:dyDescent="0.3">
      <c r="B1183" s="133" t="s">
        <v>1421</v>
      </c>
      <c r="E1183" s="94"/>
      <c r="F1183" s="94"/>
      <c r="H1183" s="95" t="str">
        <f>IF(G1183="","",G1183/[1]SUMMARY!$J$5)</f>
        <v/>
      </c>
      <c r="J1183" s="134"/>
      <c r="K1183" s="134"/>
      <c r="L1183" s="134"/>
      <c r="M1183" s="97"/>
      <c r="N1183" s="134"/>
      <c r="O1183" s="135"/>
    </row>
    <row r="1184" spans="2:15" s="133" customFormat="1" x14ac:dyDescent="0.3">
      <c r="B1184" s="133" t="s">
        <v>1422</v>
      </c>
      <c r="E1184" s="94"/>
      <c r="F1184" s="94"/>
      <c r="H1184" s="95" t="str">
        <f>IF(G1184="","",G1184/[1]SUMMARY!$J$5)</f>
        <v/>
      </c>
      <c r="J1184" s="134"/>
      <c r="K1184" s="134"/>
      <c r="L1184" s="134"/>
      <c r="M1184" s="97"/>
      <c r="N1184" s="134"/>
      <c r="O1184" s="135"/>
    </row>
    <row r="1185" spans="2:15" s="133" customFormat="1" x14ac:dyDescent="0.3">
      <c r="B1185" s="133" t="s">
        <v>1423</v>
      </c>
      <c r="E1185" s="94"/>
      <c r="F1185" s="94"/>
      <c r="H1185" s="95" t="str">
        <f>IF(G1185="","",G1185/[1]SUMMARY!$J$5)</f>
        <v/>
      </c>
      <c r="J1185" s="134"/>
      <c r="K1185" s="134"/>
      <c r="L1185" s="134"/>
      <c r="M1185" s="97"/>
      <c r="N1185" s="134"/>
      <c r="O1185" s="135"/>
    </row>
    <row r="1186" spans="2:15" s="133" customFormat="1" x14ac:dyDescent="0.3">
      <c r="B1186" s="133" t="s">
        <v>1424</v>
      </c>
      <c r="E1186" s="94"/>
      <c r="F1186" s="94"/>
      <c r="H1186" s="95" t="str">
        <f>IF(G1186="","",G1186/[1]SUMMARY!$J$5)</f>
        <v/>
      </c>
      <c r="J1186" s="134"/>
      <c r="K1186" s="134"/>
      <c r="L1186" s="134"/>
      <c r="M1186" s="97"/>
      <c r="N1186" s="134"/>
      <c r="O1186" s="135"/>
    </row>
    <row r="1187" spans="2:15" s="133" customFormat="1" x14ac:dyDescent="0.3">
      <c r="B1187" s="133" t="s">
        <v>1425</v>
      </c>
      <c r="E1187" s="94"/>
      <c r="F1187" s="94"/>
      <c r="H1187" s="95" t="str">
        <f>IF(G1187="","",G1187/[1]SUMMARY!$J$5)</f>
        <v/>
      </c>
      <c r="J1187" s="134"/>
      <c r="K1187" s="134"/>
      <c r="L1187" s="134"/>
      <c r="M1187" s="97"/>
      <c r="N1187" s="134"/>
      <c r="O1187" s="135"/>
    </row>
    <row r="1188" spans="2:15" s="133" customFormat="1" x14ac:dyDescent="0.3">
      <c r="B1188" s="133" t="s">
        <v>1426</v>
      </c>
      <c r="E1188" s="94"/>
      <c r="F1188" s="94"/>
      <c r="H1188" s="95" t="str">
        <f>IF(G1188="","",G1188/[1]SUMMARY!$J$5)</f>
        <v/>
      </c>
      <c r="J1188" s="134"/>
      <c r="K1188" s="134"/>
      <c r="L1188" s="134"/>
      <c r="M1188" s="97"/>
      <c r="N1188" s="134"/>
      <c r="O1188" s="135"/>
    </row>
    <row r="1189" spans="2:15" s="133" customFormat="1" x14ac:dyDescent="0.3">
      <c r="B1189" s="133" t="s">
        <v>1427</v>
      </c>
      <c r="E1189" s="94"/>
      <c r="F1189" s="94"/>
      <c r="H1189" s="95" t="str">
        <f>IF(G1189="","",G1189/[1]SUMMARY!$J$5)</f>
        <v/>
      </c>
      <c r="J1189" s="134"/>
      <c r="K1189" s="134"/>
      <c r="L1189" s="134"/>
      <c r="M1189" s="97"/>
      <c r="N1189" s="134"/>
      <c r="O1189" s="135"/>
    </row>
    <row r="1190" spans="2:15" s="133" customFormat="1" x14ac:dyDescent="0.3">
      <c r="B1190" s="133" t="s">
        <v>1428</v>
      </c>
      <c r="E1190" s="94"/>
      <c r="F1190" s="94"/>
      <c r="H1190" s="95" t="str">
        <f>IF(G1190="","",G1190/[1]SUMMARY!$J$5)</f>
        <v/>
      </c>
      <c r="J1190" s="134"/>
      <c r="K1190" s="134"/>
      <c r="L1190" s="134"/>
      <c r="M1190" s="97"/>
      <c r="N1190" s="134"/>
      <c r="O1190" s="135"/>
    </row>
    <row r="1191" spans="2:15" s="133" customFormat="1" x14ac:dyDescent="0.3">
      <c r="B1191" s="133" t="s">
        <v>1429</v>
      </c>
      <c r="E1191" s="94"/>
      <c r="F1191" s="94"/>
      <c r="H1191" s="95" t="str">
        <f>IF(G1191="","",G1191/[1]SUMMARY!$J$5)</f>
        <v/>
      </c>
      <c r="J1191" s="134"/>
      <c r="K1191" s="134"/>
      <c r="L1191" s="134"/>
      <c r="M1191" s="97"/>
      <c r="N1191" s="134"/>
      <c r="O1191" s="135"/>
    </row>
    <row r="1192" spans="2:15" s="133" customFormat="1" x14ac:dyDescent="0.3">
      <c r="B1192" s="133" t="s">
        <v>1430</v>
      </c>
      <c r="E1192" s="94"/>
      <c r="F1192" s="94"/>
      <c r="H1192" s="95" t="str">
        <f>IF(G1192="","",G1192/[1]SUMMARY!$J$5)</f>
        <v/>
      </c>
      <c r="J1192" s="134"/>
      <c r="K1192" s="134"/>
      <c r="L1192" s="134"/>
      <c r="M1192" s="97"/>
      <c r="N1192" s="134"/>
      <c r="O1192" s="135"/>
    </row>
    <row r="1193" spans="2:15" s="133" customFormat="1" x14ac:dyDescent="0.3">
      <c r="B1193" s="133" t="s">
        <v>1431</v>
      </c>
      <c r="E1193" s="94"/>
      <c r="F1193" s="94"/>
      <c r="H1193" s="95" t="str">
        <f>IF(G1193="","",G1193/[1]SUMMARY!$J$5)</f>
        <v/>
      </c>
      <c r="J1193" s="134"/>
      <c r="K1193" s="134"/>
      <c r="L1193" s="134"/>
      <c r="M1193" s="97"/>
      <c r="N1193" s="134"/>
      <c r="O1193" s="135"/>
    </row>
    <row r="1194" spans="2:15" s="133" customFormat="1" x14ac:dyDescent="0.3">
      <c r="B1194" s="133" t="s">
        <v>1432</v>
      </c>
      <c r="E1194" s="94"/>
      <c r="F1194" s="94"/>
      <c r="H1194" s="95" t="str">
        <f>IF(G1194="","",G1194/[1]SUMMARY!$J$5)</f>
        <v/>
      </c>
      <c r="J1194" s="134"/>
      <c r="K1194" s="134"/>
      <c r="L1194" s="134"/>
      <c r="M1194" s="97"/>
      <c r="N1194" s="134"/>
      <c r="O1194" s="135"/>
    </row>
    <row r="1195" spans="2:15" s="133" customFormat="1" x14ac:dyDescent="0.3">
      <c r="B1195" s="133" t="s">
        <v>1433</v>
      </c>
      <c r="E1195" s="94"/>
      <c r="F1195" s="94"/>
      <c r="H1195" s="95" t="str">
        <f>IF(G1195="","",G1195/[1]SUMMARY!$J$5)</f>
        <v/>
      </c>
      <c r="J1195" s="134"/>
      <c r="K1195" s="134"/>
      <c r="L1195" s="134"/>
      <c r="M1195" s="97"/>
      <c r="N1195" s="134"/>
      <c r="O1195" s="135"/>
    </row>
    <row r="1196" spans="2:15" s="133" customFormat="1" x14ac:dyDescent="0.3">
      <c r="B1196" s="133" t="s">
        <v>1434</v>
      </c>
      <c r="E1196" s="94"/>
      <c r="F1196" s="94"/>
      <c r="H1196" s="95" t="str">
        <f>IF(G1196="","",G1196/[1]SUMMARY!$J$5)</f>
        <v/>
      </c>
      <c r="J1196" s="134"/>
      <c r="K1196" s="134"/>
      <c r="L1196" s="134"/>
      <c r="M1196" s="97"/>
      <c r="N1196" s="134"/>
      <c r="O1196" s="135"/>
    </row>
    <row r="1197" spans="2:15" s="133" customFormat="1" x14ac:dyDescent="0.3">
      <c r="B1197" s="133" t="s">
        <v>1435</v>
      </c>
      <c r="E1197" s="94"/>
      <c r="F1197" s="94"/>
      <c r="H1197" s="95" t="str">
        <f>IF(G1197="","",G1197/[1]SUMMARY!$J$5)</f>
        <v/>
      </c>
      <c r="J1197" s="134"/>
      <c r="K1197" s="134"/>
      <c r="L1197" s="134"/>
      <c r="M1197" s="97"/>
      <c r="N1197" s="134"/>
      <c r="O1197" s="135"/>
    </row>
    <row r="1198" spans="2:15" s="133" customFormat="1" x14ac:dyDescent="0.3">
      <c r="B1198" s="133" t="s">
        <v>1436</v>
      </c>
      <c r="E1198" s="94"/>
      <c r="F1198" s="94"/>
      <c r="H1198" s="95" t="str">
        <f>IF(G1198="","",G1198/[1]SUMMARY!$J$5)</f>
        <v/>
      </c>
      <c r="J1198" s="134"/>
      <c r="K1198" s="134"/>
      <c r="L1198" s="134"/>
      <c r="M1198" s="97"/>
      <c r="N1198" s="134"/>
      <c r="O1198" s="135"/>
    </row>
    <row r="1199" spans="2:15" s="133" customFormat="1" x14ac:dyDescent="0.3">
      <c r="B1199" s="133" t="s">
        <v>1437</v>
      </c>
      <c r="E1199" s="94"/>
      <c r="F1199" s="94"/>
      <c r="H1199" s="95" t="str">
        <f>IF(G1199="","",G1199/[1]SUMMARY!$J$5)</f>
        <v/>
      </c>
      <c r="J1199" s="134"/>
      <c r="K1199" s="134"/>
      <c r="L1199" s="134"/>
      <c r="M1199" s="97"/>
      <c r="N1199" s="134"/>
      <c r="O1199" s="135"/>
    </row>
    <row r="1200" spans="2:15" s="133" customFormat="1" x14ac:dyDescent="0.3">
      <c r="B1200" s="133" t="s">
        <v>1438</v>
      </c>
      <c r="E1200" s="94"/>
      <c r="F1200" s="94"/>
      <c r="H1200" s="95" t="str">
        <f>IF(G1200="","",G1200/[1]SUMMARY!$J$5)</f>
        <v/>
      </c>
      <c r="J1200" s="134"/>
      <c r="K1200" s="134"/>
      <c r="L1200" s="134"/>
      <c r="M1200" s="97"/>
      <c r="N1200" s="134"/>
      <c r="O1200" s="135"/>
    </row>
    <row r="1201" spans="2:15" s="133" customFormat="1" x14ac:dyDescent="0.3">
      <c r="B1201" s="133" t="s">
        <v>1439</v>
      </c>
      <c r="E1201" s="94"/>
      <c r="F1201" s="94"/>
      <c r="H1201" s="95" t="str">
        <f>IF(G1201="","",G1201/[1]SUMMARY!$J$5)</f>
        <v/>
      </c>
      <c r="J1201" s="134"/>
      <c r="K1201" s="134"/>
      <c r="L1201" s="134"/>
      <c r="M1201" s="97"/>
      <c r="N1201" s="134"/>
      <c r="O1201" s="135"/>
    </row>
    <row r="1202" spans="2:15" s="133" customFormat="1" x14ac:dyDescent="0.3">
      <c r="B1202" s="133" t="s">
        <v>1440</v>
      </c>
      <c r="E1202" s="94"/>
      <c r="F1202" s="94"/>
      <c r="H1202" s="95" t="str">
        <f>IF(G1202="","",G1202/[1]SUMMARY!$J$5)</f>
        <v/>
      </c>
      <c r="J1202" s="134"/>
      <c r="K1202" s="134"/>
      <c r="L1202" s="134"/>
      <c r="M1202" s="97"/>
      <c r="N1202" s="134"/>
      <c r="O1202" s="135"/>
    </row>
    <row r="1203" spans="2:15" s="133" customFormat="1" x14ac:dyDescent="0.3">
      <c r="B1203" s="133" t="s">
        <v>1441</v>
      </c>
      <c r="E1203" s="94"/>
      <c r="F1203" s="94"/>
      <c r="H1203" s="95" t="str">
        <f>IF(G1203="","",G1203/[1]SUMMARY!$J$5)</f>
        <v/>
      </c>
      <c r="J1203" s="134"/>
      <c r="K1203" s="134"/>
      <c r="L1203" s="134"/>
      <c r="M1203" s="97"/>
      <c r="N1203" s="134"/>
      <c r="O1203" s="135"/>
    </row>
    <row r="1204" spans="2:15" s="133" customFormat="1" x14ac:dyDescent="0.3">
      <c r="B1204" s="133" t="s">
        <v>1442</v>
      </c>
      <c r="E1204" s="94"/>
      <c r="F1204" s="94"/>
      <c r="H1204" s="95" t="str">
        <f>IF(G1204="","",G1204/[1]SUMMARY!$J$5)</f>
        <v/>
      </c>
      <c r="J1204" s="134"/>
      <c r="K1204" s="134"/>
      <c r="L1204" s="134"/>
      <c r="M1204" s="97"/>
      <c r="N1204" s="134"/>
      <c r="O1204" s="135"/>
    </row>
    <row r="1205" spans="2:15" s="133" customFormat="1" x14ac:dyDescent="0.3">
      <c r="B1205" s="133" t="s">
        <v>1443</v>
      </c>
      <c r="E1205" s="94"/>
      <c r="F1205" s="94"/>
      <c r="H1205" s="95" t="str">
        <f>IF(G1205="","",G1205/[1]SUMMARY!$J$5)</f>
        <v/>
      </c>
      <c r="J1205" s="134"/>
      <c r="K1205" s="134"/>
      <c r="L1205" s="134"/>
      <c r="M1205" s="97"/>
      <c r="N1205" s="134"/>
      <c r="O1205" s="135"/>
    </row>
    <row r="1206" spans="2:15" s="133" customFormat="1" x14ac:dyDescent="0.3">
      <c r="B1206" s="133" t="s">
        <v>1444</v>
      </c>
      <c r="E1206" s="94"/>
      <c r="F1206" s="94"/>
      <c r="H1206" s="95" t="str">
        <f>IF(G1206="","",G1206/[1]SUMMARY!$J$5)</f>
        <v/>
      </c>
      <c r="J1206" s="134"/>
      <c r="K1206" s="134"/>
      <c r="L1206" s="134"/>
      <c r="M1206" s="97"/>
      <c r="N1206" s="134"/>
      <c r="O1206" s="135"/>
    </row>
    <row r="1207" spans="2:15" s="133" customFormat="1" x14ac:dyDescent="0.3">
      <c r="B1207" s="133" t="s">
        <v>1445</v>
      </c>
      <c r="E1207" s="94"/>
      <c r="F1207" s="94"/>
      <c r="H1207" s="95" t="str">
        <f>IF(G1207="","",G1207/[1]SUMMARY!$J$5)</f>
        <v/>
      </c>
      <c r="J1207" s="134"/>
      <c r="K1207" s="134"/>
      <c r="L1207" s="134"/>
      <c r="M1207" s="97"/>
      <c r="N1207" s="134"/>
      <c r="O1207" s="135"/>
    </row>
    <row r="1208" spans="2:15" s="133" customFormat="1" x14ac:dyDescent="0.3">
      <c r="B1208" s="133" t="s">
        <v>1446</v>
      </c>
      <c r="E1208" s="94"/>
      <c r="F1208" s="94"/>
      <c r="H1208" s="95" t="str">
        <f>IF(G1208="","",G1208/[1]SUMMARY!$J$5)</f>
        <v/>
      </c>
      <c r="J1208" s="134"/>
      <c r="K1208" s="134"/>
      <c r="L1208" s="134"/>
      <c r="M1208" s="97"/>
      <c r="N1208" s="134"/>
      <c r="O1208" s="135"/>
    </row>
    <row r="1209" spans="2:15" s="133" customFormat="1" x14ac:dyDescent="0.3">
      <c r="B1209" s="133" t="s">
        <v>1447</v>
      </c>
      <c r="E1209" s="94"/>
      <c r="F1209" s="94"/>
      <c r="H1209" s="95" t="str">
        <f>IF(G1209="","",G1209/[1]SUMMARY!$J$5)</f>
        <v/>
      </c>
      <c r="J1209" s="134"/>
      <c r="K1209" s="134"/>
      <c r="L1209" s="134"/>
      <c r="M1209" s="97"/>
      <c r="N1209" s="134"/>
      <c r="O1209" s="135"/>
    </row>
    <row r="1210" spans="2:15" s="133" customFormat="1" x14ac:dyDescent="0.3">
      <c r="B1210" s="133" t="s">
        <v>1448</v>
      </c>
      <c r="E1210" s="94"/>
      <c r="F1210" s="94"/>
      <c r="H1210" s="95" t="str">
        <f>IF(G1210="","",G1210/[1]SUMMARY!$J$5)</f>
        <v/>
      </c>
      <c r="J1210" s="134"/>
      <c r="K1210" s="134"/>
      <c r="L1210" s="134"/>
      <c r="M1210" s="97"/>
      <c r="N1210" s="134"/>
      <c r="O1210" s="135"/>
    </row>
    <row r="1211" spans="2:15" s="133" customFormat="1" x14ac:dyDescent="0.3">
      <c r="B1211" s="133" t="s">
        <v>1449</v>
      </c>
      <c r="E1211" s="94"/>
      <c r="F1211" s="94"/>
      <c r="H1211" s="95" t="str">
        <f>IF(G1211="","",G1211/[1]SUMMARY!$J$5)</f>
        <v/>
      </c>
      <c r="J1211" s="134"/>
      <c r="K1211" s="134"/>
      <c r="L1211" s="134"/>
      <c r="M1211" s="97"/>
      <c r="N1211" s="134"/>
      <c r="O1211" s="135"/>
    </row>
    <row r="1212" spans="2:15" s="133" customFormat="1" x14ac:dyDescent="0.3">
      <c r="B1212" s="133" t="s">
        <v>1450</v>
      </c>
      <c r="E1212" s="94"/>
      <c r="F1212" s="94"/>
      <c r="H1212" s="95" t="str">
        <f>IF(G1212="","",G1212/[1]SUMMARY!$J$5)</f>
        <v/>
      </c>
      <c r="J1212" s="134"/>
      <c r="K1212" s="134"/>
      <c r="L1212" s="134"/>
      <c r="M1212" s="97"/>
      <c r="N1212" s="134"/>
      <c r="O1212" s="135"/>
    </row>
    <row r="1213" spans="2:15" s="133" customFormat="1" x14ac:dyDescent="0.3">
      <c r="B1213" s="133" t="s">
        <v>1451</v>
      </c>
      <c r="E1213" s="94"/>
      <c r="F1213" s="94"/>
      <c r="H1213" s="95" t="str">
        <f>IF(G1213="","",G1213/[1]SUMMARY!$J$5)</f>
        <v/>
      </c>
      <c r="J1213" s="134"/>
      <c r="K1213" s="134"/>
      <c r="L1213" s="134"/>
      <c r="M1213" s="97"/>
      <c r="N1213" s="134"/>
      <c r="O1213" s="135"/>
    </row>
    <row r="1214" spans="2:15" s="133" customFormat="1" x14ac:dyDescent="0.3">
      <c r="B1214" s="133" t="s">
        <v>1452</v>
      </c>
      <c r="E1214" s="94"/>
      <c r="F1214" s="94"/>
      <c r="H1214" s="95" t="str">
        <f>IF(G1214="","",G1214/[1]SUMMARY!$J$5)</f>
        <v/>
      </c>
      <c r="J1214" s="134"/>
      <c r="K1214" s="134"/>
      <c r="L1214" s="134"/>
      <c r="M1214" s="97"/>
      <c r="N1214" s="134"/>
      <c r="O1214" s="135"/>
    </row>
    <row r="1215" spans="2:15" s="133" customFormat="1" x14ac:dyDescent="0.3">
      <c r="B1215" s="133" t="s">
        <v>1453</v>
      </c>
      <c r="E1215" s="94"/>
      <c r="F1215" s="94"/>
      <c r="H1215" s="95" t="str">
        <f>IF(G1215="","",G1215/[1]SUMMARY!$J$5)</f>
        <v/>
      </c>
      <c r="J1215" s="134"/>
      <c r="K1215" s="134"/>
      <c r="L1215" s="134"/>
      <c r="M1215" s="97"/>
      <c r="N1215" s="134"/>
      <c r="O1215" s="135"/>
    </row>
    <row r="1216" spans="2:15" s="133" customFormat="1" x14ac:dyDescent="0.3">
      <c r="B1216" s="133" t="s">
        <v>1454</v>
      </c>
      <c r="E1216" s="94"/>
      <c r="F1216" s="94"/>
      <c r="H1216" s="95" t="str">
        <f>IF(G1216="","",G1216/[1]SUMMARY!$J$5)</f>
        <v/>
      </c>
      <c r="J1216" s="134"/>
      <c r="K1216" s="134"/>
      <c r="L1216" s="134"/>
      <c r="M1216" s="97"/>
      <c r="N1216" s="134"/>
      <c r="O1216" s="135"/>
    </row>
    <row r="1217" spans="2:15" s="133" customFormat="1" x14ac:dyDescent="0.3">
      <c r="B1217" s="133" t="s">
        <v>1455</v>
      </c>
      <c r="E1217" s="94"/>
      <c r="F1217" s="94"/>
      <c r="H1217" s="95" t="str">
        <f>IF(G1217="","",G1217/[1]SUMMARY!$J$5)</f>
        <v/>
      </c>
      <c r="J1217" s="134"/>
      <c r="K1217" s="134"/>
      <c r="L1217" s="134"/>
      <c r="M1217" s="97"/>
      <c r="N1217" s="134"/>
      <c r="O1217" s="135"/>
    </row>
    <row r="1218" spans="2:15" s="133" customFormat="1" x14ac:dyDescent="0.3">
      <c r="B1218" s="133" t="s">
        <v>1456</v>
      </c>
      <c r="E1218" s="94"/>
      <c r="F1218" s="94"/>
      <c r="H1218" s="95" t="str">
        <f>IF(G1218="","",G1218/[1]SUMMARY!$J$5)</f>
        <v/>
      </c>
      <c r="J1218" s="134"/>
      <c r="K1218" s="134"/>
      <c r="L1218" s="134"/>
      <c r="M1218" s="97"/>
      <c r="N1218" s="134"/>
      <c r="O1218" s="135"/>
    </row>
    <row r="1219" spans="2:15" s="133" customFormat="1" x14ac:dyDescent="0.3">
      <c r="B1219" s="133" t="s">
        <v>1457</v>
      </c>
      <c r="E1219" s="94"/>
      <c r="F1219" s="94"/>
      <c r="H1219" s="95" t="str">
        <f>IF(G1219="","",G1219/[1]SUMMARY!$J$5)</f>
        <v/>
      </c>
      <c r="J1219" s="134"/>
      <c r="K1219" s="134"/>
      <c r="L1219" s="134"/>
      <c r="M1219" s="97"/>
      <c r="N1219" s="134"/>
      <c r="O1219" s="135"/>
    </row>
    <row r="1220" spans="2:15" s="133" customFormat="1" x14ac:dyDescent="0.3">
      <c r="B1220" s="133" t="s">
        <v>1458</v>
      </c>
      <c r="E1220" s="94"/>
      <c r="F1220" s="94"/>
      <c r="H1220" s="95" t="str">
        <f>IF(G1220="","",G1220/[1]SUMMARY!$J$5)</f>
        <v/>
      </c>
      <c r="J1220" s="134"/>
      <c r="K1220" s="134"/>
      <c r="L1220" s="134"/>
      <c r="M1220" s="97"/>
      <c r="N1220" s="134"/>
      <c r="O1220" s="135"/>
    </row>
    <row r="1221" spans="2:15" s="133" customFormat="1" x14ac:dyDescent="0.3">
      <c r="B1221" s="133" t="s">
        <v>1459</v>
      </c>
      <c r="E1221" s="94"/>
      <c r="F1221" s="94"/>
      <c r="H1221" s="95" t="str">
        <f>IF(G1221="","",G1221/[1]SUMMARY!$J$5)</f>
        <v/>
      </c>
      <c r="J1221" s="134"/>
      <c r="K1221" s="134"/>
      <c r="L1221" s="134"/>
      <c r="M1221" s="97"/>
      <c r="N1221" s="134"/>
      <c r="O1221" s="135"/>
    </row>
    <row r="1222" spans="2:15" s="133" customFormat="1" x14ac:dyDescent="0.3">
      <c r="B1222" s="133" t="s">
        <v>1460</v>
      </c>
      <c r="E1222" s="94"/>
      <c r="F1222" s="94"/>
      <c r="H1222" s="95" t="str">
        <f>IF(G1222="","",G1222/[1]SUMMARY!$J$5)</f>
        <v/>
      </c>
      <c r="J1222" s="134"/>
      <c r="K1222" s="134"/>
      <c r="L1222" s="134"/>
      <c r="M1222" s="97"/>
      <c r="N1222" s="134"/>
      <c r="O1222" s="135"/>
    </row>
    <row r="1223" spans="2:15" s="133" customFormat="1" x14ac:dyDescent="0.3">
      <c r="B1223" s="133" t="s">
        <v>1461</v>
      </c>
      <c r="E1223" s="94"/>
      <c r="F1223" s="94"/>
      <c r="H1223" s="95" t="str">
        <f>IF(G1223="","",G1223/[1]SUMMARY!$J$5)</f>
        <v/>
      </c>
      <c r="J1223" s="134"/>
      <c r="K1223" s="134"/>
      <c r="L1223" s="134"/>
      <c r="M1223" s="97"/>
      <c r="N1223" s="134"/>
      <c r="O1223" s="135"/>
    </row>
    <row r="1224" spans="2:15" s="133" customFormat="1" x14ac:dyDescent="0.3">
      <c r="B1224" s="133" t="s">
        <v>1462</v>
      </c>
      <c r="E1224" s="94"/>
      <c r="F1224" s="94"/>
      <c r="H1224" s="95" t="str">
        <f>IF(G1224="","",G1224/[1]SUMMARY!$J$5)</f>
        <v/>
      </c>
      <c r="J1224" s="134"/>
      <c r="K1224" s="134"/>
      <c r="L1224" s="134"/>
      <c r="M1224" s="97"/>
      <c r="N1224" s="134"/>
      <c r="O1224" s="135"/>
    </row>
    <row r="1225" spans="2:15" s="133" customFormat="1" x14ac:dyDescent="0.3">
      <c r="B1225" s="133" t="s">
        <v>1463</v>
      </c>
      <c r="E1225" s="94"/>
      <c r="F1225" s="94"/>
      <c r="H1225" s="95" t="str">
        <f>IF(G1225="","",G1225/[1]SUMMARY!$J$5)</f>
        <v/>
      </c>
      <c r="J1225" s="134"/>
      <c r="K1225" s="134"/>
      <c r="L1225" s="134"/>
      <c r="M1225" s="97"/>
      <c r="N1225" s="134"/>
      <c r="O1225" s="135"/>
    </row>
    <row r="1226" spans="2:15" s="133" customFormat="1" x14ac:dyDescent="0.3">
      <c r="B1226" s="133" t="s">
        <v>1464</v>
      </c>
      <c r="E1226" s="94"/>
      <c r="F1226" s="94"/>
      <c r="H1226" s="95" t="str">
        <f>IF(G1226="","",G1226/[1]SUMMARY!$J$5)</f>
        <v/>
      </c>
      <c r="J1226" s="134"/>
      <c r="K1226" s="134"/>
      <c r="L1226" s="134"/>
      <c r="M1226" s="97"/>
      <c r="N1226" s="134"/>
      <c r="O1226" s="135"/>
    </row>
    <row r="1227" spans="2:15" s="133" customFormat="1" x14ac:dyDescent="0.3">
      <c r="B1227" s="133" t="s">
        <v>1465</v>
      </c>
      <c r="E1227" s="94"/>
      <c r="F1227" s="94"/>
      <c r="H1227" s="95" t="str">
        <f>IF(G1227="","",G1227/[1]SUMMARY!$J$5)</f>
        <v/>
      </c>
      <c r="J1227" s="134"/>
      <c r="K1227" s="134"/>
      <c r="L1227" s="134"/>
      <c r="M1227" s="97"/>
      <c r="N1227" s="134"/>
      <c r="O1227" s="135"/>
    </row>
    <row r="1228" spans="2:15" s="133" customFormat="1" x14ac:dyDescent="0.3">
      <c r="B1228" s="133" t="s">
        <v>1466</v>
      </c>
      <c r="E1228" s="94"/>
      <c r="F1228" s="94"/>
      <c r="H1228" s="95" t="str">
        <f>IF(G1228="","",G1228/[1]SUMMARY!$J$5)</f>
        <v/>
      </c>
      <c r="J1228" s="134"/>
      <c r="K1228" s="134"/>
      <c r="L1228" s="134"/>
      <c r="M1228" s="97"/>
      <c r="N1228" s="134"/>
      <c r="O1228" s="135"/>
    </row>
    <row r="1229" spans="2:15" s="133" customFormat="1" x14ac:dyDescent="0.3">
      <c r="B1229" s="133" t="s">
        <v>1467</v>
      </c>
      <c r="E1229" s="94"/>
      <c r="F1229" s="94"/>
      <c r="H1229" s="95" t="str">
        <f>IF(G1229="","",G1229/[1]SUMMARY!$J$5)</f>
        <v/>
      </c>
      <c r="J1229" s="134"/>
      <c r="K1229" s="134"/>
      <c r="L1229" s="134"/>
      <c r="M1229" s="97"/>
      <c r="N1229" s="134"/>
      <c r="O1229" s="135"/>
    </row>
    <row r="1230" spans="2:15" s="133" customFormat="1" x14ac:dyDescent="0.3">
      <c r="B1230" s="133" t="s">
        <v>1468</v>
      </c>
      <c r="E1230" s="94"/>
      <c r="F1230" s="94"/>
      <c r="H1230" s="95" t="str">
        <f>IF(G1230="","",G1230/[1]SUMMARY!$J$5)</f>
        <v/>
      </c>
      <c r="J1230" s="134"/>
      <c r="K1230" s="134"/>
      <c r="L1230" s="134"/>
      <c r="M1230" s="97"/>
      <c r="N1230" s="134"/>
      <c r="O1230" s="135"/>
    </row>
    <row r="1231" spans="2:15" s="133" customFormat="1" x14ac:dyDescent="0.3">
      <c r="B1231" s="133" t="s">
        <v>1469</v>
      </c>
      <c r="E1231" s="94"/>
      <c r="F1231" s="94"/>
      <c r="H1231" s="95" t="str">
        <f>IF(G1231="","",G1231/[1]SUMMARY!$J$5)</f>
        <v/>
      </c>
      <c r="J1231" s="134"/>
      <c r="K1231" s="134"/>
      <c r="L1231" s="134"/>
      <c r="M1231" s="97"/>
      <c r="N1231" s="134"/>
      <c r="O1231" s="135"/>
    </row>
    <row r="1232" spans="2:15" s="133" customFormat="1" x14ac:dyDescent="0.3">
      <c r="B1232" s="133" t="s">
        <v>1470</v>
      </c>
      <c r="E1232" s="94"/>
      <c r="F1232" s="94"/>
      <c r="H1232" s="95" t="str">
        <f>IF(G1232="","",G1232/[1]SUMMARY!$J$5)</f>
        <v/>
      </c>
      <c r="J1232" s="134"/>
      <c r="K1232" s="134"/>
      <c r="L1232" s="134"/>
      <c r="M1232" s="97"/>
      <c r="N1232" s="134"/>
      <c r="O1232" s="135"/>
    </row>
    <row r="1233" spans="2:15" s="133" customFormat="1" x14ac:dyDescent="0.3">
      <c r="B1233" s="133" t="s">
        <v>1471</v>
      </c>
      <c r="E1233" s="94"/>
      <c r="F1233" s="94"/>
      <c r="H1233" s="95" t="str">
        <f>IF(G1233="","",G1233/[1]SUMMARY!$J$5)</f>
        <v/>
      </c>
      <c r="J1233" s="134"/>
      <c r="K1233" s="134"/>
      <c r="L1233" s="134"/>
      <c r="M1233" s="97"/>
      <c r="N1233" s="134"/>
      <c r="O1233" s="135"/>
    </row>
    <row r="1234" spans="2:15" s="133" customFormat="1" x14ac:dyDescent="0.3">
      <c r="B1234" s="133" t="s">
        <v>1472</v>
      </c>
      <c r="E1234" s="94"/>
      <c r="F1234" s="94"/>
      <c r="H1234" s="95" t="str">
        <f>IF(G1234="","",G1234/[1]SUMMARY!$J$5)</f>
        <v/>
      </c>
      <c r="J1234" s="134"/>
      <c r="K1234" s="134"/>
      <c r="L1234" s="134"/>
      <c r="M1234" s="97"/>
      <c r="N1234" s="134"/>
      <c r="O1234" s="135"/>
    </row>
    <row r="1235" spans="2:15" s="133" customFormat="1" x14ac:dyDescent="0.3">
      <c r="B1235" s="133" t="s">
        <v>1473</v>
      </c>
      <c r="E1235" s="94"/>
      <c r="F1235" s="94"/>
      <c r="H1235" s="95" t="str">
        <f>IF(G1235="","",G1235/[1]SUMMARY!$J$5)</f>
        <v/>
      </c>
      <c r="J1235" s="134"/>
      <c r="K1235" s="134"/>
      <c r="L1235" s="134"/>
      <c r="M1235" s="97"/>
      <c r="N1235" s="134"/>
      <c r="O1235" s="135"/>
    </row>
    <row r="1236" spans="2:15" s="133" customFormat="1" x14ac:dyDescent="0.3">
      <c r="B1236" s="133" t="s">
        <v>1474</v>
      </c>
      <c r="E1236" s="94"/>
      <c r="F1236" s="94"/>
      <c r="H1236" s="95" t="str">
        <f>IF(G1236="","",G1236/[1]SUMMARY!$J$5)</f>
        <v/>
      </c>
      <c r="J1236" s="134"/>
      <c r="K1236" s="134"/>
      <c r="L1236" s="134"/>
      <c r="M1236" s="97"/>
      <c r="N1236" s="134"/>
      <c r="O1236" s="135"/>
    </row>
    <row r="1237" spans="2:15" s="133" customFormat="1" x14ac:dyDescent="0.3">
      <c r="B1237" s="133" t="s">
        <v>1475</v>
      </c>
      <c r="E1237" s="94"/>
      <c r="F1237" s="94"/>
      <c r="H1237" s="95" t="str">
        <f>IF(G1237="","",G1237/[1]SUMMARY!$J$5)</f>
        <v/>
      </c>
      <c r="J1237" s="134"/>
      <c r="K1237" s="134"/>
      <c r="L1237" s="134"/>
      <c r="M1237" s="97"/>
      <c r="N1237" s="134"/>
      <c r="O1237" s="135"/>
    </row>
    <row r="1238" spans="2:15" s="133" customFormat="1" x14ac:dyDescent="0.3">
      <c r="B1238" s="133" t="s">
        <v>1476</v>
      </c>
      <c r="E1238" s="94"/>
      <c r="F1238" s="94"/>
      <c r="H1238" s="95" t="str">
        <f>IF(G1238="","",G1238/[1]SUMMARY!$J$5)</f>
        <v/>
      </c>
      <c r="J1238" s="134"/>
      <c r="K1238" s="134"/>
      <c r="L1238" s="134"/>
      <c r="M1238" s="97"/>
      <c r="N1238" s="134"/>
      <c r="O1238" s="135"/>
    </row>
    <row r="1239" spans="2:15" s="133" customFormat="1" x14ac:dyDescent="0.3">
      <c r="B1239" s="133" t="s">
        <v>1477</v>
      </c>
      <c r="E1239" s="94"/>
      <c r="F1239" s="94"/>
      <c r="H1239" s="95" t="str">
        <f>IF(G1239="","",G1239/[1]SUMMARY!$J$5)</f>
        <v/>
      </c>
      <c r="J1239" s="134"/>
      <c r="K1239" s="134"/>
      <c r="L1239" s="134"/>
      <c r="M1239" s="97"/>
      <c r="N1239" s="134"/>
      <c r="O1239" s="135"/>
    </row>
    <row r="1240" spans="2:15" s="133" customFormat="1" x14ac:dyDescent="0.3">
      <c r="B1240" s="133" t="s">
        <v>1478</v>
      </c>
      <c r="E1240" s="94"/>
      <c r="F1240" s="94"/>
      <c r="H1240" s="95" t="str">
        <f>IF(G1240="","",G1240/[1]SUMMARY!$J$5)</f>
        <v/>
      </c>
      <c r="J1240" s="134"/>
      <c r="K1240" s="134"/>
      <c r="L1240" s="134"/>
      <c r="M1240" s="97"/>
      <c r="N1240" s="134"/>
      <c r="O1240" s="135"/>
    </row>
    <row r="1241" spans="2:15" s="133" customFormat="1" x14ac:dyDescent="0.3">
      <c r="B1241" s="133" t="s">
        <v>1479</v>
      </c>
      <c r="E1241" s="94"/>
      <c r="F1241" s="94"/>
      <c r="H1241" s="95" t="str">
        <f>IF(G1241="","",G1241/[1]SUMMARY!$J$5)</f>
        <v/>
      </c>
      <c r="J1241" s="134"/>
      <c r="K1241" s="134"/>
      <c r="L1241" s="134"/>
      <c r="M1241" s="97"/>
      <c r="N1241" s="134"/>
      <c r="O1241" s="135"/>
    </row>
    <row r="1242" spans="2:15" s="133" customFormat="1" x14ac:dyDescent="0.3">
      <c r="B1242" s="133" t="s">
        <v>1480</v>
      </c>
      <c r="E1242" s="94"/>
      <c r="F1242" s="94"/>
      <c r="H1242" s="95" t="str">
        <f>IF(G1242="","",G1242/[1]SUMMARY!$J$5)</f>
        <v/>
      </c>
      <c r="J1242" s="134"/>
      <c r="K1242" s="134"/>
      <c r="L1242" s="134"/>
      <c r="M1242" s="97"/>
      <c r="N1242" s="134"/>
      <c r="O1242" s="135"/>
    </row>
    <row r="1243" spans="2:15" s="133" customFormat="1" x14ac:dyDescent="0.3">
      <c r="B1243" s="133" t="s">
        <v>1481</v>
      </c>
      <c r="E1243" s="94"/>
      <c r="F1243" s="94"/>
      <c r="H1243" s="95" t="str">
        <f>IF(G1243="","",G1243/[1]SUMMARY!$J$5)</f>
        <v/>
      </c>
      <c r="J1243" s="134"/>
      <c r="K1243" s="134"/>
      <c r="L1243" s="134"/>
      <c r="M1243" s="97"/>
      <c r="N1243" s="134"/>
      <c r="O1243" s="135"/>
    </row>
    <row r="1244" spans="2:15" s="133" customFormat="1" x14ac:dyDescent="0.3">
      <c r="B1244" s="133" t="s">
        <v>1482</v>
      </c>
      <c r="E1244" s="94"/>
      <c r="F1244" s="94"/>
      <c r="H1244" s="95" t="str">
        <f>IF(G1244="","",G1244/[1]SUMMARY!$J$5)</f>
        <v/>
      </c>
      <c r="J1244" s="134"/>
      <c r="K1244" s="134"/>
      <c r="L1244" s="134"/>
      <c r="M1244" s="97"/>
      <c r="N1244" s="134"/>
      <c r="O1244" s="135"/>
    </row>
    <row r="1245" spans="2:15" s="133" customFormat="1" x14ac:dyDescent="0.3">
      <c r="B1245" s="133" t="s">
        <v>1483</v>
      </c>
      <c r="E1245" s="94"/>
      <c r="F1245" s="94"/>
      <c r="H1245" s="95" t="str">
        <f>IF(G1245="","",G1245/[1]SUMMARY!$J$5)</f>
        <v/>
      </c>
      <c r="J1245" s="134"/>
      <c r="K1245" s="134"/>
      <c r="L1245" s="134"/>
      <c r="M1245" s="97"/>
      <c r="N1245" s="134"/>
      <c r="O1245" s="135"/>
    </row>
    <row r="1246" spans="2:15" s="133" customFormat="1" x14ac:dyDescent="0.3">
      <c r="B1246" s="133" t="s">
        <v>1484</v>
      </c>
      <c r="E1246" s="94"/>
      <c r="F1246" s="94"/>
      <c r="H1246" s="95" t="str">
        <f>IF(G1246="","",G1246/[1]SUMMARY!$J$5)</f>
        <v/>
      </c>
      <c r="J1246" s="134"/>
      <c r="K1246" s="134"/>
      <c r="L1246" s="134"/>
      <c r="M1246" s="97"/>
      <c r="N1246" s="134"/>
      <c r="O1246" s="135"/>
    </row>
    <row r="1247" spans="2:15" s="133" customFormat="1" x14ac:dyDescent="0.3">
      <c r="B1247" s="133" t="s">
        <v>1485</v>
      </c>
      <c r="E1247" s="94"/>
      <c r="F1247" s="94"/>
      <c r="H1247" s="95" t="str">
        <f>IF(G1247="","",G1247/[1]SUMMARY!$J$5)</f>
        <v/>
      </c>
      <c r="J1247" s="134"/>
      <c r="K1247" s="134"/>
      <c r="L1247" s="134"/>
      <c r="M1247" s="97"/>
      <c r="N1247" s="134"/>
      <c r="O1247" s="135"/>
    </row>
    <row r="1248" spans="2:15" s="133" customFormat="1" x14ac:dyDescent="0.3">
      <c r="B1248" s="133" t="s">
        <v>1486</v>
      </c>
      <c r="E1248" s="94"/>
      <c r="F1248" s="94"/>
      <c r="H1248" s="95" t="str">
        <f>IF(G1248="","",G1248/[1]SUMMARY!$J$5)</f>
        <v/>
      </c>
      <c r="J1248" s="134"/>
      <c r="K1248" s="134"/>
      <c r="L1248" s="134"/>
      <c r="M1248" s="97"/>
      <c r="N1248" s="134"/>
      <c r="O1248" s="135"/>
    </row>
    <row r="1249" spans="2:15" s="133" customFormat="1" x14ac:dyDescent="0.3">
      <c r="B1249" s="133" t="s">
        <v>1487</v>
      </c>
      <c r="E1249" s="94"/>
      <c r="F1249" s="94"/>
      <c r="H1249" s="95" t="str">
        <f>IF(G1249="","",G1249/[1]SUMMARY!$J$5)</f>
        <v/>
      </c>
      <c r="J1249" s="134"/>
      <c r="K1249" s="134"/>
      <c r="L1249" s="134"/>
      <c r="M1249" s="97"/>
      <c r="N1249" s="134"/>
      <c r="O1249" s="135"/>
    </row>
    <row r="1250" spans="2:15" s="133" customFormat="1" x14ac:dyDescent="0.3">
      <c r="B1250" s="133" t="s">
        <v>1488</v>
      </c>
      <c r="E1250" s="94"/>
      <c r="F1250" s="94"/>
      <c r="H1250" s="95" t="str">
        <f>IF(G1250="","",G1250/[1]SUMMARY!$J$5)</f>
        <v/>
      </c>
      <c r="J1250" s="134"/>
      <c r="K1250" s="134"/>
      <c r="L1250" s="134"/>
      <c r="M1250" s="97"/>
      <c r="N1250" s="134"/>
      <c r="O1250" s="135"/>
    </row>
    <row r="1251" spans="2:15" s="133" customFormat="1" x14ac:dyDescent="0.3">
      <c r="B1251" s="133" t="s">
        <v>1489</v>
      </c>
      <c r="E1251" s="94"/>
      <c r="F1251" s="94"/>
      <c r="H1251" s="95" t="str">
        <f>IF(G1251="","",G1251/[1]SUMMARY!$J$5)</f>
        <v/>
      </c>
      <c r="J1251" s="134"/>
      <c r="K1251" s="134"/>
      <c r="L1251" s="134"/>
      <c r="M1251" s="97"/>
      <c r="N1251" s="134"/>
      <c r="O1251" s="135"/>
    </row>
    <row r="1252" spans="2:15" s="133" customFormat="1" x14ac:dyDescent="0.3">
      <c r="B1252" s="133" t="s">
        <v>1490</v>
      </c>
      <c r="E1252" s="94"/>
      <c r="F1252" s="94"/>
      <c r="H1252" s="95" t="str">
        <f>IF(G1252="","",G1252/[1]SUMMARY!$J$5)</f>
        <v/>
      </c>
      <c r="J1252" s="134"/>
      <c r="K1252" s="134"/>
      <c r="L1252" s="134"/>
      <c r="M1252" s="97"/>
      <c r="N1252" s="134"/>
      <c r="O1252" s="135"/>
    </row>
    <row r="1253" spans="2:15" s="133" customFormat="1" x14ac:dyDescent="0.3">
      <c r="B1253" s="133" t="s">
        <v>1491</v>
      </c>
      <c r="E1253" s="94"/>
      <c r="F1253" s="94"/>
      <c r="H1253" s="95" t="str">
        <f>IF(G1253="","",G1253/[1]SUMMARY!$J$5)</f>
        <v/>
      </c>
      <c r="J1253" s="134"/>
      <c r="K1253" s="134"/>
      <c r="L1253" s="134"/>
      <c r="M1253" s="97"/>
      <c r="N1253" s="134"/>
      <c r="O1253" s="135"/>
    </row>
    <row r="1254" spans="2:15" s="133" customFormat="1" x14ac:dyDescent="0.3">
      <c r="B1254" s="133" t="s">
        <v>1492</v>
      </c>
      <c r="E1254" s="94"/>
      <c r="F1254" s="94"/>
      <c r="H1254" s="95" t="str">
        <f>IF(G1254="","",G1254/[1]SUMMARY!$J$5)</f>
        <v/>
      </c>
      <c r="J1254" s="134"/>
      <c r="K1254" s="134"/>
      <c r="L1254" s="134"/>
      <c r="M1254" s="97"/>
      <c r="N1254" s="134"/>
      <c r="O1254" s="135"/>
    </row>
    <row r="1255" spans="2:15" s="133" customFormat="1" x14ac:dyDescent="0.3">
      <c r="B1255" s="133" t="s">
        <v>1493</v>
      </c>
      <c r="E1255" s="94"/>
      <c r="F1255" s="94"/>
      <c r="H1255" s="95" t="str">
        <f>IF(G1255="","",G1255/[1]SUMMARY!$J$5)</f>
        <v/>
      </c>
      <c r="J1255" s="134"/>
      <c r="K1255" s="134"/>
      <c r="L1255" s="134"/>
      <c r="M1255" s="97"/>
      <c r="N1255" s="134"/>
      <c r="O1255" s="135"/>
    </row>
    <row r="1256" spans="2:15" s="133" customFormat="1" x14ac:dyDescent="0.3">
      <c r="B1256" s="133" t="s">
        <v>1494</v>
      </c>
      <c r="E1256" s="94"/>
      <c r="F1256" s="94"/>
      <c r="H1256" s="95" t="str">
        <f>IF(G1256="","",G1256/[1]SUMMARY!$J$5)</f>
        <v/>
      </c>
      <c r="J1256" s="134"/>
      <c r="K1256" s="134"/>
      <c r="L1256" s="134"/>
      <c r="M1256" s="97"/>
      <c r="N1256" s="134"/>
      <c r="O1256" s="135"/>
    </row>
    <row r="1257" spans="2:15" s="133" customFormat="1" x14ac:dyDescent="0.3">
      <c r="B1257" s="133" t="s">
        <v>1495</v>
      </c>
      <c r="E1257" s="94"/>
      <c r="F1257" s="94"/>
      <c r="H1257" s="95" t="str">
        <f>IF(G1257="","",G1257/[1]SUMMARY!$J$5)</f>
        <v/>
      </c>
      <c r="J1257" s="134"/>
      <c r="K1257" s="134"/>
      <c r="L1257" s="134"/>
      <c r="M1257" s="97"/>
      <c r="N1257" s="134"/>
      <c r="O1257" s="135"/>
    </row>
    <row r="1258" spans="2:15" s="133" customFormat="1" x14ac:dyDescent="0.3">
      <c r="B1258" s="133" t="s">
        <v>1496</v>
      </c>
      <c r="E1258" s="94"/>
      <c r="F1258" s="94"/>
      <c r="H1258" s="95" t="str">
        <f>IF(G1258="","",G1258/[1]SUMMARY!$J$5)</f>
        <v/>
      </c>
      <c r="J1258" s="134"/>
      <c r="K1258" s="134"/>
      <c r="L1258" s="134"/>
      <c r="M1258" s="97"/>
      <c r="N1258" s="134"/>
      <c r="O1258" s="135"/>
    </row>
    <row r="1259" spans="2:15" s="133" customFormat="1" x14ac:dyDescent="0.3">
      <c r="B1259" s="133" t="s">
        <v>1497</v>
      </c>
      <c r="E1259" s="94"/>
      <c r="F1259" s="94"/>
      <c r="H1259" s="95" t="str">
        <f>IF(G1259="","",G1259/[1]SUMMARY!$J$5)</f>
        <v/>
      </c>
      <c r="J1259" s="134"/>
      <c r="K1259" s="134"/>
      <c r="L1259" s="134"/>
      <c r="M1259" s="97"/>
      <c r="N1259" s="134"/>
      <c r="O1259" s="135"/>
    </row>
    <row r="1260" spans="2:15" s="133" customFormat="1" x14ac:dyDescent="0.3">
      <c r="B1260" s="133" t="s">
        <v>1498</v>
      </c>
      <c r="E1260" s="94"/>
      <c r="F1260" s="94"/>
      <c r="H1260" s="95" t="str">
        <f>IF(G1260="","",G1260/[1]SUMMARY!$J$5)</f>
        <v/>
      </c>
      <c r="J1260" s="134"/>
      <c r="K1260" s="134"/>
      <c r="L1260" s="134"/>
      <c r="M1260" s="97"/>
      <c r="N1260" s="134"/>
      <c r="O1260" s="135"/>
    </row>
    <row r="1261" spans="2:15" s="133" customFormat="1" x14ac:dyDescent="0.3">
      <c r="B1261" s="133" t="s">
        <v>1499</v>
      </c>
      <c r="E1261" s="94"/>
      <c r="F1261" s="94"/>
      <c r="H1261" s="95" t="str">
        <f>IF(G1261="","",G1261/[1]SUMMARY!$J$5)</f>
        <v/>
      </c>
      <c r="J1261" s="134"/>
      <c r="K1261" s="134"/>
      <c r="L1261" s="134"/>
      <c r="M1261" s="97"/>
      <c r="N1261" s="134"/>
      <c r="O1261" s="135"/>
    </row>
    <row r="1262" spans="2:15" s="133" customFormat="1" x14ac:dyDescent="0.3">
      <c r="B1262" s="133" t="s">
        <v>1500</v>
      </c>
      <c r="E1262" s="94"/>
      <c r="F1262" s="94"/>
      <c r="H1262" s="95" t="str">
        <f>IF(G1262="","",G1262/[1]SUMMARY!$J$5)</f>
        <v/>
      </c>
      <c r="J1262" s="134"/>
      <c r="K1262" s="134"/>
      <c r="L1262" s="134"/>
      <c r="M1262" s="97"/>
      <c r="N1262" s="134"/>
      <c r="O1262" s="135"/>
    </row>
    <row r="1263" spans="2:15" s="133" customFormat="1" x14ac:dyDescent="0.3">
      <c r="B1263" s="133" t="s">
        <v>1501</v>
      </c>
      <c r="E1263" s="94"/>
      <c r="F1263" s="94"/>
      <c r="H1263" s="95" t="str">
        <f>IF(G1263="","",G1263/[1]SUMMARY!$J$5)</f>
        <v/>
      </c>
      <c r="J1263" s="134"/>
      <c r="K1263" s="134"/>
      <c r="L1263" s="134"/>
      <c r="M1263" s="97"/>
      <c r="N1263" s="134"/>
      <c r="O1263" s="135"/>
    </row>
    <row r="1264" spans="2:15" s="133" customFormat="1" x14ac:dyDescent="0.3">
      <c r="B1264" s="133" t="s">
        <v>1502</v>
      </c>
      <c r="E1264" s="94"/>
      <c r="F1264" s="94"/>
      <c r="H1264" s="95" t="str">
        <f>IF(G1264="","",G1264/[1]SUMMARY!$J$5)</f>
        <v/>
      </c>
      <c r="J1264" s="134"/>
      <c r="K1264" s="134"/>
      <c r="L1264" s="134"/>
      <c r="M1264" s="97"/>
      <c r="N1264" s="134"/>
      <c r="O1264" s="135"/>
    </row>
    <row r="1265" spans="2:15" s="133" customFormat="1" x14ac:dyDescent="0.3">
      <c r="B1265" s="133" t="s">
        <v>1503</v>
      </c>
      <c r="E1265" s="94"/>
      <c r="F1265" s="94"/>
      <c r="H1265" s="95" t="str">
        <f>IF(G1265="","",G1265/[1]SUMMARY!$J$5)</f>
        <v/>
      </c>
      <c r="J1265" s="134"/>
      <c r="K1265" s="134"/>
      <c r="L1265" s="134"/>
      <c r="M1265" s="97"/>
      <c r="N1265" s="134"/>
      <c r="O1265" s="135"/>
    </row>
    <row r="1266" spans="2:15" s="133" customFormat="1" x14ac:dyDescent="0.3">
      <c r="B1266" s="133" t="s">
        <v>1504</v>
      </c>
      <c r="E1266" s="94"/>
      <c r="F1266" s="94"/>
      <c r="H1266" s="95" t="str">
        <f>IF(G1266="","",G1266/[1]SUMMARY!$J$5)</f>
        <v/>
      </c>
      <c r="J1266" s="134"/>
      <c r="K1266" s="134"/>
      <c r="L1266" s="134"/>
      <c r="M1266" s="97"/>
      <c r="N1266" s="134"/>
      <c r="O1266" s="135"/>
    </row>
    <row r="1267" spans="2:15" s="133" customFormat="1" x14ac:dyDescent="0.3">
      <c r="B1267" s="133" t="s">
        <v>1505</v>
      </c>
      <c r="E1267" s="94"/>
      <c r="F1267" s="94"/>
      <c r="H1267" s="95" t="str">
        <f>IF(G1267="","",G1267/[1]SUMMARY!$J$5)</f>
        <v/>
      </c>
      <c r="J1267" s="134"/>
      <c r="K1267" s="134"/>
      <c r="L1267" s="134"/>
      <c r="M1267" s="97"/>
      <c r="N1267" s="134"/>
      <c r="O1267" s="135"/>
    </row>
    <row r="1268" spans="2:15" s="133" customFormat="1" x14ac:dyDescent="0.3">
      <c r="B1268" s="133" t="s">
        <v>1506</v>
      </c>
      <c r="E1268" s="94"/>
      <c r="F1268" s="94"/>
      <c r="H1268" s="95" t="str">
        <f>IF(G1268="","",G1268/[1]SUMMARY!$J$5)</f>
        <v/>
      </c>
      <c r="J1268" s="134"/>
      <c r="K1268" s="134"/>
      <c r="L1268" s="134"/>
      <c r="M1268" s="97"/>
      <c r="N1268" s="134"/>
      <c r="O1268" s="135"/>
    </row>
    <row r="1269" spans="2:15" s="133" customFormat="1" x14ac:dyDescent="0.3">
      <c r="B1269" s="133" t="s">
        <v>1507</v>
      </c>
      <c r="E1269" s="94"/>
      <c r="F1269" s="94"/>
      <c r="H1269" s="95" t="str">
        <f>IF(G1269="","",G1269/[1]SUMMARY!$J$5)</f>
        <v/>
      </c>
      <c r="J1269" s="134"/>
      <c r="K1269" s="134"/>
      <c r="L1269" s="134"/>
      <c r="M1269" s="97"/>
      <c r="N1269" s="134"/>
      <c r="O1269" s="135"/>
    </row>
    <row r="1270" spans="2:15" s="133" customFormat="1" x14ac:dyDescent="0.3">
      <c r="B1270" s="133" t="s">
        <v>1508</v>
      </c>
      <c r="E1270" s="94"/>
      <c r="F1270" s="94"/>
      <c r="H1270" s="95" t="str">
        <f>IF(G1270="","",G1270/[1]SUMMARY!$J$5)</f>
        <v/>
      </c>
      <c r="J1270" s="134"/>
      <c r="K1270" s="134"/>
      <c r="L1270" s="134"/>
      <c r="M1270" s="97"/>
      <c r="N1270" s="134"/>
      <c r="O1270" s="135"/>
    </row>
    <row r="1271" spans="2:15" s="133" customFormat="1" x14ac:dyDescent="0.3">
      <c r="B1271" s="133" t="s">
        <v>1509</v>
      </c>
      <c r="E1271" s="94"/>
      <c r="F1271" s="94"/>
      <c r="H1271" s="95" t="str">
        <f>IF(G1271="","",G1271/[1]SUMMARY!$J$5)</f>
        <v/>
      </c>
      <c r="J1271" s="134"/>
      <c r="K1271" s="134"/>
      <c r="L1271" s="134"/>
      <c r="M1271" s="97"/>
      <c r="N1271" s="134"/>
      <c r="O1271" s="135"/>
    </row>
    <row r="1272" spans="2:15" s="133" customFormat="1" x14ac:dyDescent="0.3">
      <c r="B1272" s="133" t="s">
        <v>1510</v>
      </c>
      <c r="E1272" s="94"/>
      <c r="F1272" s="94"/>
      <c r="H1272" s="95" t="str">
        <f>IF(G1272="","",G1272/[1]SUMMARY!$J$5)</f>
        <v/>
      </c>
      <c r="J1272" s="134"/>
      <c r="K1272" s="134"/>
      <c r="L1272" s="134"/>
      <c r="M1272" s="97"/>
      <c r="N1272" s="134"/>
      <c r="O1272" s="135"/>
    </row>
    <row r="1273" spans="2:15" s="133" customFormat="1" x14ac:dyDescent="0.3">
      <c r="B1273" s="133" t="s">
        <v>1511</v>
      </c>
      <c r="E1273" s="94"/>
      <c r="F1273" s="94"/>
      <c r="H1273" s="95" t="str">
        <f>IF(G1273="","",G1273/[1]SUMMARY!$J$5)</f>
        <v/>
      </c>
      <c r="J1273" s="134"/>
      <c r="K1273" s="134"/>
      <c r="L1273" s="134"/>
      <c r="M1273" s="97"/>
      <c r="N1273" s="134"/>
      <c r="O1273" s="135"/>
    </row>
    <row r="1274" spans="2:15" s="133" customFormat="1" x14ac:dyDescent="0.3">
      <c r="B1274" s="133" t="s">
        <v>1512</v>
      </c>
      <c r="E1274" s="94"/>
      <c r="F1274" s="94"/>
      <c r="H1274" s="95" t="str">
        <f>IF(G1274="","",G1274/[1]SUMMARY!$J$5)</f>
        <v/>
      </c>
      <c r="J1274" s="134"/>
      <c r="K1274" s="134"/>
      <c r="L1274" s="134"/>
      <c r="M1274" s="97"/>
      <c r="N1274" s="134"/>
      <c r="O1274" s="135"/>
    </row>
    <row r="1275" spans="2:15" s="133" customFormat="1" x14ac:dyDescent="0.3">
      <c r="B1275" s="133" t="s">
        <v>1513</v>
      </c>
      <c r="E1275" s="94"/>
      <c r="F1275" s="94"/>
      <c r="H1275" s="95" t="str">
        <f>IF(G1275="","",G1275/[1]SUMMARY!$J$5)</f>
        <v/>
      </c>
      <c r="J1275" s="134"/>
      <c r="K1275" s="134"/>
      <c r="L1275" s="134"/>
      <c r="M1275" s="97"/>
      <c r="N1275" s="134"/>
      <c r="O1275" s="135"/>
    </row>
    <row r="1276" spans="2:15" s="133" customFormat="1" x14ac:dyDescent="0.3">
      <c r="B1276" s="133" t="s">
        <v>1514</v>
      </c>
      <c r="E1276" s="94"/>
      <c r="F1276" s="94"/>
      <c r="H1276" s="95" t="str">
        <f>IF(G1276="","",G1276/[1]SUMMARY!$J$5)</f>
        <v/>
      </c>
      <c r="J1276" s="134"/>
      <c r="K1276" s="134"/>
      <c r="L1276" s="134"/>
      <c r="M1276" s="97"/>
      <c r="N1276" s="134"/>
      <c r="O1276" s="135"/>
    </row>
    <row r="1277" spans="2:15" s="133" customFormat="1" x14ac:dyDescent="0.3">
      <c r="B1277" s="133" t="s">
        <v>1515</v>
      </c>
      <c r="E1277" s="94"/>
      <c r="F1277" s="94"/>
      <c r="H1277" s="95" t="str">
        <f>IF(G1277="","",G1277/[1]SUMMARY!$J$5)</f>
        <v/>
      </c>
      <c r="J1277" s="134"/>
      <c r="K1277" s="134"/>
      <c r="L1277" s="134"/>
      <c r="M1277" s="97"/>
      <c r="N1277" s="134"/>
      <c r="O1277" s="135"/>
    </row>
    <row r="1278" spans="2:15" s="133" customFormat="1" x14ac:dyDescent="0.3">
      <c r="B1278" s="133" t="s">
        <v>1516</v>
      </c>
      <c r="E1278" s="94"/>
      <c r="F1278" s="94"/>
      <c r="H1278" s="95" t="str">
        <f>IF(G1278="","",G1278/[1]SUMMARY!$J$5)</f>
        <v/>
      </c>
      <c r="J1278" s="134"/>
      <c r="K1278" s="134"/>
      <c r="L1278" s="134"/>
      <c r="M1278" s="97"/>
      <c r="N1278" s="134"/>
      <c r="O1278" s="135"/>
    </row>
    <row r="1279" spans="2:15" s="133" customFormat="1" x14ac:dyDescent="0.3">
      <c r="B1279" s="133" t="s">
        <v>1517</v>
      </c>
      <c r="E1279" s="94"/>
      <c r="F1279" s="94"/>
      <c r="H1279" s="95" t="str">
        <f>IF(G1279="","",G1279/[1]SUMMARY!$J$5)</f>
        <v/>
      </c>
      <c r="J1279" s="134"/>
      <c r="K1279" s="134"/>
      <c r="L1279" s="134"/>
      <c r="M1279" s="97"/>
      <c r="N1279" s="134"/>
      <c r="O1279" s="135"/>
    </row>
    <row r="1280" spans="2:15" s="133" customFormat="1" x14ac:dyDescent="0.3">
      <c r="B1280" s="133" t="s">
        <v>1518</v>
      </c>
      <c r="E1280" s="94"/>
      <c r="F1280" s="94"/>
      <c r="H1280" s="95" t="str">
        <f>IF(G1280="","",G1280/[1]SUMMARY!$J$5)</f>
        <v/>
      </c>
      <c r="J1280" s="134"/>
      <c r="K1280" s="134"/>
      <c r="L1280" s="134"/>
      <c r="M1280" s="97"/>
      <c r="N1280" s="134"/>
      <c r="O1280" s="135"/>
    </row>
    <row r="1281" spans="2:15" s="133" customFormat="1" x14ac:dyDescent="0.3">
      <c r="B1281" s="133" t="s">
        <v>1519</v>
      </c>
      <c r="E1281" s="94"/>
      <c r="F1281" s="94"/>
      <c r="H1281" s="95" t="str">
        <f>IF(G1281="","",G1281/[1]SUMMARY!$J$5)</f>
        <v/>
      </c>
      <c r="J1281" s="134"/>
      <c r="K1281" s="134"/>
      <c r="L1281" s="134"/>
      <c r="M1281" s="97"/>
      <c r="N1281" s="134"/>
      <c r="O1281" s="135"/>
    </row>
    <row r="1282" spans="2:15" s="133" customFormat="1" x14ac:dyDescent="0.3">
      <c r="B1282" s="133" t="s">
        <v>1520</v>
      </c>
      <c r="E1282" s="94"/>
      <c r="F1282" s="94"/>
      <c r="H1282" s="95" t="str">
        <f>IF(G1282="","",G1282/[1]SUMMARY!$J$5)</f>
        <v/>
      </c>
      <c r="J1282" s="134"/>
      <c r="K1282" s="134"/>
      <c r="L1282" s="134"/>
      <c r="M1282" s="97"/>
      <c r="N1282" s="134"/>
      <c r="O1282" s="135"/>
    </row>
    <row r="1283" spans="2:15" s="133" customFormat="1" x14ac:dyDescent="0.3">
      <c r="B1283" s="133" t="s">
        <v>1521</v>
      </c>
      <c r="E1283" s="94"/>
      <c r="F1283" s="94"/>
      <c r="H1283" s="95" t="str">
        <f>IF(G1283="","",G1283/[1]SUMMARY!$J$5)</f>
        <v/>
      </c>
      <c r="J1283" s="134"/>
      <c r="K1283" s="134"/>
      <c r="L1283" s="134"/>
      <c r="M1283" s="97"/>
      <c r="N1283" s="134"/>
      <c r="O1283" s="135"/>
    </row>
    <row r="1284" spans="2:15" s="133" customFormat="1" x14ac:dyDescent="0.3">
      <c r="B1284" s="133" t="s">
        <v>1522</v>
      </c>
      <c r="E1284" s="94"/>
      <c r="F1284" s="94"/>
      <c r="H1284" s="95" t="str">
        <f>IF(G1284="","",G1284/[1]SUMMARY!$J$5)</f>
        <v/>
      </c>
      <c r="J1284" s="134"/>
      <c r="K1284" s="134"/>
      <c r="L1284" s="134"/>
      <c r="M1284" s="97"/>
      <c r="N1284" s="134"/>
      <c r="O1284" s="135"/>
    </row>
    <row r="1285" spans="2:15" s="133" customFormat="1" x14ac:dyDescent="0.3">
      <c r="B1285" s="133" t="s">
        <v>1523</v>
      </c>
      <c r="E1285" s="94"/>
      <c r="F1285" s="94"/>
      <c r="H1285" s="95" t="str">
        <f>IF(G1285="","",G1285/[1]SUMMARY!$J$5)</f>
        <v/>
      </c>
      <c r="J1285" s="134"/>
      <c r="K1285" s="134"/>
      <c r="L1285" s="134"/>
      <c r="M1285" s="97"/>
      <c r="N1285" s="134"/>
      <c r="O1285" s="135"/>
    </row>
    <row r="1286" spans="2:15" s="133" customFormat="1" x14ac:dyDescent="0.3">
      <c r="B1286" s="133" t="s">
        <v>1524</v>
      </c>
      <c r="E1286" s="94"/>
      <c r="F1286" s="94"/>
      <c r="H1286" s="95" t="str">
        <f>IF(G1286="","",G1286/[1]SUMMARY!$J$5)</f>
        <v/>
      </c>
      <c r="J1286" s="134"/>
      <c r="K1286" s="134"/>
      <c r="L1286" s="134"/>
      <c r="M1286" s="97"/>
      <c r="N1286" s="134"/>
      <c r="O1286" s="135"/>
    </row>
    <row r="1287" spans="2:15" s="133" customFormat="1" x14ac:dyDescent="0.3">
      <c r="B1287" s="133" t="s">
        <v>1525</v>
      </c>
      <c r="E1287" s="94"/>
      <c r="F1287" s="94"/>
      <c r="H1287" s="95" t="str">
        <f>IF(G1287="","",G1287/[1]SUMMARY!$J$5)</f>
        <v/>
      </c>
      <c r="J1287" s="134"/>
      <c r="K1287" s="134"/>
      <c r="L1287" s="134"/>
      <c r="M1287" s="97"/>
      <c r="N1287" s="134"/>
      <c r="O1287" s="135"/>
    </row>
    <row r="1288" spans="2:15" s="133" customFormat="1" x14ac:dyDescent="0.3">
      <c r="B1288" s="133" t="s">
        <v>1526</v>
      </c>
      <c r="E1288" s="94"/>
      <c r="F1288" s="94"/>
      <c r="H1288" s="95" t="str">
        <f>IF(G1288="","",G1288/[1]SUMMARY!$J$5)</f>
        <v/>
      </c>
      <c r="J1288" s="134"/>
      <c r="K1288" s="134"/>
      <c r="L1288" s="134"/>
      <c r="M1288" s="97"/>
      <c r="N1288" s="134"/>
      <c r="O1288" s="135"/>
    </row>
    <row r="1289" spans="2:15" s="133" customFormat="1" x14ac:dyDescent="0.3">
      <c r="B1289" s="133" t="s">
        <v>1527</v>
      </c>
      <c r="E1289" s="94"/>
      <c r="F1289" s="94"/>
      <c r="H1289" s="95" t="str">
        <f>IF(G1289="","",G1289/[1]SUMMARY!$J$5)</f>
        <v/>
      </c>
      <c r="J1289" s="134"/>
      <c r="K1289" s="134"/>
      <c r="L1289" s="134"/>
      <c r="M1289" s="97"/>
      <c r="N1289" s="134"/>
      <c r="O1289" s="135"/>
    </row>
    <row r="1290" spans="2:15" s="133" customFormat="1" x14ac:dyDescent="0.3">
      <c r="B1290" s="133" t="s">
        <v>1528</v>
      </c>
      <c r="E1290" s="94"/>
      <c r="F1290" s="94"/>
      <c r="H1290" s="95" t="str">
        <f>IF(G1290="","",G1290/[1]SUMMARY!$J$5)</f>
        <v/>
      </c>
      <c r="J1290" s="134"/>
      <c r="K1290" s="134"/>
      <c r="L1290" s="134"/>
      <c r="M1290" s="97"/>
      <c r="N1290" s="134"/>
      <c r="O1290" s="135"/>
    </row>
    <row r="1291" spans="2:15" s="133" customFormat="1" x14ac:dyDescent="0.3">
      <c r="B1291" s="133" t="s">
        <v>1529</v>
      </c>
      <c r="E1291" s="94"/>
      <c r="F1291" s="94"/>
      <c r="H1291" s="95" t="str">
        <f>IF(G1291="","",G1291/[1]SUMMARY!$J$5)</f>
        <v/>
      </c>
      <c r="J1291" s="134"/>
      <c r="K1291" s="134"/>
      <c r="L1291" s="134"/>
      <c r="M1291" s="97"/>
      <c r="N1291" s="134"/>
      <c r="O1291" s="135"/>
    </row>
    <row r="1292" spans="2:15" s="133" customFormat="1" x14ac:dyDescent="0.3">
      <c r="B1292" s="133" t="s">
        <v>1530</v>
      </c>
      <c r="E1292" s="94"/>
      <c r="F1292" s="94"/>
      <c r="H1292" s="95" t="str">
        <f>IF(G1292="","",G1292/[1]SUMMARY!$J$5)</f>
        <v/>
      </c>
      <c r="J1292" s="134"/>
      <c r="K1292" s="134"/>
      <c r="L1292" s="134"/>
      <c r="M1292" s="97"/>
      <c r="N1292" s="134"/>
      <c r="O1292" s="135"/>
    </row>
    <row r="1293" spans="2:15" s="133" customFormat="1" x14ac:dyDescent="0.3">
      <c r="B1293" s="133" t="s">
        <v>1531</v>
      </c>
      <c r="E1293" s="94"/>
      <c r="F1293" s="94"/>
      <c r="H1293" s="95" t="str">
        <f>IF(G1293="","",G1293/[1]SUMMARY!$J$5)</f>
        <v/>
      </c>
      <c r="J1293" s="134"/>
      <c r="K1293" s="134"/>
      <c r="L1293" s="134"/>
      <c r="M1293" s="97"/>
      <c r="N1293" s="134"/>
      <c r="O1293" s="135"/>
    </row>
    <row r="1294" spans="2:15" s="133" customFormat="1" x14ac:dyDescent="0.3">
      <c r="B1294" s="133" t="s">
        <v>1532</v>
      </c>
      <c r="E1294" s="94"/>
      <c r="F1294" s="94"/>
      <c r="H1294" s="95" t="str">
        <f>IF(G1294="","",G1294/[1]SUMMARY!$J$5)</f>
        <v/>
      </c>
      <c r="J1294" s="134"/>
      <c r="K1294" s="134"/>
      <c r="L1294" s="134"/>
      <c r="M1294" s="97"/>
      <c r="N1294" s="134"/>
      <c r="O1294" s="135"/>
    </row>
    <row r="1295" spans="2:15" s="133" customFormat="1" x14ac:dyDescent="0.3">
      <c r="B1295" s="133" t="s">
        <v>1533</v>
      </c>
      <c r="E1295" s="94"/>
      <c r="F1295" s="94"/>
      <c r="H1295" s="95" t="str">
        <f>IF(G1295="","",G1295/[1]SUMMARY!$J$5)</f>
        <v/>
      </c>
      <c r="J1295" s="134"/>
      <c r="K1295" s="134"/>
      <c r="L1295" s="134"/>
      <c r="M1295" s="97"/>
      <c r="N1295" s="134"/>
      <c r="O1295" s="135"/>
    </row>
    <row r="1296" spans="2:15" s="133" customFormat="1" x14ac:dyDescent="0.3">
      <c r="B1296" s="133" t="s">
        <v>1534</v>
      </c>
      <c r="E1296" s="94"/>
      <c r="F1296" s="94"/>
      <c r="H1296" s="95" t="str">
        <f>IF(G1296="","",G1296/[1]SUMMARY!$J$5)</f>
        <v/>
      </c>
      <c r="J1296" s="134"/>
      <c r="K1296" s="134"/>
      <c r="L1296" s="134"/>
      <c r="M1296" s="97"/>
      <c r="N1296" s="134"/>
      <c r="O1296" s="135"/>
    </row>
    <row r="1297" spans="2:15" s="133" customFormat="1" x14ac:dyDescent="0.3">
      <c r="B1297" s="133" t="s">
        <v>1535</v>
      </c>
      <c r="E1297" s="94"/>
      <c r="F1297" s="94"/>
      <c r="H1297" s="95" t="str">
        <f>IF(G1297="","",G1297/[1]SUMMARY!$J$5)</f>
        <v/>
      </c>
      <c r="J1297" s="134"/>
      <c r="K1297" s="134"/>
      <c r="L1297" s="134"/>
      <c r="M1297" s="97"/>
      <c r="N1297" s="134"/>
      <c r="O1297" s="135"/>
    </row>
    <row r="1298" spans="2:15" s="133" customFormat="1" x14ac:dyDescent="0.3">
      <c r="B1298" s="133" t="s">
        <v>1536</v>
      </c>
      <c r="E1298" s="94"/>
      <c r="F1298" s="94"/>
      <c r="H1298" s="95" t="str">
        <f>IF(G1298="","",G1298/[1]SUMMARY!$J$5)</f>
        <v/>
      </c>
      <c r="J1298" s="134"/>
      <c r="K1298" s="134"/>
      <c r="L1298" s="134"/>
      <c r="M1298" s="97"/>
      <c r="N1298" s="134"/>
      <c r="O1298" s="135"/>
    </row>
    <row r="1299" spans="2:15" s="133" customFormat="1" x14ac:dyDescent="0.3">
      <c r="B1299" s="133" t="s">
        <v>1537</v>
      </c>
      <c r="E1299" s="94"/>
      <c r="F1299" s="94"/>
      <c r="H1299" s="95" t="str">
        <f>IF(G1299="","",G1299/[1]SUMMARY!$J$5)</f>
        <v/>
      </c>
      <c r="J1299" s="134"/>
      <c r="K1299" s="134"/>
      <c r="L1299" s="134"/>
      <c r="M1299" s="97"/>
      <c r="N1299" s="134"/>
      <c r="O1299" s="135"/>
    </row>
    <row r="1300" spans="2:15" s="133" customFormat="1" x14ac:dyDescent="0.3">
      <c r="B1300" s="133" t="s">
        <v>1538</v>
      </c>
      <c r="E1300" s="94"/>
      <c r="F1300" s="94"/>
      <c r="H1300" s="95" t="str">
        <f>IF(G1300="","",G1300/[1]SUMMARY!$J$5)</f>
        <v/>
      </c>
      <c r="J1300" s="134"/>
      <c r="K1300" s="134"/>
      <c r="L1300" s="134"/>
      <c r="M1300" s="97"/>
      <c r="N1300" s="134"/>
      <c r="O1300" s="135"/>
    </row>
    <row r="1301" spans="2:15" s="133" customFormat="1" x14ac:dyDescent="0.3">
      <c r="B1301" s="133" t="s">
        <v>1539</v>
      </c>
      <c r="E1301" s="94"/>
      <c r="F1301" s="94"/>
      <c r="H1301" s="95" t="str">
        <f>IF(G1301="","",G1301/[1]SUMMARY!$J$5)</f>
        <v/>
      </c>
      <c r="J1301" s="134"/>
      <c r="K1301" s="134"/>
      <c r="L1301" s="134"/>
      <c r="M1301" s="97"/>
      <c r="N1301" s="134"/>
      <c r="O1301" s="135"/>
    </row>
    <row r="1302" spans="2:15" s="133" customFormat="1" x14ac:dyDescent="0.3">
      <c r="B1302" s="133" t="s">
        <v>1540</v>
      </c>
      <c r="E1302" s="94"/>
      <c r="F1302" s="94"/>
      <c r="H1302" s="95" t="str">
        <f>IF(G1302="","",G1302/[1]SUMMARY!$J$5)</f>
        <v/>
      </c>
      <c r="J1302" s="134"/>
      <c r="K1302" s="134"/>
      <c r="L1302" s="134"/>
      <c r="M1302" s="97"/>
      <c r="N1302" s="134"/>
      <c r="O1302" s="135"/>
    </row>
    <row r="1303" spans="2:15" s="133" customFormat="1" x14ac:dyDescent="0.3">
      <c r="B1303" s="133" t="s">
        <v>1541</v>
      </c>
      <c r="E1303" s="94"/>
      <c r="F1303" s="94"/>
      <c r="H1303" s="95" t="str">
        <f>IF(G1303="","",G1303/[1]SUMMARY!$J$5)</f>
        <v/>
      </c>
      <c r="J1303" s="134"/>
      <c r="K1303" s="134"/>
      <c r="L1303" s="134"/>
      <c r="M1303" s="97"/>
      <c r="N1303" s="134"/>
      <c r="O1303" s="135"/>
    </row>
    <row r="1304" spans="2:15" s="133" customFormat="1" x14ac:dyDescent="0.3">
      <c r="B1304" s="133" t="s">
        <v>1542</v>
      </c>
      <c r="E1304" s="94"/>
      <c r="F1304" s="94"/>
      <c r="H1304" s="95" t="str">
        <f>IF(G1304="","",G1304/[1]SUMMARY!$J$5)</f>
        <v/>
      </c>
      <c r="J1304" s="134"/>
      <c r="K1304" s="134"/>
      <c r="L1304" s="134"/>
      <c r="M1304" s="97"/>
      <c r="N1304" s="134"/>
      <c r="O1304" s="135"/>
    </row>
    <row r="1305" spans="2:15" s="133" customFormat="1" x14ac:dyDescent="0.3">
      <c r="B1305" s="133" t="s">
        <v>1543</v>
      </c>
      <c r="E1305" s="94"/>
      <c r="F1305" s="94"/>
      <c r="H1305" s="95" t="str">
        <f>IF(G1305="","",G1305/[1]SUMMARY!$J$5)</f>
        <v/>
      </c>
      <c r="J1305" s="134"/>
      <c r="K1305" s="134"/>
      <c r="L1305" s="134"/>
      <c r="M1305" s="97"/>
      <c r="N1305" s="134"/>
      <c r="O1305" s="135"/>
    </row>
    <row r="1306" spans="2:15" s="133" customFormat="1" x14ac:dyDescent="0.3">
      <c r="B1306" s="133" t="s">
        <v>1544</v>
      </c>
      <c r="E1306" s="94"/>
      <c r="F1306" s="94"/>
      <c r="H1306" s="95" t="str">
        <f>IF(G1306="","",G1306/[1]SUMMARY!$J$5)</f>
        <v/>
      </c>
      <c r="J1306" s="134"/>
      <c r="K1306" s="134"/>
      <c r="L1306" s="134"/>
      <c r="M1306" s="97"/>
      <c r="N1306" s="134"/>
      <c r="O1306" s="135"/>
    </row>
    <row r="1307" spans="2:15" s="133" customFormat="1" x14ac:dyDescent="0.3">
      <c r="B1307" s="133" t="s">
        <v>1545</v>
      </c>
      <c r="E1307" s="94"/>
      <c r="F1307" s="94"/>
      <c r="H1307" s="95" t="str">
        <f>IF(G1307="","",G1307/[1]SUMMARY!$J$5)</f>
        <v/>
      </c>
      <c r="J1307" s="134"/>
      <c r="K1307" s="134"/>
      <c r="L1307" s="134"/>
      <c r="M1307" s="97"/>
      <c r="N1307" s="134"/>
      <c r="O1307" s="135"/>
    </row>
    <row r="1308" spans="2:15" s="133" customFormat="1" x14ac:dyDescent="0.3">
      <c r="B1308" s="133" t="s">
        <v>1546</v>
      </c>
      <c r="E1308" s="94"/>
      <c r="F1308" s="94"/>
      <c r="H1308" s="95" t="str">
        <f>IF(G1308="","",G1308/[1]SUMMARY!$J$5)</f>
        <v/>
      </c>
      <c r="J1308" s="134"/>
      <c r="K1308" s="134"/>
      <c r="L1308" s="134"/>
      <c r="M1308" s="97"/>
      <c r="N1308" s="134"/>
      <c r="O1308" s="135"/>
    </row>
    <row r="1309" spans="2:15" s="133" customFormat="1" x14ac:dyDescent="0.3">
      <c r="B1309" s="133" t="s">
        <v>1547</v>
      </c>
      <c r="E1309" s="94"/>
      <c r="F1309" s="94"/>
      <c r="H1309" s="95" t="str">
        <f>IF(G1309="","",G1309/[1]SUMMARY!$J$5)</f>
        <v/>
      </c>
      <c r="J1309" s="134"/>
      <c r="K1309" s="134"/>
      <c r="L1309" s="134"/>
      <c r="M1309" s="97"/>
      <c r="N1309" s="134"/>
      <c r="O1309" s="135"/>
    </row>
    <row r="1310" spans="2:15" s="133" customFormat="1" x14ac:dyDescent="0.3">
      <c r="B1310" s="133" t="s">
        <v>1548</v>
      </c>
      <c r="E1310" s="94"/>
      <c r="F1310" s="94"/>
      <c r="H1310" s="95" t="str">
        <f>IF(G1310="","",G1310/[1]SUMMARY!$J$5)</f>
        <v/>
      </c>
      <c r="J1310" s="134"/>
      <c r="K1310" s="134"/>
      <c r="L1310" s="134"/>
      <c r="M1310" s="97"/>
      <c r="N1310" s="134"/>
      <c r="O1310" s="135"/>
    </row>
    <row r="1311" spans="2:15" s="133" customFormat="1" x14ac:dyDescent="0.3">
      <c r="B1311" s="133" t="s">
        <v>1549</v>
      </c>
      <c r="E1311" s="94"/>
      <c r="F1311" s="94"/>
      <c r="H1311" s="95" t="str">
        <f>IF(G1311="","",G1311/[1]SUMMARY!$J$5)</f>
        <v/>
      </c>
      <c r="J1311" s="134"/>
      <c r="K1311" s="134"/>
      <c r="L1311" s="134"/>
      <c r="M1311" s="97"/>
      <c r="N1311" s="134"/>
      <c r="O1311" s="135"/>
    </row>
    <row r="1312" spans="2:15" s="133" customFormat="1" x14ac:dyDescent="0.3">
      <c r="B1312" s="133" t="s">
        <v>1550</v>
      </c>
      <c r="E1312" s="94"/>
      <c r="F1312" s="94"/>
      <c r="H1312" s="95" t="str">
        <f>IF(G1312="","",G1312/[1]SUMMARY!$J$5)</f>
        <v/>
      </c>
      <c r="J1312" s="134"/>
      <c r="K1312" s="134"/>
      <c r="L1312" s="134"/>
      <c r="M1312" s="97"/>
      <c r="N1312" s="134"/>
      <c r="O1312" s="135"/>
    </row>
    <row r="1313" spans="2:15" s="133" customFormat="1" x14ac:dyDescent="0.3">
      <c r="B1313" s="133" t="s">
        <v>1551</v>
      </c>
      <c r="E1313" s="94"/>
      <c r="F1313" s="94"/>
      <c r="H1313" s="95" t="str">
        <f>IF(G1313="","",G1313/[1]SUMMARY!$J$5)</f>
        <v/>
      </c>
      <c r="J1313" s="134"/>
      <c r="K1313" s="134"/>
      <c r="L1313" s="134"/>
      <c r="M1313" s="97"/>
      <c r="N1313" s="134"/>
      <c r="O1313" s="135"/>
    </row>
    <row r="1314" spans="2:15" s="133" customFormat="1" x14ac:dyDescent="0.3">
      <c r="B1314" s="133" t="s">
        <v>1552</v>
      </c>
      <c r="E1314" s="94"/>
      <c r="F1314" s="94"/>
      <c r="H1314" s="95" t="str">
        <f>IF(G1314="","",G1314/[1]SUMMARY!$J$5)</f>
        <v/>
      </c>
      <c r="J1314" s="134"/>
      <c r="K1314" s="134"/>
      <c r="L1314" s="134"/>
      <c r="M1314" s="97"/>
      <c r="N1314" s="134"/>
      <c r="O1314" s="135"/>
    </row>
    <row r="1315" spans="2:15" s="133" customFormat="1" x14ac:dyDescent="0.3">
      <c r="B1315" s="133" t="s">
        <v>1553</v>
      </c>
      <c r="E1315" s="94"/>
      <c r="F1315" s="94"/>
      <c r="H1315" s="95" t="str">
        <f>IF(G1315="","",G1315/[1]SUMMARY!$J$5)</f>
        <v/>
      </c>
      <c r="J1315" s="134"/>
      <c r="K1315" s="134"/>
      <c r="L1315" s="134"/>
      <c r="M1315" s="97"/>
      <c r="N1315" s="134"/>
      <c r="O1315" s="135"/>
    </row>
    <row r="1316" spans="2:15" s="133" customFormat="1" x14ac:dyDescent="0.3">
      <c r="B1316" s="133" t="s">
        <v>1554</v>
      </c>
      <c r="E1316" s="94"/>
      <c r="F1316" s="94"/>
      <c r="H1316" s="95" t="str">
        <f>IF(G1316="","",G1316/[1]SUMMARY!$J$5)</f>
        <v/>
      </c>
      <c r="J1316" s="134"/>
      <c r="K1316" s="134"/>
      <c r="L1316" s="134"/>
      <c r="M1316" s="97"/>
      <c r="N1316" s="134"/>
      <c r="O1316" s="135"/>
    </row>
    <row r="1317" spans="2:15" s="133" customFormat="1" x14ac:dyDescent="0.3">
      <c r="B1317" s="133" t="s">
        <v>1555</v>
      </c>
      <c r="E1317" s="94"/>
      <c r="F1317" s="94"/>
      <c r="H1317" s="95" t="str">
        <f>IF(G1317="","",G1317/[1]SUMMARY!$J$5)</f>
        <v/>
      </c>
      <c r="J1317" s="134"/>
      <c r="K1317" s="134"/>
      <c r="L1317" s="134"/>
      <c r="M1317" s="97"/>
      <c r="N1317" s="134"/>
      <c r="O1317" s="135"/>
    </row>
    <row r="1318" spans="2:15" s="133" customFormat="1" x14ac:dyDescent="0.3">
      <c r="B1318" s="133" t="s">
        <v>1556</v>
      </c>
      <c r="E1318" s="94"/>
      <c r="F1318" s="94"/>
      <c r="H1318" s="95" t="str">
        <f>IF(G1318="","",G1318/[1]SUMMARY!$J$5)</f>
        <v/>
      </c>
      <c r="J1318" s="134"/>
      <c r="K1318" s="134"/>
      <c r="L1318" s="134"/>
      <c r="M1318" s="97"/>
      <c r="N1318" s="134"/>
      <c r="O1318" s="135"/>
    </row>
    <row r="1319" spans="2:15" s="133" customFormat="1" x14ac:dyDescent="0.3">
      <c r="B1319" s="133" t="s">
        <v>1557</v>
      </c>
      <c r="E1319" s="94"/>
      <c r="F1319" s="94"/>
      <c r="H1319" s="95" t="str">
        <f>IF(G1319="","",G1319/[1]SUMMARY!$J$5)</f>
        <v/>
      </c>
      <c r="J1319" s="134"/>
      <c r="K1319" s="134"/>
      <c r="L1319" s="134"/>
      <c r="M1319" s="97"/>
      <c r="N1319" s="134"/>
      <c r="O1319" s="135"/>
    </row>
    <row r="1320" spans="2:15" s="133" customFormat="1" x14ac:dyDescent="0.3">
      <c r="B1320" s="133" t="s">
        <v>1558</v>
      </c>
      <c r="E1320" s="94"/>
      <c r="F1320" s="94"/>
      <c r="H1320" s="95" t="str">
        <f>IF(G1320="","",G1320/[1]SUMMARY!$J$5)</f>
        <v/>
      </c>
      <c r="J1320" s="134"/>
      <c r="K1320" s="134"/>
      <c r="L1320" s="134"/>
      <c r="M1320" s="97"/>
      <c r="N1320" s="134"/>
      <c r="O1320" s="135"/>
    </row>
    <row r="1321" spans="2:15" s="133" customFormat="1" x14ac:dyDescent="0.3">
      <c r="B1321" s="133" t="s">
        <v>1559</v>
      </c>
      <c r="E1321" s="94"/>
      <c r="F1321" s="94"/>
      <c r="H1321" s="95" t="str">
        <f>IF(G1321="","",G1321/[1]SUMMARY!$J$5)</f>
        <v/>
      </c>
      <c r="J1321" s="134"/>
      <c r="K1321" s="134"/>
      <c r="L1321" s="134"/>
      <c r="M1321" s="97"/>
      <c r="N1321" s="134"/>
      <c r="O1321" s="135"/>
    </row>
    <row r="1322" spans="2:15" s="133" customFormat="1" x14ac:dyDescent="0.3">
      <c r="B1322" s="133" t="s">
        <v>1560</v>
      </c>
      <c r="E1322" s="94"/>
      <c r="F1322" s="94"/>
      <c r="H1322" s="95" t="str">
        <f>IF(G1322="","",G1322/[1]SUMMARY!$J$5)</f>
        <v/>
      </c>
      <c r="J1322" s="134"/>
      <c r="K1322" s="134"/>
      <c r="L1322" s="134"/>
      <c r="M1322" s="97"/>
      <c r="N1322" s="134"/>
      <c r="O1322" s="135"/>
    </row>
    <row r="1323" spans="2:15" s="133" customFormat="1" x14ac:dyDescent="0.3">
      <c r="B1323" s="133" t="s">
        <v>1561</v>
      </c>
      <c r="E1323" s="94"/>
      <c r="F1323" s="94"/>
      <c r="H1323" s="95" t="str">
        <f>IF(G1323="","",G1323/[1]SUMMARY!$J$5)</f>
        <v/>
      </c>
      <c r="J1323" s="134"/>
      <c r="K1323" s="134"/>
      <c r="L1323" s="134"/>
      <c r="M1323" s="97"/>
      <c r="N1323" s="134"/>
      <c r="O1323" s="135"/>
    </row>
    <row r="1324" spans="2:15" s="133" customFormat="1" x14ac:dyDescent="0.3">
      <c r="B1324" s="133" t="s">
        <v>1562</v>
      </c>
      <c r="E1324" s="94"/>
      <c r="F1324" s="94"/>
      <c r="H1324" s="95" t="str">
        <f>IF(G1324="","",G1324/[1]SUMMARY!$J$5)</f>
        <v/>
      </c>
      <c r="J1324" s="134"/>
      <c r="K1324" s="134"/>
      <c r="L1324" s="134"/>
      <c r="M1324" s="97"/>
      <c r="N1324" s="134"/>
      <c r="O1324" s="135"/>
    </row>
    <row r="1325" spans="2:15" s="133" customFormat="1" x14ac:dyDescent="0.3">
      <c r="B1325" s="133" t="s">
        <v>1563</v>
      </c>
      <c r="E1325" s="94"/>
      <c r="F1325" s="94"/>
      <c r="H1325" s="95" t="str">
        <f>IF(G1325="","",G1325/[1]SUMMARY!$J$5)</f>
        <v/>
      </c>
      <c r="J1325" s="134"/>
      <c r="K1325" s="134"/>
      <c r="L1325" s="134"/>
      <c r="M1325" s="97"/>
      <c r="N1325" s="134"/>
      <c r="O1325" s="135"/>
    </row>
    <row r="1326" spans="2:15" s="133" customFormat="1" x14ac:dyDescent="0.3">
      <c r="B1326" s="133" t="s">
        <v>1564</v>
      </c>
      <c r="E1326" s="94"/>
      <c r="F1326" s="94"/>
      <c r="H1326" s="95" t="str">
        <f>IF(G1326="","",G1326/[1]SUMMARY!$J$5)</f>
        <v/>
      </c>
      <c r="J1326" s="134"/>
      <c r="K1326" s="134"/>
      <c r="L1326" s="134"/>
      <c r="M1326" s="97"/>
      <c r="N1326" s="134"/>
      <c r="O1326" s="135"/>
    </row>
    <row r="1327" spans="2:15" s="133" customFormat="1" x14ac:dyDescent="0.3">
      <c r="B1327" s="133" t="s">
        <v>1565</v>
      </c>
      <c r="E1327" s="94"/>
      <c r="F1327" s="94"/>
      <c r="H1327" s="95" t="str">
        <f>IF(G1327="","",G1327/[1]SUMMARY!$J$5)</f>
        <v/>
      </c>
      <c r="J1327" s="134"/>
      <c r="K1327" s="134"/>
      <c r="L1327" s="134"/>
      <c r="M1327" s="97"/>
      <c r="N1327" s="134"/>
      <c r="O1327" s="135"/>
    </row>
    <row r="1328" spans="2:15" s="133" customFormat="1" x14ac:dyDescent="0.3">
      <c r="B1328" s="133" t="s">
        <v>1566</v>
      </c>
      <c r="E1328" s="94"/>
      <c r="F1328" s="94"/>
      <c r="H1328" s="95" t="str">
        <f>IF(G1328="","",G1328/[1]SUMMARY!$J$5)</f>
        <v/>
      </c>
      <c r="J1328" s="134"/>
      <c r="K1328" s="134"/>
      <c r="L1328" s="134"/>
      <c r="M1328" s="97"/>
      <c r="N1328" s="134"/>
      <c r="O1328" s="135"/>
    </row>
    <row r="1329" spans="2:15" s="133" customFormat="1" x14ac:dyDescent="0.3">
      <c r="B1329" s="133" t="s">
        <v>1567</v>
      </c>
      <c r="E1329" s="94"/>
      <c r="F1329" s="94"/>
      <c r="H1329" s="95" t="str">
        <f>IF(G1329="","",G1329/[1]SUMMARY!$J$5)</f>
        <v/>
      </c>
      <c r="J1329" s="134"/>
      <c r="K1329" s="134"/>
      <c r="L1329" s="134"/>
      <c r="M1329" s="97"/>
      <c r="N1329" s="134"/>
      <c r="O1329" s="135"/>
    </row>
    <row r="1330" spans="2:15" s="133" customFormat="1" x14ac:dyDescent="0.3">
      <c r="B1330" s="133" t="s">
        <v>1568</v>
      </c>
      <c r="E1330" s="94"/>
      <c r="F1330" s="94"/>
      <c r="H1330" s="95" t="str">
        <f>IF(G1330="","",G1330/[1]SUMMARY!$J$5)</f>
        <v/>
      </c>
      <c r="J1330" s="134"/>
      <c r="K1330" s="134"/>
      <c r="L1330" s="134"/>
      <c r="M1330" s="97"/>
      <c r="N1330" s="134"/>
      <c r="O1330" s="135"/>
    </row>
    <row r="1331" spans="2:15" s="133" customFormat="1" x14ac:dyDescent="0.3">
      <c r="B1331" s="133" t="s">
        <v>1569</v>
      </c>
      <c r="E1331" s="94"/>
      <c r="F1331" s="94"/>
      <c r="H1331" s="95" t="str">
        <f>IF(G1331="","",G1331/[1]SUMMARY!$J$5)</f>
        <v/>
      </c>
      <c r="J1331" s="134"/>
      <c r="K1331" s="134"/>
      <c r="L1331" s="134"/>
      <c r="M1331" s="97"/>
      <c r="N1331" s="134"/>
      <c r="O1331" s="135"/>
    </row>
    <row r="1332" spans="2:15" s="133" customFormat="1" x14ac:dyDescent="0.3">
      <c r="B1332" s="133" t="s">
        <v>1570</v>
      </c>
      <c r="E1332" s="94"/>
      <c r="F1332" s="94"/>
      <c r="H1332" s="95" t="str">
        <f>IF(G1332="","",G1332/[1]SUMMARY!$J$5)</f>
        <v/>
      </c>
      <c r="J1332" s="134"/>
      <c r="K1332" s="134"/>
      <c r="L1332" s="134"/>
      <c r="M1332" s="97"/>
      <c r="N1332" s="134"/>
      <c r="O1332" s="135"/>
    </row>
    <row r="1333" spans="2:15" s="133" customFormat="1" x14ac:dyDescent="0.3">
      <c r="B1333" s="133" t="s">
        <v>1571</v>
      </c>
      <c r="E1333" s="94"/>
      <c r="F1333" s="94"/>
      <c r="H1333" s="95" t="str">
        <f>IF(G1333="","",G1333/[1]SUMMARY!$J$5)</f>
        <v/>
      </c>
      <c r="J1333" s="134"/>
      <c r="K1333" s="134"/>
      <c r="L1333" s="134"/>
      <c r="M1333" s="97"/>
      <c r="N1333" s="134"/>
      <c r="O1333" s="135"/>
    </row>
    <row r="1334" spans="2:15" s="133" customFormat="1" x14ac:dyDescent="0.3">
      <c r="B1334" s="133" t="s">
        <v>1572</v>
      </c>
      <c r="E1334" s="94"/>
      <c r="F1334" s="94"/>
      <c r="H1334" s="95" t="str">
        <f>IF(G1334="","",G1334/[1]SUMMARY!$J$5)</f>
        <v/>
      </c>
      <c r="J1334" s="134"/>
      <c r="K1334" s="134"/>
      <c r="L1334" s="134"/>
      <c r="M1334" s="97"/>
      <c r="N1334" s="134"/>
      <c r="O1334" s="135"/>
    </row>
    <row r="1335" spans="2:15" s="133" customFormat="1" x14ac:dyDescent="0.3">
      <c r="B1335" s="133" t="s">
        <v>1573</v>
      </c>
      <c r="E1335" s="94"/>
      <c r="F1335" s="94"/>
      <c r="H1335" s="95" t="str">
        <f>IF(G1335="","",G1335/[1]SUMMARY!$J$5)</f>
        <v/>
      </c>
      <c r="J1335" s="134"/>
      <c r="K1335" s="134"/>
      <c r="L1335" s="134"/>
      <c r="M1335" s="97"/>
      <c r="N1335" s="134"/>
      <c r="O1335" s="135"/>
    </row>
    <row r="1336" spans="2:15" s="133" customFormat="1" x14ac:dyDescent="0.3">
      <c r="B1336" s="133" t="s">
        <v>1574</v>
      </c>
      <c r="E1336" s="94"/>
      <c r="F1336" s="94"/>
      <c r="H1336" s="95" t="str">
        <f>IF(G1336="","",G1336/[1]SUMMARY!$J$5)</f>
        <v/>
      </c>
      <c r="J1336" s="134"/>
      <c r="K1336" s="134"/>
      <c r="L1336" s="134"/>
      <c r="M1336" s="97"/>
      <c r="N1336" s="134"/>
      <c r="O1336" s="135"/>
    </row>
    <row r="1337" spans="2:15" s="133" customFormat="1" x14ac:dyDescent="0.3">
      <c r="B1337" s="133" t="s">
        <v>1575</v>
      </c>
      <c r="E1337" s="94"/>
      <c r="F1337" s="94"/>
      <c r="H1337" s="95" t="str">
        <f>IF(G1337="","",G1337/[1]SUMMARY!$J$5)</f>
        <v/>
      </c>
      <c r="J1337" s="134"/>
      <c r="K1337" s="134"/>
      <c r="L1337" s="134"/>
      <c r="M1337" s="97"/>
      <c r="N1337" s="134"/>
      <c r="O1337" s="135"/>
    </row>
    <row r="1338" spans="2:15" s="133" customFormat="1" x14ac:dyDescent="0.3">
      <c r="B1338" s="133" t="s">
        <v>1576</v>
      </c>
      <c r="E1338" s="94"/>
      <c r="F1338" s="94"/>
      <c r="H1338" s="95" t="str">
        <f>IF(G1338="","",G1338/[1]SUMMARY!$J$5)</f>
        <v/>
      </c>
      <c r="J1338" s="134"/>
      <c r="K1338" s="134"/>
      <c r="L1338" s="134"/>
      <c r="M1338" s="97"/>
      <c r="N1338" s="134"/>
      <c r="O1338" s="135"/>
    </row>
    <row r="1339" spans="2:15" s="133" customFormat="1" x14ac:dyDescent="0.3">
      <c r="B1339" s="133" t="s">
        <v>1577</v>
      </c>
      <c r="E1339" s="94"/>
      <c r="F1339" s="94"/>
      <c r="H1339" s="95" t="str">
        <f>IF(G1339="","",G1339/[1]SUMMARY!$J$5)</f>
        <v/>
      </c>
      <c r="J1339" s="134"/>
      <c r="K1339" s="134"/>
      <c r="L1339" s="134"/>
      <c r="M1339" s="97"/>
      <c r="N1339" s="134"/>
      <c r="O1339" s="135"/>
    </row>
    <row r="1340" spans="2:15" s="133" customFormat="1" x14ac:dyDescent="0.3">
      <c r="B1340" s="133" t="s">
        <v>1578</v>
      </c>
      <c r="E1340" s="94"/>
      <c r="F1340" s="94"/>
      <c r="H1340" s="95" t="str">
        <f>IF(G1340="","",G1340/[1]SUMMARY!$J$5)</f>
        <v/>
      </c>
      <c r="J1340" s="134"/>
      <c r="K1340" s="134"/>
      <c r="L1340" s="134"/>
      <c r="M1340" s="97"/>
      <c r="N1340" s="134"/>
      <c r="O1340" s="135"/>
    </row>
    <row r="1341" spans="2:15" s="133" customFormat="1" x14ac:dyDescent="0.3">
      <c r="B1341" s="133" t="s">
        <v>1579</v>
      </c>
      <c r="E1341" s="94"/>
      <c r="F1341" s="94"/>
      <c r="H1341" s="95" t="str">
        <f>IF(G1341="","",G1341/[1]SUMMARY!$J$5)</f>
        <v/>
      </c>
      <c r="J1341" s="134"/>
      <c r="K1341" s="134"/>
      <c r="L1341" s="134"/>
      <c r="M1341" s="97"/>
      <c r="N1341" s="134"/>
      <c r="O1341" s="135"/>
    </row>
    <row r="1342" spans="2:15" s="133" customFormat="1" x14ac:dyDescent="0.3">
      <c r="B1342" s="133" t="s">
        <v>1580</v>
      </c>
      <c r="E1342" s="94"/>
      <c r="F1342" s="94"/>
      <c r="H1342" s="95" t="str">
        <f>IF(G1342="","",G1342/[1]SUMMARY!$J$5)</f>
        <v/>
      </c>
      <c r="J1342" s="134"/>
      <c r="K1342" s="134"/>
      <c r="L1342" s="134"/>
      <c r="M1342" s="97"/>
      <c r="N1342" s="134"/>
      <c r="O1342" s="135"/>
    </row>
    <row r="1343" spans="2:15" s="133" customFormat="1" x14ac:dyDescent="0.3">
      <c r="B1343" s="133" t="s">
        <v>1581</v>
      </c>
      <c r="E1343" s="94"/>
      <c r="F1343" s="94"/>
      <c r="H1343" s="95" t="str">
        <f>IF(G1343="","",G1343/[1]SUMMARY!$J$5)</f>
        <v/>
      </c>
      <c r="J1343" s="134"/>
      <c r="K1343" s="134"/>
      <c r="L1343" s="134"/>
      <c r="M1343" s="97"/>
      <c r="N1343" s="134"/>
      <c r="O1343" s="135"/>
    </row>
    <row r="1344" spans="2:15" s="133" customFormat="1" x14ac:dyDescent="0.3">
      <c r="B1344" s="133" t="s">
        <v>1582</v>
      </c>
      <c r="E1344" s="94"/>
      <c r="F1344" s="94"/>
      <c r="H1344" s="95" t="str">
        <f>IF(G1344="","",G1344/[1]SUMMARY!$J$5)</f>
        <v/>
      </c>
      <c r="J1344" s="134"/>
      <c r="K1344" s="134"/>
      <c r="L1344" s="134"/>
      <c r="M1344" s="97"/>
      <c r="N1344" s="134"/>
      <c r="O1344" s="135"/>
    </row>
    <row r="1345" spans="2:15" s="133" customFormat="1" x14ac:dyDescent="0.3">
      <c r="B1345" s="133" t="s">
        <v>1583</v>
      </c>
      <c r="E1345" s="94"/>
      <c r="F1345" s="94"/>
      <c r="H1345" s="95" t="str">
        <f>IF(G1345="","",G1345/[1]SUMMARY!$J$5)</f>
        <v/>
      </c>
      <c r="J1345" s="134"/>
      <c r="K1345" s="134"/>
      <c r="L1345" s="134"/>
      <c r="M1345" s="97"/>
      <c r="N1345" s="134"/>
      <c r="O1345" s="135"/>
    </row>
    <row r="1346" spans="2:15" s="133" customFormat="1" x14ac:dyDescent="0.3">
      <c r="B1346" s="133" t="s">
        <v>1584</v>
      </c>
      <c r="E1346" s="94"/>
      <c r="F1346" s="94"/>
      <c r="H1346" s="95" t="str">
        <f>IF(G1346="","",G1346/[1]SUMMARY!$J$5)</f>
        <v/>
      </c>
      <c r="J1346" s="134"/>
      <c r="K1346" s="134"/>
      <c r="L1346" s="134"/>
      <c r="M1346" s="97"/>
      <c r="N1346" s="134"/>
      <c r="O1346" s="135"/>
    </row>
    <row r="1347" spans="2:15" s="133" customFormat="1" x14ac:dyDescent="0.3">
      <c r="B1347" s="133" t="s">
        <v>1585</v>
      </c>
      <c r="E1347" s="94"/>
      <c r="F1347" s="94"/>
      <c r="H1347" s="95" t="str">
        <f>IF(G1347="","",G1347/[1]SUMMARY!$J$5)</f>
        <v/>
      </c>
      <c r="J1347" s="134"/>
      <c r="K1347" s="134"/>
      <c r="L1347" s="134"/>
      <c r="M1347" s="97"/>
      <c r="N1347" s="134"/>
      <c r="O1347" s="135"/>
    </row>
    <row r="1348" spans="2:15" s="133" customFormat="1" x14ac:dyDescent="0.3">
      <c r="B1348" s="133" t="s">
        <v>1586</v>
      </c>
      <c r="E1348" s="94"/>
      <c r="F1348" s="94"/>
      <c r="H1348" s="95" t="str">
        <f>IF(G1348="","",G1348/[1]SUMMARY!$J$5)</f>
        <v/>
      </c>
      <c r="J1348" s="134"/>
      <c r="K1348" s="134"/>
      <c r="L1348" s="134"/>
      <c r="M1348" s="97"/>
      <c r="N1348" s="134"/>
      <c r="O1348" s="135"/>
    </row>
    <row r="1349" spans="2:15" s="133" customFormat="1" x14ac:dyDescent="0.3">
      <c r="B1349" s="133" t="s">
        <v>1587</v>
      </c>
      <c r="E1349" s="94"/>
      <c r="F1349" s="94"/>
      <c r="H1349" s="95" t="str">
        <f>IF(G1349="","",G1349/[1]SUMMARY!$J$5)</f>
        <v/>
      </c>
      <c r="J1349" s="134"/>
      <c r="K1349" s="134"/>
      <c r="L1349" s="134"/>
      <c r="M1349" s="97"/>
      <c r="N1349" s="134"/>
      <c r="O1349" s="135"/>
    </row>
    <row r="1350" spans="2:15" s="133" customFormat="1" x14ac:dyDescent="0.3">
      <c r="B1350" s="133" t="s">
        <v>1588</v>
      </c>
      <c r="E1350" s="94"/>
      <c r="F1350" s="94"/>
      <c r="H1350" s="95" t="str">
        <f>IF(G1350="","",G1350/[1]SUMMARY!$J$5)</f>
        <v/>
      </c>
      <c r="J1350" s="134"/>
      <c r="K1350" s="134"/>
      <c r="L1350" s="134"/>
      <c r="M1350" s="97"/>
      <c r="N1350" s="134"/>
      <c r="O1350" s="135"/>
    </row>
    <row r="1351" spans="2:15" s="133" customFormat="1" x14ac:dyDescent="0.3">
      <c r="B1351" s="133" t="s">
        <v>1589</v>
      </c>
      <c r="E1351" s="94"/>
      <c r="F1351" s="94"/>
      <c r="H1351" s="95" t="str">
        <f>IF(G1351="","",G1351/[1]SUMMARY!$J$5)</f>
        <v/>
      </c>
      <c r="J1351" s="134"/>
      <c r="K1351" s="134"/>
      <c r="L1351" s="134"/>
      <c r="M1351" s="97"/>
      <c r="N1351" s="134"/>
      <c r="O1351" s="135"/>
    </row>
    <row r="1352" spans="2:15" s="133" customFormat="1" x14ac:dyDescent="0.3">
      <c r="B1352" s="133" t="s">
        <v>1590</v>
      </c>
      <c r="E1352" s="94"/>
      <c r="F1352" s="94"/>
      <c r="H1352" s="95" t="str">
        <f>IF(G1352="","",G1352/[1]SUMMARY!$J$5)</f>
        <v/>
      </c>
      <c r="J1352" s="134"/>
      <c r="K1352" s="134"/>
      <c r="L1352" s="134"/>
      <c r="M1352" s="97"/>
      <c r="N1352" s="134"/>
      <c r="O1352" s="135"/>
    </row>
    <row r="1353" spans="2:15" s="133" customFormat="1" x14ac:dyDescent="0.3">
      <c r="B1353" s="133" t="s">
        <v>1591</v>
      </c>
      <c r="E1353" s="94"/>
      <c r="F1353" s="94"/>
      <c r="H1353" s="95" t="str">
        <f>IF(G1353="","",G1353/[1]SUMMARY!$J$5)</f>
        <v/>
      </c>
      <c r="J1353" s="134"/>
      <c r="K1353" s="134"/>
      <c r="L1353" s="134"/>
      <c r="M1353" s="97"/>
      <c r="N1353" s="134"/>
      <c r="O1353" s="135"/>
    </row>
    <row r="1354" spans="2:15" s="133" customFormat="1" x14ac:dyDescent="0.3">
      <c r="B1354" s="133" t="s">
        <v>1592</v>
      </c>
      <c r="E1354" s="94"/>
      <c r="F1354" s="94"/>
      <c r="H1354" s="95" t="str">
        <f>IF(G1354="","",G1354/[1]SUMMARY!$J$5)</f>
        <v/>
      </c>
      <c r="J1354" s="134"/>
      <c r="K1354" s="134"/>
      <c r="L1354" s="134"/>
      <c r="M1354" s="97"/>
      <c r="N1354" s="134"/>
      <c r="O1354" s="135"/>
    </row>
    <row r="1355" spans="2:15" s="133" customFormat="1" x14ac:dyDescent="0.3">
      <c r="B1355" s="133" t="s">
        <v>1593</v>
      </c>
      <c r="E1355" s="94"/>
      <c r="F1355" s="94"/>
      <c r="H1355" s="95" t="str">
        <f>IF(G1355="","",G1355/[1]SUMMARY!$J$5)</f>
        <v/>
      </c>
      <c r="J1355" s="134"/>
      <c r="K1355" s="134"/>
      <c r="L1355" s="134"/>
      <c r="M1355" s="97"/>
      <c r="N1355" s="134"/>
      <c r="O1355" s="135"/>
    </row>
    <row r="1356" spans="2:15" s="133" customFormat="1" x14ac:dyDescent="0.3">
      <c r="B1356" s="133" t="s">
        <v>1594</v>
      </c>
      <c r="E1356" s="94"/>
      <c r="F1356" s="94"/>
      <c r="H1356" s="95" t="str">
        <f>IF(G1356="","",G1356/[1]SUMMARY!$J$5)</f>
        <v/>
      </c>
      <c r="J1356" s="134"/>
      <c r="K1356" s="134"/>
      <c r="L1356" s="134"/>
      <c r="M1356" s="97"/>
      <c r="N1356" s="134"/>
      <c r="O1356" s="135"/>
    </row>
    <row r="1357" spans="2:15" s="133" customFormat="1" x14ac:dyDescent="0.3">
      <c r="B1357" s="133" t="s">
        <v>1595</v>
      </c>
      <c r="E1357" s="94"/>
      <c r="F1357" s="94"/>
      <c r="H1357" s="95" t="str">
        <f>IF(G1357="","",G1357/[1]SUMMARY!$J$5)</f>
        <v/>
      </c>
      <c r="J1357" s="134"/>
      <c r="K1357" s="134"/>
      <c r="L1357" s="134"/>
      <c r="M1357" s="97"/>
      <c r="N1357" s="134"/>
      <c r="O1357" s="135"/>
    </row>
    <row r="1358" spans="2:15" s="133" customFormat="1" x14ac:dyDescent="0.3">
      <c r="B1358" s="133" t="s">
        <v>1596</v>
      </c>
      <c r="E1358" s="94"/>
      <c r="F1358" s="94"/>
      <c r="H1358" s="95" t="str">
        <f>IF(G1358="","",G1358/[1]SUMMARY!$J$5)</f>
        <v/>
      </c>
      <c r="J1358" s="134"/>
      <c r="K1358" s="134"/>
      <c r="L1358" s="134"/>
      <c r="M1358" s="97"/>
      <c r="N1358" s="134"/>
      <c r="O1358" s="135"/>
    </row>
    <row r="1359" spans="2:15" s="133" customFormat="1" x14ac:dyDescent="0.3">
      <c r="B1359" s="133" t="s">
        <v>1597</v>
      </c>
      <c r="E1359" s="94"/>
      <c r="F1359" s="94"/>
      <c r="H1359" s="95" t="str">
        <f>IF(G1359="","",G1359/[1]SUMMARY!$J$5)</f>
        <v/>
      </c>
      <c r="J1359" s="134"/>
      <c r="K1359" s="134"/>
      <c r="L1359" s="134"/>
      <c r="M1359" s="97"/>
      <c r="N1359" s="134"/>
      <c r="O1359" s="135"/>
    </row>
    <row r="1360" spans="2:15" s="133" customFormat="1" x14ac:dyDescent="0.3">
      <c r="B1360" s="133" t="s">
        <v>1598</v>
      </c>
      <c r="E1360" s="94"/>
      <c r="F1360" s="94"/>
      <c r="H1360" s="95" t="str">
        <f>IF(G1360="","",G1360/[1]SUMMARY!$J$5)</f>
        <v/>
      </c>
      <c r="J1360" s="134"/>
      <c r="K1360" s="134"/>
      <c r="L1360" s="134"/>
      <c r="M1360" s="97"/>
      <c r="N1360" s="134"/>
      <c r="O1360" s="135"/>
    </row>
    <row r="1361" spans="2:15" s="133" customFormat="1" x14ac:dyDescent="0.3">
      <c r="B1361" s="133" t="s">
        <v>1599</v>
      </c>
      <c r="E1361" s="94"/>
      <c r="F1361" s="94"/>
      <c r="H1361" s="95" t="str">
        <f>IF(G1361="","",G1361/[1]SUMMARY!$J$5)</f>
        <v/>
      </c>
      <c r="J1361" s="134"/>
      <c r="K1361" s="134"/>
      <c r="L1361" s="134"/>
      <c r="M1361" s="97"/>
      <c r="N1361" s="134"/>
      <c r="O1361" s="135"/>
    </row>
    <row r="1362" spans="2:15" s="133" customFormat="1" x14ac:dyDescent="0.3">
      <c r="B1362" s="133" t="s">
        <v>1600</v>
      </c>
      <c r="E1362" s="94"/>
      <c r="F1362" s="94"/>
      <c r="H1362" s="95" t="str">
        <f>IF(G1362="","",G1362/[1]SUMMARY!$J$5)</f>
        <v/>
      </c>
      <c r="J1362" s="134"/>
      <c r="K1362" s="134"/>
      <c r="L1362" s="134"/>
      <c r="M1362" s="97"/>
      <c r="N1362" s="134"/>
      <c r="O1362" s="135"/>
    </row>
    <row r="1363" spans="2:15" s="133" customFormat="1" x14ac:dyDescent="0.3">
      <c r="B1363" s="133" t="s">
        <v>1601</v>
      </c>
      <c r="E1363" s="94"/>
      <c r="F1363" s="94"/>
      <c r="H1363" s="95" t="str">
        <f>IF(G1363="","",G1363/[1]SUMMARY!$J$5)</f>
        <v/>
      </c>
      <c r="J1363" s="134"/>
      <c r="K1363" s="134"/>
      <c r="L1363" s="134"/>
      <c r="M1363" s="97"/>
      <c r="N1363" s="134"/>
      <c r="O1363" s="135"/>
    </row>
    <row r="1364" spans="2:15" s="133" customFormat="1" x14ac:dyDescent="0.3">
      <c r="B1364" s="133" t="s">
        <v>1602</v>
      </c>
      <c r="E1364" s="94"/>
      <c r="F1364" s="94"/>
      <c r="H1364" s="95" t="str">
        <f>IF(G1364="","",G1364/[1]SUMMARY!$J$5)</f>
        <v/>
      </c>
      <c r="J1364" s="134"/>
      <c r="K1364" s="134"/>
      <c r="L1364" s="134"/>
      <c r="M1364" s="97"/>
      <c r="N1364" s="134"/>
      <c r="O1364" s="135"/>
    </row>
    <row r="1365" spans="2:15" s="133" customFormat="1" x14ac:dyDescent="0.3">
      <c r="B1365" s="133" t="s">
        <v>1603</v>
      </c>
      <c r="E1365" s="94"/>
      <c r="F1365" s="94"/>
      <c r="H1365" s="95" t="str">
        <f>IF(G1365="","",G1365/[1]SUMMARY!$J$5)</f>
        <v/>
      </c>
      <c r="J1365" s="134"/>
      <c r="K1365" s="134"/>
      <c r="L1365" s="134"/>
      <c r="M1365" s="97"/>
      <c r="N1365" s="134"/>
      <c r="O1365" s="135"/>
    </row>
    <row r="1366" spans="2:15" s="133" customFormat="1" x14ac:dyDescent="0.3">
      <c r="B1366" s="133" t="s">
        <v>1604</v>
      </c>
      <c r="E1366" s="94"/>
      <c r="F1366" s="94"/>
      <c r="H1366" s="95" t="str">
        <f>IF(G1366="","",G1366/[1]SUMMARY!$J$5)</f>
        <v/>
      </c>
      <c r="J1366" s="134"/>
      <c r="K1366" s="134"/>
      <c r="L1366" s="134"/>
      <c r="M1366" s="97"/>
      <c r="N1366" s="134"/>
      <c r="O1366" s="135"/>
    </row>
    <row r="1367" spans="2:15" s="133" customFormat="1" x14ac:dyDescent="0.3">
      <c r="B1367" s="133" t="s">
        <v>1605</v>
      </c>
      <c r="E1367" s="94"/>
      <c r="F1367" s="94"/>
      <c r="H1367" s="95" t="str">
        <f>IF(G1367="","",G1367/[1]SUMMARY!$J$5)</f>
        <v/>
      </c>
      <c r="J1367" s="134"/>
      <c r="K1367" s="134"/>
      <c r="L1367" s="134"/>
      <c r="M1367" s="97"/>
      <c r="N1367" s="134"/>
      <c r="O1367" s="135"/>
    </row>
    <row r="1368" spans="2:15" s="133" customFormat="1" x14ac:dyDescent="0.3">
      <c r="B1368" s="133" t="s">
        <v>1606</v>
      </c>
      <c r="E1368" s="94"/>
      <c r="F1368" s="94"/>
      <c r="H1368" s="95" t="str">
        <f>IF(G1368="","",G1368/[1]SUMMARY!$J$5)</f>
        <v/>
      </c>
      <c r="J1368" s="134"/>
      <c r="K1368" s="134"/>
      <c r="L1368" s="134"/>
      <c r="M1368" s="97"/>
      <c r="N1368" s="134"/>
      <c r="O1368" s="135"/>
    </row>
    <row r="1369" spans="2:15" s="133" customFormat="1" x14ac:dyDescent="0.3">
      <c r="B1369" s="133" t="s">
        <v>1607</v>
      </c>
      <c r="E1369" s="94"/>
      <c r="F1369" s="94"/>
      <c r="H1369" s="95" t="str">
        <f>IF(G1369="","",G1369/[1]SUMMARY!$J$5)</f>
        <v/>
      </c>
      <c r="J1369" s="134"/>
      <c r="K1369" s="134"/>
      <c r="L1369" s="134"/>
      <c r="M1369" s="97"/>
      <c r="N1369" s="134"/>
      <c r="O1369" s="135"/>
    </row>
    <row r="1370" spans="2:15" s="133" customFormat="1" x14ac:dyDescent="0.3">
      <c r="B1370" s="133" t="s">
        <v>1608</v>
      </c>
      <c r="E1370" s="94"/>
      <c r="F1370" s="94"/>
      <c r="H1370" s="95" t="str">
        <f>IF(G1370="","",G1370/[1]SUMMARY!$J$5)</f>
        <v/>
      </c>
      <c r="J1370" s="134"/>
      <c r="K1370" s="134"/>
      <c r="L1370" s="134"/>
      <c r="M1370" s="97"/>
      <c r="N1370" s="134"/>
      <c r="O1370" s="135"/>
    </row>
    <row r="1371" spans="2:15" s="133" customFormat="1" x14ac:dyDescent="0.3">
      <c r="B1371" s="133" t="s">
        <v>1609</v>
      </c>
      <c r="E1371" s="94"/>
      <c r="F1371" s="94"/>
      <c r="H1371" s="95" t="str">
        <f>IF(G1371="","",G1371/[1]SUMMARY!$J$5)</f>
        <v/>
      </c>
      <c r="J1371" s="134"/>
      <c r="K1371" s="134"/>
      <c r="L1371" s="134"/>
      <c r="M1371" s="97"/>
      <c r="N1371" s="134"/>
      <c r="O1371" s="135"/>
    </row>
    <row r="1372" spans="2:15" s="133" customFormat="1" x14ac:dyDescent="0.3">
      <c r="B1372" s="133" t="s">
        <v>1610</v>
      </c>
      <c r="E1372" s="94"/>
      <c r="F1372" s="94"/>
      <c r="H1372" s="95" t="str">
        <f>IF(G1372="","",G1372/[1]SUMMARY!$J$5)</f>
        <v/>
      </c>
      <c r="J1372" s="134"/>
      <c r="K1372" s="134"/>
      <c r="L1372" s="134"/>
      <c r="M1372" s="97"/>
      <c r="N1372" s="134"/>
      <c r="O1372" s="135"/>
    </row>
    <row r="1373" spans="2:15" s="133" customFormat="1" x14ac:dyDescent="0.3">
      <c r="B1373" s="133" t="s">
        <v>1611</v>
      </c>
      <c r="E1373" s="94"/>
      <c r="F1373" s="94"/>
      <c r="H1373" s="95" t="str">
        <f>IF(G1373="","",G1373/[1]SUMMARY!$J$5)</f>
        <v/>
      </c>
      <c r="J1373" s="134"/>
      <c r="K1373" s="134"/>
      <c r="L1373" s="134"/>
      <c r="M1373" s="97"/>
      <c r="N1373" s="134"/>
      <c r="O1373" s="135"/>
    </row>
    <row r="1374" spans="2:15" s="133" customFormat="1" x14ac:dyDescent="0.3">
      <c r="B1374" s="133" t="s">
        <v>1612</v>
      </c>
      <c r="E1374" s="94"/>
      <c r="F1374" s="94"/>
      <c r="H1374" s="95" t="str">
        <f>IF(G1374="","",G1374/[1]SUMMARY!$J$5)</f>
        <v/>
      </c>
      <c r="J1374" s="134"/>
      <c r="K1374" s="134"/>
      <c r="L1374" s="134"/>
      <c r="M1374" s="97"/>
      <c r="N1374" s="134"/>
      <c r="O1374" s="135"/>
    </row>
    <row r="1375" spans="2:15" s="133" customFormat="1" x14ac:dyDescent="0.3">
      <c r="B1375" s="133" t="s">
        <v>1613</v>
      </c>
      <c r="E1375" s="94"/>
      <c r="F1375" s="94"/>
      <c r="H1375" s="95" t="str">
        <f>IF(G1375="","",G1375/[1]SUMMARY!$J$5)</f>
        <v/>
      </c>
      <c r="J1375" s="134"/>
      <c r="K1375" s="134"/>
      <c r="L1375" s="134"/>
      <c r="M1375" s="97"/>
      <c r="N1375" s="134"/>
      <c r="O1375" s="135"/>
    </row>
    <row r="1376" spans="2:15" s="133" customFormat="1" x14ac:dyDescent="0.3">
      <c r="B1376" s="133" t="s">
        <v>1614</v>
      </c>
      <c r="E1376" s="94"/>
      <c r="F1376" s="94"/>
      <c r="H1376" s="95" t="str">
        <f>IF(G1376="","",G1376/[1]SUMMARY!$J$5)</f>
        <v/>
      </c>
      <c r="J1376" s="134"/>
      <c r="K1376" s="134"/>
      <c r="L1376" s="134"/>
      <c r="M1376" s="97"/>
      <c r="N1376" s="134"/>
      <c r="O1376" s="135"/>
    </row>
    <row r="1377" spans="2:15" s="133" customFormat="1" x14ac:dyDescent="0.3">
      <c r="B1377" s="133" t="s">
        <v>1615</v>
      </c>
      <c r="E1377" s="94"/>
      <c r="F1377" s="94"/>
      <c r="H1377" s="95" t="str">
        <f>IF(G1377="","",G1377/[1]SUMMARY!$J$5)</f>
        <v/>
      </c>
      <c r="J1377" s="134"/>
      <c r="K1377" s="134"/>
      <c r="L1377" s="134"/>
      <c r="M1377" s="97"/>
      <c r="N1377" s="134"/>
      <c r="O1377" s="135"/>
    </row>
    <row r="1378" spans="2:15" s="133" customFormat="1" x14ac:dyDescent="0.3">
      <c r="B1378" s="133" t="s">
        <v>1616</v>
      </c>
      <c r="E1378" s="94"/>
      <c r="F1378" s="94"/>
      <c r="H1378" s="95" t="str">
        <f>IF(G1378="","",G1378/[1]SUMMARY!$J$5)</f>
        <v/>
      </c>
      <c r="J1378" s="134"/>
      <c r="K1378" s="134"/>
      <c r="L1378" s="134"/>
      <c r="M1378" s="97"/>
      <c r="N1378" s="134"/>
      <c r="O1378" s="135"/>
    </row>
    <row r="1379" spans="2:15" s="133" customFormat="1" x14ac:dyDescent="0.3">
      <c r="B1379" s="133" t="s">
        <v>1617</v>
      </c>
      <c r="E1379" s="94"/>
      <c r="F1379" s="94"/>
      <c r="H1379" s="95" t="str">
        <f>IF(G1379="","",G1379/[1]SUMMARY!$J$5)</f>
        <v/>
      </c>
      <c r="J1379" s="134"/>
      <c r="K1379" s="134"/>
      <c r="L1379" s="134"/>
      <c r="M1379" s="97"/>
      <c r="N1379" s="134"/>
      <c r="O1379" s="135"/>
    </row>
    <row r="1380" spans="2:15" s="133" customFormat="1" x14ac:dyDescent="0.3">
      <c r="B1380" s="133" t="s">
        <v>1618</v>
      </c>
      <c r="E1380" s="94"/>
      <c r="F1380" s="94"/>
      <c r="H1380" s="95" t="str">
        <f>IF(G1380="","",G1380/[1]SUMMARY!$J$5)</f>
        <v/>
      </c>
      <c r="J1380" s="134"/>
      <c r="K1380" s="134"/>
      <c r="L1380" s="134"/>
      <c r="M1380" s="97"/>
      <c r="N1380" s="134"/>
      <c r="O1380" s="135"/>
    </row>
    <row r="1381" spans="2:15" s="133" customFormat="1" x14ac:dyDescent="0.3">
      <c r="B1381" s="133" t="s">
        <v>1619</v>
      </c>
      <c r="E1381" s="94"/>
      <c r="F1381" s="94"/>
      <c r="H1381" s="95" t="str">
        <f>IF(G1381="","",G1381/[1]SUMMARY!$J$5)</f>
        <v/>
      </c>
      <c r="J1381" s="134"/>
      <c r="K1381" s="134"/>
      <c r="L1381" s="134"/>
      <c r="M1381" s="97"/>
      <c r="N1381" s="134"/>
      <c r="O1381" s="135"/>
    </row>
    <row r="1382" spans="2:15" s="133" customFormat="1" x14ac:dyDescent="0.3">
      <c r="B1382" s="133" t="s">
        <v>1620</v>
      </c>
      <c r="E1382" s="94"/>
      <c r="F1382" s="94"/>
      <c r="H1382" s="95" t="str">
        <f>IF(G1382="","",G1382/[1]SUMMARY!$J$5)</f>
        <v/>
      </c>
      <c r="J1382" s="134"/>
      <c r="K1382" s="134"/>
      <c r="L1382" s="134"/>
      <c r="M1382" s="97"/>
      <c r="N1382" s="134"/>
      <c r="O1382" s="135"/>
    </row>
    <row r="1383" spans="2:15" s="133" customFormat="1" x14ac:dyDescent="0.3">
      <c r="B1383" s="133" t="s">
        <v>1621</v>
      </c>
      <c r="E1383" s="94"/>
      <c r="F1383" s="94"/>
      <c r="H1383" s="95" t="str">
        <f>IF(G1383="","",G1383/[1]SUMMARY!$J$5)</f>
        <v/>
      </c>
      <c r="J1383" s="134"/>
      <c r="K1383" s="134"/>
      <c r="L1383" s="134"/>
      <c r="M1383" s="97"/>
      <c r="N1383" s="134"/>
      <c r="O1383" s="135"/>
    </row>
    <row r="1384" spans="2:15" s="133" customFormat="1" x14ac:dyDescent="0.3">
      <c r="B1384" s="133" t="s">
        <v>1622</v>
      </c>
      <c r="E1384" s="94"/>
      <c r="F1384" s="94"/>
      <c r="H1384" s="95" t="str">
        <f>IF(G1384="","",G1384/[1]SUMMARY!$J$5)</f>
        <v/>
      </c>
      <c r="J1384" s="134"/>
      <c r="K1384" s="134"/>
      <c r="L1384" s="134"/>
      <c r="M1384" s="97"/>
      <c r="N1384" s="134"/>
      <c r="O1384" s="135"/>
    </row>
    <row r="1385" spans="2:15" s="133" customFormat="1" x14ac:dyDescent="0.3">
      <c r="B1385" s="133" t="s">
        <v>1623</v>
      </c>
      <c r="E1385" s="94"/>
      <c r="F1385" s="94"/>
      <c r="H1385" s="95" t="str">
        <f>IF(G1385="","",G1385/[1]SUMMARY!$J$5)</f>
        <v/>
      </c>
      <c r="J1385" s="134"/>
      <c r="K1385" s="134"/>
      <c r="L1385" s="134"/>
      <c r="M1385" s="97"/>
      <c r="N1385" s="134"/>
      <c r="O1385" s="135"/>
    </row>
    <row r="1386" spans="2:15" s="133" customFormat="1" x14ac:dyDescent="0.3">
      <c r="B1386" s="133" t="s">
        <v>1624</v>
      </c>
      <c r="E1386" s="94"/>
      <c r="F1386" s="94"/>
      <c r="H1386" s="95" t="str">
        <f>IF(G1386="","",G1386/[1]SUMMARY!$J$5)</f>
        <v/>
      </c>
      <c r="J1386" s="134"/>
      <c r="K1386" s="134"/>
      <c r="L1386" s="134"/>
      <c r="M1386" s="97"/>
      <c r="N1386" s="134"/>
      <c r="O1386" s="135"/>
    </row>
    <row r="1387" spans="2:15" s="133" customFormat="1" x14ac:dyDescent="0.3">
      <c r="B1387" s="133" t="s">
        <v>1625</v>
      </c>
      <c r="E1387" s="94"/>
      <c r="F1387" s="94"/>
      <c r="H1387" s="95" t="str">
        <f>IF(G1387="","",G1387/[1]SUMMARY!$J$5)</f>
        <v/>
      </c>
      <c r="J1387" s="134"/>
      <c r="K1387" s="134"/>
      <c r="L1387" s="134"/>
      <c r="M1387" s="97"/>
      <c r="N1387" s="134"/>
      <c r="O1387" s="135"/>
    </row>
    <row r="1388" spans="2:15" s="133" customFormat="1" x14ac:dyDescent="0.3">
      <c r="B1388" s="133" t="s">
        <v>1626</v>
      </c>
      <c r="E1388" s="94"/>
      <c r="F1388" s="94"/>
      <c r="H1388" s="95" t="str">
        <f>IF(G1388="","",G1388/[1]SUMMARY!$J$5)</f>
        <v/>
      </c>
      <c r="J1388" s="134"/>
      <c r="K1388" s="134"/>
      <c r="L1388" s="134"/>
      <c r="M1388" s="97"/>
      <c r="N1388" s="134"/>
      <c r="O1388" s="135"/>
    </row>
    <row r="1389" spans="2:15" s="133" customFormat="1" x14ac:dyDescent="0.3">
      <c r="B1389" s="133" t="s">
        <v>1627</v>
      </c>
      <c r="E1389" s="94"/>
      <c r="F1389" s="94"/>
      <c r="H1389" s="95" t="str">
        <f>IF(G1389="","",G1389/[1]SUMMARY!$J$5)</f>
        <v/>
      </c>
      <c r="J1389" s="134"/>
      <c r="K1389" s="134"/>
      <c r="L1389" s="134"/>
      <c r="M1389" s="97"/>
      <c r="N1389" s="134"/>
      <c r="O1389" s="135"/>
    </row>
    <row r="1390" spans="2:15" s="133" customFormat="1" x14ac:dyDescent="0.3">
      <c r="B1390" s="133" t="s">
        <v>1628</v>
      </c>
      <c r="E1390" s="94"/>
      <c r="F1390" s="94"/>
      <c r="H1390" s="95" t="str">
        <f>IF(G1390="","",G1390/[1]SUMMARY!$J$5)</f>
        <v/>
      </c>
      <c r="J1390" s="134"/>
      <c r="K1390" s="134"/>
      <c r="L1390" s="134"/>
      <c r="M1390" s="97"/>
      <c r="N1390" s="134"/>
      <c r="O1390" s="135"/>
    </row>
    <row r="1391" spans="2:15" s="133" customFormat="1" x14ac:dyDescent="0.3">
      <c r="B1391" s="133" t="s">
        <v>1629</v>
      </c>
      <c r="E1391" s="94"/>
      <c r="F1391" s="94"/>
      <c r="H1391" s="95" t="str">
        <f>IF(G1391="","",G1391/[1]SUMMARY!$J$5)</f>
        <v/>
      </c>
      <c r="J1391" s="134"/>
      <c r="K1391" s="134"/>
      <c r="L1391" s="134"/>
      <c r="M1391" s="97"/>
      <c r="N1391" s="134"/>
      <c r="O1391" s="135"/>
    </row>
    <row r="1392" spans="2:15" s="133" customFormat="1" x14ac:dyDescent="0.3">
      <c r="B1392" s="133" t="s">
        <v>1630</v>
      </c>
      <c r="E1392" s="94"/>
      <c r="F1392" s="94"/>
      <c r="H1392" s="95" t="str">
        <f>IF(G1392="","",G1392/[1]SUMMARY!$J$5)</f>
        <v/>
      </c>
      <c r="J1392" s="134"/>
      <c r="K1392" s="134"/>
      <c r="L1392" s="134"/>
      <c r="M1392" s="97"/>
      <c r="N1392" s="134"/>
      <c r="O1392" s="135"/>
    </row>
    <row r="1393" spans="2:15" s="133" customFormat="1" x14ac:dyDescent="0.3">
      <c r="B1393" s="133" t="s">
        <v>1631</v>
      </c>
      <c r="E1393" s="94"/>
      <c r="F1393" s="94"/>
      <c r="H1393" s="95" t="str">
        <f>IF(G1393="","",G1393/[1]SUMMARY!$J$5)</f>
        <v/>
      </c>
      <c r="J1393" s="134"/>
      <c r="K1393" s="134"/>
      <c r="L1393" s="134"/>
      <c r="M1393" s="97"/>
      <c r="N1393" s="134"/>
      <c r="O1393" s="135"/>
    </row>
    <row r="1394" spans="2:15" s="133" customFormat="1" x14ac:dyDescent="0.3">
      <c r="B1394" s="133" t="s">
        <v>1632</v>
      </c>
      <c r="E1394" s="94"/>
      <c r="F1394" s="94"/>
      <c r="H1394" s="95" t="str">
        <f>IF(G1394="","",G1394/[1]SUMMARY!$J$5)</f>
        <v/>
      </c>
      <c r="J1394" s="134"/>
      <c r="K1394" s="134"/>
      <c r="L1394" s="134"/>
      <c r="M1394" s="97"/>
      <c r="N1394" s="134"/>
      <c r="O1394" s="135"/>
    </row>
    <row r="1395" spans="2:15" s="133" customFormat="1" x14ac:dyDescent="0.3">
      <c r="B1395" s="133" t="s">
        <v>1633</v>
      </c>
      <c r="E1395" s="94"/>
      <c r="F1395" s="94"/>
      <c r="H1395" s="95" t="str">
        <f>IF(G1395="","",G1395/[1]SUMMARY!$J$5)</f>
        <v/>
      </c>
      <c r="J1395" s="134"/>
      <c r="K1395" s="134"/>
      <c r="L1395" s="134"/>
      <c r="M1395" s="97"/>
      <c r="N1395" s="134"/>
      <c r="O1395" s="135"/>
    </row>
    <row r="1396" spans="2:15" s="133" customFormat="1" x14ac:dyDescent="0.3">
      <c r="B1396" s="133" t="s">
        <v>1634</v>
      </c>
      <c r="E1396" s="94"/>
      <c r="F1396" s="94"/>
      <c r="H1396" s="95" t="str">
        <f>IF(G1396="","",G1396/[1]SUMMARY!$J$5)</f>
        <v/>
      </c>
      <c r="J1396" s="134"/>
      <c r="K1396" s="134"/>
      <c r="L1396" s="134"/>
      <c r="M1396" s="97"/>
      <c r="N1396" s="134"/>
      <c r="O1396" s="135"/>
    </row>
    <row r="1397" spans="2:15" s="133" customFormat="1" x14ac:dyDescent="0.3">
      <c r="B1397" s="133" t="s">
        <v>1635</v>
      </c>
      <c r="E1397" s="94"/>
      <c r="F1397" s="94"/>
      <c r="H1397" s="95" t="str">
        <f>IF(G1397="","",G1397/[1]SUMMARY!$J$5)</f>
        <v/>
      </c>
      <c r="J1397" s="134"/>
      <c r="K1397" s="134"/>
      <c r="L1397" s="134"/>
      <c r="M1397" s="97"/>
      <c r="N1397" s="134"/>
      <c r="O1397" s="135"/>
    </row>
    <row r="1398" spans="2:15" s="133" customFormat="1" x14ac:dyDescent="0.3">
      <c r="B1398" s="133" t="s">
        <v>1636</v>
      </c>
      <c r="E1398" s="94"/>
      <c r="F1398" s="94"/>
      <c r="H1398" s="95" t="str">
        <f>IF(G1398="","",G1398/[1]SUMMARY!$J$5)</f>
        <v/>
      </c>
      <c r="J1398" s="134"/>
      <c r="K1398" s="134"/>
      <c r="L1398" s="134"/>
      <c r="M1398" s="97"/>
      <c r="N1398" s="134"/>
      <c r="O1398" s="135"/>
    </row>
    <row r="1399" spans="2:15" s="133" customFormat="1" x14ac:dyDescent="0.3">
      <c r="B1399" s="133" t="s">
        <v>1637</v>
      </c>
      <c r="E1399" s="94"/>
      <c r="F1399" s="94"/>
      <c r="H1399" s="95" t="str">
        <f>IF(G1399="","",G1399/[1]SUMMARY!$J$5)</f>
        <v/>
      </c>
      <c r="J1399" s="134"/>
      <c r="K1399" s="134"/>
      <c r="L1399" s="134"/>
      <c r="M1399" s="97"/>
      <c r="N1399" s="134"/>
      <c r="O1399" s="135"/>
    </row>
    <row r="1400" spans="2:15" s="133" customFormat="1" x14ac:dyDescent="0.3">
      <c r="B1400" s="133" t="s">
        <v>1638</v>
      </c>
      <c r="E1400" s="94"/>
      <c r="F1400" s="94"/>
      <c r="H1400" s="95" t="str">
        <f>IF(G1400="","",G1400/[1]SUMMARY!$J$5)</f>
        <v/>
      </c>
      <c r="J1400" s="134"/>
      <c r="K1400" s="134"/>
      <c r="L1400" s="134"/>
      <c r="M1400" s="97"/>
      <c r="N1400" s="134"/>
      <c r="O1400" s="135"/>
    </row>
    <row r="1401" spans="2:15" s="133" customFormat="1" x14ac:dyDescent="0.3">
      <c r="B1401" s="133" t="s">
        <v>1639</v>
      </c>
      <c r="E1401" s="94"/>
      <c r="F1401" s="94"/>
      <c r="H1401" s="95" t="str">
        <f>IF(G1401="","",G1401/[1]SUMMARY!$J$5)</f>
        <v/>
      </c>
      <c r="J1401" s="134"/>
      <c r="K1401" s="134"/>
      <c r="L1401" s="134"/>
      <c r="M1401" s="97"/>
      <c r="N1401" s="134"/>
      <c r="O1401" s="135"/>
    </row>
    <row r="1402" spans="2:15" s="133" customFormat="1" x14ac:dyDescent="0.3">
      <c r="B1402" s="133" t="s">
        <v>1640</v>
      </c>
      <c r="E1402" s="94"/>
      <c r="F1402" s="94"/>
      <c r="H1402" s="95" t="str">
        <f>IF(G1402="","",G1402/[1]SUMMARY!$J$5)</f>
        <v/>
      </c>
      <c r="J1402" s="134"/>
      <c r="K1402" s="134"/>
      <c r="L1402" s="134"/>
      <c r="M1402" s="97"/>
      <c r="N1402" s="134"/>
      <c r="O1402" s="135"/>
    </row>
    <row r="1403" spans="2:15" s="133" customFormat="1" x14ac:dyDescent="0.3">
      <c r="B1403" s="133" t="s">
        <v>1641</v>
      </c>
      <c r="E1403" s="94"/>
      <c r="F1403" s="94"/>
      <c r="H1403" s="95" t="str">
        <f>IF(G1403="","",G1403/[1]SUMMARY!$J$5)</f>
        <v/>
      </c>
      <c r="J1403" s="134"/>
      <c r="K1403" s="134"/>
      <c r="L1403" s="134"/>
      <c r="M1403" s="97"/>
      <c r="N1403" s="134"/>
      <c r="O1403" s="135"/>
    </row>
    <row r="1404" spans="2:15" s="133" customFormat="1" x14ac:dyDescent="0.3">
      <c r="B1404" s="133" t="s">
        <v>1642</v>
      </c>
      <c r="E1404" s="94"/>
      <c r="F1404" s="94"/>
      <c r="H1404" s="95" t="str">
        <f>IF(G1404="","",G1404/[1]SUMMARY!$J$5)</f>
        <v/>
      </c>
      <c r="J1404" s="134"/>
      <c r="K1404" s="134"/>
      <c r="L1404" s="134"/>
      <c r="M1404" s="97"/>
      <c r="N1404" s="134"/>
      <c r="O1404" s="135"/>
    </row>
    <row r="1405" spans="2:15" s="133" customFormat="1" x14ac:dyDescent="0.3">
      <c r="B1405" s="133" t="s">
        <v>1643</v>
      </c>
      <c r="E1405" s="94"/>
      <c r="F1405" s="94"/>
      <c r="H1405" s="95" t="str">
        <f>IF(G1405="","",G1405/[1]SUMMARY!$J$5)</f>
        <v/>
      </c>
      <c r="J1405" s="134"/>
      <c r="K1405" s="134"/>
      <c r="L1405" s="134"/>
      <c r="M1405" s="97"/>
      <c r="N1405" s="134"/>
      <c r="O1405" s="135"/>
    </row>
    <row r="1406" spans="2:15" s="133" customFormat="1" x14ac:dyDescent="0.3">
      <c r="B1406" s="133" t="s">
        <v>1644</v>
      </c>
      <c r="E1406" s="94"/>
      <c r="F1406" s="94"/>
      <c r="H1406" s="95" t="str">
        <f>IF(G1406="","",G1406/[1]SUMMARY!$J$5)</f>
        <v/>
      </c>
      <c r="J1406" s="134"/>
      <c r="K1406" s="134"/>
      <c r="L1406" s="134"/>
      <c r="M1406" s="97"/>
      <c r="N1406" s="134"/>
      <c r="O1406" s="135"/>
    </row>
    <row r="1407" spans="2:15" s="133" customFormat="1" x14ac:dyDescent="0.3">
      <c r="B1407" s="133" t="s">
        <v>1645</v>
      </c>
      <c r="E1407" s="94"/>
      <c r="F1407" s="94"/>
      <c r="H1407" s="95" t="str">
        <f>IF(G1407="","",G1407/[1]SUMMARY!$J$5)</f>
        <v/>
      </c>
      <c r="J1407" s="134"/>
      <c r="K1407" s="134"/>
      <c r="L1407" s="134"/>
      <c r="M1407" s="97"/>
      <c r="N1407" s="134"/>
      <c r="O1407" s="135"/>
    </row>
    <row r="1408" spans="2:15" s="133" customFormat="1" x14ac:dyDescent="0.3">
      <c r="B1408" s="133" t="s">
        <v>1646</v>
      </c>
      <c r="E1408" s="94"/>
      <c r="F1408" s="94"/>
      <c r="H1408" s="95" t="str">
        <f>IF(G1408="","",G1408/[1]SUMMARY!$J$5)</f>
        <v/>
      </c>
      <c r="J1408" s="134"/>
      <c r="K1408" s="134"/>
      <c r="L1408" s="134"/>
      <c r="M1408" s="97"/>
      <c r="N1408" s="134"/>
      <c r="O1408" s="135"/>
    </row>
    <row r="1409" spans="2:15" s="133" customFormat="1" x14ac:dyDescent="0.3">
      <c r="B1409" s="133" t="s">
        <v>1647</v>
      </c>
      <c r="E1409" s="94"/>
      <c r="F1409" s="94"/>
      <c r="H1409" s="95" t="str">
        <f>IF(G1409="","",G1409/[1]SUMMARY!$J$5)</f>
        <v/>
      </c>
      <c r="J1409" s="134"/>
      <c r="K1409" s="134"/>
      <c r="L1409" s="134"/>
      <c r="M1409" s="97"/>
      <c r="N1409" s="134"/>
      <c r="O1409" s="135"/>
    </row>
    <row r="1410" spans="2:15" s="133" customFormat="1" x14ac:dyDescent="0.3">
      <c r="B1410" s="133" t="s">
        <v>1648</v>
      </c>
      <c r="E1410" s="94"/>
      <c r="F1410" s="94"/>
      <c r="H1410" s="95" t="str">
        <f>IF(G1410="","",G1410/[1]SUMMARY!$J$5)</f>
        <v/>
      </c>
      <c r="J1410" s="134"/>
      <c r="K1410" s="134"/>
      <c r="L1410" s="134"/>
      <c r="M1410" s="97"/>
      <c r="N1410" s="134"/>
      <c r="O1410" s="135"/>
    </row>
    <row r="1411" spans="2:15" s="133" customFormat="1" x14ac:dyDescent="0.3">
      <c r="B1411" s="133" t="s">
        <v>1649</v>
      </c>
      <c r="E1411" s="94"/>
      <c r="F1411" s="94"/>
      <c r="H1411" s="95" t="str">
        <f>IF(G1411="","",G1411/[1]SUMMARY!$J$5)</f>
        <v/>
      </c>
      <c r="J1411" s="134"/>
      <c r="K1411" s="134"/>
      <c r="L1411" s="134"/>
      <c r="M1411" s="97"/>
      <c r="N1411" s="134"/>
      <c r="O1411" s="135"/>
    </row>
    <row r="1412" spans="2:15" s="133" customFormat="1" x14ac:dyDescent="0.3">
      <c r="B1412" s="133" t="s">
        <v>1650</v>
      </c>
      <c r="E1412" s="94"/>
      <c r="F1412" s="94"/>
      <c r="H1412" s="95" t="str">
        <f>IF(G1412="","",G1412/[1]SUMMARY!$J$5)</f>
        <v/>
      </c>
      <c r="J1412" s="134"/>
      <c r="K1412" s="134"/>
      <c r="L1412" s="134"/>
      <c r="M1412" s="97"/>
      <c r="N1412" s="134"/>
      <c r="O1412" s="135"/>
    </row>
    <row r="1413" spans="2:15" s="133" customFormat="1" x14ac:dyDescent="0.3">
      <c r="B1413" s="133" t="s">
        <v>1651</v>
      </c>
      <c r="E1413" s="94"/>
      <c r="F1413" s="94"/>
      <c r="H1413" s="95" t="str">
        <f>IF(G1413="","",G1413/[1]SUMMARY!$J$5)</f>
        <v/>
      </c>
      <c r="J1413" s="134"/>
      <c r="K1413" s="134"/>
      <c r="L1413" s="134"/>
      <c r="M1413" s="97"/>
      <c r="N1413" s="134"/>
      <c r="O1413" s="135"/>
    </row>
    <row r="1414" spans="2:15" s="133" customFormat="1" x14ac:dyDescent="0.3">
      <c r="B1414" s="133" t="s">
        <v>1652</v>
      </c>
      <c r="E1414" s="94"/>
      <c r="F1414" s="94"/>
      <c r="H1414" s="95" t="str">
        <f>IF(G1414="","",G1414/[1]SUMMARY!$J$5)</f>
        <v/>
      </c>
      <c r="J1414" s="134"/>
      <c r="K1414" s="134"/>
      <c r="L1414" s="134"/>
      <c r="M1414" s="97"/>
      <c r="N1414" s="134"/>
      <c r="O1414" s="135"/>
    </row>
    <row r="1415" spans="2:15" s="133" customFormat="1" x14ac:dyDescent="0.3">
      <c r="B1415" s="133" t="s">
        <v>1653</v>
      </c>
      <c r="E1415" s="94"/>
      <c r="F1415" s="94"/>
      <c r="H1415" s="95" t="str">
        <f>IF(G1415="","",G1415/[1]SUMMARY!$J$5)</f>
        <v/>
      </c>
      <c r="J1415" s="134"/>
      <c r="K1415" s="134"/>
      <c r="L1415" s="134"/>
      <c r="M1415" s="97"/>
      <c r="N1415" s="134"/>
      <c r="O1415" s="135"/>
    </row>
    <row r="1416" spans="2:15" s="133" customFormat="1" x14ac:dyDescent="0.3">
      <c r="B1416" s="133" t="s">
        <v>1654</v>
      </c>
      <c r="E1416" s="94"/>
      <c r="F1416" s="94"/>
      <c r="H1416" s="95" t="str">
        <f>IF(G1416="","",G1416/[1]SUMMARY!$J$5)</f>
        <v/>
      </c>
      <c r="J1416" s="134"/>
      <c r="K1416" s="134"/>
      <c r="L1416" s="134"/>
      <c r="M1416" s="97"/>
      <c r="N1416" s="134"/>
      <c r="O1416" s="135"/>
    </row>
    <row r="1417" spans="2:15" s="133" customFormat="1" x14ac:dyDescent="0.3">
      <c r="B1417" s="133" t="s">
        <v>1655</v>
      </c>
      <c r="E1417" s="94"/>
      <c r="F1417" s="94"/>
      <c r="H1417" s="95" t="str">
        <f>IF(G1417="","",G1417/[1]SUMMARY!$J$5)</f>
        <v/>
      </c>
      <c r="J1417" s="134"/>
      <c r="K1417" s="134"/>
      <c r="L1417" s="134"/>
      <c r="M1417" s="97"/>
      <c r="N1417" s="134"/>
      <c r="O1417" s="135"/>
    </row>
    <row r="1418" spans="2:15" s="133" customFormat="1" x14ac:dyDescent="0.3">
      <c r="B1418" s="133" t="s">
        <v>1656</v>
      </c>
      <c r="E1418" s="94"/>
      <c r="F1418" s="94"/>
      <c r="H1418" s="95" t="str">
        <f>IF(G1418="","",G1418/[1]SUMMARY!$J$5)</f>
        <v/>
      </c>
      <c r="J1418" s="134"/>
      <c r="K1418" s="134"/>
      <c r="L1418" s="134"/>
      <c r="M1418" s="97"/>
      <c r="N1418" s="134"/>
      <c r="O1418" s="135"/>
    </row>
    <row r="1419" spans="2:15" s="133" customFormat="1" x14ac:dyDescent="0.3">
      <c r="B1419" s="133" t="s">
        <v>1657</v>
      </c>
      <c r="E1419" s="94"/>
      <c r="F1419" s="94"/>
      <c r="H1419" s="95" t="str">
        <f>IF(G1419="","",G1419/[1]SUMMARY!$J$5)</f>
        <v/>
      </c>
      <c r="J1419" s="134"/>
      <c r="K1419" s="134"/>
      <c r="L1419" s="134"/>
      <c r="M1419" s="97"/>
      <c r="N1419" s="134"/>
      <c r="O1419" s="135"/>
    </row>
    <row r="1420" spans="2:15" s="133" customFormat="1" x14ac:dyDescent="0.3">
      <c r="B1420" s="133" t="s">
        <v>1658</v>
      </c>
      <c r="E1420" s="94"/>
      <c r="F1420" s="94"/>
      <c r="H1420" s="95" t="str">
        <f>IF(G1420="","",G1420/[1]SUMMARY!$J$5)</f>
        <v/>
      </c>
      <c r="J1420" s="134"/>
      <c r="K1420" s="134"/>
      <c r="L1420" s="134"/>
      <c r="M1420" s="97"/>
      <c r="N1420" s="134"/>
      <c r="O1420" s="135"/>
    </row>
    <row r="1421" spans="2:15" s="133" customFormat="1" x14ac:dyDescent="0.3">
      <c r="B1421" s="133" t="s">
        <v>1659</v>
      </c>
      <c r="E1421" s="94"/>
      <c r="F1421" s="94"/>
      <c r="H1421" s="95" t="str">
        <f>IF(G1421="","",G1421/[1]SUMMARY!$J$5)</f>
        <v/>
      </c>
      <c r="J1421" s="134"/>
      <c r="K1421" s="134"/>
      <c r="L1421" s="134"/>
      <c r="M1421" s="97"/>
      <c r="N1421" s="134"/>
      <c r="O1421" s="135"/>
    </row>
    <row r="1422" spans="2:15" s="133" customFormat="1" x14ac:dyDescent="0.3">
      <c r="B1422" s="133" t="s">
        <v>1660</v>
      </c>
      <c r="E1422" s="94"/>
      <c r="F1422" s="94"/>
      <c r="H1422" s="95" t="str">
        <f>IF(G1422="","",G1422/[1]SUMMARY!$J$5)</f>
        <v/>
      </c>
      <c r="J1422" s="134"/>
      <c r="K1422" s="134"/>
      <c r="L1422" s="134"/>
      <c r="M1422" s="97"/>
      <c r="N1422" s="134"/>
      <c r="O1422" s="135"/>
    </row>
    <row r="1423" spans="2:15" s="133" customFormat="1" x14ac:dyDescent="0.3">
      <c r="B1423" s="133" t="s">
        <v>1661</v>
      </c>
      <c r="E1423" s="94"/>
      <c r="F1423" s="94"/>
      <c r="H1423" s="95" t="str">
        <f>IF(G1423="","",G1423/[1]SUMMARY!$J$5)</f>
        <v/>
      </c>
      <c r="J1423" s="134"/>
      <c r="K1423" s="134"/>
      <c r="L1423" s="134"/>
      <c r="M1423" s="97"/>
      <c r="N1423" s="134"/>
      <c r="O1423" s="135"/>
    </row>
    <row r="1424" spans="2:15" s="133" customFormat="1" x14ac:dyDescent="0.3">
      <c r="B1424" s="133" t="s">
        <v>1662</v>
      </c>
      <c r="E1424" s="94"/>
      <c r="F1424" s="94"/>
      <c r="H1424" s="95" t="str">
        <f>IF(G1424="","",G1424/[1]SUMMARY!$J$5)</f>
        <v/>
      </c>
      <c r="J1424" s="134"/>
      <c r="K1424" s="134"/>
      <c r="L1424" s="134"/>
      <c r="M1424" s="97"/>
      <c r="N1424" s="134"/>
      <c r="O1424" s="135"/>
    </row>
    <row r="1425" spans="2:15" s="133" customFormat="1" x14ac:dyDescent="0.3">
      <c r="B1425" s="133" t="s">
        <v>1663</v>
      </c>
      <c r="E1425" s="94"/>
      <c r="F1425" s="94"/>
      <c r="H1425" s="95" t="str">
        <f>IF(G1425="","",G1425/[1]SUMMARY!$J$5)</f>
        <v/>
      </c>
      <c r="J1425" s="134"/>
      <c r="K1425" s="134"/>
      <c r="L1425" s="134"/>
      <c r="M1425" s="97"/>
      <c r="N1425" s="134"/>
      <c r="O1425" s="135"/>
    </row>
    <row r="1426" spans="2:15" s="133" customFormat="1" x14ac:dyDescent="0.3">
      <c r="B1426" s="133" t="s">
        <v>1664</v>
      </c>
      <c r="E1426" s="94"/>
      <c r="F1426" s="94"/>
      <c r="H1426" s="95" t="str">
        <f>IF(G1426="","",G1426/[1]SUMMARY!$J$5)</f>
        <v/>
      </c>
      <c r="J1426" s="134"/>
      <c r="K1426" s="134"/>
      <c r="L1426" s="134"/>
      <c r="M1426" s="97"/>
      <c r="N1426" s="134"/>
      <c r="O1426" s="135"/>
    </row>
    <row r="1427" spans="2:15" s="133" customFormat="1" x14ac:dyDescent="0.3">
      <c r="B1427" s="133" t="s">
        <v>1665</v>
      </c>
      <c r="E1427" s="94"/>
      <c r="F1427" s="94"/>
      <c r="H1427" s="95" t="str">
        <f>IF(G1427="","",G1427/[1]SUMMARY!$J$5)</f>
        <v/>
      </c>
      <c r="J1427" s="134"/>
      <c r="K1427" s="134"/>
      <c r="L1427" s="134"/>
      <c r="M1427" s="97"/>
      <c r="N1427" s="134"/>
      <c r="O1427" s="135"/>
    </row>
    <row r="1428" spans="2:15" s="133" customFormat="1" x14ac:dyDescent="0.3">
      <c r="B1428" s="133" t="s">
        <v>1666</v>
      </c>
      <c r="E1428" s="94"/>
      <c r="F1428" s="94"/>
      <c r="H1428" s="95" t="str">
        <f>IF(G1428="","",G1428/[1]SUMMARY!$J$5)</f>
        <v/>
      </c>
      <c r="J1428" s="134"/>
      <c r="K1428" s="134"/>
      <c r="L1428" s="134"/>
      <c r="M1428" s="97"/>
      <c r="N1428" s="134"/>
      <c r="O1428" s="135"/>
    </row>
    <row r="1429" spans="2:15" s="133" customFormat="1" x14ac:dyDescent="0.3">
      <c r="B1429" s="133" t="s">
        <v>1667</v>
      </c>
      <c r="E1429" s="94"/>
      <c r="F1429" s="94"/>
      <c r="H1429" s="95" t="str">
        <f>IF(G1429="","",G1429/[1]SUMMARY!$J$5)</f>
        <v/>
      </c>
      <c r="J1429" s="134"/>
      <c r="K1429" s="134"/>
      <c r="L1429" s="134"/>
      <c r="M1429" s="97"/>
      <c r="N1429" s="134"/>
      <c r="O1429" s="135"/>
    </row>
    <row r="1430" spans="2:15" s="133" customFormat="1" x14ac:dyDescent="0.3">
      <c r="B1430" s="133" t="s">
        <v>1668</v>
      </c>
      <c r="E1430" s="94"/>
      <c r="F1430" s="94"/>
      <c r="H1430" s="95" t="str">
        <f>IF(G1430="","",G1430/[1]SUMMARY!$J$5)</f>
        <v/>
      </c>
      <c r="J1430" s="134"/>
      <c r="K1430" s="134"/>
      <c r="L1430" s="134"/>
      <c r="M1430" s="97"/>
      <c r="N1430" s="134"/>
      <c r="O1430" s="135"/>
    </row>
    <row r="1431" spans="2:15" s="133" customFormat="1" x14ac:dyDescent="0.3">
      <c r="B1431" s="133" t="s">
        <v>1669</v>
      </c>
      <c r="E1431" s="94"/>
      <c r="F1431" s="94"/>
      <c r="H1431" s="95" t="str">
        <f>IF(G1431="","",G1431/[1]SUMMARY!$J$5)</f>
        <v/>
      </c>
      <c r="J1431" s="134"/>
      <c r="K1431" s="134"/>
      <c r="L1431" s="134"/>
      <c r="M1431" s="97"/>
      <c r="N1431" s="134"/>
      <c r="O1431" s="135"/>
    </row>
    <row r="1432" spans="2:15" s="133" customFormat="1" x14ac:dyDescent="0.3">
      <c r="B1432" s="133" t="s">
        <v>1670</v>
      </c>
      <c r="E1432" s="94"/>
      <c r="F1432" s="94"/>
      <c r="H1432" s="95" t="str">
        <f>IF(G1432="","",G1432/[1]SUMMARY!$J$5)</f>
        <v/>
      </c>
      <c r="J1432" s="134"/>
      <c r="K1432" s="134"/>
      <c r="L1432" s="134"/>
      <c r="M1432" s="97"/>
      <c r="N1432" s="134"/>
      <c r="O1432" s="135"/>
    </row>
    <row r="1433" spans="2:15" s="133" customFormat="1" x14ac:dyDescent="0.3">
      <c r="B1433" s="133" t="s">
        <v>1671</v>
      </c>
      <c r="E1433" s="94"/>
      <c r="F1433" s="94"/>
      <c r="H1433" s="95" t="str">
        <f>IF(G1433="","",G1433/[1]SUMMARY!$J$5)</f>
        <v/>
      </c>
      <c r="J1433" s="134"/>
      <c r="K1433" s="134"/>
      <c r="L1433" s="134"/>
      <c r="M1433" s="97"/>
      <c r="N1433" s="134"/>
      <c r="O1433" s="135"/>
    </row>
    <row r="1434" spans="2:15" s="133" customFormat="1" x14ac:dyDescent="0.3">
      <c r="B1434" s="133" t="s">
        <v>1672</v>
      </c>
      <c r="E1434" s="94"/>
      <c r="F1434" s="94"/>
      <c r="H1434" s="95" t="str">
        <f>IF(G1434="","",G1434/[1]SUMMARY!$J$5)</f>
        <v/>
      </c>
      <c r="J1434" s="134"/>
      <c r="K1434" s="134"/>
      <c r="L1434" s="134"/>
      <c r="M1434" s="97"/>
      <c r="N1434" s="134"/>
      <c r="O1434" s="135"/>
    </row>
    <row r="1435" spans="2:15" s="133" customFormat="1" x14ac:dyDescent="0.3">
      <c r="B1435" s="133" t="s">
        <v>1673</v>
      </c>
      <c r="E1435" s="94"/>
      <c r="F1435" s="94"/>
      <c r="H1435" s="95" t="str">
        <f>IF(G1435="","",G1435/[1]SUMMARY!$J$5)</f>
        <v/>
      </c>
      <c r="J1435" s="134"/>
      <c r="K1435" s="134"/>
      <c r="L1435" s="134"/>
      <c r="M1435" s="97"/>
      <c r="N1435" s="134"/>
      <c r="O1435" s="135"/>
    </row>
    <row r="1436" spans="2:15" s="133" customFormat="1" x14ac:dyDescent="0.3">
      <c r="B1436" s="133" t="s">
        <v>1674</v>
      </c>
      <c r="E1436" s="94"/>
      <c r="F1436" s="94"/>
      <c r="H1436" s="95" t="str">
        <f>IF(G1436="","",G1436/[1]SUMMARY!$J$5)</f>
        <v/>
      </c>
      <c r="J1436" s="134"/>
      <c r="K1436" s="134"/>
      <c r="L1436" s="134"/>
      <c r="M1436" s="97"/>
      <c r="N1436" s="134"/>
      <c r="O1436" s="135"/>
    </row>
    <row r="1437" spans="2:15" s="133" customFormat="1" x14ac:dyDescent="0.3">
      <c r="B1437" s="133" t="s">
        <v>1675</v>
      </c>
      <c r="E1437" s="94"/>
      <c r="F1437" s="94"/>
      <c r="H1437" s="95" t="str">
        <f>IF(G1437="","",G1437/[1]SUMMARY!$J$5)</f>
        <v/>
      </c>
      <c r="J1437" s="134"/>
      <c r="K1437" s="134"/>
      <c r="L1437" s="134"/>
      <c r="M1437" s="97"/>
      <c r="N1437" s="134"/>
      <c r="O1437" s="135"/>
    </row>
    <row r="1438" spans="2:15" s="133" customFormat="1" x14ac:dyDescent="0.3">
      <c r="B1438" s="133" t="s">
        <v>1676</v>
      </c>
      <c r="E1438" s="94"/>
      <c r="F1438" s="94"/>
      <c r="H1438" s="95" t="str">
        <f>IF(G1438="","",G1438/[1]SUMMARY!$J$5)</f>
        <v/>
      </c>
      <c r="J1438" s="134"/>
      <c r="K1438" s="134"/>
      <c r="L1438" s="134"/>
      <c r="M1438" s="97"/>
      <c r="N1438" s="134"/>
      <c r="O1438" s="135"/>
    </row>
    <row r="1439" spans="2:15" s="133" customFormat="1" x14ac:dyDescent="0.3">
      <c r="B1439" s="133" t="s">
        <v>1677</v>
      </c>
      <c r="E1439" s="94"/>
      <c r="F1439" s="94"/>
      <c r="H1439" s="95" t="str">
        <f>IF(G1439="","",G1439/[1]SUMMARY!$J$5)</f>
        <v/>
      </c>
      <c r="J1439" s="134"/>
      <c r="K1439" s="134"/>
      <c r="L1439" s="134"/>
      <c r="M1439" s="97"/>
      <c r="N1439" s="134"/>
      <c r="O1439" s="135"/>
    </row>
    <row r="1440" spans="2:15" s="133" customFormat="1" x14ac:dyDescent="0.3">
      <c r="B1440" s="133" t="s">
        <v>1678</v>
      </c>
      <c r="E1440" s="94"/>
      <c r="F1440" s="94"/>
      <c r="H1440" s="95" t="str">
        <f>IF(G1440="","",G1440/[1]SUMMARY!$J$5)</f>
        <v/>
      </c>
      <c r="J1440" s="134"/>
      <c r="K1440" s="134"/>
      <c r="L1440" s="134"/>
      <c r="M1440" s="97"/>
      <c r="N1440" s="134"/>
      <c r="O1440" s="135"/>
    </row>
    <row r="1441" spans="2:15" s="133" customFormat="1" x14ac:dyDescent="0.3">
      <c r="B1441" s="133" t="s">
        <v>1679</v>
      </c>
      <c r="E1441" s="94"/>
      <c r="F1441" s="94"/>
      <c r="H1441" s="95" t="str">
        <f>IF(G1441="","",G1441/[1]SUMMARY!$J$5)</f>
        <v/>
      </c>
      <c r="J1441" s="134"/>
      <c r="K1441" s="134"/>
      <c r="L1441" s="134"/>
      <c r="M1441" s="97"/>
      <c r="N1441" s="134"/>
      <c r="O1441" s="135"/>
    </row>
    <row r="1442" spans="2:15" s="133" customFormat="1" x14ac:dyDescent="0.3">
      <c r="B1442" s="133" t="s">
        <v>1680</v>
      </c>
      <c r="E1442" s="94"/>
      <c r="F1442" s="94"/>
      <c r="H1442" s="95" t="str">
        <f>IF(G1442="","",G1442/[1]SUMMARY!$J$5)</f>
        <v/>
      </c>
      <c r="J1442" s="134"/>
      <c r="K1442" s="134"/>
      <c r="L1442" s="134"/>
      <c r="M1442" s="97"/>
      <c r="N1442" s="134"/>
      <c r="O1442" s="135"/>
    </row>
    <row r="1443" spans="2:15" s="133" customFormat="1" x14ac:dyDescent="0.3">
      <c r="B1443" s="133" t="s">
        <v>1681</v>
      </c>
      <c r="E1443" s="94"/>
      <c r="F1443" s="94"/>
      <c r="H1443" s="95" t="str">
        <f>IF(G1443="","",G1443/[1]SUMMARY!$J$5)</f>
        <v/>
      </c>
      <c r="J1443" s="134"/>
      <c r="K1443" s="134"/>
      <c r="L1443" s="134"/>
      <c r="M1443" s="97"/>
      <c r="N1443" s="134"/>
      <c r="O1443" s="135"/>
    </row>
    <row r="1444" spans="2:15" s="133" customFormat="1" x14ac:dyDescent="0.3">
      <c r="B1444" s="133" t="s">
        <v>1682</v>
      </c>
      <c r="E1444" s="94"/>
      <c r="F1444" s="94"/>
      <c r="H1444" s="95" t="str">
        <f>IF(G1444="","",G1444/[1]SUMMARY!$J$5)</f>
        <v/>
      </c>
      <c r="J1444" s="134"/>
      <c r="K1444" s="134"/>
      <c r="L1444" s="134"/>
      <c r="M1444" s="97"/>
      <c r="N1444" s="134"/>
      <c r="O1444" s="135"/>
    </row>
    <row r="1445" spans="2:15" s="133" customFormat="1" x14ac:dyDescent="0.3">
      <c r="B1445" s="133" t="s">
        <v>1683</v>
      </c>
      <c r="E1445" s="94"/>
      <c r="F1445" s="94"/>
      <c r="H1445" s="95" t="str">
        <f>IF(G1445="","",G1445/[1]SUMMARY!$J$5)</f>
        <v/>
      </c>
      <c r="J1445" s="134"/>
      <c r="K1445" s="134"/>
      <c r="L1445" s="134"/>
      <c r="M1445" s="97"/>
      <c r="N1445" s="134"/>
      <c r="O1445" s="135"/>
    </row>
    <row r="1446" spans="2:15" s="133" customFormat="1" x14ac:dyDescent="0.3">
      <c r="B1446" s="133" t="s">
        <v>1684</v>
      </c>
      <c r="E1446" s="94"/>
      <c r="F1446" s="94"/>
      <c r="H1446" s="95" t="str">
        <f>IF(G1446="","",G1446/[1]SUMMARY!$J$5)</f>
        <v/>
      </c>
      <c r="J1446" s="134"/>
      <c r="K1446" s="134"/>
      <c r="L1446" s="134"/>
      <c r="M1446" s="97"/>
      <c r="N1446" s="134"/>
      <c r="O1446" s="135"/>
    </row>
    <row r="1447" spans="2:15" s="133" customFormat="1" x14ac:dyDescent="0.3">
      <c r="B1447" s="133" t="s">
        <v>1685</v>
      </c>
      <c r="E1447" s="94"/>
      <c r="F1447" s="94"/>
      <c r="H1447" s="95" t="str">
        <f>IF(G1447="","",G1447/[1]SUMMARY!$J$5)</f>
        <v/>
      </c>
      <c r="J1447" s="134"/>
      <c r="K1447" s="134"/>
      <c r="L1447" s="134"/>
      <c r="M1447" s="97"/>
      <c r="N1447" s="134"/>
      <c r="O1447" s="135"/>
    </row>
    <row r="1448" spans="2:15" s="133" customFormat="1" x14ac:dyDescent="0.3">
      <c r="B1448" s="133" t="s">
        <v>1686</v>
      </c>
      <c r="E1448" s="94"/>
      <c r="F1448" s="94"/>
      <c r="H1448" s="95" t="str">
        <f>IF(G1448="","",G1448/[1]SUMMARY!$J$5)</f>
        <v/>
      </c>
      <c r="J1448" s="134"/>
      <c r="K1448" s="134"/>
      <c r="L1448" s="134"/>
      <c r="M1448" s="97"/>
      <c r="N1448" s="134"/>
      <c r="O1448" s="135"/>
    </row>
    <row r="1449" spans="2:15" s="133" customFormat="1" x14ac:dyDescent="0.3">
      <c r="B1449" s="133" t="s">
        <v>1687</v>
      </c>
      <c r="E1449" s="94"/>
      <c r="F1449" s="94"/>
      <c r="H1449" s="95" t="str">
        <f>IF(G1449="","",G1449/[1]SUMMARY!$J$5)</f>
        <v/>
      </c>
      <c r="J1449" s="134"/>
      <c r="K1449" s="134"/>
      <c r="L1449" s="134"/>
      <c r="M1449" s="97"/>
      <c r="N1449" s="134"/>
      <c r="O1449" s="135"/>
    </row>
    <row r="1450" spans="2:15" s="133" customFormat="1" x14ac:dyDescent="0.3">
      <c r="B1450" s="133" t="s">
        <v>1688</v>
      </c>
      <c r="E1450" s="94"/>
      <c r="F1450" s="94"/>
      <c r="H1450" s="95" t="str">
        <f>IF(G1450="","",G1450/[1]SUMMARY!$J$5)</f>
        <v/>
      </c>
      <c r="J1450" s="134"/>
      <c r="K1450" s="134"/>
      <c r="L1450" s="134"/>
      <c r="M1450" s="97"/>
      <c r="N1450" s="134"/>
      <c r="O1450" s="135"/>
    </row>
    <row r="1451" spans="2:15" s="133" customFormat="1" x14ac:dyDescent="0.3">
      <c r="B1451" s="133" t="s">
        <v>1689</v>
      </c>
      <c r="E1451" s="94"/>
      <c r="F1451" s="94"/>
      <c r="H1451" s="95" t="str">
        <f>IF(G1451="","",G1451/[1]SUMMARY!$J$5)</f>
        <v/>
      </c>
      <c r="J1451" s="134"/>
      <c r="K1451" s="134"/>
      <c r="L1451" s="134"/>
      <c r="M1451" s="97"/>
      <c r="N1451" s="134"/>
      <c r="O1451" s="135"/>
    </row>
    <row r="1452" spans="2:15" s="133" customFormat="1" x14ac:dyDescent="0.3">
      <c r="B1452" s="133" t="s">
        <v>1690</v>
      </c>
      <c r="E1452" s="94"/>
      <c r="F1452" s="94"/>
      <c r="H1452" s="95" t="str">
        <f>IF(G1452="","",G1452/[1]SUMMARY!$J$5)</f>
        <v/>
      </c>
      <c r="J1452" s="134"/>
      <c r="K1452" s="134"/>
      <c r="L1452" s="134"/>
      <c r="M1452" s="97"/>
      <c r="N1452" s="134"/>
      <c r="O1452" s="135"/>
    </row>
    <row r="1453" spans="2:15" s="133" customFormat="1" x14ac:dyDescent="0.3">
      <c r="B1453" s="133" t="s">
        <v>1691</v>
      </c>
      <c r="E1453" s="94"/>
      <c r="F1453" s="94"/>
      <c r="H1453" s="95" t="str">
        <f>IF(G1453="","",G1453/[1]SUMMARY!$J$5)</f>
        <v/>
      </c>
      <c r="J1453" s="134"/>
      <c r="K1453" s="134"/>
      <c r="L1453" s="134"/>
      <c r="M1453" s="97"/>
      <c r="N1453" s="134"/>
      <c r="O1453" s="135"/>
    </row>
    <row r="1454" spans="2:15" s="133" customFormat="1" x14ac:dyDescent="0.3">
      <c r="B1454" s="133" t="s">
        <v>1692</v>
      </c>
      <c r="E1454" s="94"/>
      <c r="F1454" s="94"/>
      <c r="H1454" s="95" t="str">
        <f>IF(G1454="","",G1454/[1]SUMMARY!$J$5)</f>
        <v/>
      </c>
      <c r="J1454" s="134"/>
      <c r="K1454" s="134"/>
      <c r="L1454" s="134"/>
      <c r="M1454" s="97"/>
      <c r="N1454" s="134"/>
      <c r="O1454" s="135"/>
    </row>
    <row r="1455" spans="2:15" s="133" customFormat="1" x14ac:dyDescent="0.3">
      <c r="B1455" s="133" t="s">
        <v>1693</v>
      </c>
      <c r="E1455" s="94"/>
      <c r="F1455" s="94"/>
      <c r="H1455" s="95" t="str">
        <f>IF(G1455="","",G1455/[1]SUMMARY!$J$5)</f>
        <v/>
      </c>
      <c r="J1455" s="134"/>
      <c r="K1455" s="134"/>
      <c r="L1455" s="134"/>
      <c r="M1455" s="97"/>
      <c r="N1455" s="134"/>
      <c r="O1455" s="135"/>
    </row>
    <row r="1456" spans="2:15" s="133" customFormat="1" x14ac:dyDescent="0.3">
      <c r="B1456" s="133" t="s">
        <v>1694</v>
      </c>
      <c r="E1456" s="94"/>
      <c r="F1456" s="94"/>
      <c r="H1456" s="95" t="str">
        <f>IF(G1456="","",G1456/[1]SUMMARY!$J$5)</f>
        <v/>
      </c>
      <c r="J1456" s="134"/>
      <c r="K1456" s="134"/>
      <c r="L1456" s="134"/>
      <c r="M1456" s="97"/>
      <c r="N1456" s="134"/>
      <c r="O1456" s="135"/>
    </row>
    <row r="1457" spans="2:15" s="133" customFormat="1" x14ac:dyDescent="0.3">
      <c r="B1457" s="133" t="s">
        <v>1695</v>
      </c>
      <c r="E1457" s="94"/>
      <c r="F1457" s="94"/>
      <c r="H1457" s="95" t="str">
        <f>IF(G1457="","",G1457/[1]SUMMARY!$J$5)</f>
        <v/>
      </c>
      <c r="J1457" s="134"/>
      <c r="K1457" s="134"/>
      <c r="L1457" s="134"/>
      <c r="M1457" s="97"/>
      <c r="N1457" s="134"/>
      <c r="O1457" s="135"/>
    </row>
    <row r="1458" spans="2:15" s="133" customFormat="1" x14ac:dyDescent="0.3">
      <c r="B1458" s="133" t="s">
        <v>1696</v>
      </c>
      <c r="E1458" s="94"/>
      <c r="F1458" s="94"/>
      <c r="H1458" s="95" t="str">
        <f>IF(G1458="","",G1458/[1]SUMMARY!$J$5)</f>
        <v/>
      </c>
      <c r="J1458" s="134"/>
      <c r="K1458" s="134"/>
      <c r="L1458" s="134"/>
      <c r="M1458" s="97"/>
      <c r="N1458" s="134"/>
      <c r="O1458" s="135"/>
    </row>
    <row r="1459" spans="2:15" s="133" customFormat="1" x14ac:dyDescent="0.3">
      <c r="B1459" s="133" t="s">
        <v>1697</v>
      </c>
      <c r="E1459" s="94"/>
      <c r="F1459" s="94"/>
      <c r="H1459" s="95" t="str">
        <f>IF(G1459="","",G1459/[1]SUMMARY!$J$5)</f>
        <v/>
      </c>
      <c r="J1459" s="134"/>
      <c r="K1459" s="134"/>
      <c r="L1459" s="134"/>
      <c r="M1459" s="97"/>
      <c r="N1459" s="134"/>
      <c r="O1459" s="135"/>
    </row>
    <row r="1460" spans="2:15" s="133" customFormat="1" x14ac:dyDescent="0.3">
      <c r="B1460" s="133" t="s">
        <v>1698</v>
      </c>
      <c r="E1460" s="94"/>
      <c r="F1460" s="94"/>
      <c r="H1460" s="95" t="str">
        <f>IF(G1460="","",G1460/[1]SUMMARY!$J$5)</f>
        <v/>
      </c>
      <c r="J1460" s="134"/>
      <c r="K1460" s="134"/>
      <c r="L1460" s="134"/>
      <c r="M1460" s="97"/>
      <c r="N1460" s="134"/>
      <c r="O1460" s="135"/>
    </row>
    <row r="1461" spans="2:15" s="133" customFormat="1" x14ac:dyDescent="0.3">
      <c r="B1461" s="133" t="s">
        <v>1699</v>
      </c>
      <c r="E1461" s="94"/>
      <c r="F1461" s="94"/>
      <c r="H1461" s="95" t="str">
        <f>IF(G1461="","",G1461/[1]SUMMARY!$J$5)</f>
        <v/>
      </c>
      <c r="J1461" s="134"/>
      <c r="K1461" s="134"/>
      <c r="L1461" s="134"/>
      <c r="M1461" s="97"/>
      <c r="N1461" s="134"/>
      <c r="O1461" s="135"/>
    </row>
    <row r="1462" spans="2:15" s="133" customFormat="1" x14ac:dyDescent="0.3">
      <c r="B1462" s="133" t="s">
        <v>1700</v>
      </c>
      <c r="E1462" s="94"/>
      <c r="F1462" s="94"/>
      <c r="H1462" s="95" t="str">
        <f>IF(G1462="","",G1462/[1]SUMMARY!$J$5)</f>
        <v/>
      </c>
      <c r="J1462" s="134"/>
      <c r="K1462" s="134"/>
      <c r="L1462" s="134"/>
      <c r="M1462" s="97"/>
      <c r="N1462" s="134"/>
      <c r="O1462" s="135"/>
    </row>
    <row r="1463" spans="2:15" s="133" customFormat="1" x14ac:dyDescent="0.3">
      <c r="B1463" s="133" t="s">
        <v>1701</v>
      </c>
      <c r="E1463" s="94"/>
      <c r="F1463" s="94"/>
      <c r="H1463" s="95" t="str">
        <f>IF(G1463="","",G1463/[1]SUMMARY!$J$5)</f>
        <v/>
      </c>
      <c r="J1463" s="134"/>
      <c r="K1463" s="134"/>
      <c r="L1463" s="134"/>
      <c r="M1463" s="97"/>
      <c r="N1463" s="134"/>
      <c r="O1463" s="135"/>
    </row>
    <row r="1464" spans="2:15" s="133" customFormat="1" x14ac:dyDescent="0.3">
      <c r="B1464" s="133" t="s">
        <v>1702</v>
      </c>
      <c r="E1464" s="94"/>
      <c r="F1464" s="94"/>
      <c r="H1464" s="95" t="str">
        <f>IF(G1464="","",G1464/[1]SUMMARY!$J$5)</f>
        <v/>
      </c>
      <c r="J1464" s="134"/>
      <c r="K1464" s="134"/>
      <c r="L1464" s="134"/>
      <c r="M1464" s="97"/>
      <c r="N1464" s="134"/>
      <c r="O1464" s="135"/>
    </row>
    <row r="1465" spans="2:15" s="133" customFormat="1" x14ac:dyDescent="0.3">
      <c r="B1465" s="133" t="s">
        <v>1703</v>
      </c>
      <c r="E1465" s="94"/>
      <c r="F1465" s="94"/>
      <c r="H1465" s="95" t="str">
        <f>IF(G1465="","",G1465/[1]SUMMARY!$J$5)</f>
        <v/>
      </c>
      <c r="J1465" s="134"/>
      <c r="K1465" s="134"/>
      <c r="L1465" s="134"/>
      <c r="M1465" s="97"/>
      <c r="N1465" s="134"/>
      <c r="O1465" s="135"/>
    </row>
    <row r="1466" spans="2:15" s="133" customFormat="1" x14ac:dyDescent="0.3">
      <c r="B1466" s="133" t="s">
        <v>1704</v>
      </c>
      <c r="E1466" s="94"/>
      <c r="F1466" s="94"/>
      <c r="H1466" s="95" t="str">
        <f>IF(G1466="","",G1466/[1]SUMMARY!$J$5)</f>
        <v/>
      </c>
      <c r="J1466" s="134"/>
      <c r="K1466" s="134"/>
      <c r="L1466" s="134"/>
      <c r="M1466" s="97"/>
      <c r="N1466" s="134"/>
      <c r="O1466" s="135"/>
    </row>
    <row r="1467" spans="2:15" s="133" customFormat="1" x14ac:dyDescent="0.3">
      <c r="B1467" s="133" t="s">
        <v>1705</v>
      </c>
      <c r="E1467" s="94"/>
      <c r="F1467" s="94"/>
      <c r="H1467" s="95" t="str">
        <f>IF(G1467="","",G1467/[1]SUMMARY!$J$5)</f>
        <v/>
      </c>
      <c r="J1467" s="134"/>
      <c r="K1467" s="134"/>
      <c r="L1467" s="134"/>
      <c r="M1467" s="97"/>
      <c r="N1467" s="134"/>
      <c r="O1467" s="135"/>
    </row>
    <row r="1468" spans="2:15" s="133" customFormat="1" x14ac:dyDescent="0.3">
      <c r="B1468" s="133" t="s">
        <v>1706</v>
      </c>
      <c r="E1468" s="94"/>
      <c r="F1468" s="94"/>
      <c r="H1468" s="95" t="str">
        <f>IF(G1468="","",G1468/[1]SUMMARY!$J$5)</f>
        <v/>
      </c>
      <c r="J1468" s="134"/>
      <c r="K1468" s="134"/>
      <c r="L1468" s="134"/>
      <c r="M1468" s="97"/>
      <c r="N1468" s="134"/>
      <c r="O1468" s="135"/>
    </row>
    <row r="1469" spans="2:15" s="133" customFormat="1" x14ac:dyDescent="0.3">
      <c r="B1469" s="133" t="s">
        <v>1707</v>
      </c>
      <c r="E1469" s="94"/>
      <c r="F1469" s="94"/>
      <c r="H1469" s="95" t="str">
        <f>IF(G1469="","",G1469/[1]SUMMARY!$J$5)</f>
        <v/>
      </c>
      <c r="J1469" s="134"/>
      <c r="K1469" s="134"/>
      <c r="L1469" s="134"/>
      <c r="M1469" s="97"/>
      <c r="N1469" s="134"/>
      <c r="O1469" s="135"/>
    </row>
    <row r="1470" spans="2:15" s="133" customFormat="1" x14ac:dyDescent="0.3">
      <c r="B1470" s="133" t="s">
        <v>1708</v>
      </c>
      <c r="E1470" s="94"/>
      <c r="F1470" s="94"/>
      <c r="H1470" s="95" t="str">
        <f>IF(G1470="","",G1470/[1]SUMMARY!$J$5)</f>
        <v/>
      </c>
      <c r="J1470" s="134"/>
      <c r="K1470" s="134"/>
      <c r="L1470" s="134"/>
      <c r="M1470" s="97"/>
      <c r="N1470" s="134"/>
      <c r="O1470" s="135"/>
    </row>
    <row r="1471" spans="2:15" s="133" customFormat="1" x14ac:dyDescent="0.3">
      <c r="B1471" s="133" t="s">
        <v>1709</v>
      </c>
      <c r="E1471" s="94"/>
      <c r="F1471" s="94"/>
      <c r="H1471" s="95" t="str">
        <f>IF(G1471="","",G1471/[1]SUMMARY!$J$5)</f>
        <v/>
      </c>
      <c r="J1471" s="134"/>
      <c r="K1471" s="134"/>
      <c r="L1471" s="134"/>
      <c r="M1471" s="97"/>
      <c r="N1471" s="134"/>
      <c r="O1471" s="135"/>
    </row>
    <row r="1472" spans="2:15" s="133" customFormat="1" x14ac:dyDescent="0.3">
      <c r="B1472" s="133" t="s">
        <v>1710</v>
      </c>
      <c r="E1472" s="94"/>
      <c r="F1472" s="94"/>
      <c r="H1472" s="95" t="str">
        <f>IF(G1472="","",G1472/[1]SUMMARY!$J$5)</f>
        <v/>
      </c>
      <c r="J1472" s="134"/>
      <c r="K1472" s="134"/>
      <c r="L1472" s="134"/>
      <c r="M1472" s="97"/>
      <c r="N1472" s="134"/>
      <c r="O1472" s="135"/>
    </row>
    <row r="1473" spans="2:15" s="133" customFormat="1" x14ac:dyDescent="0.3">
      <c r="B1473" s="133" t="s">
        <v>1711</v>
      </c>
      <c r="E1473" s="94"/>
      <c r="F1473" s="94"/>
      <c r="H1473" s="95" t="str">
        <f>IF(G1473="","",G1473/[1]SUMMARY!$J$5)</f>
        <v/>
      </c>
      <c r="J1473" s="134"/>
      <c r="K1473" s="134"/>
      <c r="L1473" s="134"/>
      <c r="M1473" s="97"/>
      <c r="N1473" s="134"/>
      <c r="O1473" s="135"/>
    </row>
    <row r="1474" spans="2:15" s="133" customFormat="1" x14ac:dyDescent="0.3">
      <c r="B1474" s="133" t="s">
        <v>1712</v>
      </c>
      <c r="E1474" s="94"/>
      <c r="F1474" s="94"/>
      <c r="H1474" s="95" t="str">
        <f>IF(G1474="","",G1474/[1]SUMMARY!$J$5)</f>
        <v/>
      </c>
      <c r="J1474" s="134"/>
      <c r="K1474" s="134"/>
      <c r="L1474" s="134"/>
      <c r="M1474" s="97"/>
      <c r="N1474" s="134"/>
      <c r="O1474" s="135"/>
    </row>
    <row r="1475" spans="2:15" s="133" customFormat="1" x14ac:dyDescent="0.3">
      <c r="B1475" s="133" t="s">
        <v>1713</v>
      </c>
      <c r="E1475" s="94"/>
      <c r="F1475" s="94"/>
      <c r="H1475" s="95" t="str">
        <f>IF(G1475="","",G1475/[1]SUMMARY!$J$5)</f>
        <v/>
      </c>
      <c r="J1475" s="134"/>
      <c r="K1475" s="134"/>
      <c r="L1475" s="134"/>
      <c r="M1475" s="97"/>
      <c r="N1475" s="134"/>
      <c r="O1475" s="135"/>
    </row>
    <row r="1476" spans="2:15" s="133" customFormat="1" x14ac:dyDescent="0.3">
      <c r="B1476" s="133" t="s">
        <v>1714</v>
      </c>
      <c r="E1476" s="94"/>
      <c r="F1476" s="94"/>
      <c r="H1476" s="95" t="str">
        <f>IF(G1476="","",G1476/[1]SUMMARY!$J$5)</f>
        <v/>
      </c>
      <c r="J1476" s="134"/>
      <c r="K1476" s="134"/>
      <c r="L1476" s="134"/>
      <c r="M1476" s="97"/>
      <c r="N1476" s="134"/>
      <c r="O1476" s="135"/>
    </row>
    <row r="1477" spans="2:15" s="133" customFormat="1" x14ac:dyDescent="0.3">
      <c r="B1477" s="133" t="s">
        <v>1715</v>
      </c>
      <c r="E1477" s="94"/>
      <c r="F1477" s="94"/>
      <c r="H1477" s="95" t="str">
        <f>IF(G1477="","",G1477/[1]SUMMARY!$J$5)</f>
        <v/>
      </c>
      <c r="J1477" s="134"/>
      <c r="K1477" s="134"/>
      <c r="L1477" s="134"/>
      <c r="M1477" s="97"/>
      <c r="N1477" s="134"/>
      <c r="O1477" s="135"/>
    </row>
    <row r="1478" spans="2:15" s="133" customFormat="1" x14ac:dyDescent="0.3">
      <c r="B1478" s="133" t="s">
        <v>1716</v>
      </c>
      <c r="E1478" s="94"/>
      <c r="F1478" s="94"/>
      <c r="H1478" s="95" t="str">
        <f>IF(G1478="","",G1478/[1]SUMMARY!$J$5)</f>
        <v/>
      </c>
      <c r="J1478" s="134"/>
      <c r="K1478" s="134"/>
      <c r="L1478" s="134"/>
      <c r="M1478" s="97"/>
      <c r="N1478" s="134"/>
      <c r="O1478" s="135"/>
    </row>
    <row r="1479" spans="2:15" s="133" customFormat="1" x14ac:dyDescent="0.3">
      <c r="B1479" s="133" t="s">
        <v>1717</v>
      </c>
      <c r="E1479" s="94"/>
      <c r="F1479" s="94"/>
      <c r="H1479" s="95" t="str">
        <f>IF(G1479="","",G1479/[1]SUMMARY!$J$5)</f>
        <v/>
      </c>
      <c r="J1479" s="134"/>
      <c r="K1479" s="134"/>
      <c r="L1479" s="134"/>
      <c r="M1479" s="97"/>
      <c r="N1479" s="134"/>
      <c r="O1479" s="135"/>
    </row>
    <row r="1480" spans="2:15" s="133" customFormat="1" x14ac:dyDescent="0.3">
      <c r="B1480" s="133" t="s">
        <v>1718</v>
      </c>
      <c r="E1480" s="94"/>
      <c r="F1480" s="94"/>
      <c r="H1480" s="95" t="str">
        <f>IF(G1480="","",G1480/[1]SUMMARY!$J$5)</f>
        <v/>
      </c>
      <c r="J1480" s="134"/>
      <c r="K1480" s="134"/>
      <c r="L1480" s="134"/>
      <c r="M1480" s="97"/>
      <c r="N1480" s="134"/>
      <c r="O1480" s="135"/>
    </row>
    <row r="1481" spans="2:15" s="133" customFormat="1" x14ac:dyDescent="0.3">
      <c r="B1481" s="133" t="s">
        <v>1719</v>
      </c>
      <c r="E1481" s="94"/>
      <c r="F1481" s="94"/>
      <c r="H1481" s="95" t="str">
        <f>IF(G1481="","",G1481/[1]SUMMARY!$J$5)</f>
        <v/>
      </c>
      <c r="J1481" s="134"/>
      <c r="K1481" s="134"/>
      <c r="L1481" s="134"/>
      <c r="M1481" s="97"/>
      <c r="N1481" s="134"/>
      <c r="O1481" s="135"/>
    </row>
    <row r="1482" spans="2:15" s="133" customFormat="1" x14ac:dyDescent="0.3">
      <c r="B1482" s="133" t="s">
        <v>1720</v>
      </c>
      <c r="E1482" s="94"/>
      <c r="F1482" s="94"/>
      <c r="H1482" s="95" t="str">
        <f>IF(G1482="","",G1482/[1]SUMMARY!$J$5)</f>
        <v/>
      </c>
      <c r="J1482" s="134"/>
      <c r="K1482" s="134"/>
      <c r="L1482" s="134"/>
      <c r="M1482" s="97"/>
      <c r="N1482" s="134"/>
      <c r="O1482" s="135"/>
    </row>
    <row r="1483" spans="2:15" s="133" customFormat="1" x14ac:dyDescent="0.3">
      <c r="B1483" s="133" t="s">
        <v>1721</v>
      </c>
      <c r="E1483" s="94"/>
      <c r="F1483" s="94"/>
      <c r="H1483" s="95" t="str">
        <f>IF(G1483="","",G1483/[1]SUMMARY!$J$5)</f>
        <v/>
      </c>
      <c r="J1483" s="134"/>
      <c r="K1483" s="134"/>
      <c r="L1483" s="134"/>
      <c r="M1483" s="97"/>
      <c r="N1483" s="134"/>
      <c r="O1483" s="135"/>
    </row>
    <row r="1484" spans="2:15" s="133" customFormat="1" x14ac:dyDescent="0.3">
      <c r="B1484" s="133" t="s">
        <v>1722</v>
      </c>
      <c r="E1484" s="94"/>
      <c r="F1484" s="94"/>
      <c r="H1484" s="95" t="str">
        <f>IF(G1484="","",G1484/[1]SUMMARY!$J$5)</f>
        <v/>
      </c>
      <c r="J1484" s="134"/>
      <c r="K1484" s="134"/>
      <c r="L1484" s="134"/>
      <c r="M1484" s="97"/>
      <c r="N1484" s="134"/>
      <c r="O1484" s="135"/>
    </row>
    <row r="1485" spans="2:15" s="133" customFormat="1" x14ac:dyDescent="0.3">
      <c r="B1485" s="133" t="s">
        <v>1723</v>
      </c>
      <c r="E1485" s="94"/>
      <c r="F1485" s="94"/>
      <c r="H1485" s="95" t="str">
        <f>IF(G1485="","",G1485/[1]SUMMARY!$J$5)</f>
        <v/>
      </c>
      <c r="J1485" s="134"/>
      <c r="K1485" s="134"/>
      <c r="L1485" s="134"/>
      <c r="M1485" s="97"/>
      <c r="N1485" s="134"/>
      <c r="O1485" s="135"/>
    </row>
    <row r="1486" spans="2:15" s="133" customFormat="1" x14ac:dyDescent="0.3">
      <c r="B1486" s="133" t="s">
        <v>1724</v>
      </c>
      <c r="E1486" s="94"/>
      <c r="F1486" s="94"/>
      <c r="H1486" s="95" t="str">
        <f>IF(G1486="","",G1486/[1]SUMMARY!$J$5)</f>
        <v/>
      </c>
      <c r="J1486" s="134"/>
      <c r="K1486" s="134"/>
      <c r="L1486" s="134"/>
      <c r="M1486" s="97"/>
      <c r="N1486" s="134"/>
      <c r="O1486" s="135"/>
    </row>
    <row r="1487" spans="2:15" s="133" customFormat="1" x14ac:dyDescent="0.3">
      <c r="B1487" s="133" t="s">
        <v>1725</v>
      </c>
      <c r="E1487" s="94"/>
      <c r="F1487" s="94"/>
      <c r="H1487" s="95" t="str">
        <f>IF(G1487="","",G1487/[1]SUMMARY!$J$5)</f>
        <v/>
      </c>
      <c r="J1487" s="134"/>
      <c r="K1487" s="134"/>
      <c r="L1487" s="134"/>
      <c r="M1487" s="97"/>
      <c r="N1487" s="134"/>
      <c r="O1487" s="135"/>
    </row>
    <row r="1488" spans="2:15" s="133" customFormat="1" x14ac:dyDescent="0.3">
      <c r="B1488" s="133" t="s">
        <v>1726</v>
      </c>
      <c r="E1488" s="94"/>
      <c r="F1488" s="94"/>
      <c r="H1488" s="95" t="str">
        <f>IF(G1488="","",G1488/[1]SUMMARY!$J$5)</f>
        <v/>
      </c>
      <c r="J1488" s="134"/>
      <c r="K1488" s="134"/>
      <c r="L1488" s="134"/>
      <c r="M1488" s="97"/>
      <c r="N1488" s="134"/>
      <c r="O1488" s="135"/>
    </row>
    <row r="1489" spans="2:15" s="133" customFormat="1" x14ac:dyDescent="0.3">
      <c r="B1489" s="133" t="s">
        <v>1727</v>
      </c>
      <c r="E1489" s="94"/>
      <c r="F1489" s="94"/>
      <c r="H1489" s="95" t="str">
        <f>IF(G1489="","",G1489/[1]SUMMARY!$J$5)</f>
        <v/>
      </c>
      <c r="J1489" s="134"/>
      <c r="K1489" s="134"/>
      <c r="L1489" s="134"/>
      <c r="M1489" s="97"/>
      <c r="N1489" s="134"/>
      <c r="O1489" s="135"/>
    </row>
    <row r="1490" spans="2:15" s="133" customFormat="1" x14ac:dyDescent="0.3">
      <c r="B1490" s="133" t="s">
        <v>1728</v>
      </c>
      <c r="E1490" s="94"/>
      <c r="F1490" s="94"/>
      <c r="H1490" s="95" t="str">
        <f>IF(G1490="","",G1490/[1]SUMMARY!$J$5)</f>
        <v/>
      </c>
      <c r="J1490" s="134"/>
      <c r="K1490" s="134"/>
      <c r="L1490" s="134"/>
      <c r="M1490" s="97"/>
      <c r="N1490" s="134"/>
      <c r="O1490" s="135"/>
    </row>
    <row r="1491" spans="2:15" s="133" customFormat="1" x14ac:dyDescent="0.3">
      <c r="B1491" s="133" t="s">
        <v>1729</v>
      </c>
      <c r="E1491" s="94"/>
      <c r="F1491" s="94"/>
      <c r="H1491" s="95" t="str">
        <f>IF(G1491="","",G1491/[1]SUMMARY!$J$5)</f>
        <v/>
      </c>
      <c r="J1491" s="134"/>
      <c r="K1491" s="134"/>
      <c r="L1491" s="134"/>
      <c r="M1491" s="97"/>
      <c r="N1491" s="134"/>
      <c r="O1491" s="135"/>
    </row>
    <row r="1492" spans="2:15" s="133" customFormat="1" x14ac:dyDescent="0.3">
      <c r="B1492" s="133" t="s">
        <v>1730</v>
      </c>
      <c r="E1492" s="94"/>
      <c r="F1492" s="94"/>
      <c r="H1492" s="95" t="str">
        <f>IF(G1492="","",G1492/[1]SUMMARY!$J$5)</f>
        <v/>
      </c>
      <c r="J1492" s="134"/>
      <c r="K1492" s="134"/>
      <c r="L1492" s="134"/>
      <c r="M1492" s="97"/>
      <c r="N1492" s="134"/>
      <c r="O1492" s="135"/>
    </row>
    <row r="1493" spans="2:15" s="133" customFormat="1" x14ac:dyDescent="0.3">
      <c r="B1493" s="133" t="s">
        <v>1731</v>
      </c>
      <c r="E1493" s="94"/>
      <c r="F1493" s="94"/>
      <c r="H1493" s="95" t="str">
        <f>IF(G1493="","",G1493/[1]SUMMARY!$J$5)</f>
        <v/>
      </c>
      <c r="J1493" s="134"/>
      <c r="K1493" s="134"/>
      <c r="L1493" s="134"/>
      <c r="M1493" s="97"/>
      <c r="N1493" s="134"/>
      <c r="O1493" s="135"/>
    </row>
    <row r="1494" spans="2:15" s="133" customFormat="1" x14ac:dyDescent="0.3">
      <c r="B1494" s="133" t="s">
        <v>1732</v>
      </c>
      <c r="E1494" s="94"/>
      <c r="F1494" s="94"/>
      <c r="H1494" s="95" t="str">
        <f>IF(G1494="","",G1494/[1]SUMMARY!$J$5)</f>
        <v/>
      </c>
      <c r="J1494" s="134"/>
      <c r="K1494" s="134"/>
      <c r="L1494" s="134"/>
      <c r="M1494" s="97"/>
      <c r="N1494" s="134"/>
      <c r="O1494" s="135"/>
    </row>
    <row r="1495" spans="2:15" s="133" customFormat="1" x14ac:dyDescent="0.3">
      <c r="B1495" s="133" t="s">
        <v>1733</v>
      </c>
      <c r="E1495" s="94"/>
      <c r="F1495" s="94"/>
      <c r="H1495" s="95" t="str">
        <f>IF(G1495="","",G1495/[1]SUMMARY!$J$5)</f>
        <v/>
      </c>
      <c r="J1495" s="134"/>
      <c r="K1495" s="134"/>
      <c r="L1495" s="134"/>
      <c r="M1495" s="97"/>
      <c r="N1495" s="134"/>
      <c r="O1495" s="135"/>
    </row>
    <row r="1496" spans="2:15" s="133" customFormat="1" x14ac:dyDescent="0.3">
      <c r="B1496" s="133" t="s">
        <v>1734</v>
      </c>
      <c r="E1496" s="94"/>
      <c r="F1496" s="94"/>
      <c r="H1496" s="95" t="str">
        <f>IF(G1496="","",G1496/[1]SUMMARY!$J$5)</f>
        <v/>
      </c>
      <c r="J1496" s="134"/>
      <c r="K1496" s="134"/>
      <c r="L1496" s="134"/>
      <c r="M1496" s="97"/>
      <c r="N1496" s="134"/>
      <c r="O1496" s="135"/>
    </row>
    <row r="1497" spans="2:15" s="133" customFormat="1" x14ac:dyDescent="0.3">
      <c r="B1497" s="133" t="s">
        <v>1735</v>
      </c>
      <c r="E1497" s="94"/>
      <c r="F1497" s="94"/>
      <c r="H1497" s="95" t="str">
        <f>IF(G1497="","",G1497/[1]SUMMARY!$J$5)</f>
        <v/>
      </c>
      <c r="J1497" s="134"/>
      <c r="K1497" s="134"/>
      <c r="L1497" s="134"/>
      <c r="M1497" s="97"/>
      <c r="N1497" s="134"/>
      <c r="O1497" s="135"/>
    </row>
    <row r="1498" spans="2:15" s="133" customFormat="1" x14ac:dyDescent="0.3">
      <c r="B1498" s="133" t="s">
        <v>1736</v>
      </c>
      <c r="E1498" s="94"/>
      <c r="F1498" s="94"/>
      <c r="H1498" s="95" t="str">
        <f>IF(G1498="","",G1498/[1]SUMMARY!$J$5)</f>
        <v/>
      </c>
      <c r="J1498" s="134"/>
      <c r="K1498" s="134"/>
      <c r="L1498" s="134"/>
      <c r="M1498" s="97"/>
      <c r="N1498" s="134"/>
      <c r="O1498" s="135"/>
    </row>
    <row r="1499" spans="2:15" s="133" customFormat="1" x14ac:dyDescent="0.3">
      <c r="B1499" s="133" t="s">
        <v>1737</v>
      </c>
      <c r="E1499" s="94"/>
      <c r="F1499" s="94"/>
      <c r="H1499" s="95" t="str">
        <f>IF(G1499="","",G1499/[1]SUMMARY!$J$5)</f>
        <v/>
      </c>
      <c r="J1499" s="134"/>
      <c r="K1499" s="134"/>
      <c r="L1499" s="134"/>
      <c r="M1499" s="97"/>
      <c r="N1499" s="134"/>
      <c r="O1499" s="135"/>
    </row>
    <row r="1500" spans="2:15" s="133" customFormat="1" x14ac:dyDescent="0.3">
      <c r="B1500" s="133" t="s">
        <v>1738</v>
      </c>
      <c r="E1500" s="94"/>
      <c r="F1500" s="94"/>
      <c r="H1500" s="95" t="str">
        <f>IF(G1500="","",G1500/[1]SUMMARY!$J$5)</f>
        <v/>
      </c>
      <c r="J1500" s="134"/>
      <c r="K1500" s="134"/>
      <c r="L1500" s="134"/>
      <c r="M1500" s="97"/>
      <c r="N1500" s="134"/>
      <c r="O1500" s="135"/>
    </row>
    <row r="1501" spans="2:15" s="133" customFormat="1" x14ac:dyDescent="0.3">
      <c r="B1501" s="133" t="s">
        <v>1739</v>
      </c>
      <c r="E1501" s="94"/>
      <c r="F1501" s="94"/>
      <c r="H1501" s="95" t="str">
        <f>IF(G1501="","",G1501/[1]SUMMARY!$J$5)</f>
        <v/>
      </c>
      <c r="J1501" s="134"/>
      <c r="K1501" s="134"/>
      <c r="L1501" s="134"/>
      <c r="M1501" s="97"/>
      <c r="N1501" s="134"/>
      <c r="O1501" s="135"/>
    </row>
    <row r="1502" spans="2:15" s="133" customFormat="1" x14ac:dyDescent="0.3">
      <c r="B1502" s="133" t="s">
        <v>1740</v>
      </c>
      <c r="E1502" s="94"/>
      <c r="F1502" s="94"/>
      <c r="H1502" s="95" t="str">
        <f>IF(G1502="","",G1502/[1]SUMMARY!$J$5)</f>
        <v/>
      </c>
      <c r="J1502" s="134"/>
      <c r="K1502" s="134"/>
      <c r="L1502" s="134"/>
      <c r="M1502" s="97"/>
      <c r="N1502" s="134"/>
      <c r="O1502" s="135"/>
    </row>
    <row r="1503" spans="2:15" s="133" customFormat="1" x14ac:dyDescent="0.3">
      <c r="B1503" s="133" t="s">
        <v>1741</v>
      </c>
      <c r="E1503" s="94"/>
      <c r="F1503" s="94"/>
      <c r="H1503" s="95" t="str">
        <f>IF(G1503="","",G1503/[1]SUMMARY!$J$5)</f>
        <v/>
      </c>
      <c r="J1503" s="134"/>
      <c r="K1503" s="134"/>
      <c r="L1503" s="134"/>
      <c r="M1503" s="97"/>
      <c r="N1503" s="134"/>
      <c r="O1503" s="135"/>
    </row>
    <row r="1504" spans="2:15" s="133" customFormat="1" x14ac:dyDescent="0.3">
      <c r="B1504" s="133" t="s">
        <v>1742</v>
      </c>
      <c r="E1504" s="94"/>
      <c r="F1504" s="94"/>
      <c r="H1504" s="95" t="str">
        <f>IF(G1504="","",G1504/[1]SUMMARY!$J$5)</f>
        <v/>
      </c>
      <c r="J1504" s="134"/>
      <c r="K1504" s="134"/>
      <c r="L1504" s="134"/>
      <c r="M1504" s="97"/>
      <c r="N1504" s="134"/>
      <c r="O1504" s="135"/>
    </row>
    <row r="1505" spans="2:15" s="133" customFormat="1" x14ac:dyDescent="0.3">
      <c r="B1505" s="133" t="s">
        <v>1743</v>
      </c>
      <c r="E1505" s="94"/>
      <c r="F1505" s="94"/>
      <c r="H1505" s="95" t="str">
        <f>IF(G1505="","",G1505/[1]SUMMARY!$J$5)</f>
        <v/>
      </c>
      <c r="J1505" s="134"/>
      <c r="K1505" s="134"/>
      <c r="L1505" s="134"/>
      <c r="M1505" s="97"/>
      <c r="N1505" s="134"/>
      <c r="O1505" s="135"/>
    </row>
    <row r="1506" spans="2:15" s="133" customFormat="1" x14ac:dyDescent="0.3">
      <c r="B1506" s="133" t="s">
        <v>1744</v>
      </c>
      <c r="E1506" s="94"/>
      <c r="F1506" s="94"/>
      <c r="H1506" s="95" t="str">
        <f>IF(G1506="","",G1506/[1]SUMMARY!$J$5)</f>
        <v/>
      </c>
      <c r="J1506" s="134"/>
      <c r="K1506" s="134"/>
      <c r="L1506" s="134"/>
      <c r="M1506" s="97"/>
      <c r="N1506" s="134"/>
      <c r="O1506" s="135"/>
    </row>
    <row r="1507" spans="2:15" s="133" customFormat="1" x14ac:dyDescent="0.3">
      <c r="B1507" s="133" t="s">
        <v>1745</v>
      </c>
      <c r="E1507" s="94"/>
      <c r="F1507" s="94"/>
      <c r="H1507" s="95" t="str">
        <f>IF(G1507="","",G1507/[1]SUMMARY!$J$5)</f>
        <v/>
      </c>
      <c r="J1507" s="134"/>
      <c r="K1507" s="134"/>
      <c r="L1507" s="134"/>
      <c r="M1507" s="97"/>
      <c r="N1507" s="134"/>
      <c r="O1507" s="135"/>
    </row>
    <row r="1508" spans="2:15" s="133" customFormat="1" x14ac:dyDescent="0.3">
      <c r="B1508" s="133" t="s">
        <v>1746</v>
      </c>
      <c r="E1508" s="94"/>
      <c r="F1508" s="94"/>
      <c r="H1508" s="95" t="str">
        <f>IF(G1508="","",G1508/[1]SUMMARY!$J$5)</f>
        <v/>
      </c>
      <c r="J1508" s="134"/>
      <c r="K1508" s="134"/>
      <c r="L1508" s="134"/>
      <c r="M1508" s="97"/>
      <c r="N1508" s="134"/>
      <c r="O1508" s="135"/>
    </row>
    <row r="1509" spans="2:15" s="133" customFormat="1" x14ac:dyDescent="0.3">
      <c r="B1509" s="133" t="s">
        <v>1747</v>
      </c>
      <c r="E1509" s="94"/>
      <c r="F1509" s="94"/>
      <c r="H1509" s="95" t="str">
        <f>IF(G1509="","",G1509/[1]SUMMARY!$J$5)</f>
        <v/>
      </c>
      <c r="J1509" s="134"/>
      <c r="K1509" s="134"/>
      <c r="L1509" s="134"/>
      <c r="M1509" s="97"/>
      <c r="N1509" s="134"/>
      <c r="O1509" s="135"/>
    </row>
    <row r="1510" spans="2:15" s="133" customFormat="1" x14ac:dyDescent="0.3">
      <c r="B1510" s="133" t="s">
        <v>1748</v>
      </c>
      <c r="E1510" s="94"/>
      <c r="F1510" s="94"/>
      <c r="H1510" s="95" t="str">
        <f>IF(G1510="","",G1510/[1]SUMMARY!$J$5)</f>
        <v/>
      </c>
      <c r="J1510" s="134"/>
      <c r="K1510" s="134"/>
      <c r="L1510" s="134"/>
      <c r="M1510" s="97"/>
      <c r="N1510" s="134"/>
      <c r="O1510" s="135"/>
    </row>
    <row r="1511" spans="2:15" s="133" customFormat="1" x14ac:dyDescent="0.3">
      <c r="B1511" s="133" t="s">
        <v>1749</v>
      </c>
      <c r="E1511" s="94"/>
      <c r="F1511" s="94"/>
      <c r="H1511" s="95" t="str">
        <f>IF(G1511="","",G1511/[1]SUMMARY!$J$5)</f>
        <v/>
      </c>
      <c r="J1511" s="134"/>
      <c r="K1511" s="134"/>
      <c r="L1511" s="134"/>
      <c r="M1511" s="97"/>
      <c r="N1511" s="134"/>
      <c r="O1511" s="135"/>
    </row>
    <row r="1512" spans="2:15" s="133" customFormat="1" x14ac:dyDescent="0.3">
      <c r="B1512" s="133" t="s">
        <v>1750</v>
      </c>
      <c r="E1512" s="94"/>
      <c r="F1512" s="94"/>
      <c r="H1512" s="95" t="str">
        <f>IF(G1512="","",G1512/[1]SUMMARY!$J$5)</f>
        <v/>
      </c>
      <c r="J1512" s="134"/>
      <c r="K1512" s="134"/>
      <c r="L1512" s="134"/>
      <c r="M1512" s="97"/>
      <c r="N1512" s="134"/>
      <c r="O1512" s="135"/>
    </row>
    <row r="1513" spans="2:15" s="133" customFormat="1" x14ac:dyDescent="0.3">
      <c r="B1513" s="133" t="s">
        <v>1751</v>
      </c>
      <c r="E1513" s="94"/>
      <c r="F1513" s="94"/>
      <c r="H1513" s="95" t="str">
        <f>IF(G1513="","",G1513/[1]SUMMARY!$J$5)</f>
        <v/>
      </c>
      <c r="J1513" s="134"/>
      <c r="K1513" s="134"/>
      <c r="L1513" s="134"/>
      <c r="M1513" s="97"/>
      <c r="N1513" s="134"/>
      <c r="O1513" s="135"/>
    </row>
    <row r="1514" spans="2:15" s="133" customFormat="1" x14ac:dyDescent="0.3">
      <c r="B1514" s="133" t="s">
        <v>1752</v>
      </c>
      <c r="E1514" s="94"/>
      <c r="F1514" s="94"/>
      <c r="H1514" s="95" t="str">
        <f>IF(G1514="","",G1514/[1]SUMMARY!$J$5)</f>
        <v/>
      </c>
      <c r="J1514" s="134"/>
      <c r="K1514" s="134"/>
      <c r="L1514" s="134"/>
      <c r="M1514" s="97"/>
      <c r="N1514" s="134"/>
      <c r="O1514" s="135"/>
    </row>
    <row r="1515" spans="2:15" s="133" customFormat="1" x14ac:dyDescent="0.3">
      <c r="B1515" s="133" t="s">
        <v>1753</v>
      </c>
      <c r="E1515" s="94"/>
      <c r="F1515" s="94"/>
      <c r="H1515" s="95" t="str">
        <f>IF(G1515="","",G1515/[1]SUMMARY!$J$5)</f>
        <v/>
      </c>
      <c r="J1515" s="134"/>
      <c r="K1515" s="134"/>
      <c r="L1515" s="134"/>
      <c r="M1515" s="97"/>
      <c r="N1515" s="134"/>
      <c r="O1515" s="135"/>
    </row>
    <row r="1516" spans="2:15" s="133" customFormat="1" x14ac:dyDescent="0.3">
      <c r="B1516" s="133" t="s">
        <v>1754</v>
      </c>
      <c r="E1516" s="94"/>
      <c r="F1516" s="94"/>
      <c r="H1516" s="95" t="str">
        <f>IF(G1516="","",G1516/[1]SUMMARY!$J$5)</f>
        <v/>
      </c>
      <c r="J1516" s="134"/>
      <c r="K1516" s="134"/>
      <c r="L1516" s="134"/>
      <c r="M1516" s="97"/>
      <c r="N1516" s="134"/>
      <c r="O1516" s="135"/>
    </row>
    <row r="1517" spans="2:15" s="133" customFormat="1" x14ac:dyDescent="0.3">
      <c r="B1517" s="133" t="s">
        <v>1755</v>
      </c>
      <c r="E1517" s="94"/>
      <c r="F1517" s="94"/>
      <c r="H1517" s="95" t="str">
        <f>IF(G1517="","",G1517/[1]SUMMARY!$J$5)</f>
        <v/>
      </c>
      <c r="J1517" s="134"/>
      <c r="K1517" s="134"/>
      <c r="L1517" s="134"/>
      <c r="M1517" s="97"/>
      <c r="N1517" s="134"/>
      <c r="O1517" s="135"/>
    </row>
    <row r="1518" spans="2:15" s="133" customFormat="1" x14ac:dyDescent="0.3">
      <c r="B1518" s="133" t="s">
        <v>1756</v>
      </c>
      <c r="E1518" s="94"/>
      <c r="F1518" s="94"/>
      <c r="H1518" s="95" t="str">
        <f>IF(G1518="","",G1518/[1]SUMMARY!$J$5)</f>
        <v/>
      </c>
      <c r="J1518" s="134"/>
      <c r="K1518" s="134"/>
      <c r="L1518" s="134"/>
      <c r="M1518" s="97"/>
      <c r="N1518" s="134"/>
      <c r="O1518" s="135"/>
    </row>
    <row r="1519" spans="2:15" s="133" customFormat="1" x14ac:dyDescent="0.3">
      <c r="B1519" s="133" t="s">
        <v>1757</v>
      </c>
      <c r="E1519" s="94"/>
      <c r="F1519" s="94"/>
      <c r="H1519" s="95" t="str">
        <f>IF(G1519="","",G1519/[1]SUMMARY!$J$5)</f>
        <v/>
      </c>
      <c r="J1519" s="134"/>
      <c r="K1519" s="134"/>
      <c r="L1519" s="134"/>
      <c r="M1519" s="97"/>
      <c r="N1519" s="134"/>
      <c r="O1519" s="135"/>
    </row>
    <row r="1520" spans="2:15" s="133" customFormat="1" x14ac:dyDescent="0.3">
      <c r="B1520" s="133" t="s">
        <v>1758</v>
      </c>
      <c r="E1520" s="94"/>
      <c r="F1520" s="94"/>
      <c r="H1520" s="95" t="str">
        <f>IF(G1520="","",G1520/[1]SUMMARY!$J$5)</f>
        <v/>
      </c>
      <c r="J1520" s="134"/>
      <c r="K1520" s="134"/>
      <c r="L1520" s="134"/>
      <c r="M1520" s="97"/>
      <c r="N1520" s="134"/>
      <c r="O1520" s="135"/>
    </row>
    <row r="1521" spans="2:15" s="133" customFormat="1" x14ac:dyDescent="0.3">
      <c r="B1521" s="133" t="s">
        <v>1759</v>
      </c>
      <c r="E1521" s="94"/>
      <c r="F1521" s="94"/>
      <c r="H1521" s="95" t="str">
        <f>IF(G1521="","",G1521/[1]SUMMARY!$J$5)</f>
        <v/>
      </c>
      <c r="J1521" s="134"/>
      <c r="K1521" s="134"/>
      <c r="L1521" s="134"/>
      <c r="M1521" s="97"/>
      <c r="N1521" s="134"/>
      <c r="O1521" s="135"/>
    </row>
    <row r="1522" spans="2:15" s="133" customFormat="1" x14ac:dyDescent="0.3">
      <c r="B1522" s="133" t="s">
        <v>1760</v>
      </c>
      <c r="E1522" s="94"/>
      <c r="F1522" s="94"/>
      <c r="H1522" s="95" t="str">
        <f>IF(G1522="","",G1522/[1]SUMMARY!$J$5)</f>
        <v/>
      </c>
      <c r="J1522" s="134"/>
      <c r="K1522" s="134"/>
      <c r="L1522" s="134"/>
      <c r="M1522" s="97"/>
      <c r="N1522" s="134"/>
      <c r="O1522" s="135"/>
    </row>
    <row r="1523" spans="2:15" s="133" customFormat="1" x14ac:dyDescent="0.3">
      <c r="B1523" s="133" t="s">
        <v>1761</v>
      </c>
      <c r="E1523" s="94"/>
      <c r="F1523" s="94"/>
      <c r="H1523" s="95" t="str">
        <f>IF(G1523="","",G1523/[1]SUMMARY!$J$5)</f>
        <v/>
      </c>
      <c r="J1523" s="134"/>
      <c r="K1523" s="134"/>
      <c r="L1523" s="134"/>
      <c r="M1523" s="97"/>
      <c r="N1523" s="134"/>
      <c r="O1523" s="135"/>
    </row>
    <row r="1524" spans="2:15" s="133" customFormat="1" x14ac:dyDescent="0.3">
      <c r="B1524" s="133" t="s">
        <v>1762</v>
      </c>
      <c r="E1524" s="94"/>
      <c r="F1524" s="94"/>
      <c r="H1524" s="95" t="str">
        <f>IF(G1524="","",G1524/[1]SUMMARY!$J$5)</f>
        <v/>
      </c>
      <c r="J1524" s="134"/>
      <c r="K1524" s="134"/>
      <c r="L1524" s="134"/>
      <c r="M1524" s="97"/>
      <c r="N1524" s="134"/>
      <c r="O1524" s="135"/>
    </row>
    <row r="1525" spans="2:15" s="133" customFormat="1" x14ac:dyDescent="0.3">
      <c r="B1525" s="133" t="s">
        <v>1763</v>
      </c>
      <c r="E1525" s="94"/>
      <c r="F1525" s="94"/>
      <c r="H1525" s="95" t="str">
        <f>IF(G1525="","",G1525/[1]SUMMARY!$J$5)</f>
        <v/>
      </c>
      <c r="J1525" s="134"/>
      <c r="K1525" s="134"/>
      <c r="L1525" s="134"/>
      <c r="M1525" s="97"/>
      <c r="N1525" s="134"/>
      <c r="O1525" s="135"/>
    </row>
    <row r="1526" spans="2:15" s="133" customFormat="1" x14ac:dyDescent="0.3">
      <c r="B1526" s="133" t="s">
        <v>1764</v>
      </c>
      <c r="E1526" s="94"/>
      <c r="F1526" s="94"/>
      <c r="H1526" s="95" t="str">
        <f>IF(G1526="","",G1526/[1]SUMMARY!$J$5)</f>
        <v/>
      </c>
      <c r="J1526" s="134"/>
      <c r="K1526" s="134"/>
      <c r="L1526" s="134"/>
      <c r="M1526" s="97"/>
      <c r="N1526" s="134"/>
      <c r="O1526" s="135"/>
    </row>
    <row r="1527" spans="2:15" s="133" customFormat="1" x14ac:dyDescent="0.3">
      <c r="B1527" s="133" t="s">
        <v>1765</v>
      </c>
      <c r="E1527" s="94"/>
      <c r="F1527" s="94"/>
      <c r="H1527" s="95" t="str">
        <f>IF(G1527="","",G1527/[1]SUMMARY!$J$5)</f>
        <v/>
      </c>
      <c r="J1527" s="134"/>
      <c r="K1527" s="134"/>
      <c r="L1527" s="134"/>
      <c r="M1527" s="97"/>
      <c r="N1527" s="134"/>
      <c r="O1527" s="135"/>
    </row>
    <row r="1528" spans="2:15" s="133" customFormat="1" x14ac:dyDescent="0.3">
      <c r="B1528" s="133" t="s">
        <v>1766</v>
      </c>
      <c r="E1528" s="94"/>
      <c r="F1528" s="94"/>
      <c r="H1528" s="95" t="str">
        <f>IF(G1528="","",G1528/[1]SUMMARY!$J$5)</f>
        <v/>
      </c>
      <c r="J1528" s="134"/>
      <c r="K1528" s="134"/>
      <c r="L1528" s="134"/>
      <c r="M1528" s="97"/>
      <c r="N1528" s="134"/>
      <c r="O1528" s="135"/>
    </row>
    <row r="1529" spans="2:15" s="133" customFormat="1" x14ac:dyDescent="0.3">
      <c r="B1529" s="133" t="s">
        <v>1767</v>
      </c>
      <c r="E1529" s="94"/>
      <c r="F1529" s="94"/>
      <c r="H1529" s="95" t="str">
        <f>IF(G1529="","",G1529/[1]SUMMARY!$J$5)</f>
        <v/>
      </c>
      <c r="J1529" s="134"/>
      <c r="K1529" s="134"/>
      <c r="L1529" s="134"/>
      <c r="M1529" s="97"/>
      <c r="N1529" s="134"/>
      <c r="O1529" s="135"/>
    </row>
    <row r="1530" spans="2:15" s="133" customFormat="1" x14ac:dyDescent="0.3">
      <c r="B1530" s="133" t="s">
        <v>1768</v>
      </c>
      <c r="E1530" s="94"/>
      <c r="F1530" s="94"/>
      <c r="H1530" s="95" t="str">
        <f>IF(G1530="","",G1530/[1]SUMMARY!$J$5)</f>
        <v/>
      </c>
      <c r="J1530" s="134"/>
      <c r="K1530" s="134"/>
      <c r="L1530" s="134"/>
      <c r="M1530" s="97"/>
      <c r="N1530" s="134"/>
      <c r="O1530" s="135"/>
    </row>
    <row r="1531" spans="2:15" s="133" customFormat="1" x14ac:dyDescent="0.3">
      <c r="B1531" s="133" t="s">
        <v>1769</v>
      </c>
      <c r="E1531" s="94"/>
      <c r="F1531" s="94"/>
      <c r="H1531" s="95" t="str">
        <f>IF(G1531="","",G1531/[1]SUMMARY!$J$5)</f>
        <v/>
      </c>
      <c r="J1531" s="134"/>
      <c r="K1531" s="134"/>
      <c r="L1531" s="134"/>
      <c r="M1531" s="97"/>
      <c r="N1531" s="134"/>
      <c r="O1531" s="135"/>
    </row>
    <row r="1532" spans="2:15" s="133" customFormat="1" x14ac:dyDescent="0.3">
      <c r="B1532" s="133" t="s">
        <v>1770</v>
      </c>
      <c r="E1532" s="94"/>
      <c r="F1532" s="94"/>
      <c r="H1532" s="95" t="str">
        <f>IF(G1532="","",G1532/[1]SUMMARY!$J$5)</f>
        <v/>
      </c>
      <c r="J1532" s="134"/>
      <c r="K1532" s="134"/>
      <c r="L1532" s="134"/>
      <c r="M1532" s="97"/>
      <c r="N1532" s="134"/>
      <c r="O1532" s="135"/>
    </row>
    <row r="1533" spans="2:15" s="133" customFormat="1" x14ac:dyDescent="0.3">
      <c r="B1533" s="133" t="s">
        <v>1771</v>
      </c>
      <c r="E1533" s="94"/>
      <c r="F1533" s="94"/>
      <c r="H1533" s="95" t="str">
        <f>IF(G1533="","",G1533/[1]SUMMARY!$J$5)</f>
        <v/>
      </c>
      <c r="J1533" s="134"/>
      <c r="K1533" s="134"/>
      <c r="L1533" s="134"/>
      <c r="M1533" s="97"/>
      <c r="N1533" s="134"/>
      <c r="O1533" s="135"/>
    </row>
    <row r="1534" spans="2:15" s="133" customFormat="1" x14ac:dyDescent="0.3">
      <c r="B1534" s="133" t="s">
        <v>1772</v>
      </c>
      <c r="E1534" s="94"/>
      <c r="F1534" s="94"/>
      <c r="H1534" s="95" t="str">
        <f>IF(G1534="","",G1534/[1]SUMMARY!$J$5)</f>
        <v/>
      </c>
      <c r="J1534" s="134"/>
      <c r="K1534" s="134"/>
      <c r="L1534" s="134"/>
      <c r="M1534" s="97"/>
      <c r="N1534" s="134"/>
      <c r="O1534" s="135"/>
    </row>
    <row r="1535" spans="2:15" s="133" customFormat="1" x14ac:dyDescent="0.3">
      <c r="B1535" s="133" t="s">
        <v>1773</v>
      </c>
      <c r="E1535" s="94"/>
      <c r="F1535" s="94"/>
      <c r="H1535" s="95" t="str">
        <f>IF(G1535="","",G1535/[1]SUMMARY!$J$5)</f>
        <v/>
      </c>
      <c r="J1535" s="134"/>
      <c r="K1535" s="134"/>
      <c r="L1535" s="134"/>
      <c r="M1535" s="97"/>
      <c r="N1535" s="134"/>
      <c r="O1535" s="135"/>
    </row>
    <row r="1536" spans="2:15" s="133" customFormat="1" x14ac:dyDescent="0.3">
      <c r="B1536" s="133" t="s">
        <v>1774</v>
      </c>
      <c r="E1536" s="94"/>
      <c r="F1536" s="94"/>
      <c r="H1536" s="95" t="str">
        <f>IF(G1536="","",G1536/[1]SUMMARY!$J$5)</f>
        <v/>
      </c>
      <c r="J1536" s="134"/>
      <c r="K1536" s="134"/>
      <c r="L1536" s="134"/>
      <c r="M1536" s="97"/>
      <c r="N1536" s="134"/>
      <c r="O1536" s="135"/>
    </row>
    <row r="1537" spans="2:15" s="133" customFormat="1" x14ac:dyDescent="0.3">
      <c r="B1537" s="133" t="s">
        <v>1775</v>
      </c>
      <c r="E1537" s="94"/>
      <c r="F1537" s="94"/>
      <c r="H1537" s="95" t="str">
        <f>IF(G1537="","",G1537/[1]SUMMARY!$J$5)</f>
        <v/>
      </c>
      <c r="J1537" s="134"/>
      <c r="K1537" s="134"/>
      <c r="L1537" s="134"/>
      <c r="M1537" s="97"/>
      <c r="N1537" s="134"/>
      <c r="O1537" s="135"/>
    </row>
    <row r="1538" spans="2:15" s="133" customFormat="1" x14ac:dyDescent="0.3">
      <c r="B1538" s="133" t="s">
        <v>1776</v>
      </c>
      <c r="E1538" s="94"/>
      <c r="F1538" s="94"/>
      <c r="H1538" s="95" t="str">
        <f>IF(G1538="","",G1538/[1]SUMMARY!$J$5)</f>
        <v/>
      </c>
      <c r="J1538" s="134"/>
      <c r="K1538" s="134"/>
      <c r="L1538" s="134"/>
      <c r="M1538" s="97"/>
      <c r="N1538" s="134"/>
      <c r="O1538" s="135"/>
    </row>
    <row r="1539" spans="2:15" s="133" customFormat="1" x14ac:dyDescent="0.3">
      <c r="B1539" s="133" t="s">
        <v>1777</v>
      </c>
      <c r="E1539" s="94"/>
      <c r="F1539" s="94"/>
      <c r="H1539" s="95" t="str">
        <f>IF(G1539="","",G1539/[1]SUMMARY!$J$5)</f>
        <v/>
      </c>
      <c r="J1539" s="134"/>
      <c r="K1539" s="134"/>
      <c r="L1539" s="134"/>
      <c r="M1539" s="97"/>
      <c r="N1539" s="134"/>
      <c r="O1539" s="135"/>
    </row>
    <row r="1540" spans="2:15" s="133" customFormat="1" x14ac:dyDescent="0.3">
      <c r="B1540" s="133" t="s">
        <v>1778</v>
      </c>
      <c r="E1540" s="94"/>
      <c r="F1540" s="94"/>
      <c r="H1540" s="95" t="str">
        <f>IF(G1540="","",G1540/[1]SUMMARY!$J$5)</f>
        <v/>
      </c>
      <c r="J1540" s="134"/>
      <c r="K1540" s="134"/>
      <c r="L1540" s="134"/>
      <c r="M1540" s="97"/>
      <c r="N1540" s="134"/>
      <c r="O1540" s="135"/>
    </row>
    <row r="1541" spans="2:15" s="133" customFormat="1" x14ac:dyDescent="0.3">
      <c r="B1541" s="133" t="s">
        <v>1779</v>
      </c>
      <c r="E1541" s="94"/>
      <c r="F1541" s="94"/>
      <c r="H1541" s="95" t="str">
        <f>IF(G1541="","",G1541/[1]SUMMARY!$J$5)</f>
        <v/>
      </c>
      <c r="J1541" s="134"/>
      <c r="K1541" s="134"/>
      <c r="L1541" s="134"/>
      <c r="M1541" s="97"/>
      <c r="N1541" s="134"/>
      <c r="O1541" s="135"/>
    </row>
    <row r="1542" spans="2:15" s="133" customFormat="1" x14ac:dyDescent="0.3">
      <c r="B1542" s="133" t="s">
        <v>1780</v>
      </c>
      <c r="E1542" s="94"/>
      <c r="F1542" s="94"/>
      <c r="H1542" s="95" t="str">
        <f>IF(G1542="","",G1542/[1]SUMMARY!$J$5)</f>
        <v/>
      </c>
      <c r="J1542" s="134"/>
      <c r="K1542" s="134"/>
      <c r="L1542" s="134"/>
      <c r="M1542" s="97"/>
      <c r="N1542" s="134"/>
      <c r="O1542" s="135"/>
    </row>
    <row r="1543" spans="2:15" s="133" customFormat="1" x14ac:dyDescent="0.3">
      <c r="B1543" s="133" t="s">
        <v>1781</v>
      </c>
      <c r="E1543" s="94"/>
      <c r="F1543" s="94"/>
      <c r="H1543" s="95" t="str">
        <f>IF(G1543="","",G1543/[1]SUMMARY!$J$5)</f>
        <v/>
      </c>
      <c r="J1543" s="134"/>
      <c r="K1543" s="134"/>
      <c r="L1543" s="134"/>
      <c r="M1543" s="97"/>
      <c r="N1543" s="134"/>
      <c r="O1543" s="135"/>
    </row>
    <row r="1544" spans="2:15" s="133" customFormat="1" x14ac:dyDescent="0.3">
      <c r="B1544" s="133" t="s">
        <v>1782</v>
      </c>
      <c r="E1544" s="94"/>
      <c r="F1544" s="94"/>
      <c r="H1544" s="95" t="str">
        <f>IF(G1544="","",G1544/[1]SUMMARY!$J$5)</f>
        <v/>
      </c>
      <c r="J1544" s="134"/>
      <c r="K1544" s="134"/>
      <c r="L1544" s="134"/>
      <c r="M1544" s="97"/>
      <c r="N1544" s="134"/>
      <c r="O1544" s="135"/>
    </row>
    <row r="1545" spans="2:15" s="133" customFormat="1" x14ac:dyDescent="0.3">
      <c r="B1545" s="133" t="s">
        <v>1783</v>
      </c>
      <c r="E1545" s="94"/>
      <c r="F1545" s="94"/>
      <c r="H1545" s="95" t="str">
        <f>IF(G1545="","",G1545/[1]SUMMARY!$J$5)</f>
        <v/>
      </c>
      <c r="J1545" s="134"/>
      <c r="K1545" s="134"/>
      <c r="L1545" s="134"/>
      <c r="M1545" s="97"/>
      <c r="N1545" s="134"/>
      <c r="O1545" s="135"/>
    </row>
    <row r="1546" spans="2:15" s="133" customFormat="1" x14ac:dyDescent="0.3">
      <c r="B1546" s="133" t="s">
        <v>1784</v>
      </c>
      <c r="E1546" s="94"/>
      <c r="F1546" s="94"/>
      <c r="H1546" s="95" t="str">
        <f>IF(G1546="","",G1546/[1]SUMMARY!$J$5)</f>
        <v/>
      </c>
      <c r="J1546" s="134"/>
      <c r="K1546" s="134"/>
      <c r="L1546" s="134"/>
      <c r="M1546" s="97"/>
      <c r="N1546" s="134"/>
      <c r="O1546" s="135"/>
    </row>
    <row r="1547" spans="2:15" s="133" customFormat="1" x14ac:dyDescent="0.3">
      <c r="B1547" s="133" t="s">
        <v>1785</v>
      </c>
      <c r="E1547" s="94"/>
      <c r="F1547" s="94"/>
      <c r="H1547" s="95" t="str">
        <f>IF(G1547="","",G1547/[1]SUMMARY!$J$5)</f>
        <v/>
      </c>
      <c r="J1547" s="134"/>
      <c r="K1547" s="134"/>
      <c r="L1547" s="134"/>
      <c r="M1547" s="97"/>
      <c r="N1547" s="134"/>
      <c r="O1547" s="135"/>
    </row>
    <row r="1548" spans="2:15" s="133" customFormat="1" x14ac:dyDescent="0.3">
      <c r="B1548" s="133" t="s">
        <v>1786</v>
      </c>
      <c r="E1548" s="94"/>
      <c r="F1548" s="94"/>
      <c r="H1548" s="95" t="str">
        <f>IF(G1548="","",G1548/[1]SUMMARY!$J$5)</f>
        <v/>
      </c>
      <c r="J1548" s="134"/>
      <c r="K1548" s="134"/>
      <c r="L1548" s="134"/>
      <c r="M1548" s="97"/>
      <c r="N1548" s="134"/>
      <c r="O1548" s="135"/>
    </row>
    <row r="1549" spans="2:15" s="133" customFormat="1" x14ac:dyDescent="0.3">
      <c r="B1549" s="133" t="s">
        <v>1787</v>
      </c>
      <c r="E1549" s="94"/>
      <c r="F1549" s="94"/>
      <c r="H1549" s="95" t="str">
        <f>IF(G1549="","",G1549/[1]SUMMARY!$J$5)</f>
        <v/>
      </c>
      <c r="J1549" s="134"/>
      <c r="K1549" s="134"/>
      <c r="L1549" s="134"/>
      <c r="M1549" s="97"/>
      <c r="N1549" s="134"/>
      <c r="O1549" s="135"/>
    </row>
    <row r="1550" spans="2:15" s="133" customFormat="1" x14ac:dyDescent="0.3">
      <c r="B1550" s="133" t="s">
        <v>1788</v>
      </c>
      <c r="E1550" s="94"/>
      <c r="F1550" s="94"/>
      <c r="H1550" s="95" t="str">
        <f>IF(G1550="","",G1550/[1]SUMMARY!$J$5)</f>
        <v/>
      </c>
      <c r="J1550" s="134"/>
      <c r="K1550" s="134"/>
      <c r="L1550" s="134"/>
      <c r="M1550" s="97"/>
      <c r="N1550" s="134"/>
      <c r="O1550" s="135"/>
    </row>
    <row r="1551" spans="2:15" s="133" customFormat="1" x14ac:dyDescent="0.3">
      <c r="B1551" s="133" t="s">
        <v>1789</v>
      </c>
      <c r="E1551" s="94"/>
      <c r="F1551" s="94"/>
      <c r="H1551" s="95" t="str">
        <f>IF(G1551="","",G1551/[1]SUMMARY!$J$5)</f>
        <v/>
      </c>
      <c r="J1551" s="134"/>
      <c r="K1551" s="134"/>
      <c r="L1551" s="134"/>
      <c r="M1551" s="97"/>
      <c r="N1551" s="134"/>
      <c r="O1551" s="135"/>
    </row>
    <row r="1552" spans="2:15" s="133" customFormat="1" x14ac:dyDescent="0.3">
      <c r="B1552" s="133" t="s">
        <v>1790</v>
      </c>
      <c r="E1552" s="94"/>
      <c r="F1552" s="94"/>
      <c r="H1552" s="95" t="str">
        <f>IF(G1552="","",G1552/[1]SUMMARY!$J$5)</f>
        <v/>
      </c>
      <c r="J1552" s="134"/>
      <c r="K1552" s="134"/>
      <c r="L1552" s="134"/>
      <c r="M1552" s="97"/>
      <c r="N1552" s="134"/>
      <c r="O1552" s="135"/>
    </row>
    <row r="1553" spans="2:15" s="133" customFormat="1" x14ac:dyDescent="0.3">
      <c r="B1553" s="133" t="s">
        <v>1791</v>
      </c>
      <c r="E1553" s="94"/>
      <c r="F1553" s="94"/>
      <c r="H1553" s="95" t="str">
        <f>IF(G1553="","",G1553/[1]SUMMARY!$J$5)</f>
        <v/>
      </c>
      <c r="J1553" s="134"/>
      <c r="K1553" s="134"/>
      <c r="L1553" s="134"/>
      <c r="M1553" s="97"/>
      <c r="N1553" s="134"/>
      <c r="O1553" s="135"/>
    </row>
    <row r="1554" spans="2:15" s="133" customFormat="1" x14ac:dyDescent="0.3">
      <c r="B1554" s="133" t="s">
        <v>1792</v>
      </c>
      <c r="E1554" s="94"/>
      <c r="F1554" s="94"/>
      <c r="H1554" s="95" t="str">
        <f>IF(G1554="","",G1554/[1]SUMMARY!$J$5)</f>
        <v/>
      </c>
      <c r="J1554" s="134"/>
      <c r="K1554" s="134"/>
      <c r="L1554" s="134"/>
      <c r="M1554" s="97"/>
      <c r="N1554" s="134"/>
      <c r="O1554" s="135"/>
    </row>
    <row r="1555" spans="2:15" s="133" customFormat="1" x14ac:dyDescent="0.3">
      <c r="B1555" s="133" t="s">
        <v>1793</v>
      </c>
      <c r="E1555" s="94"/>
      <c r="F1555" s="94"/>
      <c r="H1555" s="95" t="str">
        <f>IF(G1555="","",G1555/[1]SUMMARY!$J$5)</f>
        <v/>
      </c>
      <c r="J1555" s="134"/>
      <c r="K1555" s="134"/>
      <c r="L1555" s="134"/>
      <c r="M1555" s="97"/>
      <c r="N1555" s="134"/>
      <c r="O1555" s="135"/>
    </row>
    <row r="1556" spans="2:15" s="133" customFormat="1" x14ac:dyDescent="0.3">
      <c r="B1556" s="133" t="s">
        <v>1794</v>
      </c>
      <c r="E1556" s="94"/>
      <c r="F1556" s="94"/>
      <c r="H1556" s="95" t="str">
        <f>IF(G1556="","",G1556/[1]SUMMARY!$J$5)</f>
        <v/>
      </c>
      <c r="J1556" s="134"/>
      <c r="K1556" s="134"/>
      <c r="L1556" s="134"/>
      <c r="M1556" s="97"/>
      <c r="N1556" s="134"/>
      <c r="O1556" s="135"/>
    </row>
    <row r="1557" spans="2:15" s="133" customFormat="1" x14ac:dyDescent="0.3">
      <c r="B1557" s="133" t="s">
        <v>1795</v>
      </c>
      <c r="E1557" s="94"/>
      <c r="F1557" s="94"/>
      <c r="H1557" s="95" t="str">
        <f>IF(G1557="","",G1557/[1]SUMMARY!$J$5)</f>
        <v/>
      </c>
      <c r="J1557" s="134"/>
      <c r="K1557" s="134"/>
      <c r="L1557" s="134"/>
      <c r="M1557" s="97"/>
      <c r="N1557" s="134"/>
      <c r="O1557" s="135"/>
    </row>
    <row r="1558" spans="2:15" s="133" customFormat="1" x14ac:dyDescent="0.3">
      <c r="B1558" s="133" t="s">
        <v>1796</v>
      </c>
      <c r="E1558" s="94"/>
      <c r="F1558" s="94"/>
      <c r="H1558" s="95" t="str">
        <f>IF(G1558="","",G1558/[1]SUMMARY!$J$5)</f>
        <v/>
      </c>
      <c r="J1558" s="134"/>
      <c r="K1558" s="134"/>
      <c r="L1558" s="134"/>
      <c r="M1558" s="97"/>
      <c r="N1558" s="134"/>
      <c r="O1558" s="135"/>
    </row>
    <row r="1559" spans="2:15" s="133" customFormat="1" x14ac:dyDescent="0.3">
      <c r="B1559" s="133" t="s">
        <v>1797</v>
      </c>
      <c r="E1559" s="94"/>
      <c r="F1559" s="94"/>
      <c r="H1559" s="95" t="str">
        <f>IF(G1559="","",G1559/[1]SUMMARY!$J$5)</f>
        <v/>
      </c>
      <c r="J1559" s="134"/>
      <c r="K1559" s="134"/>
      <c r="L1559" s="134"/>
      <c r="M1559" s="97"/>
      <c r="N1559" s="134"/>
      <c r="O1559" s="135"/>
    </row>
    <row r="1560" spans="2:15" s="133" customFormat="1" x14ac:dyDescent="0.3">
      <c r="B1560" s="133" t="s">
        <v>1798</v>
      </c>
      <c r="E1560" s="94"/>
      <c r="F1560" s="94"/>
      <c r="H1560" s="95" t="str">
        <f>IF(G1560="","",G1560/[1]SUMMARY!$J$5)</f>
        <v/>
      </c>
      <c r="J1560" s="134"/>
      <c r="K1560" s="134"/>
      <c r="L1560" s="134"/>
      <c r="M1560" s="97"/>
      <c r="N1560" s="134"/>
      <c r="O1560" s="135"/>
    </row>
    <row r="1561" spans="2:15" s="133" customFormat="1" x14ac:dyDescent="0.3">
      <c r="B1561" s="133" t="s">
        <v>1799</v>
      </c>
      <c r="E1561" s="94"/>
      <c r="F1561" s="94"/>
      <c r="H1561" s="95" t="str">
        <f>IF(G1561="","",G1561/[1]SUMMARY!$J$5)</f>
        <v/>
      </c>
      <c r="J1561" s="134"/>
      <c r="K1561" s="134"/>
      <c r="L1561" s="134"/>
      <c r="M1561" s="97"/>
      <c r="N1561" s="134"/>
      <c r="O1561" s="135"/>
    </row>
    <row r="1562" spans="2:15" s="133" customFormat="1" x14ac:dyDescent="0.3">
      <c r="B1562" s="133" t="s">
        <v>1800</v>
      </c>
      <c r="E1562" s="94"/>
      <c r="F1562" s="94"/>
      <c r="H1562" s="95" t="str">
        <f>IF(G1562="","",G1562/[1]SUMMARY!$J$5)</f>
        <v/>
      </c>
      <c r="J1562" s="134"/>
      <c r="K1562" s="134"/>
      <c r="L1562" s="134"/>
      <c r="M1562" s="97"/>
      <c r="N1562" s="134"/>
      <c r="O1562" s="135"/>
    </row>
    <row r="1563" spans="2:15" s="133" customFormat="1" x14ac:dyDescent="0.3">
      <c r="B1563" s="133" t="s">
        <v>1801</v>
      </c>
      <c r="E1563" s="94"/>
      <c r="F1563" s="94"/>
      <c r="H1563" s="95" t="str">
        <f>IF(G1563="","",G1563/[1]SUMMARY!$J$5)</f>
        <v/>
      </c>
      <c r="J1563" s="134"/>
      <c r="K1563" s="134"/>
      <c r="L1563" s="134"/>
      <c r="M1563" s="97"/>
      <c r="N1563" s="134"/>
      <c r="O1563" s="135"/>
    </row>
    <row r="1564" spans="2:15" s="133" customFormat="1" x14ac:dyDescent="0.3">
      <c r="B1564" s="133" t="s">
        <v>1802</v>
      </c>
      <c r="E1564" s="94"/>
      <c r="F1564" s="94"/>
      <c r="H1564" s="95" t="str">
        <f>IF(G1564="","",G1564/[1]SUMMARY!$J$5)</f>
        <v/>
      </c>
      <c r="J1564" s="134"/>
      <c r="K1564" s="134"/>
      <c r="L1564" s="134"/>
      <c r="M1564" s="97"/>
      <c r="N1564" s="134"/>
      <c r="O1564" s="135"/>
    </row>
    <row r="1565" spans="2:15" s="133" customFormat="1" x14ac:dyDescent="0.3">
      <c r="B1565" s="133" t="s">
        <v>1803</v>
      </c>
      <c r="E1565" s="94"/>
      <c r="F1565" s="94"/>
      <c r="H1565" s="95" t="str">
        <f>IF(G1565="","",G1565/[1]SUMMARY!$J$5)</f>
        <v/>
      </c>
      <c r="J1565" s="134"/>
      <c r="K1565" s="134"/>
      <c r="L1565" s="134"/>
      <c r="M1565" s="97"/>
      <c r="N1565" s="134"/>
      <c r="O1565" s="135"/>
    </row>
    <row r="1566" spans="2:15" s="133" customFormat="1" x14ac:dyDescent="0.3">
      <c r="B1566" s="133" t="s">
        <v>1804</v>
      </c>
      <c r="E1566" s="94"/>
      <c r="F1566" s="94"/>
      <c r="H1566" s="95" t="str">
        <f>IF(G1566="","",G1566/[1]SUMMARY!$J$5)</f>
        <v/>
      </c>
      <c r="J1566" s="134"/>
      <c r="K1566" s="134"/>
      <c r="L1566" s="134"/>
      <c r="M1566" s="97"/>
      <c r="N1566" s="134"/>
      <c r="O1566" s="135"/>
    </row>
    <row r="1567" spans="2:15" s="133" customFormat="1" x14ac:dyDescent="0.3">
      <c r="B1567" s="133" t="s">
        <v>1805</v>
      </c>
      <c r="E1567" s="94"/>
      <c r="F1567" s="94"/>
      <c r="H1567" s="95" t="str">
        <f>IF(G1567="","",G1567/[1]SUMMARY!$J$5)</f>
        <v/>
      </c>
      <c r="J1567" s="134"/>
      <c r="K1567" s="134"/>
      <c r="L1567" s="134"/>
      <c r="M1567" s="97"/>
      <c r="N1567" s="134"/>
      <c r="O1567" s="135"/>
    </row>
    <row r="1568" spans="2:15" s="133" customFormat="1" x14ac:dyDescent="0.3">
      <c r="B1568" s="133" t="s">
        <v>1806</v>
      </c>
      <c r="E1568" s="94"/>
      <c r="F1568" s="94"/>
      <c r="H1568" s="95" t="str">
        <f>IF(G1568="","",G1568/[1]SUMMARY!$J$5)</f>
        <v/>
      </c>
      <c r="J1568" s="134"/>
      <c r="K1568" s="134"/>
      <c r="L1568" s="134"/>
      <c r="M1568" s="97"/>
      <c r="N1568" s="134"/>
      <c r="O1568" s="135"/>
    </row>
    <row r="1569" spans="2:15" s="133" customFormat="1" x14ac:dyDescent="0.3">
      <c r="B1569" s="133" t="s">
        <v>1807</v>
      </c>
      <c r="E1569" s="94"/>
      <c r="F1569" s="94"/>
      <c r="H1569" s="95" t="str">
        <f>IF(G1569="","",G1569/[1]SUMMARY!$J$5)</f>
        <v/>
      </c>
      <c r="J1569" s="134"/>
      <c r="K1569" s="134"/>
      <c r="L1569" s="134"/>
      <c r="M1569" s="97"/>
      <c r="N1569" s="134"/>
      <c r="O1569" s="135"/>
    </row>
    <row r="1570" spans="2:15" s="133" customFormat="1" x14ac:dyDescent="0.3">
      <c r="B1570" s="133" t="s">
        <v>1808</v>
      </c>
      <c r="E1570" s="94"/>
      <c r="F1570" s="94"/>
      <c r="H1570" s="95" t="str">
        <f>IF(G1570="","",G1570/[1]SUMMARY!$J$5)</f>
        <v/>
      </c>
      <c r="J1570" s="134"/>
      <c r="K1570" s="134"/>
      <c r="L1570" s="134"/>
      <c r="M1570" s="97"/>
      <c r="N1570" s="134"/>
      <c r="O1570" s="135"/>
    </row>
    <row r="1571" spans="2:15" s="133" customFormat="1" x14ac:dyDescent="0.3">
      <c r="B1571" s="133" t="s">
        <v>1809</v>
      </c>
      <c r="E1571" s="94"/>
      <c r="F1571" s="94"/>
      <c r="H1571" s="95" t="str">
        <f>IF(G1571="","",G1571/[1]SUMMARY!$J$5)</f>
        <v/>
      </c>
      <c r="J1571" s="134"/>
      <c r="K1571" s="134"/>
      <c r="L1571" s="134"/>
      <c r="M1571" s="97"/>
      <c r="N1571" s="134"/>
      <c r="O1571" s="135"/>
    </row>
    <row r="1572" spans="2:15" s="133" customFormat="1" x14ac:dyDescent="0.3">
      <c r="B1572" s="133" t="s">
        <v>1810</v>
      </c>
      <c r="E1572" s="94"/>
      <c r="F1572" s="94"/>
      <c r="H1572" s="95" t="str">
        <f>IF(G1572="","",G1572/[1]SUMMARY!$J$5)</f>
        <v/>
      </c>
      <c r="J1572" s="134"/>
      <c r="K1572" s="134"/>
      <c r="L1572" s="134"/>
      <c r="M1572" s="97"/>
      <c r="N1572" s="134"/>
      <c r="O1572" s="135"/>
    </row>
    <row r="1573" spans="2:15" s="133" customFormat="1" x14ac:dyDescent="0.3">
      <c r="B1573" s="133" t="s">
        <v>1811</v>
      </c>
      <c r="E1573" s="94"/>
      <c r="F1573" s="94"/>
      <c r="H1573" s="95" t="str">
        <f>IF(G1573="","",G1573/[1]SUMMARY!$J$5)</f>
        <v/>
      </c>
      <c r="J1573" s="134"/>
      <c r="K1573" s="134"/>
      <c r="L1573" s="134"/>
      <c r="M1573" s="97"/>
      <c r="N1573" s="134"/>
      <c r="O1573" s="135"/>
    </row>
    <row r="1574" spans="2:15" s="133" customFormat="1" x14ac:dyDescent="0.3">
      <c r="B1574" s="133" t="s">
        <v>1812</v>
      </c>
      <c r="E1574" s="94"/>
      <c r="F1574" s="94"/>
      <c r="H1574" s="95" t="str">
        <f>IF(G1574="","",G1574/[1]SUMMARY!$J$5)</f>
        <v/>
      </c>
      <c r="J1574" s="134"/>
      <c r="K1574" s="134"/>
      <c r="L1574" s="134"/>
      <c r="M1574" s="97"/>
      <c r="N1574" s="134"/>
      <c r="O1574" s="135"/>
    </row>
    <row r="1575" spans="2:15" s="133" customFormat="1" x14ac:dyDescent="0.3">
      <c r="B1575" s="133" t="s">
        <v>1813</v>
      </c>
      <c r="E1575" s="94"/>
      <c r="F1575" s="94"/>
      <c r="H1575" s="95" t="str">
        <f>IF(G1575="","",G1575/[1]SUMMARY!$J$5)</f>
        <v/>
      </c>
      <c r="J1575" s="134"/>
      <c r="K1575" s="134"/>
      <c r="L1575" s="134"/>
      <c r="M1575" s="97"/>
      <c r="N1575" s="134"/>
      <c r="O1575" s="135"/>
    </row>
    <row r="1576" spans="2:15" s="133" customFormat="1" x14ac:dyDescent="0.3">
      <c r="B1576" s="133" t="s">
        <v>1814</v>
      </c>
      <c r="E1576" s="94"/>
      <c r="F1576" s="94"/>
      <c r="H1576" s="95" t="str">
        <f>IF(G1576="","",G1576/[1]SUMMARY!$J$5)</f>
        <v/>
      </c>
      <c r="J1576" s="134"/>
      <c r="K1576" s="134"/>
      <c r="L1576" s="134"/>
      <c r="M1576" s="97"/>
      <c r="N1576" s="134"/>
      <c r="O1576" s="135"/>
    </row>
    <row r="1577" spans="2:15" s="133" customFormat="1" x14ac:dyDescent="0.3">
      <c r="B1577" s="133" t="s">
        <v>1815</v>
      </c>
      <c r="E1577" s="94"/>
      <c r="F1577" s="94"/>
      <c r="H1577" s="95" t="str">
        <f>IF(G1577="","",G1577/[1]SUMMARY!$J$5)</f>
        <v/>
      </c>
      <c r="J1577" s="134"/>
      <c r="K1577" s="134"/>
      <c r="L1577" s="134"/>
      <c r="M1577" s="97"/>
      <c r="N1577" s="134"/>
      <c r="O1577" s="135"/>
    </row>
    <row r="1578" spans="2:15" s="133" customFormat="1" x14ac:dyDescent="0.3">
      <c r="B1578" s="133" t="s">
        <v>1816</v>
      </c>
      <c r="E1578" s="94"/>
      <c r="F1578" s="94"/>
      <c r="H1578" s="95" t="str">
        <f>IF(G1578="","",G1578/[1]SUMMARY!$J$5)</f>
        <v/>
      </c>
      <c r="J1578" s="134"/>
      <c r="K1578" s="134"/>
      <c r="L1578" s="134"/>
      <c r="M1578" s="97"/>
      <c r="N1578" s="134"/>
      <c r="O1578" s="135"/>
    </row>
    <row r="1579" spans="2:15" s="133" customFormat="1" x14ac:dyDescent="0.3">
      <c r="B1579" s="133" t="s">
        <v>1817</v>
      </c>
      <c r="E1579" s="94"/>
      <c r="F1579" s="94"/>
      <c r="H1579" s="95" t="str">
        <f>IF(G1579="","",G1579/[1]SUMMARY!$J$5)</f>
        <v/>
      </c>
      <c r="J1579" s="134"/>
      <c r="K1579" s="134"/>
      <c r="L1579" s="134"/>
      <c r="M1579" s="97"/>
      <c r="N1579" s="134"/>
      <c r="O1579" s="135"/>
    </row>
    <row r="1580" spans="2:15" s="133" customFormat="1" x14ac:dyDescent="0.3">
      <c r="B1580" s="133" t="s">
        <v>1818</v>
      </c>
      <c r="E1580" s="94"/>
      <c r="F1580" s="94"/>
      <c r="H1580" s="95" t="str">
        <f>IF(G1580="","",G1580/[1]SUMMARY!$J$5)</f>
        <v/>
      </c>
      <c r="J1580" s="134"/>
      <c r="K1580" s="134"/>
      <c r="L1580" s="134"/>
      <c r="M1580" s="97"/>
      <c r="N1580" s="134"/>
      <c r="O1580" s="135"/>
    </row>
    <row r="1581" spans="2:15" s="133" customFormat="1" x14ac:dyDescent="0.3">
      <c r="B1581" s="133" t="s">
        <v>1819</v>
      </c>
      <c r="E1581" s="94"/>
      <c r="F1581" s="94"/>
      <c r="H1581" s="95" t="str">
        <f>IF(G1581="","",G1581/[1]SUMMARY!$J$5)</f>
        <v/>
      </c>
      <c r="J1581" s="134"/>
      <c r="K1581" s="134"/>
      <c r="L1581" s="134"/>
      <c r="M1581" s="97"/>
      <c r="N1581" s="134"/>
      <c r="O1581" s="135"/>
    </row>
    <row r="1582" spans="2:15" s="133" customFormat="1" x14ac:dyDescent="0.3">
      <c r="B1582" s="133" t="s">
        <v>1820</v>
      </c>
      <c r="E1582" s="94"/>
      <c r="F1582" s="94"/>
      <c r="H1582" s="95" t="str">
        <f>IF(G1582="","",G1582/[1]SUMMARY!$J$5)</f>
        <v/>
      </c>
      <c r="J1582" s="134"/>
      <c r="K1582" s="134"/>
      <c r="L1582" s="134"/>
      <c r="M1582" s="97"/>
      <c r="N1582" s="134"/>
      <c r="O1582" s="135"/>
    </row>
    <row r="1583" spans="2:15" s="133" customFormat="1" x14ac:dyDescent="0.3">
      <c r="B1583" s="133" t="s">
        <v>1821</v>
      </c>
      <c r="E1583" s="94"/>
      <c r="F1583" s="94"/>
      <c r="H1583" s="95" t="str">
        <f>IF(G1583="","",G1583/[1]SUMMARY!$J$5)</f>
        <v/>
      </c>
      <c r="J1583" s="134"/>
      <c r="K1583" s="134"/>
      <c r="L1583" s="134"/>
      <c r="M1583" s="97"/>
      <c r="N1583" s="134"/>
      <c r="O1583" s="135"/>
    </row>
    <row r="1584" spans="2:15" s="133" customFormat="1" x14ac:dyDescent="0.3">
      <c r="B1584" s="133" t="s">
        <v>1822</v>
      </c>
      <c r="E1584" s="94"/>
      <c r="F1584" s="94"/>
      <c r="H1584" s="95" t="str">
        <f>IF(G1584="","",G1584/[1]SUMMARY!$J$5)</f>
        <v/>
      </c>
      <c r="J1584" s="134"/>
      <c r="K1584" s="134"/>
      <c r="L1584" s="134"/>
      <c r="M1584" s="97"/>
      <c r="N1584" s="134"/>
      <c r="O1584" s="135"/>
    </row>
    <row r="1585" spans="2:15" s="133" customFormat="1" x14ac:dyDescent="0.3">
      <c r="B1585" s="133" t="s">
        <v>1823</v>
      </c>
      <c r="E1585" s="94"/>
      <c r="F1585" s="94"/>
      <c r="H1585" s="95" t="str">
        <f>IF(G1585="","",G1585/[1]SUMMARY!$J$5)</f>
        <v/>
      </c>
      <c r="J1585" s="134"/>
      <c r="K1585" s="134"/>
      <c r="L1585" s="134"/>
      <c r="M1585" s="97"/>
      <c r="N1585" s="134"/>
      <c r="O1585" s="135"/>
    </row>
    <row r="1586" spans="2:15" s="133" customFormat="1" x14ac:dyDescent="0.3">
      <c r="B1586" s="133" t="s">
        <v>1824</v>
      </c>
      <c r="E1586" s="94"/>
      <c r="F1586" s="94"/>
      <c r="H1586" s="95" t="str">
        <f>IF(G1586="","",G1586/[1]SUMMARY!$J$5)</f>
        <v/>
      </c>
      <c r="J1586" s="134"/>
      <c r="K1586" s="134"/>
      <c r="L1586" s="134"/>
      <c r="M1586" s="97"/>
      <c r="N1586" s="134"/>
      <c r="O1586" s="135"/>
    </row>
    <row r="1587" spans="2:15" s="133" customFormat="1" x14ac:dyDescent="0.3">
      <c r="B1587" s="133" t="s">
        <v>1825</v>
      </c>
      <c r="E1587" s="94"/>
      <c r="F1587" s="94"/>
      <c r="H1587" s="95" t="str">
        <f>IF(G1587="","",G1587/[1]SUMMARY!$J$5)</f>
        <v/>
      </c>
      <c r="J1587" s="134"/>
      <c r="K1587" s="134"/>
      <c r="L1587" s="134"/>
      <c r="M1587" s="97"/>
      <c r="N1587" s="134"/>
      <c r="O1587" s="135"/>
    </row>
    <row r="1588" spans="2:15" s="133" customFormat="1" x14ac:dyDescent="0.3">
      <c r="B1588" s="133" t="s">
        <v>1826</v>
      </c>
      <c r="E1588" s="94"/>
      <c r="F1588" s="94"/>
      <c r="H1588" s="95" t="str">
        <f>IF(G1588="","",G1588/[1]SUMMARY!$J$5)</f>
        <v/>
      </c>
      <c r="J1588" s="134"/>
      <c r="K1588" s="134"/>
      <c r="L1588" s="134"/>
      <c r="M1588" s="97"/>
      <c r="N1588" s="134"/>
      <c r="O1588" s="135"/>
    </row>
    <row r="1589" spans="2:15" s="133" customFormat="1" x14ac:dyDescent="0.3">
      <c r="B1589" s="133" t="s">
        <v>1827</v>
      </c>
      <c r="E1589" s="94"/>
      <c r="F1589" s="94"/>
      <c r="H1589" s="95" t="str">
        <f>IF(G1589="","",G1589/[1]SUMMARY!$J$5)</f>
        <v/>
      </c>
      <c r="J1589" s="134"/>
      <c r="K1589" s="134"/>
      <c r="L1589" s="134"/>
      <c r="M1589" s="97"/>
      <c r="N1589" s="134"/>
      <c r="O1589" s="135"/>
    </row>
    <row r="1590" spans="2:15" s="133" customFormat="1" x14ac:dyDescent="0.3">
      <c r="B1590" s="133" t="s">
        <v>1828</v>
      </c>
      <c r="E1590" s="94"/>
      <c r="F1590" s="94"/>
      <c r="H1590" s="95" t="str">
        <f>IF(G1590="","",G1590/[1]SUMMARY!$J$5)</f>
        <v/>
      </c>
      <c r="J1590" s="134"/>
      <c r="K1590" s="134"/>
      <c r="L1590" s="134"/>
      <c r="M1590" s="97"/>
      <c r="N1590" s="134"/>
      <c r="O1590" s="135"/>
    </row>
    <row r="1591" spans="2:15" s="133" customFormat="1" x14ac:dyDescent="0.3">
      <c r="B1591" s="133" t="s">
        <v>1829</v>
      </c>
      <c r="E1591" s="94"/>
      <c r="F1591" s="94"/>
      <c r="H1591" s="95" t="str">
        <f>IF(G1591="","",G1591/[1]SUMMARY!$J$5)</f>
        <v/>
      </c>
      <c r="J1591" s="134"/>
      <c r="K1591" s="134"/>
      <c r="L1591" s="134"/>
      <c r="M1591" s="97"/>
      <c r="N1591" s="134"/>
      <c r="O1591" s="135"/>
    </row>
    <row r="1592" spans="2:15" s="133" customFormat="1" x14ac:dyDescent="0.3">
      <c r="B1592" s="133" t="s">
        <v>1830</v>
      </c>
      <c r="E1592" s="94"/>
      <c r="F1592" s="94"/>
      <c r="H1592" s="95" t="str">
        <f>IF(G1592="","",G1592/[1]SUMMARY!$J$5)</f>
        <v/>
      </c>
      <c r="J1592" s="134"/>
      <c r="K1592" s="134"/>
      <c r="L1592" s="134"/>
      <c r="M1592" s="97"/>
      <c r="N1592" s="134"/>
      <c r="O1592" s="135"/>
    </row>
    <row r="1593" spans="2:15" s="133" customFormat="1" x14ac:dyDescent="0.3">
      <c r="B1593" s="133" t="s">
        <v>1831</v>
      </c>
      <c r="E1593" s="94"/>
      <c r="F1593" s="94"/>
      <c r="H1593" s="95" t="str">
        <f>IF(G1593="","",G1593/[1]SUMMARY!$J$5)</f>
        <v/>
      </c>
      <c r="J1593" s="134"/>
      <c r="K1593" s="134"/>
      <c r="L1593" s="134"/>
      <c r="M1593" s="97"/>
      <c r="N1593" s="134"/>
      <c r="O1593" s="135"/>
    </row>
    <row r="1594" spans="2:15" s="133" customFormat="1" x14ac:dyDescent="0.3">
      <c r="B1594" s="133" t="s">
        <v>1832</v>
      </c>
      <c r="E1594" s="94"/>
      <c r="F1594" s="94"/>
      <c r="H1594" s="95" t="str">
        <f>IF(G1594="","",G1594/[1]SUMMARY!$J$5)</f>
        <v/>
      </c>
      <c r="J1594" s="134"/>
      <c r="K1594" s="134"/>
      <c r="L1594" s="134"/>
      <c r="M1594" s="97"/>
      <c r="N1594" s="134"/>
      <c r="O1594" s="135"/>
    </row>
    <row r="1595" spans="2:15" s="133" customFormat="1" x14ac:dyDescent="0.3">
      <c r="B1595" s="133" t="s">
        <v>1833</v>
      </c>
      <c r="E1595" s="94"/>
      <c r="F1595" s="94"/>
      <c r="H1595" s="95" t="str">
        <f>IF(G1595="","",G1595/[1]SUMMARY!$J$5)</f>
        <v/>
      </c>
      <c r="J1595" s="134"/>
      <c r="K1595" s="134"/>
      <c r="L1595" s="134"/>
      <c r="M1595" s="97"/>
      <c r="N1595" s="134"/>
      <c r="O1595" s="135"/>
    </row>
    <row r="1596" spans="2:15" s="133" customFormat="1" x14ac:dyDescent="0.3">
      <c r="B1596" s="133" t="s">
        <v>1834</v>
      </c>
      <c r="E1596" s="94"/>
      <c r="F1596" s="94"/>
      <c r="H1596" s="95" t="str">
        <f>IF(G1596="","",G1596/[1]SUMMARY!$J$5)</f>
        <v/>
      </c>
      <c r="J1596" s="134"/>
      <c r="K1596" s="134"/>
      <c r="L1596" s="134"/>
      <c r="M1596" s="97"/>
      <c r="N1596" s="134"/>
      <c r="O1596" s="135"/>
    </row>
    <row r="1597" spans="2:15" s="133" customFormat="1" x14ac:dyDescent="0.3">
      <c r="B1597" s="133" t="s">
        <v>1835</v>
      </c>
      <c r="E1597" s="94"/>
      <c r="F1597" s="94"/>
      <c r="H1597" s="95" t="str">
        <f>IF(G1597="","",G1597/[1]SUMMARY!$J$5)</f>
        <v/>
      </c>
      <c r="J1597" s="134"/>
      <c r="K1597" s="134"/>
      <c r="L1597" s="134"/>
      <c r="M1597" s="97"/>
      <c r="N1597" s="134"/>
      <c r="O1597" s="135"/>
    </row>
    <row r="1598" spans="2:15" s="133" customFormat="1" x14ac:dyDescent="0.3">
      <c r="B1598" s="133" t="s">
        <v>1836</v>
      </c>
      <c r="E1598" s="94"/>
      <c r="F1598" s="94"/>
      <c r="H1598" s="95" t="str">
        <f>IF(G1598="","",G1598/[1]SUMMARY!$J$5)</f>
        <v/>
      </c>
      <c r="J1598" s="134"/>
      <c r="K1598" s="134"/>
      <c r="L1598" s="134"/>
      <c r="M1598" s="97"/>
      <c r="N1598" s="134"/>
      <c r="O1598" s="135"/>
    </row>
    <row r="1599" spans="2:15" s="133" customFormat="1" x14ac:dyDescent="0.3">
      <c r="B1599" s="133" t="s">
        <v>1837</v>
      </c>
      <c r="E1599" s="94"/>
      <c r="F1599" s="94"/>
      <c r="H1599" s="95" t="str">
        <f>IF(G1599="","",G1599/[1]SUMMARY!$J$5)</f>
        <v/>
      </c>
      <c r="J1599" s="134"/>
      <c r="K1599" s="134"/>
      <c r="L1599" s="134"/>
      <c r="M1599" s="97"/>
      <c r="N1599" s="134"/>
      <c r="O1599" s="135"/>
    </row>
    <row r="1600" spans="2:15" s="133" customFormat="1" x14ac:dyDescent="0.3">
      <c r="B1600" s="133" t="s">
        <v>1838</v>
      </c>
      <c r="E1600" s="94"/>
      <c r="F1600" s="94"/>
      <c r="H1600" s="95" t="str">
        <f>IF(G1600="","",G1600/[1]SUMMARY!$J$5)</f>
        <v/>
      </c>
      <c r="J1600" s="134"/>
      <c r="K1600" s="134"/>
      <c r="L1600" s="134"/>
      <c r="M1600" s="97"/>
      <c r="N1600" s="134"/>
      <c r="O1600" s="135"/>
    </row>
    <row r="1601" spans="2:15" s="133" customFormat="1" x14ac:dyDescent="0.3">
      <c r="B1601" s="133" t="s">
        <v>1839</v>
      </c>
      <c r="E1601" s="94"/>
      <c r="F1601" s="94"/>
      <c r="H1601" s="95" t="str">
        <f>IF(G1601="","",G1601/[1]SUMMARY!$J$5)</f>
        <v/>
      </c>
      <c r="J1601" s="134"/>
      <c r="K1601" s="134"/>
      <c r="L1601" s="134"/>
      <c r="M1601" s="97"/>
      <c r="N1601" s="134"/>
      <c r="O1601" s="135"/>
    </row>
    <row r="1602" spans="2:15" s="133" customFormat="1" x14ac:dyDescent="0.3">
      <c r="B1602" s="133" t="s">
        <v>1840</v>
      </c>
      <c r="E1602" s="94"/>
      <c r="F1602" s="94"/>
      <c r="H1602" s="95" t="str">
        <f>IF(G1602="","",G1602/[1]SUMMARY!$J$5)</f>
        <v/>
      </c>
      <c r="J1602" s="134"/>
      <c r="K1602" s="134"/>
      <c r="L1602" s="134"/>
      <c r="M1602" s="97"/>
      <c r="N1602" s="134"/>
      <c r="O1602" s="135"/>
    </row>
    <row r="1603" spans="2:15" s="133" customFormat="1" x14ac:dyDescent="0.3">
      <c r="B1603" s="133" t="s">
        <v>1841</v>
      </c>
      <c r="E1603" s="94"/>
      <c r="F1603" s="94"/>
      <c r="H1603" s="95" t="str">
        <f>IF(G1603="","",G1603/[1]SUMMARY!$J$5)</f>
        <v/>
      </c>
      <c r="J1603" s="134"/>
      <c r="K1603" s="134"/>
      <c r="L1603" s="134"/>
      <c r="M1603" s="97"/>
      <c r="N1603" s="134"/>
      <c r="O1603" s="135"/>
    </row>
    <row r="1604" spans="2:15" s="133" customFormat="1" x14ac:dyDescent="0.3">
      <c r="B1604" s="133" t="s">
        <v>1842</v>
      </c>
      <c r="E1604" s="94"/>
      <c r="F1604" s="94"/>
      <c r="H1604" s="95" t="str">
        <f>IF(G1604="","",G1604/[1]SUMMARY!$J$5)</f>
        <v/>
      </c>
      <c r="J1604" s="134"/>
      <c r="K1604" s="134"/>
      <c r="L1604" s="134"/>
      <c r="M1604" s="97"/>
      <c r="N1604" s="134"/>
      <c r="O1604" s="135"/>
    </row>
    <row r="1605" spans="2:15" s="133" customFormat="1" x14ac:dyDescent="0.3">
      <c r="B1605" s="133" t="s">
        <v>1843</v>
      </c>
      <c r="E1605" s="94"/>
      <c r="F1605" s="94"/>
      <c r="H1605" s="95" t="str">
        <f>IF(G1605="","",G1605/[1]SUMMARY!$J$5)</f>
        <v/>
      </c>
      <c r="J1605" s="134"/>
      <c r="K1605" s="134"/>
      <c r="L1605" s="134"/>
      <c r="M1605" s="97"/>
      <c r="N1605" s="134"/>
      <c r="O1605" s="135"/>
    </row>
    <row r="1606" spans="2:15" s="133" customFormat="1" x14ac:dyDescent="0.3">
      <c r="B1606" s="133" t="s">
        <v>1844</v>
      </c>
      <c r="E1606" s="94"/>
      <c r="F1606" s="94"/>
      <c r="H1606" s="95" t="str">
        <f>IF(G1606="","",G1606/[1]SUMMARY!$J$5)</f>
        <v/>
      </c>
      <c r="J1606" s="134"/>
      <c r="K1606" s="134"/>
      <c r="L1606" s="134"/>
      <c r="M1606" s="97"/>
      <c r="N1606" s="134"/>
      <c r="O1606" s="135"/>
    </row>
    <row r="1607" spans="2:15" s="133" customFormat="1" x14ac:dyDescent="0.3">
      <c r="B1607" s="133" t="s">
        <v>1845</v>
      </c>
      <c r="E1607" s="94"/>
      <c r="F1607" s="94"/>
      <c r="H1607" s="95" t="str">
        <f>IF(G1607="","",G1607/[1]SUMMARY!$J$5)</f>
        <v/>
      </c>
      <c r="J1607" s="134"/>
      <c r="K1607" s="134"/>
      <c r="L1607" s="134"/>
      <c r="M1607" s="97"/>
      <c r="N1607" s="134"/>
      <c r="O1607" s="135"/>
    </row>
    <row r="1608" spans="2:15" s="133" customFormat="1" x14ac:dyDescent="0.3">
      <c r="B1608" s="133" t="s">
        <v>1846</v>
      </c>
      <c r="E1608" s="94"/>
      <c r="F1608" s="94"/>
      <c r="H1608" s="95" t="str">
        <f>IF(G1608="","",G1608/[1]SUMMARY!$J$5)</f>
        <v/>
      </c>
      <c r="J1608" s="134"/>
      <c r="K1608" s="134"/>
      <c r="L1608" s="134"/>
      <c r="M1608" s="97"/>
      <c r="N1608" s="134"/>
      <c r="O1608" s="135"/>
    </row>
    <row r="1609" spans="2:15" s="133" customFormat="1" x14ac:dyDescent="0.3">
      <c r="B1609" s="133" t="s">
        <v>1847</v>
      </c>
      <c r="E1609" s="94"/>
      <c r="F1609" s="94"/>
      <c r="H1609" s="95" t="str">
        <f>IF(G1609="","",G1609/[1]SUMMARY!$J$5)</f>
        <v/>
      </c>
      <c r="J1609" s="134"/>
      <c r="K1609" s="134"/>
      <c r="L1609" s="134"/>
      <c r="M1609" s="97"/>
      <c r="N1609" s="134"/>
      <c r="O1609" s="135"/>
    </row>
    <row r="1610" spans="2:15" s="133" customFormat="1" x14ac:dyDescent="0.3">
      <c r="B1610" s="133" t="s">
        <v>1848</v>
      </c>
      <c r="E1610" s="94"/>
      <c r="F1610" s="94"/>
      <c r="H1610" s="95" t="str">
        <f>IF(G1610="","",G1610/[1]SUMMARY!$J$5)</f>
        <v/>
      </c>
      <c r="J1610" s="134"/>
      <c r="K1610" s="134"/>
      <c r="L1610" s="134"/>
      <c r="M1610" s="97"/>
      <c r="N1610" s="134"/>
      <c r="O1610" s="135"/>
    </row>
    <row r="1611" spans="2:15" s="133" customFormat="1" x14ac:dyDescent="0.3">
      <c r="B1611" s="133" t="s">
        <v>1849</v>
      </c>
      <c r="E1611" s="94"/>
      <c r="F1611" s="94"/>
      <c r="H1611" s="95" t="str">
        <f>IF(G1611="","",G1611/[1]SUMMARY!$J$5)</f>
        <v/>
      </c>
      <c r="J1611" s="134"/>
      <c r="K1611" s="134"/>
      <c r="L1611" s="134"/>
      <c r="M1611" s="97"/>
      <c r="N1611" s="134"/>
      <c r="O1611" s="135"/>
    </row>
    <row r="1612" spans="2:15" s="133" customFormat="1" x14ac:dyDescent="0.3">
      <c r="B1612" s="133" t="s">
        <v>1850</v>
      </c>
      <c r="E1612" s="94"/>
      <c r="F1612" s="94"/>
      <c r="H1612" s="95" t="str">
        <f>IF(G1612="","",G1612/[1]SUMMARY!$J$5)</f>
        <v/>
      </c>
      <c r="J1612" s="134"/>
      <c r="K1612" s="134"/>
      <c r="L1612" s="134"/>
      <c r="M1612" s="97"/>
      <c r="N1612" s="134"/>
      <c r="O1612" s="135"/>
    </row>
    <row r="1613" spans="2:15" s="133" customFormat="1" x14ac:dyDescent="0.3">
      <c r="B1613" s="133" t="s">
        <v>1851</v>
      </c>
      <c r="E1613" s="94"/>
      <c r="F1613" s="94"/>
      <c r="H1613" s="95" t="str">
        <f>IF(G1613="","",G1613/[1]SUMMARY!$J$5)</f>
        <v/>
      </c>
      <c r="J1613" s="134"/>
      <c r="K1613" s="134"/>
      <c r="L1613" s="134"/>
      <c r="M1613" s="97"/>
      <c r="N1613" s="134"/>
      <c r="O1613" s="135"/>
    </row>
    <row r="1614" spans="2:15" s="133" customFormat="1" x14ac:dyDescent="0.3">
      <c r="B1614" s="133" t="s">
        <v>1852</v>
      </c>
      <c r="E1614" s="94"/>
      <c r="F1614" s="94"/>
      <c r="H1614" s="95" t="str">
        <f>IF(G1614="","",G1614/[1]SUMMARY!$J$5)</f>
        <v/>
      </c>
      <c r="J1614" s="134"/>
      <c r="K1614" s="134"/>
      <c r="L1614" s="134"/>
      <c r="M1614" s="97"/>
      <c r="N1614" s="134"/>
      <c r="O1614" s="135"/>
    </row>
    <row r="1615" spans="2:15" s="133" customFormat="1" x14ac:dyDescent="0.3">
      <c r="B1615" s="133" t="s">
        <v>1853</v>
      </c>
      <c r="E1615" s="94"/>
      <c r="F1615" s="94"/>
      <c r="H1615" s="95" t="str">
        <f>IF(G1615="","",G1615/[1]SUMMARY!$J$5)</f>
        <v/>
      </c>
      <c r="J1615" s="134"/>
      <c r="K1615" s="134"/>
      <c r="L1615" s="134"/>
      <c r="M1615" s="97"/>
      <c r="N1615" s="134"/>
      <c r="O1615" s="135"/>
    </row>
    <row r="1616" spans="2:15" s="133" customFormat="1" x14ac:dyDescent="0.3">
      <c r="B1616" s="133" t="s">
        <v>1854</v>
      </c>
      <c r="E1616" s="94"/>
      <c r="F1616" s="94"/>
      <c r="H1616" s="95" t="str">
        <f>IF(G1616="","",G1616/[1]SUMMARY!$J$5)</f>
        <v/>
      </c>
      <c r="J1616" s="134"/>
      <c r="K1616" s="134"/>
      <c r="L1616" s="134"/>
      <c r="M1616" s="97"/>
      <c r="N1616" s="134"/>
      <c r="O1616" s="135"/>
    </row>
    <row r="1617" spans="2:15" s="133" customFormat="1" x14ac:dyDescent="0.3">
      <c r="B1617" s="133" t="s">
        <v>1855</v>
      </c>
      <c r="E1617" s="94"/>
      <c r="F1617" s="94"/>
      <c r="H1617" s="95" t="str">
        <f>IF(G1617="","",G1617/[1]SUMMARY!$J$5)</f>
        <v/>
      </c>
      <c r="J1617" s="134"/>
      <c r="K1617" s="134"/>
      <c r="L1617" s="134"/>
      <c r="M1617" s="97"/>
      <c r="N1617" s="134"/>
      <c r="O1617" s="135"/>
    </row>
    <row r="1618" spans="2:15" s="133" customFormat="1" x14ac:dyDescent="0.3">
      <c r="B1618" s="133" t="s">
        <v>1856</v>
      </c>
      <c r="E1618" s="94"/>
      <c r="F1618" s="94"/>
      <c r="H1618" s="95" t="str">
        <f>IF(G1618="","",G1618/[1]SUMMARY!$J$5)</f>
        <v/>
      </c>
      <c r="J1618" s="134"/>
      <c r="K1618" s="134"/>
      <c r="L1618" s="134"/>
      <c r="M1618" s="97"/>
      <c r="N1618" s="134"/>
      <c r="O1618" s="135"/>
    </row>
    <row r="1619" spans="2:15" s="133" customFormat="1" x14ac:dyDescent="0.3">
      <c r="B1619" s="133" t="s">
        <v>1857</v>
      </c>
      <c r="E1619" s="94"/>
      <c r="F1619" s="94"/>
      <c r="H1619" s="95" t="str">
        <f>IF(G1619="","",G1619/[1]SUMMARY!$J$5)</f>
        <v/>
      </c>
      <c r="J1619" s="134"/>
      <c r="K1619" s="134"/>
      <c r="L1619" s="134"/>
      <c r="M1619" s="97"/>
      <c r="N1619" s="134"/>
      <c r="O1619" s="135"/>
    </row>
    <row r="1620" spans="2:15" s="133" customFormat="1" x14ac:dyDescent="0.3">
      <c r="B1620" s="133" t="s">
        <v>1858</v>
      </c>
      <c r="E1620" s="94"/>
      <c r="F1620" s="94"/>
      <c r="H1620" s="95" t="str">
        <f>IF(G1620="","",G1620/[1]SUMMARY!$J$5)</f>
        <v/>
      </c>
      <c r="J1620" s="134"/>
      <c r="K1620" s="134"/>
      <c r="L1620" s="134"/>
      <c r="M1620" s="97"/>
      <c r="N1620" s="134"/>
      <c r="O1620" s="135"/>
    </row>
    <row r="1621" spans="2:15" s="133" customFormat="1" x14ac:dyDescent="0.3">
      <c r="B1621" s="133" t="s">
        <v>1859</v>
      </c>
      <c r="E1621" s="94"/>
      <c r="F1621" s="94"/>
      <c r="H1621" s="95" t="str">
        <f>IF(G1621="","",G1621/[1]SUMMARY!$J$5)</f>
        <v/>
      </c>
      <c r="J1621" s="134"/>
      <c r="K1621" s="134"/>
      <c r="L1621" s="134"/>
      <c r="M1621" s="97"/>
      <c r="N1621" s="134"/>
      <c r="O1621" s="135"/>
    </row>
    <row r="1622" spans="2:15" s="133" customFormat="1" x14ac:dyDescent="0.3">
      <c r="B1622" s="133" t="s">
        <v>1860</v>
      </c>
      <c r="E1622" s="94"/>
      <c r="F1622" s="94"/>
      <c r="H1622" s="95" t="str">
        <f>IF(G1622="","",G1622/[1]SUMMARY!$J$5)</f>
        <v/>
      </c>
      <c r="J1622" s="134"/>
      <c r="K1622" s="134"/>
      <c r="L1622" s="134"/>
      <c r="M1622" s="97"/>
      <c r="N1622" s="134"/>
      <c r="O1622" s="135"/>
    </row>
    <row r="1623" spans="2:15" s="133" customFormat="1" x14ac:dyDescent="0.3">
      <c r="B1623" s="133" t="s">
        <v>1861</v>
      </c>
      <c r="E1623" s="94"/>
      <c r="F1623" s="94"/>
      <c r="H1623" s="95" t="str">
        <f>IF(G1623="","",G1623/[1]SUMMARY!$J$5)</f>
        <v/>
      </c>
      <c r="J1623" s="134"/>
      <c r="K1623" s="134"/>
      <c r="L1623" s="134"/>
      <c r="M1623" s="97"/>
      <c r="N1623" s="134"/>
      <c r="O1623" s="135"/>
    </row>
    <row r="1624" spans="2:15" s="133" customFormat="1" x14ac:dyDescent="0.3">
      <c r="B1624" s="133" t="s">
        <v>1862</v>
      </c>
      <c r="E1624" s="94"/>
      <c r="F1624" s="94"/>
      <c r="H1624" s="95" t="str">
        <f>IF(G1624="","",G1624/[1]SUMMARY!$J$5)</f>
        <v/>
      </c>
      <c r="J1624" s="134"/>
      <c r="K1624" s="134"/>
      <c r="L1624" s="134"/>
      <c r="M1624" s="97"/>
      <c r="N1624" s="134"/>
      <c r="O1624" s="135"/>
    </row>
    <row r="1625" spans="2:15" s="133" customFormat="1" x14ac:dyDescent="0.3">
      <c r="B1625" s="133" t="s">
        <v>1863</v>
      </c>
      <c r="E1625" s="94"/>
      <c r="F1625" s="94"/>
      <c r="H1625" s="95" t="str">
        <f>IF(G1625="","",G1625/[1]SUMMARY!$J$5)</f>
        <v/>
      </c>
      <c r="J1625" s="134"/>
      <c r="K1625" s="134"/>
      <c r="L1625" s="134"/>
      <c r="M1625" s="97"/>
      <c r="N1625" s="134"/>
      <c r="O1625" s="135"/>
    </row>
    <row r="1626" spans="2:15" s="133" customFormat="1" x14ac:dyDescent="0.3">
      <c r="B1626" s="133" t="s">
        <v>1864</v>
      </c>
      <c r="E1626" s="94"/>
      <c r="F1626" s="94"/>
      <c r="H1626" s="95" t="str">
        <f>IF(G1626="","",G1626/[1]SUMMARY!$J$5)</f>
        <v/>
      </c>
      <c r="J1626" s="134"/>
      <c r="K1626" s="134"/>
      <c r="L1626" s="134"/>
      <c r="M1626" s="97"/>
      <c r="N1626" s="134"/>
      <c r="O1626" s="135"/>
    </row>
    <row r="1627" spans="2:15" s="133" customFormat="1" x14ac:dyDescent="0.3">
      <c r="B1627" s="133" t="s">
        <v>1865</v>
      </c>
      <c r="E1627" s="94"/>
      <c r="F1627" s="94"/>
      <c r="H1627" s="95" t="str">
        <f>IF(G1627="","",G1627/[1]SUMMARY!$J$5)</f>
        <v/>
      </c>
      <c r="J1627" s="134"/>
      <c r="K1627" s="134"/>
      <c r="L1627" s="134"/>
      <c r="M1627" s="97"/>
      <c r="N1627" s="134"/>
      <c r="O1627" s="135"/>
    </row>
    <row r="1628" spans="2:15" s="133" customFormat="1" x14ac:dyDescent="0.3">
      <c r="B1628" s="133" t="s">
        <v>1866</v>
      </c>
      <c r="E1628" s="94"/>
      <c r="F1628" s="94"/>
      <c r="H1628" s="95" t="str">
        <f>IF(G1628="","",G1628/[1]SUMMARY!$J$5)</f>
        <v/>
      </c>
      <c r="J1628" s="134"/>
      <c r="K1628" s="134"/>
      <c r="L1628" s="134"/>
      <c r="M1628" s="97"/>
      <c r="N1628" s="134"/>
      <c r="O1628" s="135"/>
    </row>
    <row r="1629" spans="2:15" s="133" customFormat="1" x14ac:dyDescent="0.3">
      <c r="B1629" s="133" t="s">
        <v>1867</v>
      </c>
      <c r="E1629" s="94"/>
      <c r="F1629" s="94"/>
      <c r="H1629" s="95" t="str">
        <f>IF(G1629="","",G1629/[1]SUMMARY!$J$5)</f>
        <v/>
      </c>
      <c r="J1629" s="134"/>
      <c r="K1629" s="134"/>
      <c r="L1629" s="134"/>
      <c r="M1629" s="97"/>
      <c r="N1629" s="134"/>
      <c r="O1629" s="135"/>
    </row>
    <row r="1630" spans="2:15" s="133" customFormat="1" x14ac:dyDescent="0.3">
      <c r="B1630" s="133" t="s">
        <v>1868</v>
      </c>
      <c r="E1630" s="94"/>
      <c r="F1630" s="94"/>
      <c r="H1630" s="95" t="str">
        <f>IF(G1630="","",G1630/[1]SUMMARY!$J$5)</f>
        <v/>
      </c>
      <c r="J1630" s="134"/>
      <c r="K1630" s="134"/>
      <c r="L1630" s="134"/>
      <c r="M1630" s="97"/>
      <c r="N1630" s="134"/>
      <c r="O1630" s="135"/>
    </row>
    <row r="1631" spans="2:15" s="133" customFormat="1" x14ac:dyDescent="0.3">
      <c r="B1631" s="133" t="s">
        <v>1869</v>
      </c>
      <c r="E1631" s="94"/>
      <c r="F1631" s="94"/>
      <c r="H1631" s="95" t="str">
        <f>IF(G1631="","",G1631/[1]SUMMARY!$J$5)</f>
        <v/>
      </c>
      <c r="J1631" s="134"/>
      <c r="K1631" s="134"/>
      <c r="L1631" s="134"/>
      <c r="M1631" s="97"/>
      <c r="N1631" s="134"/>
      <c r="O1631" s="135"/>
    </row>
    <row r="1632" spans="2:15" s="133" customFormat="1" x14ac:dyDescent="0.3">
      <c r="B1632" s="133" t="s">
        <v>1870</v>
      </c>
      <c r="E1632" s="94"/>
      <c r="F1632" s="94"/>
      <c r="H1632" s="95" t="str">
        <f>IF(G1632="","",G1632/[1]SUMMARY!$J$5)</f>
        <v/>
      </c>
      <c r="J1632" s="134"/>
      <c r="K1632" s="134"/>
      <c r="L1632" s="134"/>
      <c r="M1632" s="97"/>
      <c r="N1632" s="134"/>
      <c r="O1632" s="135"/>
    </row>
    <row r="1633" spans="2:15" s="133" customFormat="1" x14ac:dyDescent="0.3">
      <c r="B1633" s="133" t="s">
        <v>1871</v>
      </c>
      <c r="E1633" s="94"/>
      <c r="F1633" s="94"/>
      <c r="H1633" s="95" t="str">
        <f>IF(G1633="","",G1633/[1]SUMMARY!$J$5)</f>
        <v/>
      </c>
      <c r="J1633" s="134"/>
      <c r="K1633" s="134"/>
      <c r="L1633" s="134"/>
      <c r="M1633" s="97"/>
      <c r="N1633" s="134"/>
      <c r="O1633" s="135"/>
    </row>
    <row r="1634" spans="2:15" s="133" customFormat="1" x14ac:dyDescent="0.3">
      <c r="B1634" s="133" t="s">
        <v>1872</v>
      </c>
      <c r="E1634" s="94"/>
      <c r="F1634" s="94"/>
      <c r="H1634" s="95" t="str">
        <f>IF(G1634="","",G1634/[1]SUMMARY!$J$5)</f>
        <v/>
      </c>
      <c r="J1634" s="134"/>
      <c r="K1634" s="134"/>
      <c r="L1634" s="134"/>
      <c r="M1634" s="97"/>
      <c r="N1634" s="134"/>
      <c r="O1634" s="135"/>
    </row>
    <row r="1635" spans="2:15" s="133" customFormat="1" x14ac:dyDescent="0.3">
      <c r="B1635" s="133" t="s">
        <v>1873</v>
      </c>
      <c r="E1635" s="94"/>
      <c r="F1635" s="94"/>
      <c r="H1635" s="95" t="str">
        <f>IF(G1635="","",G1635/[1]SUMMARY!$J$5)</f>
        <v/>
      </c>
      <c r="J1635" s="134"/>
      <c r="K1635" s="134"/>
      <c r="L1635" s="134"/>
      <c r="M1635" s="97"/>
      <c r="N1635" s="134"/>
      <c r="O1635" s="135"/>
    </row>
    <row r="1636" spans="2:15" s="133" customFormat="1" x14ac:dyDescent="0.3">
      <c r="B1636" s="133" t="s">
        <v>1874</v>
      </c>
      <c r="E1636" s="94"/>
      <c r="F1636" s="94"/>
      <c r="H1636" s="95" t="str">
        <f>IF(G1636="","",G1636/[1]SUMMARY!$J$5)</f>
        <v/>
      </c>
      <c r="J1636" s="134"/>
      <c r="K1636" s="134"/>
      <c r="L1636" s="134"/>
      <c r="M1636" s="97"/>
      <c r="N1636" s="134"/>
      <c r="O1636" s="135"/>
    </row>
    <row r="1637" spans="2:15" s="133" customFormat="1" x14ac:dyDescent="0.3">
      <c r="B1637" s="133" t="s">
        <v>1875</v>
      </c>
      <c r="E1637" s="94"/>
      <c r="F1637" s="94"/>
      <c r="H1637" s="95" t="str">
        <f>IF(G1637="","",G1637/[1]SUMMARY!$J$5)</f>
        <v/>
      </c>
      <c r="J1637" s="134"/>
      <c r="K1637" s="134"/>
      <c r="L1637" s="134"/>
      <c r="M1637" s="97"/>
      <c r="N1637" s="134"/>
      <c r="O1637" s="135"/>
    </row>
    <row r="1638" spans="2:15" s="133" customFormat="1" x14ac:dyDescent="0.3">
      <c r="B1638" s="133" t="s">
        <v>1876</v>
      </c>
      <c r="E1638" s="94"/>
      <c r="F1638" s="94"/>
      <c r="H1638" s="95" t="str">
        <f>IF(G1638="","",G1638/[1]SUMMARY!$J$5)</f>
        <v/>
      </c>
      <c r="J1638" s="134"/>
      <c r="K1638" s="134"/>
      <c r="L1638" s="134"/>
      <c r="M1638" s="97"/>
      <c r="N1638" s="134"/>
      <c r="O1638" s="135"/>
    </row>
    <row r="1639" spans="2:15" s="133" customFormat="1" x14ac:dyDescent="0.3">
      <c r="B1639" s="133" t="s">
        <v>1877</v>
      </c>
      <c r="E1639" s="94"/>
      <c r="F1639" s="94"/>
      <c r="H1639" s="95" t="str">
        <f>IF(G1639="","",G1639/[1]SUMMARY!$J$5)</f>
        <v/>
      </c>
      <c r="J1639" s="134"/>
      <c r="K1639" s="134"/>
      <c r="L1639" s="134"/>
      <c r="M1639" s="97"/>
      <c r="N1639" s="134"/>
      <c r="O1639" s="135"/>
    </row>
    <row r="1640" spans="2:15" s="133" customFormat="1" x14ac:dyDescent="0.3">
      <c r="B1640" s="133" t="s">
        <v>1878</v>
      </c>
      <c r="E1640" s="94"/>
      <c r="F1640" s="94"/>
      <c r="H1640" s="95" t="str">
        <f>IF(G1640="","",G1640/[1]SUMMARY!$J$5)</f>
        <v/>
      </c>
      <c r="J1640" s="134"/>
      <c r="K1640" s="134"/>
      <c r="L1640" s="134"/>
      <c r="M1640" s="97"/>
      <c r="N1640" s="134"/>
      <c r="O1640" s="135"/>
    </row>
    <row r="1641" spans="2:15" s="133" customFormat="1" x14ac:dyDescent="0.3">
      <c r="B1641" s="133" t="s">
        <v>1879</v>
      </c>
      <c r="E1641" s="94"/>
      <c r="F1641" s="94"/>
      <c r="H1641" s="95" t="str">
        <f>IF(G1641="","",G1641/[1]SUMMARY!$J$5)</f>
        <v/>
      </c>
      <c r="J1641" s="134"/>
      <c r="K1641" s="134"/>
      <c r="L1641" s="134"/>
      <c r="M1641" s="97"/>
      <c r="N1641" s="134"/>
      <c r="O1641" s="135"/>
    </row>
    <row r="1642" spans="2:15" s="133" customFormat="1" x14ac:dyDescent="0.3">
      <c r="B1642" s="133" t="s">
        <v>1880</v>
      </c>
      <c r="E1642" s="94"/>
      <c r="F1642" s="94"/>
      <c r="H1642" s="95" t="str">
        <f>IF(G1642="","",G1642/[1]SUMMARY!$J$5)</f>
        <v/>
      </c>
      <c r="J1642" s="134"/>
      <c r="K1642" s="134"/>
      <c r="L1642" s="134"/>
      <c r="M1642" s="97"/>
      <c r="N1642" s="134"/>
      <c r="O1642" s="135"/>
    </row>
    <row r="1643" spans="2:15" s="133" customFormat="1" x14ac:dyDescent="0.3">
      <c r="B1643" s="133" t="s">
        <v>1881</v>
      </c>
      <c r="E1643" s="94"/>
      <c r="F1643" s="94"/>
      <c r="H1643" s="95" t="str">
        <f>IF(G1643="","",G1643/[1]SUMMARY!$J$5)</f>
        <v/>
      </c>
      <c r="J1643" s="134"/>
      <c r="K1643" s="134"/>
      <c r="L1643" s="134"/>
      <c r="M1643" s="97"/>
      <c r="N1643" s="134"/>
      <c r="O1643" s="135"/>
    </row>
    <row r="1644" spans="2:15" s="133" customFormat="1" x14ac:dyDescent="0.3">
      <c r="B1644" s="133" t="s">
        <v>1882</v>
      </c>
      <c r="E1644" s="94"/>
      <c r="F1644" s="94"/>
      <c r="H1644" s="95" t="str">
        <f>IF(G1644="","",G1644/[1]SUMMARY!$J$5)</f>
        <v/>
      </c>
      <c r="J1644" s="134"/>
      <c r="K1644" s="134"/>
      <c r="L1644" s="134"/>
      <c r="M1644" s="97"/>
      <c r="N1644" s="134"/>
      <c r="O1644" s="135"/>
    </row>
    <row r="1645" spans="2:15" s="133" customFormat="1" x14ac:dyDescent="0.3">
      <c r="B1645" s="133" t="s">
        <v>1883</v>
      </c>
      <c r="E1645" s="94"/>
      <c r="F1645" s="94"/>
      <c r="H1645" s="95" t="str">
        <f>IF(G1645="","",G1645/[1]SUMMARY!$J$5)</f>
        <v/>
      </c>
      <c r="J1645" s="134"/>
      <c r="K1645" s="134"/>
      <c r="L1645" s="134"/>
      <c r="M1645" s="97"/>
      <c r="N1645" s="134"/>
      <c r="O1645" s="135"/>
    </row>
    <row r="1646" spans="2:15" s="133" customFormat="1" x14ac:dyDescent="0.3">
      <c r="B1646" s="133" t="s">
        <v>1884</v>
      </c>
      <c r="E1646" s="94"/>
      <c r="F1646" s="94"/>
      <c r="H1646" s="95" t="str">
        <f>IF(G1646="","",G1646/[1]SUMMARY!$J$5)</f>
        <v/>
      </c>
      <c r="J1646" s="134"/>
      <c r="K1646" s="134"/>
      <c r="L1646" s="134"/>
      <c r="M1646" s="97"/>
      <c r="N1646" s="134"/>
      <c r="O1646" s="135"/>
    </row>
    <row r="1647" spans="2:15" s="133" customFormat="1" x14ac:dyDescent="0.3">
      <c r="B1647" s="133" t="s">
        <v>1885</v>
      </c>
      <c r="E1647" s="94"/>
      <c r="F1647" s="94"/>
      <c r="H1647" s="95" t="str">
        <f>IF(G1647="","",G1647/[1]SUMMARY!$J$5)</f>
        <v/>
      </c>
      <c r="J1647" s="134"/>
      <c r="K1647" s="134"/>
      <c r="L1647" s="134"/>
      <c r="M1647" s="97"/>
      <c r="N1647" s="134"/>
      <c r="O1647" s="135"/>
    </row>
    <row r="1648" spans="2:15" s="133" customFormat="1" x14ac:dyDescent="0.3">
      <c r="B1648" s="133" t="s">
        <v>1886</v>
      </c>
      <c r="E1648" s="94"/>
      <c r="F1648" s="94"/>
      <c r="H1648" s="95" t="str">
        <f>IF(G1648="","",G1648/[1]SUMMARY!$J$5)</f>
        <v/>
      </c>
      <c r="J1648" s="134"/>
      <c r="K1648" s="134"/>
      <c r="L1648" s="134"/>
      <c r="M1648" s="97"/>
      <c r="N1648" s="134"/>
      <c r="O1648" s="135"/>
    </row>
    <row r="1649" spans="2:15" s="133" customFormat="1" x14ac:dyDescent="0.3">
      <c r="B1649" s="133" t="s">
        <v>1887</v>
      </c>
      <c r="E1649" s="94"/>
      <c r="F1649" s="94"/>
      <c r="H1649" s="95" t="str">
        <f>IF(G1649="","",G1649/[1]SUMMARY!$J$5)</f>
        <v/>
      </c>
      <c r="J1649" s="134"/>
      <c r="K1649" s="134"/>
      <c r="L1649" s="134"/>
      <c r="M1649" s="97"/>
      <c r="N1649" s="134"/>
      <c r="O1649" s="135"/>
    </row>
    <row r="1650" spans="2:15" s="133" customFormat="1" x14ac:dyDescent="0.3">
      <c r="B1650" s="133" t="s">
        <v>1888</v>
      </c>
      <c r="E1650" s="94"/>
      <c r="F1650" s="94"/>
      <c r="H1650" s="95" t="str">
        <f>IF(G1650="","",G1650/[1]SUMMARY!$J$5)</f>
        <v/>
      </c>
      <c r="J1650" s="134"/>
      <c r="K1650" s="134"/>
      <c r="L1650" s="134"/>
      <c r="M1650" s="97"/>
      <c r="N1650" s="134"/>
      <c r="O1650" s="135"/>
    </row>
    <row r="1651" spans="2:15" s="133" customFormat="1" x14ac:dyDescent="0.3">
      <c r="B1651" s="133" t="s">
        <v>1889</v>
      </c>
      <c r="E1651" s="94"/>
      <c r="F1651" s="94"/>
      <c r="H1651" s="95" t="str">
        <f>IF(G1651="","",G1651/[1]SUMMARY!$J$5)</f>
        <v/>
      </c>
      <c r="J1651" s="134"/>
      <c r="K1651" s="134"/>
      <c r="L1651" s="134"/>
      <c r="M1651" s="97"/>
      <c r="N1651" s="134"/>
      <c r="O1651" s="135"/>
    </row>
    <row r="1652" spans="2:15" s="133" customFormat="1" x14ac:dyDescent="0.3">
      <c r="B1652" s="133" t="s">
        <v>1890</v>
      </c>
      <c r="E1652" s="94"/>
      <c r="F1652" s="94"/>
      <c r="H1652" s="95" t="str">
        <f>IF(G1652="","",G1652/[1]SUMMARY!$J$5)</f>
        <v/>
      </c>
      <c r="J1652" s="134"/>
      <c r="K1652" s="134"/>
      <c r="L1652" s="134"/>
      <c r="M1652" s="97"/>
      <c r="N1652" s="134"/>
      <c r="O1652" s="135"/>
    </row>
    <row r="1653" spans="2:15" s="133" customFormat="1" x14ac:dyDescent="0.3">
      <c r="B1653" s="133" t="s">
        <v>1891</v>
      </c>
      <c r="E1653" s="94"/>
      <c r="F1653" s="94"/>
      <c r="H1653" s="95" t="str">
        <f>IF(G1653="","",G1653/[1]SUMMARY!$J$5)</f>
        <v/>
      </c>
      <c r="J1653" s="134"/>
      <c r="K1653" s="134"/>
      <c r="L1653" s="134"/>
      <c r="M1653" s="97"/>
      <c r="N1653" s="134"/>
      <c r="O1653" s="135"/>
    </row>
    <row r="1654" spans="2:15" s="133" customFormat="1" x14ac:dyDescent="0.3">
      <c r="B1654" s="133" t="s">
        <v>1892</v>
      </c>
      <c r="E1654" s="94"/>
      <c r="F1654" s="94"/>
      <c r="H1654" s="95" t="str">
        <f>IF(G1654="","",G1654/[1]SUMMARY!$J$5)</f>
        <v/>
      </c>
      <c r="J1654" s="134"/>
      <c r="K1654" s="134"/>
      <c r="L1654" s="134"/>
      <c r="M1654" s="97"/>
      <c r="N1654" s="134"/>
      <c r="O1654" s="135"/>
    </row>
    <row r="1655" spans="2:15" s="133" customFormat="1" x14ac:dyDescent="0.3">
      <c r="B1655" s="133" t="s">
        <v>1893</v>
      </c>
      <c r="E1655" s="94"/>
      <c r="F1655" s="94"/>
      <c r="H1655" s="95" t="str">
        <f>IF(G1655="","",G1655/[1]SUMMARY!$J$5)</f>
        <v/>
      </c>
      <c r="J1655" s="134"/>
      <c r="K1655" s="134"/>
      <c r="L1655" s="134"/>
      <c r="M1655" s="97"/>
      <c r="N1655" s="134"/>
      <c r="O1655" s="135"/>
    </row>
    <row r="1656" spans="2:15" s="133" customFormat="1" x14ac:dyDescent="0.3">
      <c r="B1656" s="133" t="s">
        <v>1894</v>
      </c>
      <c r="E1656" s="94"/>
      <c r="F1656" s="94"/>
      <c r="H1656" s="95" t="str">
        <f>IF(G1656="","",G1656/[1]SUMMARY!$J$5)</f>
        <v/>
      </c>
      <c r="J1656" s="134"/>
      <c r="K1656" s="134"/>
      <c r="L1656" s="134"/>
      <c r="M1656" s="97"/>
      <c r="N1656" s="134"/>
      <c r="O1656" s="135"/>
    </row>
    <row r="1657" spans="2:15" s="133" customFormat="1" x14ac:dyDescent="0.3">
      <c r="B1657" s="133" t="s">
        <v>1895</v>
      </c>
      <c r="E1657" s="94"/>
      <c r="F1657" s="94"/>
      <c r="H1657" s="95" t="str">
        <f>IF(G1657="","",G1657/[1]SUMMARY!$J$5)</f>
        <v/>
      </c>
      <c r="J1657" s="134"/>
      <c r="K1657" s="134"/>
      <c r="L1657" s="134"/>
      <c r="M1657" s="97"/>
      <c r="N1657" s="134"/>
      <c r="O1657" s="135"/>
    </row>
    <row r="1658" spans="2:15" s="133" customFormat="1" x14ac:dyDescent="0.3">
      <c r="B1658" s="133" t="s">
        <v>1896</v>
      </c>
      <c r="E1658" s="94"/>
      <c r="F1658" s="94"/>
      <c r="H1658" s="95" t="str">
        <f>IF(G1658="","",G1658/[1]SUMMARY!$J$5)</f>
        <v/>
      </c>
      <c r="J1658" s="134"/>
      <c r="K1658" s="134"/>
      <c r="L1658" s="134"/>
      <c r="M1658" s="97"/>
      <c r="N1658" s="134"/>
      <c r="O1658" s="135"/>
    </row>
    <row r="1659" spans="2:15" s="133" customFormat="1" x14ac:dyDescent="0.3">
      <c r="B1659" s="133" t="s">
        <v>1897</v>
      </c>
      <c r="E1659" s="94"/>
      <c r="F1659" s="94"/>
      <c r="H1659" s="95" t="str">
        <f>IF(G1659="","",G1659/[1]SUMMARY!$J$5)</f>
        <v/>
      </c>
      <c r="J1659" s="134"/>
      <c r="K1659" s="134"/>
      <c r="L1659" s="134"/>
      <c r="M1659" s="97"/>
      <c r="N1659" s="134"/>
      <c r="O1659" s="135"/>
    </row>
    <row r="1660" spans="2:15" s="133" customFormat="1" x14ac:dyDescent="0.3">
      <c r="B1660" s="133" t="s">
        <v>1898</v>
      </c>
      <c r="E1660" s="94"/>
      <c r="F1660" s="94"/>
      <c r="H1660" s="95" t="str">
        <f>IF(G1660="","",G1660/[1]SUMMARY!$J$5)</f>
        <v/>
      </c>
      <c r="J1660" s="134"/>
      <c r="K1660" s="134"/>
      <c r="L1660" s="134"/>
      <c r="M1660" s="97"/>
      <c r="N1660" s="134"/>
      <c r="O1660" s="135"/>
    </row>
    <row r="1661" spans="2:15" s="133" customFormat="1" x14ac:dyDescent="0.3">
      <c r="B1661" s="133" t="s">
        <v>1899</v>
      </c>
      <c r="E1661" s="94"/>
      <c r="F1661" s="94"/>
      <c r="H1661" s="95" t="str">
        <f>IF(G1661="","",G1661/[1]SUMMARY!$J$5)</f>
        <v/>
      </c>
      <c r="J1661" s="134"/>
      <c r="K1661" s="134"/>
      <c r="L1661" s="134"/>
      <c r="M1661" s="97"/>
      <c r="N1661" s="134"/>
      <c r="O1661" s="135"/>
    </row>
    <row r="1662" spans="2:15" s="133" customFormat="1" x14ac:dyDescent="0.3">
      <c r="B1662" s="133" t="s">
        <v>1900</v>
      </c>
      <c r="E1662" s="94"/>
      <c r="F1662" s="94"/>
      <c r="H1662" s="95" t="str">
        <f>IF(G1662="","",G1662/[1]SUMMARY!$J$5)</f>
        <v/>
      </c>
      <c r="J1662" s="134"/>
      <c r="K1662" s="134"/>
      <c r="L1662" s="134"/>
      <c r="M1662" s="97"/>
      <c r="N1662" s="134"/>
      <c r="O1662" s="135"/>
    </row>
    <row r="1663" spans="2:15" s="133" customFormat="1" x14ac:dyDescent="0.3">
      <c r="B1663" s="133" t="s">
        <v>1901</v>
      </c>
      <c r="E1663" s="94"/>
      <c r="F1663" s="94"/>
      <c r="H1663" s="95" t="str">
        <f>IF(G1663="","",G1663/[1]SUMMARY!$J$5)</f>
        <v/>
      </c>
      <c r="J1663" s="134"/>
      <c r="K1663" s="134"/>
      <c r="L1663" s="134"/>
      <c r="M1663" s="97"/>
      <c r="N1663" s="134"/>
      <c r="O1663" s="135"/>
    </row>
    <row r="1664" spans="2:15" s="133" customFormat="1" x14ac:dyDescent="0.3">
      <c r="B1664" s="133" t="s">
        <v>1902</v>
      </c>
      <c r="E1664" s="94"/>
      <c r="F1664" s="94"/>
      <c r="H1664" s="95" t="str">
        <f>IF(G1664="","",G1664/[1]SUMMARY!$J$5)</f>
        <v/>
      </c>
      <c r="J1664" s="134"/>
      <c r="K1664" s="134"/>
      <c r="L1664" s="134"/>
      <c r="M1664" s="97"/>
      <c r="N1664" s="134"/>
      <c r="O1664" s="135"/>
    </row>
    <row r="1665" spans="2:15" s="133" customFormat="1" x14ac:dyDescent="0.3">
      <c r="B1665" s="133" t="s">
        <v>1903</v>
      </c>
      <c r="E1665" s="94"/>
      <c r="F1665" s="94"/>
      <c r="H1665" s="95" t="str">
        <f>IF(G1665="","",G1665/[1]SUMMARY!$J$5)</f>
        <v/>
      </c>
      <c r="J1665" s="134"/>
      <c r="K1665" s="134"/>
      <c r="L1665" s="134"/>
      <c r="M1665" s="97"/>
      <c r="N1665" s="134"/>
      <c r="O1665" s="135"/>
    </row>
    <row r="1666" spans="2:15" s="133" customFormat="1" x14ac:dyDescent="0.3">
      <c r="B1666" s="133" t="s">
        <v>1904</v>
      </c>
      <c r="E1666" s="94"/>
      <c r="F1666" s="94"/>
      <c r="H1666" s="95" t="str">
        <f>IF(G1666="","",G1666/[1]SUMMARY!$J$5)</f>
        <v/>
      </c>
      <c r="J1666" s="134"/>
      <c r="K1666" s="134"/>
      <c r="L1666" s="134"/>
      <c r="M1666" s="97"/>
      <c r="N1666" s="134"/>
      <c r="O1666" s="135"/>
    </row>
    <row r="1667" spans="2:15" s="133" customFormat="1" x14ac:dyDescent="0.3">
      <c r="B1667" s="133" t="s">
        <v>1905</v>
      </c>
      <c r="E1667" s="94"/>
      <c r="F1667" s="94"/>
      <c r="H1667" s="95" t="str">
        <f>IF(G1667="","",G1667/[1]SUMMARY!$J$5)</f>
        <v/>
      </c>
      <c r="J1667" s="134"/>
      <c r="K1667" s="134"/>
      <c r="L1667" s="134"/>
      <c r="M1667" s="97"/>
      <c r="N1667" s="134"/>
      <c r="O1667" s="135"/>
    </row>
    <row r="1668" spans="2:15" s="133" customFormat="1" x14ac:dyDescent="0.3">
      <c r="B1668" s="133" t="s">
        <v>1906</v>
      </c>
      <c r="E1668" s="94"/>
      <c r="F1668" s="94"/>
      <c r="H1668" s="95" t="str">
        <f>IF(G1668="","",G1668/[1]SUMMARY!$J$5)</f>
        <v/>
      </c>
      <c r="J1668" s="134"/>
      <c r="K1668" s="134"/>
      <c r="L1668" s="134"/>
      <c r="M1668" s="97"/>
      <c r="N1668" s="134"/>
      <c r="O1668" s="135"/>
    </row>
    <row r="1669" spans="2:15" s="133" customFormat="1" x14ac:dyDescent="0.3">
      <c r="B1669" s="133" t="s">
        <v>1907</v>
      </c>
      <c r="E1669" s="94"/>
      <c r="F1669" s="94"/>
      <c r="H1669" s="95" t="str">
        <f>IF(G1669="","",G1669/[1]SUMMARY!$J$5)</f>
        <v/>
      </c>
      <c r="J1669" s="134"/>
      <c r="K1669" s="134"/>
      <c r="L1669" s="134"/>
      <c r="M1669" s="97"/>
      <c r="N1669" s="134"/>
      <c r="O1669" s="135"/>
    </row>
    <row r="1670" spans="2:15" s="133" customFormat="1" x14ac:dyDescent="0.3">
      <c r="B1670" s="133" t="s">
        <v>1908</v>
      </c>
      <c r="E1670" s="94"/>
      <c r="F1670" s="94"/>
      <c r="H1670" s="95" t="str">
        <f>IF(G1670="","",G1670/[1]SUMMARY!$J$5)</f>
        <v/>
      </c>
      <c r="J1670" s="134"/>
      <c r="K1670" s="134"/>
      <c r="L1670" s="134"/>
      <c r="M1670" s="97"/>
      <c r="N1670" s="134"/>
      <c r="O1670" s="135"/>
    </row>
    <row r="1671" spans="2:15" s="133" customFormat="1" x14ac:dyDescent="0.3">
      <c r="B1671" s="133" t="s">
        <v>1909</v>
      </c>
      <c r="E1671" s="94"/>
      <c r="F1671" s="94"/>
      <c r="H1671" s="95" t="str">
        <f>IF(G1671="","",G1671/[1]SUMMARY!$J$5)</f>
        <v/>
      </c>
      <c r="J1671" s="134"/>
      <c r="K1671" s="134"/>
      <c r="L1671" s="134"/>
      <c r="M1671" s="97"/>
      <c r="N1671" s="134"/>
      <c r="O1671" s="135"/>
    </row>
    <row r="1672" spans="2:15" s="133" customFormat="1" x14ac:dyDescent="0.3">
      <c r="B1672" s="133" t="s">
        <v>1910</v>
      </c>
      <c r="E1672" s="94"/>
      <c r="F1672" s="94"/>
      <c r="H1672" s="95" t="str">
        <f>IF(G1672="","",G1672/[1]SUMMARY!$J$5)</f>
        <v/>
      </c>
      <c r="J1672" s="134"/>
      <c r="K1672" s="134"/>
      <c r="L1672" s="134"/>
      <c r="M1672" s="97"/>
      <c r="N1672" s="134"/>
      <c r="O1672" s="135"/>
    </row>
    <row r="1673" spans="2:15" s="133" customFormat="1" x14ac:dyDescent="0.3">
      <c r="B1673" s="133" t="s">
        <v>1911</v>
      </c>
      <c r="E1673" s="94"/>
      <c r="F1673" s="94"/>
      <c r="H1673" s="95" t="str">
        <f>IF(G1673="","",G1673/[1]SUMMARY!$J$5)</f>
        <v/>
      </c>
      <c r="J1673" s="134"/>
      <c r="K1673" s="134"/>
      <c r="L1673" s="134"/>
      <c r="M1673" s="97"/>
      <c r="N1673" s="134"/>
      <c r="O1673" s="135"/>
    </row>
    <row r="1674" spans="2:15" s="133" customFormat="1" x14ac:dyDescent="0.3">
      <c r="B1674" s="133" t="s">
        <v>1912</v>
      </c>
      <c r="E1674" s="94"/>
      <c r="F1674" s="94"/>
      <c r="H1674" s="95" t="str">
        <f>IF(G1674="","",G1674/[1]SUMMARY!$J$5)</f>
        <v/>
      </c>
      <c r="J1674" s="134"/>
      <c r="K1674" s="134"/>
      <c r="L1674" s="134"/>
      <c r="M1674" s="97"/>
      <c r="N1674" s="134"/>
      <c r="O1674" s="135"/>
    </row>
    <row r="1675" spans="2:15" s="133" customFormat="1" x14ac:dyDescent="0.3">
      <c r="B1675" s="133" t="s">
        <v>1913</v>
      </c>
      <c r="E1675" s="94"/>
      <c r="F1675" s="94"/>
      <c r="H1675" s="95" t="str">
        <f>IF(G1675="","",G1675/[1]SUMMARY!$J$5)</f>
        <v/>
      </c>
      <c r="J1675" s="134"/>
      <c r="K1675" s="134"/>
      <c r="L1675" s="134"/>
      <c r="M1675" s="97"/>
      <c r="N1675" s="134"/>
      <c r="O1675" s="135"/>
    </row>
    <row r="1676" spans="2:15" s="133" customFormat="1" x14ac:dyDescent="0.3">
      <c r="B1676" s="133" t="s">
        <v>1914</v>
      </c>
      <c r="E1676" s="94"/>
      <c r="F1676" s="94"/>
      <c r="H1676" s="95" t="str">
        <f>IF(G1676="","",G1676/[1]SUMMARY!$J$5)</f>
        <v/>
      </c>
      <c r="J1676" s="134"/>
      <c r="K1676" s="134"/>
      <c r="L1676" s="134"/>
      <c r="M1676" s="97"/>
      <c r="N1676" s="134"/>
      <c r="O1676" s="135"/>
    </row>
    <row r="1677" spans="2:15" s="133" customFormat="1" x14ac:dyDescent="0.3">
      <c r="B1677" s="133" t="s">
        <v>1915</v>
      </c>
      <c r="E1677" s="94"/>
      <c r="F1677" s="94"/>
      <c r="H1677" s="95" t="str">
        <f>IF(G1677="","",G1677/[1]SUMMARY!$J$5)</f>
        <v/>
      </c>
      <c r="J1677" s="134"/>
      <c r="K1677" s="134"/>
      <c r="L1677" s="134"/>
      <c r="M1677" s="97"/>
      <c r="N1677" s="134"/>
      <c r="O1677" s="135"/>
    </row>
    <row r="1678" spans="2:15" s="133" customFormat="1" x14ac:dyDescent="0.3">
      <c r="B1678" s="133" t="s">
        <v>1916</v>
      </c>
      <c r="E1678" s="94"/>
      <c r="F1678" s="94"/>
      <c r="H1678" s="95" t="str">
        <f>IF(G1678="","",G1678/[1]SUMMARY!$J$5)</f>
        <v/>
      </c>
      <c r="J1678" s="134"/>
      <c r="K1678" s="134"/>
      <c r="L1678" s="134"/>
      <c r="M1678" s="97"/>
      <c r="N1678" s="134"/>
      <c r="O1678" s="135"/>
    </row>
    <row r="1679" spans="2:15" s="133" customFormat="1" x14ac:dyDescent="0.3">
      <c r="B1679" s="133" t="s">
        <v>1917</v>
      </c>
      <c r="E1679" s="94"/>
      <c r="F1679" s="94"/>
      <c r="H1679" s="95" t="str">
        <f>IF(G1679="","",G1679/[1]SUMMARY!$J$5)</f>
        <v/>
      </c>
      <c r="J1679" s="134"/>
      <c r="K1679" s="134"/>
      <c r="L1679" s="134"/>
      <c r="M1679" s="97"/>
      <c r="N1679" s="134"/>
      <c r="O1679" s="135"/>
    </row>
    <row r="1680" spans="2:15" s="133" customFormat="1" x14ac:dyDescent="0.3">
      <c r="B1680" s="133" t="s">
        <v>1918</v>
      </c>
      <c r="E1680" s="94"/>
      <c r="F1680" s="94"/>
      <c r="H1680" s="95" t="str">
        <f>IF(G1680="","",G1680/[1]SUMMARY!$J$5)</f>
        <v/>
      </c>
      <c r="J1680" s="134"/>
      <c r="K1680" s="134"/>
      <c r="L1680" s="134"/>
      <c r="M1680" s="97"/>
      <c r="N1680" s="134"/>
      <c r="O1680" s="135"/>
    </row>
    <row r="1681" spans="2:15" s="133" customFormat="1" x14ac:dyDescent="0.3">
      <c r="B1681" s="133" t="s">
        <v>1919</v>
      </c>
      <c r="E1681" s="94"/>
      <c r="F1681" s="94"/>
      <c r="H1681" s="95" t="str">
        <f>IF(G1681="","",G1681/[1]SUMMARY!$J$5)</f>
        <v/>
      </c>
      <c r="J1681" s="134"/>
      <c r="K1681" s="134"/>
      <c r="L1681" s="134"/>
      <c r="M1681" s="97"/>
      <c r="N1681" s="134"/>
      <c r="O1681" s="135"/>
    </row>
    <row r="1682" spans="2:15" s="133" customFormat="1" x14ac:dyDescent="0.3">
      <c r="B1682" s="133" t="s">
        <v>1920</v>
      </c>
      <c r="E1682" s="94"/>
      <c r="F1682" s="94"/>
      <c r="H1682" s="95" t="str">
        <f>IF(G1682="","",G1682/[1]SUMMARY!$J$5)</f>
        <v/>
      </c>
      <c r="J1682" s="134"/>
      <c r="K1682" s="134"/>
      <c r="L1682" s="134"/>
      <c r="M1682" s="97"/>
      <c r="N1682" s="134"/>
      <c r="O1682" s="135"/>
    </row>
    <row r="1683" spans="2:15" s="133" customFormat="1" x14ac:dyDescent="0.3">
      <c r="B1683" s="133" t="s">
        <v>1921</v>
      </c>
      <c r="E1683" s="94"/>
      <c r="F1683" s="94"/>
      <c r="H1683" s="95" t="str">
        <f>IF(G1683="","",G1683/[1]SUMMARY!$J$5)</f>
        <v/>
      </c>
      <c r="J1683" s="134"/>
      <c r="K1683" s="134"/>
      <c r="L1683" s="134"/>
      <c r="M1683" s="97"/>
      <c r="N1683" s="134"/>
      <c r="O1683" s="135"/>
    </row>
    <row r="1684" spans="2:15" s="133" customFormat="1" x14ac:dyDescent="0.3">
      <c r="B1684" s="133" t="s">
        <v>1922</v>
      </c>
      <c r="E1684" s="94"/>
      <c r="F1684" s="94"/>
      <c r="H1684" s="95" t="str">
        <f>IF(G1684="","",G1684/[1]SUMMARY!$J$5)</f>
        <v/>
      </c>
      <c r="J1684" s="134"/>
      <c r="K1684" s="134"/>
      <c r="L1684" s="134"/>
      <c r="M1684" s="97"/>
      <c r="N1684" s="134"/>
      <c r="O1684" s="135"/>
    </row>
    <row r="1685" spans="2:15" s="133" customFormat="1" x14ac:dyDescent="0.3">
      <c r="B1685" s="133" t="s">
        <v>1923</v>
      </c>
      <c r="E1685" s="94"/>
      <c r="F1685" s="94"/>
      <c r="H1685" s="95" t="str">
        <f>IF(G1685="","",G1685/[1]SUMMARY!$J$5)</f>
        <v/>
      </c>
      <c r="J1685" s="134"/>
      <c r="K1685" s="134"/>
      <c r="L1685" s="134"/>
      <c r="M1685" s="97"/>
      <c r="N1685" s="134"/>
      <c r="O1685" s="135"/>
    </row>
    <row r="1686" spans="2:15" s="133" customFormat="1" x14ac:dyDescent="0.3">
      <c r="B1686" s="133" t="s">
        <v>1924</v>
      </c>
      <c r="E1686" s="94"/>
      <c r="F1686" s="94"/>
      <c r="H1686" s="95" t="str">
        <f>IF(G1686="","",G1686/[1]SUMMARY!$J$5)</f>
        <v/>
      </c>
      <c r="J1686" s="134"/>
      <c r="K1686" s="134"/>
      <c r="L1686" s="134"/>
      <c r="M1686" s="97"/>
      <c r="N1686" s="134"/>
      <c r="O1686" s="135"/>
    </row>
    <row r="1687" spans="2:15" s="133" customFormat="1" x14ac:dyDescent="0.3">
      <c r="B1687" s="133" t="s">
        <v>1925</v>
      </c>
      <c r="E1687" s="94"/>
      <c r="F1687" s="94"/>
      <c r="H1687" s="95" t="str">
        <f>IF(G1687="","",G1687/[1]SUMMARY!$J$5)</f>
        <v/>
      </c>
      <c r="J1687" s="134"/>
      <c r="K1687" s="134"/>
      <c r="L1687" s="134"/>
      <c r="M1687" s="97"/>
      <c r="N1687" s="134"/>
      <c r="O1687" s="135"/>
    </row>
    <row r="1688" spans="2:15" s="133" customFormat="1" x14ac:dyDescent="0.3">
      <c r="B1688" s="133" t="s">
        <v>1926</v>
      </c>
      <c r="E1688" s="94"/>
      <c r="F1688" s="94"/>
      <c r="H1688" s="95" t="str">
        <f>IF(G1688="","",G1688/[1]SUMMARY!$J$5)</f>
        <v/>
      </c>
      <c r="J1688" s="134"/>
      <c r="K1688" s="134"/>
      <c r="L1688" s="134"/>
      <c r="M1688" s="97"/>
      <c r="N1688" s="134"/>
      <c r="O1688" s="135"/>
    </row>
    <row r="1689" spans="2:15" s="133" customFormat="1" x14ac:dyDescent="0.3">
      <c r="B1689" s="133" t="s">
        <v>1927</v>
      </c>
      <c r="E1689" s="94"/>
      <c r="F1689" s="94"/>
      <c r="H1689" s="95" t="str">
        <f>IF(G1689="","",G1689/[1]SUMMARY!$J$5)</f>
        <v/>
      </c>
      <c r="J1689" s="134"/>
      <c r="K1689" s="134"/>
      <c r="L1689" s="134"/>
      <c r="M1689" s="97"/>
      <c r="N1689" s="134"/>
      <c r="O1689" s="135"/>
    </row>
    <row r="1690" spans="2:15" s="133" customFormat="1" x14ac:dyDescent="0.3">
      <c r="B1690" s="133" t="s">
        <v>1928</v>
      </c>
      <c r="E1690" s="94"/>
      <c r="F1690" s="94"/>
      <c r="H1690" s="95" t="str">
        <f>IF(G1690="","",G1690/[1]SUMMARY!$J$5)</f>
        <v/>
      </c>
      <c r="J1690" s="134"/>
      <c r="K1690" s="134"/>
      <c r="L1690" s="134"/>
      <c r="M1690" s="97"/>
      <c r="N1690" s="134"/>
      <c r="O1690" s="135"/>
    </row>
    <row r="1691" spans="2:15" s="133" customFormat="1" x14ac:dyDescent="0.3">
      <c r="B1691" s="133" t="s">
        <v>1929</v>
      </c>
      <c r="E1691" s="94"/>
      <c r="F1691" s="94"/>
      <c r="H1691" s="95" t="str">
        <f>IF(G1691="","",G1691/[1]SUMMARY!$J$5)</f>
        <v/>
      </c>
      <c r="J1691" s="134"/>
      <c r="K1691" s="134"/>
      <c r="L1691" s="134"/>
      <c r="M1691" s="97"/>
      <c r="N1691" s="134"/>
      <c r="O1691" s="135"/>
    </row>
    <row r="1692" spans="2:15" s="133" customFormat="1" x14ac:dyDescent="0.3">
      <c r="B1692" s="133" t="s">
        <v>1930</v>
      </c>
      <c r="E1692" s="94"/>
      <c r="F1692" s="94"/>
      <c r="H1692" s="95" t="str">
        <f>IF(G1692="","",G1692/[1]SUMMARY!$J$5)</f>
        <v/>
      </c>
      <c r="J1692" s="134"/>
      <c r="K1692" s="134"/>
      <c r="L1692" s="134"/>
      <c r="M1692" s="97"/>
      <c r="N1692" s="134"/>
      <c r="O1692" s="135"/>
    </row>
    <row r="1693" spans="2:15" s="133" customFormat="1" x14ac:dyDescent="0.3">
      <c r="B1693" s="133" t="s">
        <v>1931</v>
      </c>
      <c r="E1693" s="94"/>
      <c r="F1693" s="94"/>
      <c r="H1693" s="95" t="str">
        <f>IF(G1693="","",G1693/[1]SUMMARY!$J$5)</f>
        <v/>
      </c>
      <c r="J1693" s="134"/>
      <c r="K1693" s="134"/>
      <c r="L1693" s="134"/>
      <c r="M1693" s="97"/>
      <c r="N1693" s="134"/>
      <c r="O1693" s="135"/>
    </row>
    <row r="1694" spans="2:15" s="133" customFormat="1" x14ac:dyDescent="0.3">
      <c r="B1694" s="133" t="s">
        <v>1932</v>
      </c>
      <c r="E1694" s="94"/>
      <c r="F1694" s="94"/>
      <c r="H1694" s="95" t="str">
        <f>IF(G1694="","",G1694/[1]SUMMARY!$J$5)</f>
        <v/>
      </c>
      <c r="J1694" s="134"/>
      <c r="K1694" s="134"/>
      <c r="L1694" s="134"/>
      <c r="M1694" s="97"/>
      <c r="N1694" s="134"/>
      <c r="O1694" s="135"/>
    </row>
    <row r="1695" spans="2:15" s="133" customFormat="1" x14ac:dyDescent="0.3">
      <c r="B1695" s="133" t="s">
        <v>1933</v>
      </c>
      <c r="E1695" s="94"/>
      <c r="F1695" s="94"/>
      <c r="H1695" s="95" t="str">
        <f>IF(G1695="","",G1695/[1]SUMMARY!$J$5)</f>
        <v/>
      </c>
      <c r="J1695" s="134"/>
      <c r="K1695" s="134"/>
      <c r="L1695" s="134"/>
      <c r="M1695" s="97"/>
      <c r="N1695" s="134"/>
      <c r="O1695" s="135"/>
    </row>
    <row r="1696" spans="2:15" s="133" customFormat="1" x14ac:dyDescent="0.3">
      <c r="B1696" s="133" t="s">
        <v>1934</v>
      </c>
      <c r="E1696" s="94"/>
      <c r="F1696" s="94"/>
      <c r="H1696" s="95" t="str">
        <f>IF(G1696="","",G1696/[1]SUMMARY!$J$5)</f>
        <v/>
      </c>
      <c r="J1696" s="134"/>
      <c r="K1696" s="134"/>
      <c r="L1696" s="134"/>
      <c r="M1696" s="97"/>
      <c r="N1696" s="134"/>
      <c r="O1696" s="135"/>
    </row>
    <row r="1697" spans="2:15" s="133" customFormat="1" x14ac:dyDescent="0.3">
      <c r="B1697" s="133" t="s">
        <v>1935</v>
      </c>
      <c r="E1697" s="94"/>
      <c r="F1697" s="94"/>
      <c r="H1697" s="95" t="str">
        <f>IF(G1697="","",G1697/[1]SUMMARY!$J$5)</f>
        <v/>
      </c>
      <c r="J1697" s="134"/>
      <c r="K1697" s="134"/>
      <c r="L1697" s="134"/>
      <c r="M1697" s="97"/>
      <c r="N1697" s="134"/>
      <c r="O1697" s="135"/>
    </row>
    <row r="1698" spans="2:15" s="133" customFormat="1" x14ac:dyDescent="0.3">
      <c r="B1698" s="133" t="s">
        <v>1936</v>
      </c>
      <c r="E1698" s="94"/>
      <c r="F1698" s="94"/>
      <c r="H1698" s="95" t="str">
        <f>IF(G1698="","",G1698/[1]SUMMARY!$J$5)</f>
        <v/>
      </c>
      <c r="J1698" s="134"/>
      <c r="K1698" s="134"/>
      <c r="L1698" s="134"/>
      <c r="M1698" s="97"/>
      <c r="N1698" s="134"/>
      <c r="O1698" s="135"/>
    </row>
    <row r="1699" spans="2:15" s="133" customFormat="1" x14ac:dyDescent="0.3">
      <c r="B1699" s="133" t="s">
        <v>1937</v>
      </c>
      <c r="E1699" s="94"/>
      <c r="F1699" s="94"/>
      <c r="H1699" s="95" t="str">
        <f>IF(G1699="","",G1699/[1]SUMMARY!$J$5)</f>
        <v/>
      </c>
      <c r="J1699" s="134"/>
      <c r="K1699" s="134"/>
      <c r="L1699" s="134"/>
      <c r="M1699" s="97"/>
      <c r="N1699" s="134"/>
      <c r="O1699" s="135"/>
    </row>
    <row r="1700" spans="2:15" s="133" customFormat="1" x14ac:dyDescent="0.3">
      <c r="B1700" s="133" t="s">
        <v>1938</v>
      </c>
      <c r="E1700" s="94"/>
      <c r="F1700" s="94"/>
      <c r="H1700" s="95" t="str">
        <f>IF(G1700="","",G1700/[1]SUMMARY!$J$5)</f>
        <v/>
      </c>
      <c r="J1700" s="134"/>
      <c r="K1700" s="134"/>
      <c r="L1700" s="134"/>
      <c r="M1700" s="97"/>
      <c r="N1700" s="134"/>
      <c r="O1700" s="135"/>
    </row>
    <row r="1701" spans="2:15" s="133" customFormat="1" x14ac:dyDescent="0.3">
      <c r="B1701" s="133" t="s">
        <v>1939</v>
      </c>
      <c r="E1701" s="94"/>
      <c r="F1701" s="94"/>
      <c r="H1701" s="95" t="str">
        <f>IF(G1701="","",G1701/[1]SUMMARY!$J$5)</f>
        <v/>
      </c>
      <c r="J1701" s="134"/>
      <c r="K1701" s="134"/>
      <c r="L1701" s="134"/>
      <c r="M1701" s="97"/>
      <c r="N1701" s="134"/>
      <c r="O1701" s="135"/>
    </row>
    <row r="1702" spans="2:15" s="133" customFormat="1" x14ac:dyDescent="0.3">
      <c r="B1702" s="133" t="s">
        <v>1940</v>
      </c>
      <c r="E1702" s="94"/>
      <c r="F1702" s="94"/>
      <c r="H1702" s="95" t="str">
        <f>IF(G1702="","",G1702/[1]SUMMARY!$J$5)</f>
        <v/>
      </c>
      <c r="J1702" s="134"/>
      <c r="K1702" s="134"/>
      <c r="L1702" s="134"/>
      <c r="M1702" s="97"/>
      <c r="N1702" s="134"/>
      <c r="O1702" s="135"/>
    </row>
    <row r="1703" spans="2:15" s="133" customFormat="1" x14ac:dyDescent="0.3">
      <c r="B1703" s="133" t="s">
        <v>1941</v>
      </c>
      <c r="E1703" s="94"/>
      <c r="F1703" s="94"/>
      <c r="H1703" s="95" t="str">
        <f>IF(G1703="","",G1703/[1]SUMMARY!$J$5)</f>
        <v/>
      </c>
      <c r="J1703" s="134"/>
      <c r="K1703" s="134"/>
      <c r="L1703" s="134"/>
      <c r="M1703" s="97"/>
      <c r="N1703" s="134"/>
      <c r="O1703" s="135"/>
    </row>
    <row r="1704" spans="2:15" s="133" customFormat="1" x14ac:dyDescent="0.3">
      <c r="B1704" s="133" t="s">
        <v>1942</v>
      </c>
      <c r="E1704" s="94"/>
      <c r="F1704" s="94"/>
      <c r="H1704" s="95" t="str">
        <f>IF(G1704="","",G1704/[1]SUMMARY!$J$5)</f>
        <v/>
      </c>
      <c r="J1704" s="134"/>
      <c r="K1704" s="134"/>
      <c r="L1704" s="134"/>
      <c r="M1704" s="97"/>
      <c r="N1704" s="134"/>
      <c r="O1704" s="135"/>
    </row>
    <row r="1705" spans="2:15" s="133" customFormat="1" x14ac:dyDescent="0.3">
      <c r="B1705" s="133" t="s">
        <v>1943</v>
      </c>
      <c r="E1705" s="94"/>
      <c r="F1705" s="94"/>
      <c r="H1705" s="95" t="str">
        <f>IF(G1705="","",G1705/[1]SUMMARY!$J$5)</f>
        <v/>
      </c>
      <c r="J1705" s="134"/>
      <c r="K1705" s="134"/>
      <c r="L1705" s="134"/>
      <c r="M1705" s="97"/>
      <c r="N1705" s="134"/>
      <c r="O1705" s="135"/>
    </row>
    <row r="1706" spans="2:15" s="133" customFormat="1" x14ac:dyDescent="0.3">
      <c r="B1706" s="133" t="s">
        <v>1944</v>
      </c>
      <c r="E1706" s="94"/>
      <c r="F1706" s="94"/>
      <c r="H1706" s="95" t="str">
        <f>IF(G1706="","",G1706/[1]SUMMARY!$J$5)</f>
        <v/>
      </c>
      <c r="J1706" s="134"/>
      <c r="K1706" s="134"/>
      <c r="L1706" s="134"/>
      <c r="M1706" s="97"/>
      <c r="N1706" s="134"/>
      <c r="O1706" s="135"/>
    </row>
    <row r="1707" spans="2:15" s="133" customFormat="1" x14ac:dyDescent="0.3">
      <c r="B1707" s="133" t="s">
        <v>1945</v>
      </c>
      <c r="E1707" s="94"/>
      <c r="F1707" s="94"/>
      <c r="H1707" s="95" t="str">
        <f>IF(G1707="","",G1707/[1]SUMMARY!$J$5)</f>
        <v/>
      </c>
      <c r="J1707" s="134"/>
      <c r="K1707" s="134"/>
      <c r="L1707" s="134"/>
      <c r="M1707" s="97"/>
      <c r="N1707" s="134"/>
      <c r="O1707" s="135"/>
    </row>
    <row r="1708" spans="2:15" s="133" customFormat="1" x14ac:dyDescent="0.3">
      <c r="B1708" s="133" t="s">
        <v>1946</v>
      </c>
      <c r="E1708" s="94"/>
      <c r="F1708" s="94"/>
      <c r="H1708" s="95" t="str">
        <f>IF(G1708="","",G1708/[1]SUMMARY!$J$5)</f>
        <v/>
      </c>
      <c r="J1708" s="134"/>
      <c r="K1708" s="134"/>
      <c r="L1708" s="134"/>
      <c r="M1708" s="97"/>
      <c r="N1708" s="134"/>
      <c r="O1708" s="135"/>
    </row>
    <row r="1709" spans="2:15" s="133" customFormat="1" x14ac:dyDescent="0.3">
      <c r="B1709" s="133" t="s">
        <v>1947</v>
      </c>
      <c r="E1709" s="94"/>
      <c r="F1709" s="94"/>
      <c r="H1709" s="95" t="str">
        <f>IF(G1709="","",G1709/[1]SUMMARY!$J$5)</f>
        <v/>
      </c>
      <c r="J1709" s="134"/>
      <c r="K1709" s="134"/>
      <c r="L1709" s="134"/>
      <c r="M1709" s="97"/>
      <c r="N1709" s="134"/>
      <c r="O1709" s="135"/>
    </row>
    <row r="1710" spans="2:15" s="133" customFormat="1" x14ac:dyDescent="0.3">
      <c r="B1710" s="133" t="s">
        <v>1948</v>
      </c>
      <c r="E1710" s="94"/>
      <c r="F1710" s="94"/>
      <c r="H1710" s="95" t="str">
        <f>IF(G1710="","",G1710/[1]SUMMARY!$J$5)</f>
        <v/>
      </c>
      <c r="J1710" s="134"/>
      <c r="K1710" s="134"/>
      <c r="L1710" s="134"/>
      <c r="M1710" s="97"/>
      <c r="N1710" s="134"/>
      <c r="O1710" s="135"/>
    </row>
    <row r="1711" spans="2:15" s="133" customFormat="1" x14ac:dyDescent="0.3">
      <c r="B1711" s="133" t="s">
        <v>1949</v>
      </c>
      <c r="E1711" s="94"/>
      <c r="F1711" s="94"/>
      <c r="H1711" s="95" t="str">
        <f>IF(G1711="","",G1711/[1]SUMMARY!$J$5)</f>
        <v/>
      </c>
      <c r="J1711" s="134"/>
      <c r="K1711" s="134"/>
      <c r="L1711" s="134"/>
      <c r="M1711" s="97"/>
      <c r="N1711" s="134"/>
      <c r="O1711" s="135"/>
    </row>
    <row r="1712" spans="2:15" s="133" customFormat="1" x14ac:dyDescent="0.3">
      <c r="B1712" s="133" t="s">
        <v>1950</v>
      </c>
      <c r="E1712" s="94"/>
      <c r="F1712" s="94"/>
      <c r="H1712" s="95" t="str">
        <f>IF(G1712="","",G1712/[1]SUMMARY!$J$5)</f>
        <v/>
      </c>
      <c r="J1712" s="134"/>
      <c r="K1712" s="134"/>
      <c r="L1712" s="134"/>
      <c r="M1712" s="97"/>
      <c r="N1712" s="134"/>
      <c r="O1712" s="135"/>
    </row>
    <row r="1713" spans="2:15" s="133" customFormat="1" x14ac:dyDescent="0.3">
      <c r="B1713" s="133" t="s">
        <v>1951</v>
      </c>
      <c r="E1713" s="94"/>
      <c r="F1713" s="94"/>
      <c r="H1713" s="95" t="str">
        <f>IF(G1713="","",G1713/[1]SUMMARY!$J$5)</f>
        <v/>
      </c>
      <c r="J1713" s="134"/>
      <c r="K1713" s="134"/>
      <c r="L1713" s="134"/>
      <c r="M1713" s="97"/>
      <c r="N1713" s="134"/>
      <c r="O1713" s="135"/>
    </row>
    <row r="1714" spans="2:15" s="133" customFormat="1" x14ac:dyDescent="0.3">
      <c r="B1714" s="133" t="s">
        <v>1952</v>
      </c>
      <c r="E1714" s="94"/>
      <c r="F1714" s="94"/>
      <c r="H1714" s="95" t="str">
        <f>IF(G1714="","",G1714/[1]SUMMARY!$J$5)</f>
        <v/>
      </c>
      <c r="J1714" s="134"/>
      <c r="K1714" s="134"/>
      <c r="L1714" s="134"/>
      <c r="M1714" s="97"/>
      <c r="N1714" s="134"/>
      <c r="O1714" s="135"/>
    </row>
    <row r="1715" spans="2:15" s="133" customFormat="1" x14ac:dyDescent="0.3">
      <c r="B1715" s="133" t="s">
        <v>1953</v>
      </c>
      <c r="E1715" s="94"/>
      <c r="F1715" s="94"/>
      <c r="H1715" s="95" t="str">
        <f>IF(G1715="","",G1715/[1]SUMMARY!$J$5)</f>
        <v/>
      </c>
      <c r="J1715" s="134"/>
      <c r="K1715" s="134"/>
      <c r="L1715" s="134"/>
      <c r="M1715" s="97"/>
      <c r="N1715" s="134"/>
      <c r="O1715" s="135"/>
    </row>
    <row r="1716" spans="2:15" s="133" customFormat="1" x14ac:dyDescent="0.3">
      <c r="B1716" s="133" t="s">
        <v>1954</v>
      </c>
      <c r="E1716" s="94"/>
      <c r="F1716" s="94"/>
      <c r="H1716" s="95" t="str">
        <f>IF(G1716="","",G1716/[1]SUMMARY!$J$5)</f>
        <v/>
      </c>
      <c r="J1716" s="134"/>
      <c r="K1716" s="134"/>
      <c r="L1716" s="134"/>
      <c r="M1716" s="97"/>
      <c r="N1716" s="134"/>
      <c r="O1716" s="135"/>
    </row>
    <row r="1717" spans="2:15" s="133" customFormat="1" x14ac:dyDescent="0.3">
      <c r="B1717" s="133" t="s">
        <v>1955</v>
      </c>
      <c r="E1717" s="94"/>
      <c r="F1717" s="94"/>
      <c r="H1717" s="95" t="str">
        <f>IF(G1717="","",G1717/[1]SUMMARY!$J$5)</f>
        <v/>
      </c>
      <c r="J1717" s="134"/>
      <c r="K1717" s="134"/>
      <c r="L1717" s="134"/>
      <c r="M1717" s="97"/>
      <c r="N1717" s="134"/>
      <c r="O1717" s="135"/>
    </row>
    <row r="1718" spans="2:15" s="133" customFormat="1" x14ac:dyDescent="0.3">
      <c r="B1718" s="133" t="s">
        <v>1956</v>
      </c>
      <c r="E1718" s="94"/>
      <c r="F1718" s="94"/>
      <c r="H1718" s="95" t="str">
        <f>IF(G1718="","",G1718/[1]SUMMARY!$J$5)</f>
        <v/>
      </c>
      <c r="J1718" s="134"/>
      <c r="K1718" s="134"/>
      <c r="L1718" s="134"/>
      <c r="M1718" s="97"/>
      <c r="N1718" s="134"/>
      <c r="O1718" s="135"/>
    </row>
    <row r="1719" spans="2:15" s="133" customFormat="1" x14ac:dyDescent="0.3">
      <c r="B1719" s="133" t="s">
        <v>1957</v>
      </c>
      <c r="E1719" s="94"/>
      <c r="F1719" s="94"/>
      <c r="H1719" s="95" t="str">
        <f>IF(G1719="","",G1719/[1]SUMMARY!$J$5)</f>
        <v/>
      </c>
      <c r="J1719" s="134"/>
      <c r="K1719" s="134"/>
      <c r="L1719" s="134"/>
      <c r="M1719" s="97"/>
      <c r="N1719" s="134"/>
      <c r="O1719" s="135"/>
    </row>
    <row r="1720" spans="2:15" s="133" customFormat="1" x14ac:dyDescent="0.3">
      <c r="B1720" s="133" t="s">
        <v>1958</v>
      </c>
      <c r="E1720" s="94"/>
      <c r="F1720" s="94"/>
      <c r="H1720" s="95" t="str">
        <f>IF(G1720="","",G1720/[1]SUMMARY!$J$5)</f>
        <v/>
      </c>
      <c r="J1720" s="134"/>
      <c r="K1720" s="134"/>
      <c r="L1720" s="134"/>
      <c r="M1720" s="97"/>
      <c r="N1720" s="134"/>
      <c r="O1720" s="135"/>
    </row>
    <row r="1721" spans="2:15" s="133" customFormat="1" x14ac:dyDescent="0.3">
      <c r="B1721" s="133" t="s">
        <v>1959</v>
      </c>
      <c r="E1721" s="94"/>
      <c r="F1721" s="94"/>
      <c r="H1721" s="95" t="str">
        <f>IF(G1721="","",G1721/[1]SUMMARY!$J$5)</f>
        <v/>
      </c>
      <c r="J1721" s="134"/>
      <c r="K1721" s="134"/>
      <c r="L1721" s="134"/>
      <c r="M1721" s="97"/>
      <c r="N1721" s="134"/>
      <c r="O1721" s="135"/>
    </row>
    <row r="1722" spans="2:15" s="133" customFormat="1" x14ac:dyDescent="0.3">
      <c r="B1722" s="133" t="s">
        <v>1960</v>
      </c>
      <c r="E1722" s="94"/>
      <c r="F1722" s="94"/>
      <c r="H1722" s="95" t="str">
        <f>IF(G1722="","",G1722/[1]SUMMARY!$J$5)</f>
        <v/>
      </c>
      <c r="J1722" s="134"/>
      <c r="K1722" s="134"/>
      <c r="L1722" s="134"/>
      <c r="M1722" s="97"/>
      <c r="N1722" s="134"/>
      <c r="O1722" s="135"/>
    </row>
    <row r="1723" spans="2:15" s="133" customFormat="1" x14ac:dyDescent="0.3">
      <c r="B1723" s="133" t="s">
        <v>1961</v>
      </c>
      <c r="E1723" s="94"/>
      <c r="F1723" s="94"/>
      <c r="H1723" s="95" t="str">
        <f>IF(G1723="","",G1723/[1]SUMMARY!$J$5)</f>
        <v/>
      </c>
      <c r="J1723" s="134"/>
      <c r="K1723" s="134"/>
      <c r="L1723" s="134"/>
      <c r="M1723" s="97"/>
      <c r="N1723" s="134"/>
      <c r="O1723" s="135"/>
    </row>
    <row r="1724" spans="2:15" s="133" customFormat="1" x14ac:dyDescent="0.3">
      <c r="B1724" s="133" t="s">
        <v>1962</v>
      </c>
      <c r="E1724" s="94"/>
      <c r="F1724" s="94"/>
      <c r="H1724" s="95" t="str">
        <f>IF(G1724="","",G1724/[1]SUMMARY!$J$5)</f>
        <v/>
      </c>
      <c r="J1724" s="134"/>
      <c r="K1724" s="134"/>
      <c r="L1724" s="134"/>
      <c r="M1724" s="97"/>
      <c r="N1724" s="134"/>
      <c r="O1724" s="135"/>
    </row>
    <row r="1725" spans="2:15" s="133" customFormat="1" x14ac:dyDescent="0.3">
      <c r="B1725" s="133" t="s">
        <v>1963</v>
      </c>
      <c r="E1725" s="94"/>
      <c r="F1725" s="94"/>
      <c r="H1725" s="95" t="str">
        <f>IF(G1725="","",G1725/[1]SUMMARY!$J$5)</f>
        <v/>
      </c>
      <c r="J1725" s="134"/>
      <c r="K1725" s="134"/>
      <c r="L1725" s="134"/>
      <c r="M1725" s="97"/>
      <c r="N1725" s="134"/>
      <c r="O1725" s="135"/>
    </row>
    <row r="1726" spans="2:15" s="133" customFormat="1" x14ac:dyDescent="0.3">
      <c r="B1726" s="133" t="s">
        <v>1964</v>
      </c>
      <c r="E1726" s="94"/>
      <c r="F1726" s="94"/>
      <c r="H1726" s="95" t="str">
        <f>IF(G1726="","",G1726/[1]SUMMARY!$J$5)</f>
        <v/>
      </c>
      <c r="J1726" s="134"/>
      <c r="K1726" s="134"/>
      <c r="L1726" s="134"/>
      <c r="M1726" s="97"/>
      <c r="N1726" s="134"/>
      <c r="O1726" s="135"/>
    </row>
    <row r="1727" spans="2:15" s="133" customFormat="1" x14ac:dyDescent="0.3">
      <c r="B1727" s="133" t="s">
        <v>1965</v>
      </c>
      <c r="E1727" s="94"/>
      <c r="F1727" s="94"/>
      <c r="H1727" s="95" t="str">
        <f>IF(G1727="","",G1727/[1]SUMMARY!$J$5)</f>
        <v/>
      </c>
      <c r="J1727" s="134"/>
      <c r="K1727" s="134"/>
      <c r="L1727" s="134"/>
      <c r="M1727" s="97"/>
      <c r="N1727" s="134"/>
      <c r="O1727" s="135"/>
    </row>
    <row r="1728" spans="2:15" s="133" customFormat="1" x14ac:dyDescent="0.3">
      <c r="B1728" s="133" t="s">
        <v>1966</v>
      </c>
      <c r="E1728" s="94"/>
      <c r="F1728" s="94"/>
      <c r="H1728" s="95" t="str">
        <f>IF(G1728="","",G1728/[1]SUMMARY!$J$5)</f>
        <v/>
      </c>
      <c r="J1728" s="134"/>
      <c r="K1728" s="134"/>
      <c r="L1728" s="134"/>
      <c r="M1728" s="97"/>
      <c r="N1728" s="134"/>
      <c r="O1728" s="135"/>
    </row>
    <row r="1729" spans="2:15" s="133" customFormat="1" x14ac:dyDescent="0.3">
      <c r="B1729" s="133" t="s">
        <v>1967</v>
      </c>
      <c r="E1729" s="94"/>
      <c r="F1729" s="94"/>
      <c r="H1729" s="95" t="str">
        <f>IF(G1729="","",G1729/[1]SUMMARY!$J$5)</f>
        <v/>
      </c>
      <c r="J1729" s="134"/>
      <c r="K1729" s="134"/>
      <c r="L1729" s="134"/>
      <c r="M1729" s="97"/>
      <c r="N1729" s="134"/>
      <c r="O1729" s="135"/>
    </row>
    <row r="1730" spans="2:15" s="133" customFormat="1" x14ac:dyDescent="0.3">
      <c r="B1730" s="133" t="s">
        <v>1968</v>
      </c>
      <c r="E1730" s="94"/>
      <c r="F1730" s="94"/>
      <c r="H1730" s="95" t="str">
        <f>IF(G1730="","",G1730/[1]SUMMARY!$J$5)</f>
        <v/>
      </c>
      <c r="J1730" s="134"/>
      <c r="K1730" s="134"/>
      <c r="L1730" s="134"/>
      <c r="M1730" s="97"/>
      <c r="N1730" s="134"/>
      <c r="O1730" s="135"/>
    </row>
    <row r="1731" spans="2:15" s="133" customFormat="1" x14ac:dyDescent="0.3">
      <c r="B1731" s="133" t="s">
        <v>1969</v>
      </c>
      <c r="E1731" s="94"/>
      <c r="F1731" s="94"/>
      <c r="H1731" s="95" t="str">
        <f>IF(G1731="","",G1731/[1]SUMMARY!$J$5)</f>
        <v/>
      </c>
      <c r="J1731" s="134"/>
      <c r="K1731" s="134"/>
      <c r="L1731" s="134"/>
      <c r="M1731" s="97"/>
      <c r="N1731" s="134"/>
      <c r="O1731" s="135"/>
    </row>
    <row r="1732" spans="2:15" s="133" customFormat="1" x14ac:dyDescent="0.3">
      <c r="B1732" s="133" t="s">
        <v>1970</v>
      </c>
      <c r="E1732" s="94"/>
      <c r="F1732" s="94"/>
      <c r="H1732" s="95" t="str">
        <f>IF(G1732="","",G1732/[1]SUMMARY!$J$5)</f>
        <v/>
      </c>
      <c r="J1732" s="134"/>
      <c r="K1732" s="134"/>
      <c r="L1732" s="134"/>
      <c r="M1732" s="97"/>
      <c r="N1732" s="134"/>
      <c r="O1732" s="135"/>
    </row>
    <row r="1733" spans="2:15" s="133" customFormat="1" x14ac:dyDescent="0.3">
      <c r="B1733" s="133" t="s">
        <v>1971</v>
      </c>
      <c r="E1733" s="94"/>
      <c r="F1733" s="94"/>
      <c r="H1733" s="95" t="str">
        <f>IF(G1733="","",G1733/[1]SUMMARY!$J$5)</f>
        <v/>
      </c>
      <c r="J1733" s="134"/>
      <c r="K1733" s="134"/>
      <c r="L1733" s="134"/>
      <c r="M1733" s="97"/>
      <c r="N1733" s="134"/>
      <c r="O1733" s="135"/>
    </row>
    <row r="1734" spans="2:15" s="133" customFormat="1" x14ac:dyDescent="0.3">
      <c r="B1734" s="133" t="s">
        <v>1972</v>
      </c>
      <c r="E1734" s="94"/>
      <c r="F1734" s="94"/>
      <c r="H1734" s="95" t="str">
        <f>IF(G1734="","",G1734/[1]SUMMARY!$J$5)</f>
        <v/>
      </c>
      <c r="J1734" s="134"/>
      <c r="K1734" s="134"/>
      <c r="L1734" s="134"/>
      <c r="M1734" s="97"/>
      <c r="N1734" s="134"/>
      <c r="O1734" s="135"/>
    </row>
    <row r="1735" spans="2:15" s="133" customFormat="1" x14ac:dyDescent="0.3">
      <c r="B1735" s="133" t="s">
        <v>1973</v>
      </c>
      <c r="E1735" s="94"/>
      <c r="F1735" s="94"/>
      <c r="H1735" s="95" t="str">
        <f>IF(G1735="","",G1735/[1]SUMMARY!$J$5)</f>
        <v/>
      </c>
      <c r="J1735" s="134"/>
      <c r="K1735" s="134"/>
      <c r="L1735" s="134"/>
      <c r="M1735" s="97"/>
      <c r="N1735" s="134"/>
      <c r="O1735" s="135"/>
    </row>
    <row r="1736" spans="2:15" s="133" customFormat="1" x14ac:dyDescent="0.3">
      <c r="B1736" s="133" t="s">
        <v>1974</v>
      </c>
      <c r="E1736" s="94"/>
      <c r="F1736" s="94"/>
      <c r="H1736" s="95" t="str">
        <f>IF(G1736="","",G1736/[1]SUMMARY!$J$5)</f>
        <v/>
      </c>
      <c r="J1736" s="134"/>
      <c r="K1736" s="134"/>
      <c r="L1736" s="134"/>
      <c r="M1736" s="97"/>
      <c r="N1736" s="134"/>
      <c r="O1736" s="135"/>
    </row>
    <row r="1737" spans="2:15" s="133" customFormat="1" x14ac:dyDescent="0.3">
      <c r="B1737" s="133" t="s">
        <v>1975</v>
      </c>
      <c r="E1737" s="94"/>
      <c r="F1737" s="94"/>
      <c r="H1737" s="95" t="str">
        <f>IF(G1737="","",G1737/[1]SUMMARY!$J$5)</f>
        <v/>
      </c>
      <c r="J1737" s="134"/>
      <c r="K1737" s="134"/>
      <c r="L1737" s="134"/>
      <c r="M1737" s="97"/>
      <c r="N1737" s="134"/>
      <c r="O1737" s="135"/>
    </row>
    <row r="1738" spans="2:15" s="133" customFormat="1" x14ac:dyDescent="0.3">
      <c r="B1738" s="133" t="s">
        <v>1976</v>
      </c>
      <c r="E1738" s="94"/>
      <c r="F1738" s="94"/>
      <c r="H1738" s="95" t="str">
        <f>IF(G1738="","",G1738/[1]SUMMARY!$J$5)</f>
        <v/>
      </c>
      <c r="J1738" s="134"/>
      <c r="K1738" s="134"/>
      <c r="L1738" s="134"/>
      <c r="M1738" s="97"/>
      <c r="N1738" s="134"/>
      <c r="O1738" s="135"/>
    </row>
    <row r="1739" spans="2:15" s="133" customFormat="1" x14ac:dyDescent="0.3">
      <c r="B1739" s="133" t="s">
        <v>1977</v>
      </c>
      <c r="E1739" s="94"/>
      <c r="F1739" s="94"/>
      <c r="H1739" s="95" t="str">
        <f>IF(G1739="","",G1739/[1]SUMMARY!$J$5)</f>
        <v/>
      </c>
      <c r="J1739" s="134"/>
      <c r="K1739" s="134"/>
      <c r="L1739" s="134"/>
      <c r="M1739" s="97"/>
      <c r="N1739" s="134"/>
      <c r="O1739" s="135"/>
    </row>
    <row r="1740" spans="2:15" s="133" customFormat="1" x14ac:dyDescent="0.3">
      <c r="B1740" s="133" t="s">
        <v>1978</v>
      </c>
      <c r="E1740" s="94"/>
      <c r="F1740" s="94"/>
      <c r="H1740" s="95" t="str">
        <f>IF(G1740="","",G1740/[1]SUMMARY!$J$5)</f>
        <v/>
      </c>
      <c r="J1740" s="134"/>
      <c r="K1740" s="134"/>
      <c r="L1740" s="134"/>
      <c r="M1740" s="97"/>
      <c r="N1740" s="134"/>
      <c r="O1740" s="135"/>
    </row>
    <row r="1741" spans="2:15" s="133" customFormat="1" x14ac:dyDescent="0.3">
      <c r="B1741" s="133" t="s">
        <v>1979</v>
      </c>
      <c r="E1741" s="94"/>
      <c r="F1741" s="94"/>
      <c r="H1741" s="95" t="str">
        <f>IF(G1741="","",G1741/[1]SUMMARY!$J$5)</f>
        <v/>
      </c>
      <c r="J1741" s="134"/>
      <c r="K1741" s="134"/>
      <c r="L1741" s="134"/>
      <c r="M1741" s="97"/>
      <c r="N1741" s="134"/>
      <c r="O1741" s="135"/>
    </row>
    <row r="1742" spans="2:15" s="133" customFormat="1" x14ac:dyDescent="0.3">
      <c r="B1742" s="133" t="s">
        <v>1980</v>
      </c>
      <c r="E1742" s="94"/>
      <c r="F1742" s="94"/>
      <c r="H1742" s="95" t="str">
        <f>IF(G1742="","",G1742/[1]SUMMARY!$J$5)</f>
        <v/>
      </c>
      <c r="J1742" s="134"/>
      <c r="K1742" s="134"/>
      <c r="L1742" s="134"/>
      <c r="M1742" s="97"/>
      <c r="N1742" s="134"/>
      <c r="O1742" s="135"/>
    </row>
    <row r="1743" spans="2:15" s="133" customFormat="1" x14ac:dyDescent="0.3">
      <c r="B1743" s="133" t="s">
        <v>1981</v>
      </c>
      <c r="E1743" s="94"/>
      <c r="F1743" s="94"/>
      <c r="H1743" s="95" t="str">
        <f>IF(G1743="","",G1743/[1]SUMMARY!$J$5)</f>
        <v/>
      </c>
      <c r="J1743" s="134"/>
      <c r="K1743" s="134"/>
      <c r="L1743" s="134"/>
      <c r="M1743" s="97"/>
      <c r="N1743" s="134"/>
      <c r="O1743" s="135"/>
    </row>
    <row r="1744" spans="2:15" s="133" customFormat="1" x14ac:dyDescent="0.3">
      <c r="B1744" s="133" t="s">
        <v>1982</v>
      </c>
      <c r="E1744" s="94"/>
      <c r="F1744" s="94"/>
      <c r="H1744" s="95" t="str">
        <f>IF(G1744="","",G1744/[1]SUMMARY!$J$5)</f>
        <v/>
      </c>
      <c r="J1744" s="134"/>
      <c r="K1744" s="134"/>
      <c r="L1744" s="134"/>
      <c r="M1744" s="97"/>
      <c r="N1744" s="134"/>
      <c r="O1744" s="135"/>
    </row>
    <row r="1745" spans="2:15" s="133" customFormat="1" x14ac:dyDescent="0.3">
      <c r="B1745" s="133" t="s">
        <v>1983</v>
      </c>
      <c r="E1745" s="94"/>
      <c r="F1745" s="94"/>
      <c r="H1745" s="95" t="str">
        <f>IF(G1745="","",G1745/[1]SUMMARY!$J$5)</f>
        <v/>
      </c>
      <c r="J1745" s="134"/>
      <c r="K1745" s="134"/>
      <c r="L1745" s="134"/>
      <c r="M1745" s="97"/>
      <c r="N1745" s="134"/>
      <c r="O1745" s="135"/>
    </row>
    <row r="1746" spans="2:15" s="133" customFormat="1" x14ac:dyDescent="0.3">
      <c r="B1746" s="133" t="s">
        <v>1984</v>
      </c>
      <c r="E1746" s="94"/>
      <c r="F1746" s="94"/>
      <c r="H1746" s="95" t="str">
        <f>IF(G1746="","",G1746/[1]SUMMARY!$J$5)</f>
        <v/>
      </c>
      <c r="J1746" s="134"/>
      <c r="K1746" s="134"/>
      <c r="L1746" s="134"/>
      <c r="M1746" s="97"/>
      <c r="N1746" s="134"/>
      <c r="O1746" s="135"/>
    </row>
    <row r="1747" spans="2:15" s="133" customFormat="1" x14ac:dyDescent="0.3">
      <c r="B1747" s="133" t="s">
        <v>1985</v>
      </c>
      <c r="E1747" s="94"/>
      <c r="F1747" s="94"/>
      <c r="H1747" s="95" t="str">
        <f>IF(G1747="","",G1747/[1]SUMMARY!$J$5)</f>
        <v/>
      </c>
      <c r="J1747" s="134"/>
      <c r="K1747" s="134"/>
      <c r="L1747" s="134"/>
      <c r="M1747" s="97"/>
      <c r="N1747" s="134"/>
      <c r="O1747" s="135"/>
    </row>
    <row r="1748" spans="2:15" s="133" customFormat="1" x14ac:dyDescent="0.3">
      <c r="B1748" s="133" t="s">
        <v>1986</v>
      </c>
      <c r="E1748" s="94"/>
      <c r="F1748" s="94"/>
      <c r="H1748" s="95" t="str">
        <f>IF(G1748="","",G1748/[1]SUMMARY!$J$5)</f>
        <v/>
      </c>
      <c r="J1748" s="134"/>
      <c r="K1748" s="134"/>
      <c r="L1748" s="134"/>
      <c r="M1748" s="97"/>
      <c r="N1748" s="134"/>
      <c r="O1748" s="135"/>
    </row>
    <row r="1749" spans="2:15" s="133" customFormat="1" x14ac:dyDescent="0.3">
      <c r="B1749" s="133" t="s">
        <v>1987</v>
      </c>
      <c r="E1749" s="94"/>
      <c r="F1749" s="94"/>
      <c r="H1749" s="95" t="str">
        <f>IF(G1749="","",G1749/[1]SUMMARY!$J$5)</f>
        <v/>
      </c>
      <c r="J1749" s="134"/>
      <c r="K1749" s="134"/>
      <c r="L1749" s="134"/>
      <c r="M1749" s="97"/>
      <c r="N1749" s="134"/>
      <c r="O1749" s="135"/>
    </row>
    <row r="1750" spans="2:15" s="133" customFormat="1" x14ac:dyDescent="0.3">
      <c r="B1750" s="133" t="s">
        <v>1988</v>
      </c>
      <c r="E1750" s="94"/>
      <c r="F1750" s="94"/>
      <c r="H1750" s="95" t="str">
        <f>IF(G1750="","",G1750/[1]SUMMARY!$J$5)</f>
        <v/>
      </c>
      <c r="J1750" s="134"/>
      <c r="K1750" s="134"/>
      <c r="L1750" s="134"/>
      <c r="M1750" s="97"/>
      <c r="N1750" s="134"/>
      <c r="O1750" s="135"/>
    </row>
    <row r="1751" spans="2:15" s="133" customFormat="1" x14ac:dyDescent="0.3">
      <c r="B1751" s="133" t="s">
        <v>1989</v>
      </c>
      <c r="E1751" s="94"/>
      <c r="F1751" s="94"/>
      <c r="H1751" s="95" t="str">
        <f>IF(G1751="","",G1751/[1]SUMMARY!$J$5)</f>
        <v/>
      </c>
      <c r="J1751" s="134"/>
      <c r="K1751" s="134"/>
      <c r="L1751" s="134"/>
      <c r="M1751" s="97"/>
      <c r="N1751" s="134"/>
      <c r="O1751" s="135"/>
    </row>
    <row r="1752" spans="2:15" s="133" customFormat="1" x14ac:dyDescent="0.3">
      <c r="B1752" s="133" t="s">
        <v>1990</v>
      </c>
      <c r="E1752" s="94"/>
      <c r="F1752" s="94"/>
      <c r="H1752" s="95" t="str">
        <f>IF(G1752="","",G1752/[1]SUMMARY!$J$5)</f>
        <v/>
      </c>
      <c r="J1752" s="134"/>
      <c r="K1752" s="134"/>
      <c r="L1752" s="134"/>
      <c r="M1752" s="97"/>
      <c r="N1752" s="134"/>
      <c r="O1752" s="135"/>
    </row>
    <row r="1753" spans="2:15" s="133" customFormat="1" x14ac:dyDescent="0.3">
      <c r="B1753" s="133" t="s">
        <v>1991</v>
      </c>
      <c r="E1753" s="94"/>
      <c r="F1753" s="94"/>
      <c r="H1753" s="95" t="str">
        <f>IF(G1753="","",G1753/[1]SUMMARY!$J$5)</f>
        <v/>
      </c>
      <c r="J1753" s="134"/>
      <c r="K1753" s="134"/>
      <c r="L1753" s="134"/>
      <c r="M1753" s="97"/>
      <c r="N1753" s="134"/>
      <c r="O1753" s="135"/>
    </row>
    <row r="1754" spans="2:15" s="133" customFormat="1" x14ac:dyDescent="0.3">
      <c r="B1754" s="133" t="s">
        <v>1992</v>
      </c>
      <c r="E1754" s="94"/>
      <c r="F1754" s="94"/>
      <c r="H1754" s="95" t="str">
        <f>IF(G1754="","",G1754/[1]SUMMARY!$J$5)</f>
        <v/>
      </c>
      <c r="J1754" s="134"/>
      <c r="K1754" s="134"/>
      <c r="L1754" s="134"/>
      <c r="M1754" s="97"/>
      <c r="N1754" s="134"/>
      <c r="O1754" s="135"/>
    </row>
    <row r="1755" spans="2:15" s="133" customFormat="1" x14ac:dyDescent="0.3">
      <c r="B1755" s="133" t="s">
        <v>1993</v>
      </c>
      <c r="E1755" s="94"/>
      <c r="F1755" s="94"/>
      <c r="H1755" s="95" t="str">
        <f>IF(G1755="","",G1755/[1]SUMMARY!$J$5)</f>
        <v/>
      </c>
      <c r="J1755" s="134"/>
      <c r="K1755" s="134"/>
      <c r="L1755" s="134"/>
      <c r="M1755" s="97"/>
      <c r="N1755" s="134"/>
      <c r="O1755" s="135"/>
    </row>
    <row r="1756" spans="2:15" s="133" customFormat="1" x14ac:dyDescent="0.3">
      <c r="B1756" s="133" t="s">
        <v>1994</v>
      </c>
      <c r="E1756" s="94"/>
      <c r="F1756" s="94"/>
      <c r="H1756" s="95" t="str">
        <f>IF(G1756="","",G1756/[1]SUMMARY!$J$5)</f>
        <v/>
      </c>
      <c r="J1756" s="134"/>
      <c r="K1756" s="134"/>
      <c r="L1756" s="134"/>
      <c r="M1756" s="97"/>
      <c r="N1756" s="134"/>
      <c r="O1756" s="135"/>
    </row>
    <row r="1757" spans="2:15" s="133" customFormat="1" x14ac:dyDescent="0.3">
      <c r="B1757" s="133" t="s">
        <v>1995</v>
      </c>
      <c r="E1757" s="94"/>
      <c r="F1757" s="94"/>
      <c r="H1757" s="95" t="str">
        <f>IF(G1757="","",G1757/[1]SUMMARY!$J$5)</f>
        <v/>
      </c>
      <c r="J1757" s="134"/>
      <c r="K1757" s="134"/>
      <c r="L1757" s="134"/>
      <c r="M1757" s="97"/>
      <c r="N1757" s="134"/>
      <c r="O1757" s="135"/>
    </row>
    <row r="1758" spans="2:15" s="133" customFormat="1" x14ac:dyDescent="0.3">
      <c r="B1758" s="133" t="s">
        <v>1996</v>
      </c>
      <c r="E1758" s="94"/>
      <c r="F1758" s="94"/>
      <c r="H1758" s="95" t="str">
        <f>IF(G1758="","",G1758/[1]SUMMARY!$J$5)</f>
        <v/>
      </c>
      <c r="J1758" s="134"/>
      <c r="K1758" s="134"/>
      <c r="L1758" s="134"/>
      <c r="M1758" s="97"/>
      <c r="N1758" s="134"/>
      <c r="O1758" s="135"/>
    </row>
    <row r="1759" spans="2:15" s="133" customFormat="1" x14ac:dyDescent="0.3">
      <c r="B1759" s="133" t="s">
        <v>1997</v>
      </c>
      <c r="E1759" s="94"/>
      <c r="F1759" s="94"/>
      <c r="H1759" s="95" t="str">
        <f>IF(G1759="","",G1759/[1]SUMMARY!$J$5)</f>
        <v/>
      </c>
      <c r="J1759" s="134"/>
      <c r="K1759" s="134"/>
      <c r="L1759" s="134"/>
      <c r="M1759" s="97"/>
      <c r="N1759" s="134"/>
      <c r="O1759" s="135"/>
    </row>
    <row r="1760" spans="2:15" s="133" customFormat="1" x14ac:dyDescent="0.3">
      <c r="B1760" s="133" t="s">
        <v>1998</v>
      </c>
      <c r="E1760" s="94"/>
      <c r="F1760" s="94"/>
      <c r="H1760" s="95" t="str">
        <f>IF(G1760="","",G1760/[1]SUMMARY!$J$5)</f>
        <v/>
      </c>
      <c r="J1760" s="134"/>
      <c r="K1760" s="134"/>
      <c r="L1760" s="134"/>
      <c r="M1760" s="97"/>
      <c r="N1760" s="134"/>
      <c r="O1760" s="135"/>
    </row>
    <row r="1761" spans="2:15" s="133" customFormat="1" x14ac:dyDescent="0.3">
      <c r="B1761" s="133" t="s">
        <v>1999</v>
      </c>
      <c r="E1761" s="94"/>
      <c r="F1761" s="94"/>
      <c r="H1761" s="95" t="str">
        <f>IF(G1761="","",G1761/[1]SUMMARY!$J$5)</f>
        <v/>
      </c>
      <c r="J1761" s="134"/>
      <c r="K1761" s="134"/>
      <c r="L1761" s="134"/>
      <c r="M1761" s="97"/>
      <c r="N1761" s="134"/>
      <c r="O1761" s="135"/>
    </row>
    <row r="1762" spans="2:15" s="133" customFormat="1" x14ac:dyDescent="0.3">
      <c r="B1762" s="133" t="s">
        <v>2000</v>
      </c>
      <c r="E1762" s="94"/>
      <c r="F1762" s="94"/>
      <c r="H1762" s="95" t="str">
        <f>IF(G1762="","",G1762/[1]SUMMARY!$J$5)</f>
        <v/>
      </c>
      <c r="J1762" s="134"/>
      <c r="K1762" s="134"/>
      <c r="L1762" s="134"/>
      <c r="M1762" s="97"/>
      <c r="N1762" s="134"/>
      <c r="O1762" s="135"/>
    </row>
    <row r="1763" spans="2:15" s="133" customFormat="1" x14ac:dyDescent="0.3">
      <c r="B1763" s="133" t="s">
        <v>2001</v>
      </c>
      <c r="E1763" s="94"/>
      <c r="F1763" s="94"/>
      <c r="H1763" s="95" t="str">
        <f>IF(G1763="","",G1763/[1]SUMMARY!$J$5)</f>
        <v/>
      </c>
      <c r="J1763" s="134"/>
      <c r="K1763" s="134"/>
      <c r="L1763" s="134"/>
      <c r="M1763" s="97"/>
      <c r="N1763" s="134"/>
      <c r="O1763" s="135"/>
    </row>
    <row r="1764" spans="2:15" s="133" customFormat="1" x14ac:dyDescent="0.3">
      <c r="B1764" s="133" t="s">
        <v>2002</v>
      </c>
      <c r="E1764" s="94"/>
      <c r="F1764" s="94"/>
      <c r="H1764" s="95" t="str">
        <f>IF(G1764="","",G1764/[1]SUMMARY!$J$5)</f>
        <v/>
      </c>
      <c r="J1764" s="134"/>
      <c r="K1764" s="134"/>
      <c r="L1764" s="134"/>
      <c r="M1764" s="97"/>
      <c r="N1764" s="134"/>
      <c r="O1764" s="135"/>
    </row>
    <row r="1765" spans="2:15" s="133" customFormat="1" x14ac:dyDescent="0.3">
      <c r="B1765" s="133" t="s">
        <v>2003</v>
      </c>
      <c r="E1765" s="94"/>
      <c r="F1765" s="94"/>
      <c r="H1765" s="95" t="str">
        <f>IF(G1765="","",G1765/[1]SUMMARY!$J$5)</f>
        <v/>
      </c>
      <c r="J1765" s="134"/>
      <c r="K1765" s="134"/>
      <c r="L1765" s="134"/>
      <c r="M1765" s="97"/>
      <c r="N1765" s="134"/>
      <c r="O1765" s="135"/>
    </row>
    <row r="1766" spans="2:15" s="133" customFormat="1" x14ac:dyDescent="0.3">
      <c r="B1766" s="133" t="s">
        <v>2004</v>
      </c>
      <c r="E1766" s="94"/>
      <c r="F1766" s="94"/>
      <c r="H1766" s="95" t="str">
        <f>IF(G1766="","",G1766/[1]SUMMARY!$J$5)</f>
        <v/>
      </c>
      <c r="J1766" s="134"/>
      <c r="K1766" s="134"/>
      <c r="L1766" s="134"/>
      <c r="M1766" s="97"/>
      <c r="N1766" s="134"/>
      <c r="O1766" s="135"/>
    </row>
    <row r="1767" spans="2:15" s="133" customFormat="1" x14ac:dyDescent="0.3">
      <c r="B1767" s="133" t="s">
        <v>2005</v>
      </c>
      <c r="E1767" s="94"/>
      <c r="F1767" s="94"/>
      <c r="H1767" s="95" t="str">
        <f>IF(G1767="","",G1767/[1]SUMMARY!$J$5)</f>
        <v/>
      </c>
      <c r="J1767" s="134"/>
      <c r="K1767" s="134"/>
      <c r="L1767" s="134"/>
      <c r="M1767" s="97"/>
      <c r="N1767" s="134"/>
      <c r="O1767" s="135"/>
    </row>
    <row r="1768" spans="2:15" s="133" customFormat="1" x14ac:dyDescent="0.3">
      <c r="B1768" s="133" t="s">
        <v>2006</v>
      </c>
      <c r="E1768" s="94"/>
      <c r="F1768" s="94"/>
      <c r="H1768" s="95" t="str">
        <f>IF(G1768="","",G1768/[1]SUMMARY!$J$5)</f>
        <v/>
      </c>
      <c r="J1768" s="134"/>
      <c r="K1768" s="134"/>
      <c r="L1768" s="134"/>
      <c r="M1768" s="97"/>
      <c r="N1768" s="134"/>
      <c r="O1768" s="135"/>
    </row>
    <row r="1769" spans="2:15" s="133" customFormat="1" x14ac:dyDescent="0.3">
      <c r="B1769" s="133" t="s">
        <v>2007</v>
      </c>
      <c r="E1769" s="94"/>
      <c r="F1769" s="94"/>
      <c r="H1769" s="95" t="str">
        <f>IF(G1769="","",G1769/[1]SUMMARY!$J$5)</f>
        <v/>
      </c>
      <c r="J1769" s="134"/>
      <c r="K1769" s="134"/>
      <c r="L1769" s="134"/>
      <c r="M1769" s="97"/>
      <c r="N1769" s="134"/>
      <c r="O1769" s="135"/>
    </row>
    <row r="1770" spans="2:15" s="133" customFormat="1" x14ac:dyDescent="0.3">
      <c r="B1770" s="133" t="s">
        <v>2008</v>
      </c>
      <c r="E1770" s="94"/>
      <c r="F1770" s="94"/>
      <c r="H1770" s="95" t="str">
        <f>IF(G1770="","",G1770/[1]SUMMARY!$J$5)</f>
        <v/>
      </c>
      <c r="J1770" s="134"/>
      <c r="K1770" s="134"/>
      <c r="L1770" s="134"/>
      <c r="M1770" s="97"/>
      <c r="N1770" s="134"/>
      <c r="O1770" s="135"/>
    </row>
    <row r="1771" spans="2:15" s="133" customFormat="1" x14ac:dyDescent="0.3">
      <c r="B1771" s="133" t="s">
        <v>2009</v>
      </c>
      <c r="E1771" s="94"/>
      <c r="F1771" s="94"/>
      <c r="H1771" s="95" t="str">
        <f>IF(G1771="","",G1771/[1]SUMMARY!$J$5)</f>
        <v/>
      </c>
      <c r="J1771" s="134"/>
      <c r="K1771" s="134"/>
      <c r="L1771" s="134"/>
      <c r="M1771" s="97"/>
      <c r="N1771" s="134"/>
      <c r="O1771" s="135"/>
    </row>
    <row r="1772" spans="2:15" s="133" customFormat="1" x14ac:dyDescent="0.3">
      <c r="B1772" s="133" t="s">
        <v>2010</v>
      </c>
      <c r="E1772" s="94"/>
      <c r="F1772" s="94"/>
      <c r="H1772" s="95" t="str">
        <f>IF(G1772="","",G1772/[1]SUMMARY!$J$5)</f>
        <v/>
      </c>
      <c r="J1772" s="134"/>
      <c r="K1772" s="134"/>
      <c r="L1772" s="134"/>
      <c r="M1772" s="97"/>
      <c r="N1772" s="134"/>
      <c r="O1772" s="135"/>
    </row>
    <row r="1773" spans="2:15" s="133" customFormat="1" x14ac:dyDescent="0.3">
      <c r="B1773" s="133" t="s">
        <v>2011</v>
      </c>
      <c r="E1773" s="94"/>
      <c r="F1773" s="94"/>
      <c r="H1773" s="95" t="str">
        <f>IF(G1773="","",G1773/[1]SUMMARY!$J$5)</f>
        <v/>
      </c>
      <c r="J1773" s="134"/>
      <c r="K1773" s="134"/>
      <c r="L1773" s="134"/>
      <c r="M1773" s="97"/>
      <c r="N1773" s="134"/>
      <c r="O1773" s="135"/>
    </row>
    <row r="1774" spans="2:15" s="133" customFormat="1" x14ac:dyDescent="0.3">
      <c r="B1774" s="133" t="s">
        <v>2012</v>
      </c>
      <c r="E1774" s="94"/>
      <c r="F1774" s="94"/>
      <c r="H1774" s="95" t="str">
        <f>IF(G1774="","",G1774/[1]SUMMARY!$J$5)</f>
        <v/>
      </c>
      <c r="J1774" s="134"/>
      <c r="K1774" s="134"/>
      <c r="L1774" s="134"/>
      <c r="M1774" s="97"/>
      <c r="N1774" s="134"/>
      <c r="O1774" s="135"/>
    </row>
    <row r="1775" spans="2:15" s="133" customFormat="1" x14ac:dyDescent="0.3">
      <c r="B1775" s="133" t="s">
        <v>2013</v>
      </c>
      <c r="E1775" s="94"/>
      <c r="F1775" s="94"/>
      <c r="H1775" s="95" t="str">
        <f>IF(G1775="","",G1775/[1]SUMMARY!$J$5)</f>
        <v/>
      </c>
      <c r="J1775" s="134"/>
      <c r="K1775" s="134"/>
      <c r="L1775" s="134"/>
      <c r="M1775" s="97"/>
      <c r="N1775" s="134"/>
      <c r="O1775" s="135"/>
    </row>
    <row r="1776" spans="2:15" s="133" customFormat="1" x14ac:dyDescent="0.3">
      <c r="B1776" s="133" t="s">
        <v>2014</v>
      </c>
      <c r="E1776" s="94"/>
      <c r="F1776" s="94"/>
      <c r="H1776" s="95" t="str">
        <f>IF(G1776="","",G1776/[1]SUMMARY!$J$5)</f>
        <v/>
      </c>
      <c r="J1776" s="134"/>
      <c r="K1776" s="134"/>
      <c r="L1776" s="134"/>
      <c r="M1776" s="97"/>
      <c r="N1776" s="134"/>
      <c r="O1776" s="135"/>
    </row>
    <row r="1777" spans="2:15" s="133" customFormat="1" x14ac:dyDescent="0.3">
      <c r="B1777" s="133" t="s">
        <v>2015</v>
      </c>
      <c r="E1777" s="94"/>
      <c r="F1777" s="94"/>
      <c r="H1777" s="95" t="str">
        <f>IF(G1777="","",G1777/[1]SUMMARY!$J$5)</f>
        <v/>
      </c>
      <c r="J1777" s="134"/>
      <c r="K1777" s="134"/>
      <c r="L1777" s="134"/>
      <c r="M1777" s="97"/>
      <c r="N1777" s="134"/>
      <c r="O1777" s="135"/>
    </row>
    <row r="1778" spans="2:15" s="133" customFormat="1" x14ac:dyDescent="0.3">
      <c r="B1778" s="133" t="s">
        <v>2016</v>
      </c>
      <c r="E1778" s="94"/>
      <c r="F1778" s="94"/>
      <c r="H1778" s="95" t="str">
        <f>IF(G1778="","",G1778/[1]SUMMARY!$J$5)</f>
        <v/>
      </c>
      <c r="J1778" s="134"/>
      <c r="K1778" s="134"/>
      <c r="L1778" s="134"/>
      <c r="M1778" s="97"/>
      <c r="N1778" s="134"/>
      <c r="O1778" s="135"/>
    </row>
    <row r="1779" spans="2:15" s="133" customFormat="1" x14ac:dyDescent="0.3">
      <c r="B1779" s="133" t="s">
        <v>2017</v>
      </c>
      <c r="E1779" s="94"/>
      <c r="F1779" s="94"/>
      <c r="H1779" s="95" t="str">
        <f>IF(G1779="","",G1779/[1]SUMMARY!$J$5)</f>
        <v/>
      </c>
      <c r="J1779" s="134"/>
      <c r="K1779" s="134"/>
      <c r="L1779" s="134"/>
      <c r="M1779" s="97"/>
      <c r="N1779" s="134"/>
      <c r="O1779" s="135"/>
    </row>
    <row r="1780" spans="2:15" s="133" customFormat="1" x14ac:dyDescent="0.3">
      <c r="B1780" s="133" t="s">
        <v>2018</v>
      </c>
      <c r="E1780" s="94"/>
      <c r="F1780" s="94"/>
      <c r="H1780" s="95" t="str">
        <f>IF(G1780="","",G1780/[1]SUMMARY!$J$5)</f>
        <v/>
      </c>
      <c r="J1780" s="134"/>
      <c r="K1780" s="134"/>
      <c r="L1780" s="134"/>
      <c r="M1780" s="97"/>
      <c r="N1780" s="134"/>
      <c r="O1780" s="135"/>
    </row>
    <row r="1781" spans="2:15" s="133" customFormat="1" x14ac:dyDescent="0.3">
      <c r="B1781" s="133" t="s">
        <v>2019</v>
      </c>
      <c r="E1781" s="94"/>
      <c r="F1781" s="94"/>
      <c r="H1781" s="95" t="str">
        <f>IF(G1781="","",G1781/[1]SUMMARY!$J$5)</f>
        <v/>
      </c>
      <c r="J1781" s="134"/>
      <c r="K1781" s="134"/>
      <c r="L1781" s="134"/>
      <c r="M1781" s="97"/>
      <c r="N1781" s="134"/>
      <c r="O1781" s="135"/>
    </row>
    <row r="1782" spans="2:15" s="133" customFormat="1" x14ac:dyDescent="0.3">
      <c r="B1782" s="133" t="s">
        <v>2020</v>
      </c>
      <c r="E1782" s="94"/>
      <c r="F1782" s="94"/>
      <c r="H1782" s="95" t="str">
        <f>IF(G1782="","",G1782/[1]SUMMARY!$J$5)</f>
        <v/>
      </c>
      <c r="J1782" s="134"/>
      <c r="K1782" s="134"/>
      <c r="L1782" s="134"/>
      <c r="M1782" s="97"/>
      <c r="N1782" s="134"/>
      <c r="O1782" s="135"/>
    </row>
    <row r="1783" spans="2:15" s="133" customFormat="1" x14ac:dyDescent="0.3">
      <c r="B1783" s="133" t="s">
        <v>2021</v>
      </c>
      <c r="E1783" s="94"/>
      <c r="F1783" s="94"/>
      <c r="H1783" s="95" t="str">
        <f>IF(G1783="","",G1783/[1]SUMMARY!$J$5)</f>
        <v/>
      </c>
      <c r="J1783" s="134"/>
      <c r="K1783" s="134"/>
      <c r="L1783" s="134"/>
      <c r="M1783" s="97"/>
      <c r="N1783" s="134"/>
      <c r="O1783" s="135"/>
    </row>
    <row r="1784" spans="2:15" s="133" customFormat="1" x14ac:dyDescent="0.3">
      <c r="B1784" s="133" t="s">
        <v>2022</v>
      </c>
      <c r="E1784" s="94"/>
      <c r="F1784" s="94"/>
      <c r="H1784" s="95" t="str">
        <f>IF(G1784="","",G1784/[1]SUMMARY!$J$5)</f>
        <v/>
      </c>
      <c r="J1784" s="134"/>
      <c r="K1784" s="134"/>
      <c r="L1784" s="134"/>
      <c r="M1784" s="97"/>
      <c r="N1784" s="134"/>
      <c r="O1784" s="135"/>
    </row>
    <row r="1785" spans="2:15" s="133" customFormat="1" x14ac:dyDescent="0.3">
      <c r="B1785" s="133" t="s">
        <v>2023</v>
      </c>
      <c r="E1785" s="94"/>
      <c r="F1785" s="94"/>
      <c r="H1785" s="95" t="str">
        <f>IF(G1785="","",G1785/[1]SUMMARY!$J$5)</f>
        <v/>
      </c>
      <c r="J1785" s="134"/>
      <c r="K1785" s="134"/>
      <c r="L1785" s="134"/>
      <c r="M1785" s="97"/>
      <c r="N1785" s="134"/>
      <c r="O1785" s="135"/>
    </row>
    <row r="1786" spans="2:15" s="133" customFormat="1" x14ac:dyDescent="0.3">
      <c r="B1786" s="133" t="s">
        <v>2024</v>
      </c>
      <c r="E1786" s="94"/>
      <c r="F1786" s="94"/>
      <c r="H1786" s="95" t="str">
        <f>IF(G1786="","",G1786/[1]SUMMARY!$J$5)</f>
        <v/>
      </c>
      <c r="J1786" s="134"/>
      <c r="K1786" s="134"/>
      <c r="L1786" s="134"/>
      <c r="M1786" s="97"/>
      <c r="N1786" s="134"/>
      <c r="O1786" s="135"/>
    </row>
    <row r="1787" spans="2:15" s="133" customFormat="1" x14ac:dyDescent="0.3">
      <c r="B1787" s="133" t="s">
        <v>2025</v>
      </c>
      <c r="E1787" s="94"/>
      <c r="F1787" s="94"/>
      <c r="H1787" s="95" t="str">
        <f>IF(G1787="","",G1787/[1]SUMMARY!$J$5)</f>
        <v/>
      </c>
      <c r="J1787" s="134"/>
      <c r="K1787" s="134"/>
      <c r="L1787" s="134"/>
      <c r="M1787" s="97"/>
      <c r="N1787" s="134"/>
      <c r="O1787" s="135"/>
    </row>
    <row r="1788" spans="2:15" s="133" customFormat="1" x14ac:dyDescent="0.3">
      <c r="B1788" s="133" t="s">
        <v>2026</v>
      </c>
      <c r="E1788" s="94"/>
      <c r="F1788" s="94"/>
      <c r="H1788" s="95" t="str">
        <f>IF(G1788="","",G1788/[1]SUMMARY!$J$5)</f>
        <v/>
      </c>
      <c r="J1788" s="134"/>
      <c r="K1788" s="134"/>
      <c r="L1788" s="134"/>
      <c r="M1788" s="97"/>
      <c r="N1788" s="134"/>
      <c r="O1788" s="135"/>
    </row>
    <row r="1789" spans="2:15" s="133" customFormat="1" x14ac:dyDescent="0.3">
      <c r="B1789" s="133" t="s">
        <v>2027</v>
      </c>
      <c r="E1789" s="94"/>
      <c r="F1789" s="94"/>
      <c r="H1789" s="95" t="str">
        <f>IF(G1789="","",G1789/[1]SUMMARY!$J$5)</f>
        <v/>
      </c>
      <c r="J1789" s="134"/>
      <c r="K1789" s="134"/>
      <c r="L1789" s="134"/>
      <c r="M1789" s="97"/>
      <c r="N1789" s="134"/>
      <c r="O1789" s="135"/>
    </row>
    <row r="1790" spans="2:15" s="133" customFormat="1" x14ac:dyDescent="0.3">
      <c r="B1790" s="133" t="s">
        <v>2028</v>
      </c>
      <c r="E1790" s="94"/>
      <c r="F1790" s="94"/>
      <c r="H1790" s="95" t="str">
        <f>IF(G1790="","",G1790/[1]SUMMARY!$J$5)</f>
        <v/>
      </c>
      <c r="J1790" s="134"/>
      <c r="K1790" s="134"/>
      <c r="L1790" s="134"/>
      <c r="M1790" s="97"/>
      <c r="N1790" s="134"/>
      <c r="O1790" s="135"/>
    </row>
    <row r="1791" spans="2:15" s="133" customFormat="1" x14ac:dyDescent="0.3">
      <c r="B1791" s="133" t="s">
        <v>2029</v>
      </c>
      <c r="E1791" s="94"/>
      <c r="F1791" s="94"/>
      <c r="H1791" s="95" t="str">
        <f>IF(G1791="","",G1791/[1]SUMMARY!$J$5)</f>
        <v/>
      </c>
      <c r="J1791" s="134"/>
      <c r="K1791" s="134"/>
      <c r="L1791" s="134"/>
      <c r="M1791" s="97"/>
      <c r="N1791" s="134"/>
      <c r="O1791" s="135"/>
    </row>
    <row r="1792" spans="2:15" s="133" customFormat="1" x14ac:dyDescent="0.3">
      <c r="B1792" s="133" t="s">
        <v>2030</v>
      </c>
      <c r="E1792" s="94"/>
      <c r="F1792" s="94"/>
      <c r="H1792" s="95" t="str">
        <f>IF(G1792="","",G1792/[1]SUMMARY!$J$5)</f>
        <v/>
      </c>
      <c r="J1792" s="134"/>
      <c r="K1792" s="134"/>
      <c r="L1792" s="134"/>
      <c r="M1792" s="97"/>
      <c r="N1792" s="134"/>
      <c r="O1792" s="135"/>
    </row>
    <row r="1793" spans="2:15" s="133" customFormat="1" x14ac:dyDescent="0.3">
      <c r="B1793" s="133" t="s">
        <v>2031</v>
      </c>
      <c r="E1793" s="94"/>
      <c r="F1793" s="94"/>
      <c r="H1793" s="95" t="str">
        <f>IF(G1793="","",G1793/[1]SUMMARY!$J$5)</f>
        <v/>
      </c>
      <c r="J1793" s="134"/>
      <c r="K1793" s="134"/>
      <c r="L1793" s="134"/>
      <c r="M1793" s="97"/>
      <c r="N1793" s="134"/>
      <c r="O1793" s="135"/>
    </row>
    <row r="1794" spans="2:15" s="133" customFormat="1" x14ac:dyDescent="0.3">
      <c r="B1794" s="133" t="s">
        <v>2032</v>
      </c>
      <c r="E1794" s="94"/>
      <c r="F1794" s="94"/>
      <c r="H1794" s="95" t="str">
        <f>IF(G1794="","",G1794/[1]SUMMARY!$J$5)</f>
        <v/>
      </c>
      <c r="J1794" s="134"/>
      <c r="K1794" s="134"/>
      <c r="L1794" s="134"/>
      <c r="M1794" s="97"/>
      <c r="N1794" s="134"/>
      <c r="O1794" s="135"/>
    </row>
    <row r="1795" spans="2:15" s="133" customFormat="1" x14ac:dyDescent="0.3">
      <c r="B1795" s="133" t="s">
        <v>2033</v>
      </c>
      <c r="E1795" s="94"/>
      <c r="F1795" s="94"/>
      <c r="H1795" s="95" t="str">
        <f>IF(G1795="","",G1795/[1]SUMMARY!$J$5)</f>
        <v/>
      </c>
      <c r="J1795" s="134"/>
      <c r="K1795" s="134"/>
      <c r="L1795" s="134"/>
      <c r="M1795" s="97"/>
      <c r="N1795" s="134"/>
      <c r="O1795" s="135"/>
    </row>
    <row r="1796" spans="2:15" s="133" customFormat="1" x14ac:dyDescent="0.3">
      <c r="B1796" s="133" t="s">
        <v>2034</v>
      </c>
      <c r="E1796" s="94"/>
      <c r="F1796" s="94"/>
      <c r="H1796" s="95" t="str">
        <f>IF(G1796="","",G1796/[1]SUMMARY!$J$5)</f>
        <v/>
      </c>
      <c r="J1796" s="134"/>
      <c r="K1796" s="134"/>
      <c r="L1796" s="134"/>
      <c r="M1796" s="97"/>
      <c r="N1796" s="134"/>
      <c r="O1796" s="135"/>
    </row>
    <row r="1797" spans="2:15" s="133" customFormat="1" x14ac:dyDescent="0.3">
      <c r="B1797" s="133" t="s">
        <v>2035</v>
      </c>
      <c r="E1797" s="94"/>
      <c r="F1797" s="94"/>
      <c r="H1797" s="95" t="str">
        <f>IF(G1797="","",G1797/[1]SUMMARY!$J$5)</f>
        <v/>
      </c>
      <c r="J1797" s="134"/>
      <c r="K1797" s="134"/>
      <c r="L1797" s="134"/>
      <c r="M1797" s="97"/>
      <c r="N1797" s="134"/>
      <c r="O1797" s="135"/>
    </row>
    <row r="1798" spans="2:15" s="133" customFormat="1" x14ac:dyDescent="0.3">
      <c r="B1798" s="133" t="s">
        <v>2036</v>
      </c>
      <c r="E1798" s="94"/>
      <c r="F1798" s="94"/>
      <c r="H1798" s="95" t="str">
        <f>IF(G1798="","",G1798/[1]SUMMARY!$J$5)</f>
        <v/>
      </c>
      <c r="J1798" s="134"/>
      <c r="K1798" s="134"/>
      <c r="L1798" s="134"/>
      <c r="M1798" s="97"/>
      <c r="N1798" s="134"/>
      <c r="O1798" s="135"/>
    </row>
    <row r="1799" spans="2:15" s="133" customFormat="1" x14ac:dyDescent="0.3">
      <c r="B1799" s="133" t="s">
        <v>2037</v>
      </c>
      <c r="E1799" s="94"/>
      <c r="F1799" s="94"/>
      <c r="H1799" s="95" t="str">
        <f>IF(G1799="","",G1799/[1]SUMMARY!$J$5)</f>
        <v/>
      </c>
      <c r="J1799" s="134"/>
      <c r="K1799" s="134"/>
      <c r="L1799" s="134"/>
      <c r="M1799" s="97"/>
      <c r="N1799" s="134"/>
      <c r="O1799" s="135"/>
    </row>
    <row r="1800" spans="2:15" s="133" customFormat="1" x14ac:dyDescent="0.3">
      <c r="B1800" s="133" t="s">
        <v>2038</v>
      </c>
      <c r="E1800" s="94"/>
      <c r="F1800" s="94"/>
      <c r="H1800" s="95" t="str">
        <f>IF(G1800="","",G1800/[1]SUMMARY!$J$5)</f>
        <v/>
      </c>
      <c r="J1800" s="134"/>
      <c r="K1800" s="134"/>
      <c r="L1800" s="134"/>
      <c r="M1800" s="97"/>
      <c r="N1800" s="134"/>
      <c r="O1800" s="135"/>
    </row>
    <row r="1801" spans="2:15" s="133" customFormat="1" x14ac:dyDescent="0.3">
      <c r="B1801" s="133" t="s">
        <v>2039</v>
      </c>
      <c r="E1801" s="94"/>
      <c r="F1801" s="94"/>
      <c r="H1801" s="95" t="str">
        <f>IF(G1801="","",G1801/[1]SUMMARY!$J$5)</f>
        <v/>
      </c>
      <c r="J1801" s="134"/>
      <c r="K1801" s="134"/>
      <c r="L1801" s="134"/>
      <c r="M1801" s="97"/>
      <c r="N1801" s="134"/>
      <c r="O1801" s="135"/>
    </row>
    <row r="1802" spans="2:15" s="133" customFormat="1" x14ac:dyDescent="0.3">
      <c r="B1802" s="133" t="s">
        <v>2040</v>
      </c>
      <c r="E1802" s="94"/>
      <c r="F1802" s="94"/>
      <c r="H1802" s="95" t="str">
        <f>IF(G1802="","",G1802/[1]SUMMARY!$J$5)</f>
        <v/>
      </c>
      <c r="J1802" s="134"/>
      <c r="K1802" s="134"/>
      <c r="L1802" s="134"/>
      <c r="M1802" s="97"/>
      <c r="N1802" s="134"/>
      <c r="O1802" s="135"/>
    </row>
    <row r="1803" spans="2:15" s="133" customFormat="1" x14ac:dyDescent="0.3">
      <c r="B1803" s="133" t="s">
        <v>2041</v>
      </c>
      <c r="E1803" s="94"/>
      <c r="F1803" s="94"/>
      <c r="H1803" s="95" t="str">
        <f>IF(G1803="","",G1803/[1]SUMMARY!$J$5)</f>
        <v/>
      </c>
      <c r="J1803" s="134"/>
      <c r="K1803" s="134"/>
      <c r="L1803" s="134"/>
      <c r="M1803" s="97"/>
      <c r="N1803" s="134"/>
      <c r="O1803" s="135"/>
    </row>
    <row r="1804" spans="2:15" s="133" customFormat="1" x14ac:dyDescent="0.3">
      <c r="B1804" s="133" t="s">
        <v>2042</v>
      </c>
      <c r="E1804" s="94"/>
      <c r="F1804" s="94"/>
      <c r="H1804" s="95" t="str">
        <f>IF(G1804="","",G1804/[1]SUMMARY!$J$5)</f>
        <v/>
      </c>
      <c r="J1804" s="134"/>
      <c r="K1804" s="134"/>
      <c r="L1804" s="134"/>
      <c r="M1804" s="97"/>
      <c r="N1804" s="134"/>
      <c r="O1804" s="135"/>
    </row>
    <row r="1805" spans="2:15" s="133" customFormat="1" x14ac:dyDescent="0.3">
      <c r="B1805" s="133" t="s">
        <v>2043</v>
      </c>
      <c r="E1805" s="94"/>
      <c r="F1805" s="94"/>
      <c r="H1805" s="95" t="str">
        <f>IF(G1805="","",G1805/[1]SUMMARY!$J$5)</f>
        <v/>
      </c>
      <c r="J1805" s="134"/>
      <c r="K1805" s="134"/>
      <c r="L1805" s="134"/>
      <c r="M1805" s="97"/>
      <c r="N1805" s="134"/>
      <c r="O1805" s="135"/>
    </row>
    <row r="1806" spans="2:15" s="133" customFormat="1" x14ac:dyDescent="0.3">
      <c r="B1806" s="133" t="s">
        <v>2044</v>
      </c>
      <c r="E1806" s="94"/>
      <c r="F1806" s="94"/>
      <c r="H1806" s="95" t="str">
        <f>IF(G1806="","",G1806/[1]SUMMARY!$J$5)</f>
        <v/>
      </c>
      <c r="J1806" s="134"/>
      <c r="K1806" s="134"/>
      <c r="L1806" s="134"/>
      <c r="M1806" s="97"/>
      <c r="N1806" s="134"/>
      <c r="O1806" s="135"/>
    </row>
    <row r="1807" spans="2:15" s="133" customFormat="1" x14ac:dyDescent="0.3">
      <c r="B1807" s="133" t="s">
        <v>2045</v>
      </c>
      <c r="E1807" s="94"/>
      <c r="F1807" s="94"/>
      <c r="H1807" s="95" t="str">
        <f>IF(G1807="","",G1807/[1]SUMMARY!$J$5)</f>
        <v/>
      </c>
      <c r="J1807" s="134"/>
      <c r="K1807" s="134"/>
      <c r="L1807" s="134"/>
      <c r="M1807" s="97"/>
      <c r="N1807" s="134"/>
      <c r="O1807" s="135"/>
    </row>
    <row r="1808" spans="2:15" s="133" customFormat="1" x14ac:dyDescent="0.3">
      <c r="B1808" s="133" t="s">
        <v>2046</v>
      </c>
      <c r="E1808" s="94"/>
      <c r="F1808" s="94"/>
      <c r="H1808" s="95" t="str">
        <f>IF(G1808="","",G1808/[1]SUMMARY!$J$5)</f>
        <v/>
      </c>
      <c r="J1808" s="134"/>
      <c r="K1808" s="134"/>
      <c r="L1808" s="134"/>
      <c r="M1808" s="97"/>
      <c r="N1808" s="134"/>
      <c r="O1808" s="135"/>
    </row>
    <row r="1809" spans="2:15" s="133" customFormat="1" x14ac:dyDescent="0.3">
      <c r="B1809" s="133" t="s">
        <v>2047</v>
      </c>
      <c r="E1809" s="94"/>
      <c r="F1809" s="94"/>
      <c r="H1809" s="95" t="str">
        <f>IF(G1809="","",G1809/[1]SUMMARY!$J$5)</f>
        <v/>
      </c>
      <c r="J1809" s="134"/>
      <c r="K1809" s="134"/>
      <c r="L1809" s="134"/>
      <c r="M1809" s="97"/>
      <c r="N1809" s="134"/>
      <c r="O1809" s="135"/>
    </row>
    <row r="1810" spans="2:15" s="133" customFormat="1" x14ac:dyDescent="0.3">
      <c r="B1810" s="133" t="s">
        <v>2048</v>
      </c>
      <c r="E1810" s="94"/>
      <c r="F1810" s="94"/>
      <c r="H1810" s="95" t="str">
        <f>IF(G1810="","",G1810/[1]SUMMARY!$J$5)</f>
        <v/>
      </c>
      <c r="J1810" s="134"/>
      <c r="K1810" s="134"/>
      <c r="L1810" s="134"/>
      <c r="M1810" s="97"/>
      <c r="N1810" s="134"/>
      <c r="O1810" s="135"/>
    </row>
    <row r="1811" spans="2:15" s="133" customFormat="1" x14ac:dyDescent="0.3">
      <c r="B1811" s="133" t="s">
        <v>2049</v>
      </c>
      <c r="E1811" s="94"/>
      <c r="F1811" s="94"/>
      <c r="H1811" s="95" t="str">
        <f>IF(G1811="","",G1811/[1]SUMMARY!$J$5)</f>
        <v/>
      </c>
      <c r="J1811" s="134"/>
      <c r="K1811" s="134"/>
      <c r="L1811" s="134"/>
      <c r="M1811" s="97"/>
      <c r="N1811" s="134"/>
      <c r="O1811" s="135"/>
    </row>
    <row r="1812" spans="2:15" s="133" customFormat="1" x14ac:dyDescent="0.3">
      <c r="B1812" s="133" t="s">
        <v>2050</v>
      </c>
      <c r="E1812" s="94"/>
      <c r="F1812" s="94"/>
      <c r="H1812" s="95" t="str">
        <f>IF(G1812="","",G1812/[1]SUMMARY!$J$5)</f>
        <v/>
      </c>
      <c r="J1812" s="134"/>
      <c r="K1812" s="134"/>
      <c r="L1812" s="134"/>
      <c r="M1812" s="97"/>
      <c r="N1812" s="134"/>
      <c r="O1812" s="135"/>
    </row>
    <row r="1813" spans="2:15" s="133" customFormat="1" x14ac:dyDescent="0.3">
      <c r="B1813" s="133" t="s">
        <v>2051</v>
      </c>
      <c r="E1813" s="94"/>
      <c r="F1813" s="94"/>
      <c r="H1813" s="95" t="str">
        <f>IF(G1813="","",G1813/[1]SUMMARY!$J$5)</f>
        <v/>
      </c>
      <c r="J1813" s="134"/>
      <c r="K1813" s="134"/>
      <c r="L1813" s="134"/>
      <c r="M1813" s="97"/>
      <c r="N1813" s="134"/>
      <c r="O1813" s="135"/>
    </row>
    <row r="1814" spans="2:15" s="133" customFormat="1" x14ac:dyDescent="0.3">
      <c r="B1814" s="133" t="s">
        <v>2052</v>
      </c>
      <c r="E1814" s="94"/>
      <c r="F1814" s="94"/>
      <c r="H1814" s="95" t="str">
        <f>IF(G1814="","",G1814/[1]SUMMARY!$J$5)</f>
        <v/>
      </c>
      <c r="J1814" s="134"/>
      <c r="K1814" s="134"/>
      <c r="L1814" s="134"/>
      <c r="M1814" s="97"/>
      <c r="N1814" s="134"/>
      <c r="O1814" s="135"/>
    </row>
    <row r="1815" spans="2:15" s="133" customFormat="1" x14ac:dyDescent="0.3">
      <c r="B1815" s="133" t="s">
        <v>2053</v>
      </c>
      <c r="E1815" s="94"/>
      <c r="F1815" s="94"/>
      <c r="H1815" s="95" t="str">
        <f>IF(G1815="","",G1815/[1]SUMMARY!$J$5)</f>
        <v/>
      </c>
      <c r="J1815" s="134"/>
      <c r="K1815" s="134"/>
      <c r="L1815" s="134"/>
      <c r="M1815" s="97"/>
      <c r="N1815" s="134"/>
      <c r="O1815" s="135"/>
    </row>
    <row r="1816" spans="2:15" s="133" customFormat="1" x14ac:dyDescent="0.3">
      <c r="B1816" s="133" t="s">
        <v>2054</v>
      </c>
      <c r="E1816" s="94"/>
      <c r="F1816" s="94"/>
      <c r="H1816" s="95" t="str">
        <f>IF(G1816="","",G1816/[1]SUMMARY!$J$5)</f>
        <v/>
      </c>
      <c r="J1816" s="134"/>
      <c r="K1816" s="134"/>
      <c r="L1816" s="134"/>
      <c r="M1816" s="97"/>
      <c r="N1816" s="134"/>
      <c r="O1816" s="135"/>
    </row>
    <row r="1817" spans="2:15" s="133" customFormat="1" x14ac:dyDescent="0.3">
      <c r="B1817" s="133" t="s">
        <v>2055</v>
      </c>
      <c r="E1817" s="94"/>
      <c r="F1817" s="94"/>
      <c r="H1817" s="95" t="str">
        <f>IF(G1817="","",G1817/[1]SUMMARY!$J$5)</f>
        <v/>
      </c>
      <c r="J1817" s="134"/>
      <c r="K1817" s="134"/>
      <c r="L1817" s="134"/>
      <c r="M1817" s="97"/>
      <c r="N1817" s="134"/>
      <c r="O1817" s="135"/>
    </row>
    <row r="1818" spans="2:15" s="133" customFormat="1" x14ac:dyDescent="0.3">
      <c r="B1818" s="133" t="s">
        <v>2056</v>
      </c>
      <c r="E1818" s="94"/>
      <c r="F1818" s="94"/>
      <c r="H1818" s="95" t="str">
        <f>IF(G1818="","",G1818/[1]SUMMARY!$J$5)</f>
        <v/>
      </c>
      <c r="J1818" s="134"/>
      <c r="K1818" s="134"/>
      <c r="L1818" s="134"/>
      <c r="M1818" s="97"/>
      <c r="N1818" s="134"/>
      <c r="O1818" s="135"/>
    </row>
    <row r="1819" spans="2:15" s="133" customFormat="1" x14ac:dyDescent="0.3">
      <c r="B1819" s="133" t="s">
        <v>2057</v>
      </c>
      <c r="E1819" s="94"/>
      <c r="F1819" s="94"/>
      <c r="H1819" s="95" t="str">
        <f>IF(G1819="","",G1819/[1]SUMMARY!$J$5)</f>
        <v/>
      </c>
      <c r="J1819" s="134"/>
      <c r="K1819" s="134"/>
      <c r="L1819" s="134"/>
      <c r="M1819" s="97"/>
      <c r="N1819" s="134"/>
      <c r="O1819" s="135"/>
    </row>
    <row r="1820" spans="2:15" s="133" customFormat="1" x14ac:dyDescent="0.3">
      <c r="B1820" s="133" t="s">
        <v>2058</v>
      </c>
      <c r="E1820" s="94"/>
      <c r="F1820" s="94"/>
      <c r="H1820" s="95" t="str">
        <f>IF(G1820="","",G1820/[1]SUMMARY!$J$5)</f>
        <v/>
      </c>
      <c r="J1820" s="134"/>
      <c r="K1820" s="134"/>
      <c r="L1820" s="134"/>
      <c r="M1820" s="97"/>
      <c r="N1820" s="134"/>
      <c r="O1820" s="135"/>
    </row>
    <row r="1821" spans="2:15" s="133" customFormat="1" x14ac:dyDescent="0.3">
      <c r="B1821" s="133" t="s">
        <v>2059</v>
      </c>
      <c r="E1821" s="94"/>
      <c r="F1821" s="94"/>
      <c r="H1821" s="95" t="str">
        <f>IF(G1821="","",G1821/[1]SUMMARY!$J$5)</f>
        <v/>
      </c>
      <c r="J1821" s="134"/>
      <c r="K1821" s="134"/>
      <c r="L1821" s="134"/>
      <c r="M1821" s="97"/>
      <c r="N1821" s="134"/>
      <c r="O1821" s="135"/>
    </row>
    <row r="1822" spans="2:15" s="133" customFormat="1" x14ac:dyDescent="0.3">
      <c r="B1822" s="133" t="s">
        <v>2060</v>
      </c>
      <c r="E1822" s="94"/>
      <c r="F1822" s="94"/>
      <c r="H1822" s="95" t="str">
        <f>IF(G1822="","",G1822/[1]SUMMARY!$J$5)</f>
        <v/>
      </c>
      <c r="J1822" s="134"/>
      <c r="K1822" s="134"/>
      <c r="L1822" s="134"/>
      <c r="M1822" s="97"/>
      <c r="N1822" s="134"/>
      <c r="O1822" s="135"/>
    </row>
    <row r="1823" spans="2:15" s="133" customFormat="1" x14ac:dyDescent="0.3">
      <c r="B1823" s="133" t="s">
        <v>2061</v>
      </c>
      <c r="E1823" s="94"/>
      <c r="F1823" s="94"/>
      <c r="H1823" s="95" t="str">
        <f>IF(G1823="","",G1823/[1]SUMMARY!$J$5)</f>
        <v/>
      </c>
      <c r="J1823" s="134"/>
      <c r="K1823" s="134"/>
      <c r="L1823" s="134"/>
      <c r="M1823" s="97"/>
      <c r="N1823" s="134"/>
      <c r="O1823" s="135"/>
    </row>
    <row r="1824" spans="2:15" s="133" customFormat="1" x14ac:dyDescent="0.3">
      <c r="B1824" s="133" t="s">
        <v>2062</v>
      </c>
      <c r="E1824" s="94"/>
      <c r="F1824" s="94"/>
      <c r="H1824" s="95" t="str">
        <f>IF(G1824="","",G1824/[1]SUMMARY!$J$5)</f>
        <v/>
      </c>
      <c r="J1824" s="134"/>
      <c r="K1824" s="134"/>
      <c r="L1824" s="134"/>
      <c r="M1824" s="97"/>
      <c r="N1824" s="134"/>
      <c r="O1824" s="135"/>
    </row>
    <row r="1825" spans="2:15" s="133" customFormat="1" x14ac:dyDescent="0.3">
      <c r="B1825" s="133" t="s">
        <v>2063</v>
      </c>
      <c r="E1825" s="94"/>
      <c r="F1825" s="94"/>
      <c r="H1825" s="95" t="str">
        <f>IF(G1825="","",G1825/[1]SUMMARY!$J$5)</f>
        <v/>
      </c>
      <c r="J1825" s="134"/>
      <c r="K1825" s="134"/>
      <c r="L1825" s="134"/>
      <c r="M1825" s="97"/>
      <c r="N1825" s="134"/>
      <c r="O1825" s="135"/>
    </row>
    <row r="1826" spans="2:15" s="133" customFormat="1" x14ac:dyDescent="0.3">
      <c r="B1826" s="133" t="s">
        <v>2064</v>
      </c>
      <c r="E1826" s="94"/>
      <c r="F1826" s="94"/>
      <c r="H1826" s="95" t="str">
        <f>IF(G1826="","",G1826/[1]SUMMARY!$J$5)</f>
        <v/>
      </c>
      <c r="J1826" s="134"/>
      <c r="K1826" s="134"/>
      <c r="L1826" s="134"/>
      <c r="M1826" s="97"/>
      <c r="N1826" s="134"/>
      <c r="O1826" s="135"/>
    </row>
    <row r="1827" spans="2:15" s="133" customFormat="1" x14ac:dyDescent="0.3">
      <c r="B1827" s="133" t="s">
        <v>2065</v>
      </c>
      <c r="E1827" s="94"/>
      <c r="F1827" s="94"/>
      <c r="H1827" s="95" t="str">
        <f>IF(G1827="","",G1827/[1]SUMMARY!$J$5)</f>
        <v/>
      </c>
      <c r="J1827" s="134"/>
      <c r="K1827" s="134"/>
      <c r="L1827" s="134"/>
      <c r="M1827" s="97"/>
      <c r="N1827" s="134"/>
      <c r="O1827" s="135"/>
    </row>
    <row r="1828" spans="2:15" s="133" customFormat="1" x14ac:dyDescent="0.3">
      <c r="B1828" s="133" t="s">
        <v>2066</v>
      </c>
      <c r="E1828" s="94"/>
      <c r="F1828" s="94"/>
      <c r="H1828" s="95" t="str">
        <f>IF(G1828="","",G1828/[1]SUMMARY!$J$5)</f>
        <v/>
      </c>
      <c r="J1828" s="134"/>
      <c r="K1828" s="134"/>
      <c r="L1828" s="134"/>
      <c r="M1828" s="97"/>
      <c r="N1828" s="134"/>
      <c r="O1828" s="135"/>
    </row>
    <row r="1829" spans="2:15" s="133" customFormat="1" x14ac:dyDescent="0.3">
      <c r="B1829" s="133" t="s">
        <v>2067</v>
      </c>
      <c r="E1829" s="94"/>
      <c r="F1829" s="94"/>
      <c r="H1829" s="95" t="str">
        <f>IF(G1829="","",G1829/[1]SUMMARY!$J$5)</f>
        <v/>
      </c>
      <c r="J1829" s="134"/>
      <c r="K1829" s="134"/>
      <c r="L1829" s="134"/>
      <c r="M1829" s="97"/>
      <c r="N1829" s="134"/>
      <c r="O1829" s="135"/>
    </row>
    <row r="1830" spans="2:15" s="133" customFormat="1" x14ac:dyDescent="0.3">
      <c r="B1830" s="133" t="s">
        <v>2068</v>
      </c>
      <c r="E1830" s="94"/>
      <c r="F1830" s="94"/>
      <c r="H1830" s="95" t="str">
        <f>IF(G1830="","",G1830/[1]SUMMARY!$J$5)</f>
        <v/>
      </c>
      <c r="J1830" s="134"/>
      <c r="K1830" s="134"/>
      <c r="L1830" s="134"/>
      <c r="M1830" s="97"/>
      <c r="N1830" s="134"/>
      <c r="O1830" s="135"/>
    </row>
    <row r="1831" spans="2:15" s="133" customFormat="1" x14ac:dyDescent="0.3">
      <c r="B1831" s="133" t="s">
        <v>2069</v>
      </c>
      <c r="E1831" s="94"/>
      <c r="F1831" s="94"/>
      <c r="H1831" s="95" t="str">
        <f>IF(G1831="","",G1831/[1]SUMMARY!$J$5)</f>
        <v/>
      </c>
      <c r="J1831" s="134"/>
      <c r="K1831" s="134"/>
      <c r="L1831" s="134"/>
      <c r="M1831" s="97"/>
      <c r="N1831" s="134"/>
      <c r="O1831" s="135"/>
    </row>
    <row r="1832" spans="2:15" s="133" customFormat="1" x14ac:dyDescent="0.3">
      <c r="B1832" s="133" t="s">
        <v>2070</v>
      </c>
      <c r="E1832" s="94"/>
      <c r="F1832" s="94"/>
      <c r="H1832" s="95" t="str">
        <f>IF(G1832="","",G1832/[1]SUMMARY!$J$5)</f>
        <v/>
      </c>
      <c r="J1832" s="134"/>
      <c r="K1832" s="134"/>
      <c r="L1832" s="134"/>
      <c r="M1832" s="97"/>
      <c r="N1832" s="134"/>
      <c r="O1832" s="135"/>
    </row>
    <row r="1833" spans="2:15" s="133" customFormat="1" x14ac:dyDescent="0.3">
      <c r="B1833" s="133" t="s">
        <v>2071</v>
      </c>
      <c r="E1833" s="94"/>
      <c r="F1833" s="94"/>
      <c r="H1833" s="95" t="str">
        <f>IF(G1833="","",G1833/[1]SUMMARY!$J$5)</f>
        <v/>
      </c>
      <c r="J1833" s="134"/>
      <c r="K1833" s="134"/>
      <c r="L1833" s="134"/>
      <c r="M1833" s="97"/>
      <c r="N1833" s="134"/>
      <c r="O1833" s="135"/>
    </row>
    <row r="1834" spans="2:15" s="133" customFormat="1" x14ac:dyDescent="0.3">
      <c r="B1834" s="133" t="s">
        <v>2072</v>
      </c>
      <c r="E1834" s="94"/>
      <c r="F1834" s="94"/>
      <c r="H1834" s="95" t="str">
        <f>IF(G1834="","",G1834/[1]SUMMARY!$J$5)</f>
        <v/>
      </c>
      <c r="J1834" s="134"/>
      <c r="K1834" s="134"/>
      <c r="L1834" s="134"/>
      <c r="M1834" s="97"/>
      <c r="N1834" s="134"/>
      <c r="O1834" s="135"/>
    </row>
    <row r="1835" spans="2:15" s="133" customFormat="1" x14ac:dyDescent="0.3">
      <c r="B1835" s="133" t="s">
        <v>2073</v>
      </c>
      <c r="E1835" s="94"/>
      <c r="F1835" s="94"/>
      <c r="H1835" s="95" t="str">
        <f>IF(G1835="","",G1835/[1]SUMMARY!$J$5)</f>
        <v/>
      </c>
      <c r="J1835" s="134"/>
      <c r="K1835" s="134"/>
      <c r="L1835" s="134"/>
      <c r="M1835" s="97"/>
      <c r="N1835" s="134"/>
      <c r="O1835" s="135"/>
    </row>
    <row r="1836" spans="2:15" s="133" customFormat="1" x14ac:dyDescent="0.3">
      <c r="B1836" s="133" t="s">
        <v>2074</v>
      </c>
      <c r="E1836" s="94"/>
      <c r="F1836" s="94"/>
      <c r="H1836" s="95" t="str">
        <f>IF(G1836="","",G1836/[1]SUMMARY!$J$5)</f>
        <v/>
      </c>
      <c r="J1836" s="134"/>
      <c r="K1836" s="134"/>
      <c r="L1836" s="134"/>
      <c r="M1836" s="97"/>
      <c r="N1836" s="134"/>
      <c r="O1836" s="135"/>
    </row>
    <row r="1837" spans="2:15" s="133" customFormat="1" x14ac:dyDescent="0.3">
      <c r="B1837" s="133" t="s">
        <v>2075</v>
      </c>
      <c r="E1837" s="94"/>
      <c r="F1837" s="94"/>
      <c r="H1837" s="95" t="str">
        <f>IF(G1837="","",G1837/[1]SUMMARY!$J$5)</f>
        <v/>
      </c>
      <c r="J1837" s="134"/>
      <c r="K1837" s="134"/>
      <c r="L1837" s="134"/>
      <c r="M1837" s="97"/>
      <c r="N1837" s="134"/>
      <c r="O1837" s="135"/>
    </row>
    <row r="1838" spans="2:15" s="133" customFormat="1" x14ac:dyDescent="0.3">
      <c r="B1838" s="133" t="s">
        <v>2076</v>
      </c>
      <c r="E1838" s="94"/>
      <c r="F1838" s="94"/>
      <c r="H1838" s="95" t="str">
        <f>IF(G1838="","",G1838/[1]SUMMARY!$J$5)</f>
        <v/>
      </c>
      <c r="J1838" s="134"/>
      <c r="K1838" s="134"/>
      <c r="L1838" s="134"/>
      <c r="M1838" s="97"/>
      <c r="N1838" s="134"/>
      <c r="O1838" s="135"/>
    </row>
    <row r="1839" spans="2:15" s="133" customFormat="1" x14ac:dyDescent="0.3">
      <c r="B1839" s="133" t="s">
        <v>2077</v>
      </c>
      <c r="E1839" s="94"/>
      <c r="F1839" s="94"/>
      <c r="H1839" s="95" t="str">
        <f>IF(G1839="","",G1839/[1]SUMMARY!$J$5)</f>
        <v/>
      </c>
      <c r="J1839" s="134"/>
      <c r="K1839" s="134"/>
      <c r="L1839" s="134"/>
      <c r="M1839" s="97"/>
      <c r="N1839" s="134"/>
      <c r="O1839" s="135"/>
    </row>
    <row r="1840" spans="2:15" s="133" customFormat="1" x14ac:dyDescent="0.3">
      <c r="B1840" s="133" t="s">
        <v>2078</v>
      </c>
      <c r="E1840" s="94"/>
      <c r="F1840" s="94"/>
      <c r="H1840" s="95" t="str">
        <f>IF(G1840="","",G1840/[1]SUMMARY!$J$5)</f>
        <v/>
      </c>
      <c r="J1840" s="134"/>
      <c r="K1840" s="134"/>
      <c r="L1840" s="134"/>
      <c r="M1840" s="97"/>
      <c r="N1840" s="134"/>
      <c r="O1840" s="135"/>
    </row>
    <row r="1841" spans="2:15" s="133" customFormat="1" x14ac:dyDescent="0.3">
      <c r="B1841" s="133" t="s">
        <v>2079</v>
      </c>
      <c r="E1841" s="94"/>
      <c r="F1841" s="94"/>
      <c r="H1841" s="95" t="str">
        <f>IF(G1841="","",G1841/[1]SUMMARY!$J$5)</f>
        <v/>
      </c>
      <c r="J1841" s="134"/>
      <c r="K1841" s="134"/>
      <c r="L1841" s="134"/>
      <c r="M1841" s="97"/>
      <c r="N1841" s="134"/>
      <c r="O1841" s="135"/>
    </row>
    <row r="1842" spans="2:15" s="133" customFormat="1" x14ac:dyDescent="0.3">
      <c r="B1842" s="133" t="s">
        <v>2080</v>
      </c>
      <c r="E1842" s="94"/>
      <c r="F1842" s="94"/>
      <c r="H1842" s="95" t="str">
        <f>IF(G1842="","",G1842/[1]SUMMARY!$J$5)</f>
        <v/>
      </c>
      <c r="J1842" s="134"/>
      <c r="K1842" s="134"/>
      <c r="L1842" s="134"/>
      <c r="M1842" s="97"/>
      <c r="N1842" s="134"/>
      <c r="O1842" s="135"/>
    </row>
    <row r="1843" spans="2:15" s="133" customFormat="1" x14ac:dyDescent="0.3">
      <c r="B1843" s="133" t="s">
        <v>2081</v>
      </c>
      <c r="E1843" s="94"/>
      <c r="F1843" s="94"/>
      <c r="H1843" s="95" t="str">
        <f>IF(G1843="","",G1843/[1]SUMMARY!$J$5)</f>
        <v/>
      </c>
      <c r="J1843" s="134"/>
      <c r="K1843" s="134"/>
      <c r="L1843" s="134"/>
      <c r="M1843" s="97"/>
      <c r="N1843" s="134"/>
      <c r="O1843" s="135"/>
    </row>
    <row r="1844" spans="2:15" s="133" customFormat="1" x14ac:dyDescent="0.3">
      <c r="B1844" s="133" t="s">
        <v>2082</v>
      </c>
      <c r="E1844" s="94"/>
      <c r="F1844" s="94"/>
      <c r="H1844" s="95" t="str">
        <f>IF(G1844="","",G1844/[1]SUMMARY!$J$5)</f>
        <v/>
      </c>
      <c r="J1844" s="134"/>
      <c r="K1844" s="134"/>
      <c r="L1844" s="134"/>
      <c r="M1844" s="97"/>
      <c r="N1844" s="134"/>
      <c r="O1844" s="135"/>
    </row>
    <row r="1845" spans="2:15" s="133" customFormat="1" x14ac:dyDescent="0.3">
      <c r="B1845" s="133" t="s">
        <v>2083</v>
      </c>
      <c r="E1845" s="94"/>
      <c r="F1845" s="94"/>
      <c r="H1845" s="95" t="str">
        <f>IF(G1845="","",G1845/[1]SUMMARY!$J$5)</f>
        <v/>
      </c>
      <c r="J1845" s="134"/>
      <c r="K1845" s="134"/>
      <c r="L1845" s="134"/>
      <c r="M1845" s="97"/>
      <c r="N1845" s="134"/>
      <c r="O1845" s="135"/>
    </row>
    <row r="1846" spans="2:15" s="133" customFormat="1" x14ac:dyDescent="0.3">
      <c r="B1846" s="133" t="s">
        <v>2084</v>
      </c>
      <c r="E1846" s="94"/>
      <c r="F1846" s="94"/>
      <c r="H1846" s="95" t="str">
        <f>IF(G1846="","",G1846/[1]SUMMARY!$J$5)</f>
        <v/>
      </c>
      <c r="J1846" s="134"/>
      <c r="K1846" s="134"/>
      <c r="L1846" s="134"/>
      <c r="M1846" s="97"/>
      <c r="N1846" s="134"/>
      <c r="O1846" s="135"/>
    </row>
    <row r="1847" spans="2:15" s="133" customFormat="1" x14ac:dyDescent="0.3">
      <c r="B1847" s="133" t="s">
        <v>2085</v>
      </c>
      <c r="E1847" s="94"/>
      <c r="F1847" s="94"/>
      <c r="H1847" s="95" t="str">
        <f>IF(G1847="","",G1847/[1]SUMMARY!$J$5)</f>
        <v/>
      </c>
      <c r="J1847" s="134"/>
      <c r="K1847" s="134"/>
      <c r="L1847" s="134"/>
      <c r="M1847" s="97"/>
      <c r="N1847" s="134"/>
      <c r="O1847" s="135"/>
    </row>
    <row r="1848" spans="2:15" s="133" customFormat="1" x14ac:dyDescent="0.3">
      <c r="B1848" s="133" t="s">
        <v>2086</v>
      </c>
      <c r="E1848" s="94"/>
      <c r="F1848" s="94"/>
      <c r="H1848" s="95" t="str">
        <f>IF(G1848="","",G1848/[1]SUMMARY!$J$5)</f>
        <v/>
      </c>
      <c r="J1848" s="134"/>
      <c r="K1848" s="134"/>
      <c r="L1848" s="134"/>
      <c r="M1848" s="97"/>
      <c r="N1848" s="134"/>
      <c r="O1848" s="135"/>
    </row>
    <row r="1849" spans="2:15" s="133" customFormat="1" x14ac:dyDescent="0.3">
      <c r="B1849" s="133" t="s">
        <v>2087</v>
      </c>
      <c r="E1849" s="94"/>
      <c r="F1849" s="94"/>
      <c r="H1849" s="95" t="str">
        <f>IF(G1849="","",G1849/[1]SUMMARY!$J$5)</f>
        <v/>
      </c>
      <c r="J1849" s="134"/>
      <c r="K1849" s="134"/>
      <c r="L1849" s="134"/>
      <c r="M1849" s="97"/>
      <c r="N1849" s="134"/>
      <c r="O1849" s="135"/>
    </row>
    <row r="1850" spans="2:15" s="133" customFormat="1" x14ac:dyDescent="0.3">
      <c r="B1850" s="133" t="s">
        <v>2088</v>
      </c>
      <c r="E1850" s="94"/>
      <c r="F1850" s="94"/>
      <c r="H1850" s="95" t="str">
        <f>IF(G1850="","",G1850/[1]SUMMARY!$J$5)</f>
        <v/>
      </c>
      <c r="J1850" s="134"/>
      <c r="K1850" s="134"/>
      <c r="L1850" s="134"/>
      <c r="M1850" s="97"/>
      <c r="N1850" s="134"/>
      <c r="O1850" s="135"/>
    </row>
    <row r="1851" spans="2:15" s="133" customFormat="1" x14ac:dyDescent="0.3">
      <c r="B1851" s="133" t="s">
        <v>2089</v>
      </c>
      <c r="E1851" s="94"/>
      <c r="F1851" s="94"/>
      <c r="H1851" s="95" t="str">
        <f>IF(G1851="","",G1851/[1]SUMMARY!$J$5)</f>
        <v/>
      </c>
      <c r="J1851" s="134"/>
      <c r="K1851" s="134"/>
      <c r="L1851" s="134"/>
      <c r="M1851" s="97"/>
      <c r="N1851" s="134"/>
      <c r="O1851" s="135"/>
    </row>
    <row r="1852" spans="2:15" s="133" customFormat="1" x14ac:dyDescent="0.3">
      <c r="B1852" s="133" t="s">
        <v>2090</v>
      </c>
      <c r="E1852" s="94"/>
      <c r="F1852" s="94"/>
      <c r="H1852" s="95" t="str">
        <f>IF(G1852="","",G1852/[1]SUMMARY!$J$5)</f>
        <v/>
      </c>
      <c r="J1852" s="134"/>
      <c r="K1852" s="134"/>
      <c r="L1852" s="134"/>
      <c r="M1852" s="97"/>
      <c r="N1852" s="134"/>
      <c r="O1852" s="135"/>
    </row>
    <row r="1853" spans="2:15" s="133" customFormat="1" x14ac:dyDescent="0.3">
      <c r="B1853" s="133" t="s">
        <v>2091</v>
      </c>
      <c r="E1853" s="94"/>
      <c r="F1853" s="94"/>
      <c r="H1853" s="95" t="str">
        <f>IF(G1853="","",G1853/[1]SUMMARY!$J$5)</f>
        <v/>
      </c>
      <c r="J1853" s="134"/>
      <c r="K1853" s="134"/>
      <c r="L1853" s="134"/>
      <c r="M1853" s="97"/>
      <c r="N1853" s="134"/>
      <c r="O1853" s="135"/>
    </row>
    <row r="1854" spans="2:15" s="133" customFormat="1" x14ac:dyDescent="0.3">
      <c r="B1854" s="133" t="s">
        <v>2092</v>
      </c>
      <c r="E1854" s="94"/>
      <c r="F1854" s="94"/>
      <c r="H1854" s="95" t="str">
        <f>IF(G1854="","",G1854/[1]SUMMARY!$J$5)</f>
        <v/>
      </c>
      <c r="J1854" s="134"/>
      <c r="K1854" s="134"/>
      <c r="L1854" s="134"/>
      <c r="M1854" s="97"/>
      <c r="N1854" s="134"/>
      <c r="O1854" s="135"/>
    </row>
    <row r="1855" spans="2:15" s="133" customFormat="1" x14ac:dyDescent="0.3">
      <c r="B1855" s="133" t="s">
        <v>2093</v>
      </c>
      <c r="E1855" s="94"/>
      <c r="F1855" s="94"/>
      <c r="H1855" s="95" t="str">
        <f>IF(G1855="","",G1855/[1]SUMMARY!$J$5)</f>
        <v/>
      </c>
      <c r="J1855" s="134"/>
      <c r="K1855" s="134"/>
      <c r="L1855" s="134"/>
      <c r="M1855" s="97"/>
      <c r="N1855" s="134"/>
      <c r="O1855" s="135"/>
    </row>
    <row r="1856" spans="2:15" s="133" customFormat="1" x14ac:dyDescent="0.3">
      <c r="B1856" s="133" t="s">
        <v>2094</v>
      </c>
      <c r="E1856" s="94"/>
      <c r="F1856" s="94"/>
      <c r="H1856" s="95" t="str">
        <f>IF(G1856="","",G1856/[1]SUMMARY!$J$5)</f>
        <v/>
      </c>
      <c r="J1856" s="134"/>
      <c r="K1856" s="134"/>
      <c r="L1856" s="134"/>
      <c r="M1856" s="97"/>
      <c r="N1856" s="134"/>
      <c r="O1856" s="135"/>
    </row>
    <row r="1857" spans="2:15" s="133" customFormat="1" x14ac:dyDescent="0.3">
      <c r="B1857" s="133" t="s">
        <v>2095</v>
      </c>
      <c r="E1857" s="94"/>
      <c r="F1857" s="94"/>
      <c r="H1857" s="95" t="str">
        <f>IF(G1857="","",G1857/[1]SUMMARY!$J$5)</f>
        <v/>
      </c>
      <c r="J1857" s="134"/>
      <c r="K1857" s="134"/>
      <c r="L1857" s="134"/>
      <c r="M1857" s="97"/>
      <c r="N1857" s="134"/>
      <c r="O1857" s="135"/>
    </row>
    <row r="1858" spans="2:15" s="133" customFormat="1" x14ac:dyDescent="0.3">
      <c r="B1858" s="133" t="s">
        <v>2096</v>
      </c>
      <c r="E1858" s="94"/>
      <c r="F1858" s="94"/>
      <c r="H1858" s="95" t="str">
        <f>IF(G1858="","",G1858/[1]SUMMARY!$J$5)</f>
        <v/>
      </c>
      <c r="J1858" s="134"/>
      <c r="K1858" s="134"/>
      <c r="L1858" s="134"/>
      <c r="M1858" s="97"/>
      <c r="N1858" s="134"/>
      <c r="O1858" s="135"/>
    </row>
    <row r="1859" spans="2:15" s="133" customFormat="1" x14ac:dyDescent="0.3">
      <c r="B1859" s="133" t="s">
        <v>2097</v>
      </c>
      <c r="E1859" s="94"/>
      <c r="F1859" s="94"/>
      <c r="H1859" s="95" t="str">
        <f>IF(G1859="","",G1859/[1]SUMMARY!$J$5)</f>
        <v/>
      </c>
      <c r="J1859" s="134"/>
      <c r="K1859" s="134"/>
      <c r="L1859" s="134"/>
      <c r="M1859" s="97"/>
      <c r="N1859" s="134"/>
      <c r="O1859" s="135"/>
    </row>
    <row r="1860" spans="2:15" s="133" customFormat="1" x14ac:dyDescent="0.3">
      <c r="B1860" s="133" t="s">
        <v>2098</v>
      </c>
      <c r="E1860" s="94"/>
      <c r="F1860" s="94"/>
      <c r="H1860" s="95" t="str">
        <f>IF(G1860="","",G1860/[1]SUMMARY!$J$5)</f>
        <v/>
      </c>
      <c r="J1860" s="134"/>
      <c r="K1860" s="134"/>
      <c r="L1860" s="134"/>
      <c r="M1860" s="97"/>
      <c r="N1860" s="134"/>
      <c r="O1860" s="135"/>
    </row>
    <row r="1861" spans="2:15" s="133" customFormat="1" x14ac:dyDescent="0.3">
      <c r="B1861" s="133" t="s">
        <v>2099</v>
      </c>
      <c r="E1861" s="94"/>
      <c r="F1861" s="94"/>
      <c r="H1861" s="95" t="str">
        <f>IF(G1861="","",G1861/[1]SUMMARY!$J$5)</f>
        <v/>
      </c>
      <c r="J1861" s="134"/>
      <c r="K1861" s="134"/>
      <c r="L1861" s="134"/>
      <c r="M1861" s="97"/>
      <c r="N1861" s="134"/>
      <c r="O1861" s="135"/>
    </row>
    <row r="1862" spans="2:15" s="133" customFormat="1" x14ac:dyDescent="0.3">
      <c r="B1862" s="133" t="s">
        <v>2100</v>
      </c>
      <c r="E1862" s="94"/>
      <c r="F1862" s="94"/>
      <c r="H1862" s="95" t="str">
        <f>IF(G1862="","",G1862/[1]SUMMARY!$J$5)</f>
        <v/>
      </c>
      <c r="J1862" s="134"/>
      <c r="K1862" s="134"/>
      <c r="L1862" s="134"/>
      <c r="M1862" s="97"/>
      <c r="N1862" s="134"/>
      <c r="O1862" s="135"/>
    </row>
    <row r="1863" spans="2:15" s="133" customFormat="1" x14ac:dyDescent="0.3">
      <c r="B1863" s="133" t="s">
        <v>2101</v>
      </c>
      <c r="E1863" s="94"/>
      <c r="F1863" s="94"/>
      <c r="H1863" s="95" t="str">
        <f>IF(G1863="","",G1863/[1]SUMMARY!$J$5)</f>
        <v/>
      </c>
      <c r="J1863" s="134"/>
      <c r="K1863" s="134"/>
      <c r="L1863" s="134"/>
      <c r="M1863" s="97"/>
      <c r="N1863" s="134"/>
      <c r="O1863" s="135"/>
    </row>
    <row r="1864" spans="2:15" s="133" customFormat="1" x14ac:dyDescent="0.3">
      <c r="B1864" s="133" t="s">
        <v>2102</v>
      </c>
      <c r="E1864" s="94"/>
      <c r="F1864" s="94"/>
      <c r="H1864" s="95" t="str">
        <f>IF(G1864="","",G1864/[1]SUMMARY!$J$5)</f>
        <v/>
      </c>
      <c r="J1864" s="134"/>
      <c r="K1864" s="134"/>
      <c r="L1864" s="134"/>
      <c r="M1864" s="97"/>
      <c r="N1864" s="134"/>
      <c r="O1864" s="135"/>
    </row>
    <row r="1865" spans="2:15" s="133" customFormat="1" x14ac:dyDescent="0.3">
      <c r="B1865" s="133" t="s">
        <v>2103</v>
      </c>
      <c r="E1865" s="94"/>
      <c r="F1865" s="94"/>
      <c r="H1865" s="95" t="str">
        <f>IF(G1865="","",G1865/[1]SUMMARY!$J$5)</f>
        <v/>
      </c>
      <c r="J1865" s="134"/>
      <c r="K1865" s="134"/>
      <c r="L1865" s="134"/>
      <c r="M1865" s="97"/>
      <c r="N1865" s="134"/>
      <c r="O1865" s="135"/>
    </row>
    <row r="1866" spans="2:15" s="133" customFormat="1" x14ac:dyDescent="0.3">
      <c r="B1866" s="133" t="s">
        <v>2104</v>
      </c>
      <c r="E1866" s="94"/>
      <c r="F1866" s="94"/>
      <c r="H1866" s="95" t="str">
        <f>IF(G1866="","",G1866/[1]SUMMARY!$J$5)</f>
        <v/>
      </c>
      <c r="J1866" s="134"/>
      <c r="K1866" s="134"/>
      <c r="L1866" s="134"/>
      <c r="M1866" s="97"/>
      <c r="N1866" s="134"/>
      <c r="O1866" s="135"/>
    </row>
    <row r="1867" spans="2:15" s="133" customFormat="1" x14ac:dyDescent="0.3">
      <c r="B1867" s="133" t="s">
        <v>2105</v>
      </c>
      <c r="E1867" s="94"/>
      <c r="F1867" s="94"/>
      <c r="H1867" s="95" t="str">
        <f>IF(G1867="","",G1867/[1]SUMMARY!$J$5)</f>
        <v/>
      </c>
      <c r="J1867" s="134"/>
      <c r="K1867" s="134"/>
      <c r="L1867" s="134"/>
      <c r="M1867" s="97"/>
      <c r="N1867" s="134"/>
      <c r="O1867" s="135"/>
    </row>
    <row r="1868" spans="2:15" s="133" customFormat="1" x14ac:dyDescent="0.3">
      <c r="B1868" s="133" t="s">
        <v>2106</v>
      </c>
      <c r="E1868" s="94"/>
      <c r="F1868" s="94"/>
      <c r="H1868" s="95" t="str">
        <f>IF(G1868="","",G1868/[1]SUMMARY!$J$5)</f>
        <v/>
      </c>
      <c r="J1868" s="134"/>
      <c r="K1868" s="134"/>
      <c r="L1868" s="134"/>
      <c r="M1868" s="97"/>
      <c r="N1868" s="134"/>
      <c r="O1868" s="135"/>
    </row>
    <row r="1869" spans="2:15" s="133" customFormat="1" x14ac:dyDescent="0.3">
      <c r="B1869" s="133" t="s">
        <v>2107</v>
      </c>
      <c r="E1869" s="94"/>
      <c r="F1869" s="94"/>
      <c r="H1869" s="95" t="str">
        <f>IF(G1869="","",G1869/[1]SUMMARY!$J$5)</f>
        <v/>
      </c>
      <c r="J1869" s="134"/>
      <c r="K1869" s="134"/>
      <c r="L1869" s="134"/>
      <c r="M1869" s="97"/>
      <c r="N1869" s="134"/>
      <c r="O1869" s="135"/>
    </row>
    <row r="1870" spans="2:15" s="133" customFormat="1" x14ac:dyDescent="0.3">
      <c r="B1870" s="133" t="s">
        <v>2108</v>
      </c>
      <c r="E1870" s="94"/>
      <c r="F1870" s="94"/>
      <c r="H1870" s="95" t="str">
        <f>IF(G1870="","",G1870/[1]SUMMARY!$J$5)</f>
        <v/>
      </c>
      <c r="J1870" s="134"/>
      <c r="K1870" s="134"/>
      <c r="L1870" s="134"/>
      <c r="M1870" s="97"/>
      <c r="N1870" s="134"/>
      <c r="O1870" s="135"/>
    </row>
    <row r="1871" spans="2:15" s="133" customFormat="1" x14ac:dyDescent="0.3">
      <c r="B1871" s="133" t="s">
        <v>2109</v>
      </c>
      <c r="E1871" s="94"/>
      <c r="F1871" s="94"/>
      <c r="H1871" s="95" t="str">
        <f>IF(G1871="","",G1871/[1]SUMMARY!$J$5)</f>
        <v/>
      </c>
      <c r="J1871" s="134"/>
      <c r="K1871" s="134"/>
      <c r="L1871" s="134"/>
      <c r="M1871" s="97"/>
      <c r="N1871" s="134"/>
      <c r="O1871" s="135"/>
    </row>
    <row r="1872" spans="2:15" s="133" customFormat="1" x14ac:dyDescent="0.3">
      <c r="B1872" s="133" t="s">
        <v>2110</v>
      </c>
      <c r="E1872" s="94"/>
      <c r="F1872" s="94"/>
      <c r="H1872" s="95" t="str">
        <f>IF(G1872="","",G1872/[1]SUMMARY!$J$5)</f>
        <v/>
      </c>
      <c r="J1872" s="134"/>
      <c r="K1872" s="134"/>
      <c r="L1872" s="134"/>
      <c r="M1872" s="97"/>
      <c r="N1872" s="134"/>
      <c r="O1872" s="135"/>
    </row>
    <row r="1873" spans="2:15" s="133" customFormat="1" x14ac:dyDescent="0.3">
      <c r="B1873" s="133" t="s">
        <v>2111</v>
      </c>
      <c r="E1873" s="94"/>
      <c r="F1873" s="94"/>
      <c r="H1873" s="95" t="str">
        <f>IF(G1873="","",G1873/[1]SUMMARY!$J$5)</f>
        <v/>
      </c>
      <c r="J1873" s="134"/>
      <c r="K1873" s="134"/>
      <c r="L1873" s="134"/>
      <c r="M1873" s="97"/>
      <c r="N1873" s="134"/>
      <c r="O1873" s="135"/>
    </row>
    <row r="1874" spans="2:15" s="133" customFormat="1" x14ac:dyDescent="0.3">
      <c r="B1874" s="133" t="s">
        <v>2112</v>
      </c>
      <c r="E1874" s="94"/>
      <c r="F1874" s="94"/>
      <c r="H1874" s="95" t="str">
        <f>IF(G1874="","",G1874/[1]SUMMARY!$J$5)</f>
        <v/>
      </c>
      <c r="J1874" s="134"/>
      <c r="K1874" s="134"/>
      <c r="L1874" s="134"/>
      <c r="M1874" s="97"/>
      <c r="N1874" s="134"/>
      <c r="O1874" s="135"/>
    </row>
    <row r="1875" spans="2:15" s="133" customFormat="1" x14ac:dyDescent="0.3">
      <c r="B1875" s="133" t="s">
        <v>2113</v>
      </c>
      <c r="E1875" s="94"/>
      <c r="F1875" s="94"/>
      <c r="H1875" s="95" t="str">
        <f>IF(G1875="","",G1875/[1]SUMMARY!$J$5)</f>
        <v/>
      </c>
      <c r="J1875" s="134"/>
      <c r="K1875" s="134"/>
      <c r="L1875" s="134"/>
      <c r="M1875" s="97"/>
      <c r="N1875" s="134"/>
      <c r="O1875" s="135"/>
    </row>
    <row r="1876" spans="2:15" s="133" customFormat="1" x14ac:dyDescent="0.3">
      <c r="B1876" s="133" t="s">
        <v>2114</v>
      </c>
      <c r="E1876" s="94"/>
      <c r="F1876" s="94"/>
      <c r="H1876" s="95" t="str">
        <f>IF(G1876="","",G1876/[1]SUMMARY!$J$5)</f>
        <v/>
      </c>
      <c r="J1876" s="134"/>
      <c r="K1876" s="134"/>
      <c r="L1876" s="134"/>
      <c r="M1876" s="97"/>
      <c r="N1876" s="134"/>
      <c r="O1876" s="135"/>
    </row>
    <row r="1877" spans="2:15" s="133" customFormat="1" x14ac:dyDescent="0.3">
      <c r="B1877" s="133" t="s">
        <v>2115</v>
      </c>
      <c r="E1877" s="94"/>
      <c r="F1877" s="94"/>
      <c r="H1877" s="95" t="str">
        <f>IF(G1877="","",G1877/[1]SUMMARY!$J$5)</f>
        <v/>
      </c>
      <c r="J1877" s="134"/>
      <c r="K1877" s="134"/>
      <c r="L1877" s="134"/>
      <c r="M1877" s="97"/>
      <c r="N1877" s="134"/>
      <c r="O1877" s="135"/>
    </row>
    <row r="1878" spans="2:15" s="133" customFormat="1" x14ac:dyDescent="0.3">
      <c r="B1878" s="133" t="s">
        <v>2116</v>
      </c>
      <c r="E1878" s="94"/>
      <c r="F1878" s="94"/>
      <c r="H1878" s="95" t="str">
        <f>IF(G1878="","",G1878/[1]SUMMARY!$J$5)</f>
        <v/>
      </c>
      <c r="J1878" s="134"/>
      <c r="K1878" s="134"/>
      <c r="L1878" s="134"/>
      <c r="M1878" s="97"/>
      <c r="N1878" s="134"/>
      <c r="O1878" s="135"/>
    </row>
    <row r="1879" spans="2:15" s="133" customFormat="1" x14ac:dyDescent="0.3">
      <c r="B1879" s="133" t="s">
        <v>2117</v>
      </c>
      <c r="E1879" s="94"/>
      <c r="F1879" s="94"/>
      <c r="H1879" s="95" t="str">
        <f>IF(G1879="","",G1879/[1]SUMMARY!$J$5)</f>
        <v/>
      </c>
      <c r="J1879" s="134"/>
      <c r="K1879" s="134"/>
      <c r="L1879" s="134"/>
      <c r="M1879" s="97"/>
      <c r="N1879" s="134"/>
      <c r="O1879" s="135"/>
    </row>
    <row r="1880" spans="2:15" s="133" customFormat="1" x14ac:dyDescent="0.3">
      <c r="B1880" s="133" t="s">
        <v>2118</v>
      </c>
      <c r="E1880" s="94"/>
      <c r="F1880" s="94"/>
      <c r="H1880" s="95" t="str">
        <f>IF(G1880="","",G1880/[1]SUMMARY!$J$5)</f>
        <v/>
      </c>
      <c r="J1880" s="134"/>
      <c r="K1880" s="134"/>
      <c r="L1880" s="134"/>
      <c r="M1880" s="97"/>
      <c r="N1880" s="134"/>
      <c r="O1880" s="135"/>
    </row>
    <row r="1881" spans="2:15" s="133" customFormat="1" x14ac:dyDescent="0.3">
      <c r="B1881" s="133" t="s">
        <v>2119</v>
      </c>
      <c r="E1881" s="94"/>
      <c r="F1881" s="94"/>
      <c r="H1881" s="95" t="str">
        <f>IF(G1881="","",G1881/[1]SUMMARY!$J$5)</f>
        <v/>
      </c>
      <c r="J1881" s="134"/>
      <c r="K1881" s="134"/>
      <c r="L1881" s="134"/>
      <c r="M1881" s="97"/>
      <c r="N1881" s="134"/>
      <c r="O1881" s="135"/>
    </row>
    <row r="1882" spans="2:15" s="133" customFormat="1" x14ac:dyDescent="0.3">
      <c r="B1882" s="133" t="s">
        <v>2120</v>
      </c>
      <c r="E1882" s="94"/>
      <c r="F1882" s="94"/>
      <c r="H1882" s="95" t="str">
        <f>IF(G1882="","",G1882/[1]SUMMARY!$J$5)</f>
        <v/>
      </c>
      <c r="J1882" s="134"/>
      <c r="K1882" s="134"/>
      <c r="L1882" s="134"/>
      <c r="M1882" s="97"/>
      <c r="N1882" s="134"/>
      <c r="O1882" s="135"/>
    </row>
    <row r="1883" spans="2:15" s="133" customFormat="1" x14ac:dyDescent="0.3">
      <c r="B1883" s="133" t="s">
        <v>2121</v>
      </c>
      <c r="E1883" s="94"/>
      <c r="F1883" s="94"/>
      <c r="H1883" s="95" t="str">
        <f>IF(G1883="","",G1883/[1]SUMMARY!$J$5)</f>
        <v/>
      </c>
      <c r="J1883" s="134"/>
      <c r="K1883" s="134"/>
      <c r="L1883" s="134"/>
      <c r="M1883" s="97"/>
      <c r="N1883" s="134"/>
      <c r="O1883" s="135"/>
    </row>
    <row r="1884" spans="2:15" s="133" customFormat="1" x14ac:dyDescent="0.3">
      <c r="B1884" s="133" t="s">
        <v>2122</v>
      </c>
      <c r="E1884" s="94"/>
      <c r="F1884" s="94"/>
      <c r="H1884" s="95" t="str">
        <f>IF(G1884="","",G1884/[1]SUMMARY!$J$5)</f>
        <v/>
      </c>
      <c r="J1884" s="134"/>
      <c r="K1884" s="134"/>
      <c r="L1884" s="134"/>
      <c r="M1884" s="97"/>
      <c r="N1884" s="134"/>
      <c r="O1884" s="135"/>
    </row>
    <row r="1885" spans="2:15" s="133" customFormat="1" x14ac:dyDescent="0.3">
      <c r="B1885" s="133" t="s">
        <v>2123</v>
      </c>
      <c r="E1885" s="94"/>
      <c r="F1885" s="94"/>
      <c r="H1885" s="95" t="str">
        <f>IF(G1885="","",G1885/[1]SUMMARY!$J$5)</f>
        <v/>
      </c>
      <c r="J1885" s="134"/>
      <c r="K1885" s="134"/>
      <c r="L1885" s="134"/>
      <c r="M1885" s="97"/>
      <c r="N1885" s="134"/>
      <c r="O1885" s="135"/>
    </row>
    <row r="1886" spans="2:15" s="133" customFormat="1" x14ac:dyDescent="0.3">
      <c r="B1886" s="133" t="s">
        <v>2124</v>
      </c>
      <c r="E1886" s="94"/>
      <c r="F1886" s="94"/>
      <c r="H1886" s="95" t="str">
        <f>IF(G1886="","",G1886/[1]SUMMARY!$J$5)</f>
        <v/>
      </c>
      <c r="J1886" s="134"/>
      <c r="K1886" s="134"/>
      <c r="L1886" s="134"/>
      <c r="M1886" s="97"/>
      <c r="N1886" s="134"/>
      <c r="O1886" s="135"/>
    </row>
    <row r="1887" spans="2:15" s="133" customFormat="1" x14ac:dyDescent="0.3">
      <c r="B1887" s="133" t="s">
        <v>2125</v>
      </c>
      <c r="E1887" s="94"/>
      <c r="F1887" s="94"/>
      <c r="H1887" s="95" t="str">
        <f>IF(G1887="","",G1887/[1]SUMMARY!$J$5)</f>
        <v/>
      </c>
      <c r="J1887" s="134"/>
      <c r="K1887" s="134"/>
      <c r="L1887" s="134"/>
      <c r="M1887" s="97"/>
      <c r="N1887" s="134"/>
      <c r="O1887" s="135"/>
    </row>
    <row r="1888" spans="2:15" s="133" customFormat="1" x14ac:dyDescent="0.3">
      <c r="B1888" s="133" t="s">
        <v>2126</v>
      </c>
      <c r="E1888" s="94"/>
      <c r="F1888" s="94"/>
      <c r="H1888" s="95" t="str">
        <f>IF(G1888="","",G1888/[1]SUMMARY!$J$5)</f>
        <v/>
      </c>
      <c r="J1888" s="134"/>
      <c r="K1888" s="134"/>
      <c r="L1888" s="134"/>
      <c r="M1888" s="97"/>
      <c r="N1888" s="134"/>
      <c r="O1888" s="135"/>
    </row>
    <row r="1889" spans="2:15" s="133" customFormat="1" x14ac:dyDescent="0.3">
      <c r="B1889" s="133" t="s">
        <v>2127</v>
      </c>
      <c r="E1889" s="94"/>
      <c r="F1889" s="94"/>
      <c r="H1889" s="95" t="str">
        <f>IF(G1889="","",G1889/[1]SUMMARY!$J$5)</f>
        <v/>
      </c>
      <c r="J1889" s="134"/>
      <c r="K1889" s="134"/>
      <c r="L1889" s="134"/>
      <c r="M1889" s="97"/>
      <c r="N1889" s="134"/>
      <c r="O1889" s="135"/>
    </row>
    <row r="1890" spans="2:15" s="133" customFormat="1" x14ac:dyDescent="0.3">
      <c r="B1890" s="133" t="s">
        <v>2128</v>
      </c>
      <c r="E1890" s="94"/>
      <c r="F1890" s="94"/>
      <c r="H1890" s="95" t="str">
        <f>IF(G1890="","",G1890/[1]SUMMARY!$J$5)</f>
        <v/>
      </c>
      <c r="J1890" s="134"/>
      <c r="K1890" s="134"/>
      <c r="L1890" s="134"/>
      <c r="M1890" s="97"/>
      <c r="N1890" s="134"/>
      <c r="O1890" s="135"/>
    </row>
    <row r="1891" spans="2:15" s="133" customFormat="1" x14ac:dyDescent="0.3">
      <c r="B1891" s="133" t="s">
        <v>2129</v>
      </c>
      <c r="E1891" s="94"/>
      <c r="F1891" s="94"/>
      <c r="H1891" s="95" t="str">
        <f>IF(G1891="","",G1891/[1]SUMMARY!$J$5)</f>
        <v/>
      </c>
      <c r="J1891" s="134"/>
      <c r="K1891" s="134"/>
      <c r="L1891" s="134"/>
      <c r="M1891" s="97"/>
      <c r="N1891" s="134"/>
      <c r="O1891" s="135"/>
    </row>
    <row r="1892" spans="2:15" s="133" customFormat="1" x14ac:dyDescent="0.3">
      <c r="B1892" s="133" t="s">
        <v>2130</v>
      </c>
      <c r="E1892" s="94"/>
      <c r="F1892" s="94"/>
      <c r="H1892" s="95" t="str">
        <f>IF(G1892="","",G1892/[1]SUMMARY!$J$5)</f>
        <v/>
      </c>
      <c r="J1892" s="134"/>
      <c r="K1892" s="134"/>
      <c r="L1892" s="134"/>
      <c r="M1892" s="97"/>
      <c r="N1892" s="134"/>
      <c r="O1892" s="135"/>
    </row>
    <row r="1893" spans="2:15" s="133" customFormat="1" x14ac:dyDescent="0.3">
      <c r="B1893" s="133" t="s">
        <v>2131</v>
      </c>
      <c r="E1893" s="94"/>
      <c r="F1893" s="94"/>
      <c r="H1893" s="95" t="str">
        <f>IF(G1893="","",G1893/[1]SUMMARY!$J$5)</f>
        <v/>
      </c>
      <c r="J1893" s="134"/>
      <c r="K1893" s="134"/>
      <c r="L1893" s="134"/>
      <c r="M1893" s="97"/>
      <c r="N1893" s="134"/>
      <c r="O1893" s="135"/>
    </row>
    <row r="1894" spans="2:15" s="133" customFormat="1" x14ac:dyDescent="0.3">
      <c r="B1894" s="133" t="s">
        <v>2132</v>
      </c>
      <c r="E1894" s="94"/>
      <c r="F1894" s="94"/>
      <c r="H1894" s="95" t="str">
        <f>IF(G1894="","",G1894/[1]SUMMARY!$J$5)</f>
        <v/>
      </c>
      <c r="J1894" s="134"/>
      <c r="K1894" s="134"/>
      <c r="L1894" s="134"/>
      <c r="M1894" s="97"/>
      <c r="N1894" s="134"/>
      <c r="O1894" s="135"/>
    </row>
    <row r="1895" spans="2:15" s="133" customFormat="1" x14ac:dyDescent="0.3">
      <c r="B1895" s="133" t="s">
        <v>2133</v>
      </c>
      <c r="E1895" s="94"/>
      <c r="F1895" s="94"/>
      <c r="H1895" s="95" t="str">
        <f>IF(G1895="","",G1895/[1]SUMMARY!$J$5)</f>
        <v/>
      </c>
      <c r="J1895" s="134"/>
      <c r="K1895" s="134"/>
      <c r="L1895" s="134"/>
      <c r="M1895" s="97"/>
      <c r="N1895" s="134"/>
      <c r="O1895" s="135"/>
    </row>
    <row r="1896" spans="2:15" s="133" customFormat="1" x14ac:dyDescent="0.3">
      <c r="B1896" s="133" t="s">
        <v>2134</v>
      </c>
      <c r="E1896" s="94"/>
      <c r="F1896" s="94"/>
      <c r="H1896" s="95" t="str">
        <f>IF(G1896="","",G1896/[1]SUMMARY!$J$5)</f>
        <v/>
      </c>
      <c r="J1896" s="134"/>
      <c r="K1896" s="134"/>
      <c r="L1896" s="134"/>
      <c r="M1896" s="97"/>
      <c r="N1896" s="134"/>
      <c r="O1896" s="135"/>
    </row>
    <row r="1897" spans="2:15" s="133" customFormat="1" x14ac:dyDescent="0.3">
      <c r="B1897" s="133" t="s">
        <v>2135</v>
      </c>
      <c r="E1897" s="94"/>
      <c r="F1897" s="94"/>
      <c r="H1897" s="95" t="str">
        <f>IF(G1897="","",G1897/[1]SUMMARY!$J$5)</f>
        <v/>
      </c>
      <c r="J1897" s="134"/>
      <c r="K1897" s="134"/>
      <c r="L1897" s="134"/>
      <c r="M1897" s="97"/>
      <c r="N1897" s="134"/>
      <c r="O1897" s="135"/>
    </row>
    <row r="1898" spans="2:15" s="133" customFormat="1" x14ac:dyDescent="0.3">
      <c r="B1898" s="133" t="s">
        <v>2136</v>
      </c>
      <c r="E1898" s="94"/>
      <c r="F1898" s="94"/>
      <c r="H1898" s="95" t="str">
        <f>IF(G1898="","",G1898/[1]SUMMARY!$J$5)</f>
        <v/>
      </c>
      <c r="J1898" s="134"/>
      <c r="K1898" s="134"/>
      <c r="L1898" s="134"/>
      <c r="M1898" s="97"/>
      <c r="N1898" s="134"/>
      <c r="O1898" s="135"/>
    </row>
    <row r="1899" spans="2:15" s="133" customFormat="1" x14ac:dyDescent="0.3">
      <c r="B1899" s="133" t="s">
        <v>2137</v>
      </c>
      <c r="E1899" s="94"/>
      <c r="F1899" s="94"/>
      <c r="H1899" s="95" t="str">
        <f>IF(G1899="","",G1899/[1]SUMMARY!$J$5)</f>
        <v/>
      </c>
      <c r="J1899" s="134"/>
      <c r="K1899" s="134"/>
      <c r="L1899" s="134"/>
      <c r="M1899" s="97"/>
      <c r="N1899" s="134"/>
      <c r="O1899" s="135"/>
    </row>
    <row r="1900" spans="2:15" s="133" customFormat="1" x14ac:dyDescent="0.3">
      <c r="B1900" s="133" t="s">
        <v>2138</v>
      </c>
      <c r="E1900" s="94"/>
      <c r="F1900" s="94"/>
      <c r="H1900" s="95" t="str">
        <f>IF(G1900="","",G1900/[1]SUMMARY!$J$5)</f>
        <v/>
      </c>
      <c r="J1900" s="134"/>
      <c r="K1900" s="134"/>
      <c r="L1900" s="134"/>
      <c r="M1900" s="97"/>
      <c r="N1900" s="134"/>
      <c r="O1900" s="135"/>
    </row>
    <row r="1901" spans="2:15" s="133" customFormat="1" x14ac:dyDescent="0.3">
      <c r="B1901" s="133" t="s">
        <v>2139</v>
      </c>
      <c r="E1901" s="94"/>
      <c r="F1901" s="94"/>
      <c r="H1901" s="95" t="str">
        <f>IF(G1901="","",G1901/[1]SUMMARY!$J$5)</f>
        <v/>
      </c>
      <c r="J1901" s="134"/>
      <c r="K1901" s="134"/>
      <c r="L1901" s="134"/>
      <c r="M1901" s="97"/>
      <c r="N1901" s="134"/>
      <c r="O1901" s="135"/>
    </row>
    <row r="1902" spans="2:15" s="133" customFormat="1" x14ac:dyDescent="0.3">
      <c r="B1902" s="133" t="s">
        <v>2140</v>
      </c>
      <c r="E1902" s="94"/>
      <c r="F1902" s="94"/>
      <c r="H1902" s="95" t="str">
        <f>IF(G1902="","",G1902/[1]SUMMARY!$J$5)</f>
        <v/>
      </c>
      <c r="J1902" s="134"/>
      <c r="K1902" s="134"/>
      <c r="L1902" s="134"/>
      <c r="M1902" s="97"/>
      <c r="N1902" s="134"/>
      <c r="O1902" s="135"/>
    </row>
    <row r="1903" spans="2:15" s="133" customFormat="1" x14ac:dyDescent="0.3">
      <c r="B1903" s="133" t="s">
        <v>2141</v>
      </c>
      <c r="E1903" s="94"/>
      <c r="F1903" s="94"/>
      <c r="H1903" s="95" t="str">
        <f>IF(G1903="","",G1903/[1]SUMMARY!$J$5)</f>
        <v/>
      </c>
      <c r="J1903" s="134"/>
      <c r="K1903" s="134"/>
      <c r="L1903" s="134"/>
      <c r="M1903" s="97"/>
      <c r="N1903" s="134"/>
      <c r="O1903" s="135"/>
    </row>
    <row r="1904" spans="2:15" s="133" customFormat="1" x14ac:dyDescent="0.3">
      <c r="B1904" s="133" t="s">
        <v>2142</v>
      </c>
      <c r="E1904" s="94"/>
      <c r="F1904" s="94"/>
      <c r="H1904" s="95" t="str">
        <f>IF(G1904="","",G1904/[1]SUMMARY!$J$5)</f>
        <v/>
      </c>
      <c r="J1904" s="134"/>
      <c r="K1904" s="134"/>
      <c r="L1904" s="134"/>
      <c r="M1904" s="97"/>
      <c r="N1904" s="134"/>
      <c r="O1904" s="135"/>
    </row>
    <row r="1905" spans="2:15" s="133" customFormat="1" x14ac:dyDescent="0.3">
      <c r="B1905" s="133" t="s">
        <v>2143</v>
      </c>
      <c r="E1905" s="94"/>
      <c r="F1905" s="94"/>
      <c r="H1905" s="95" t="str">
        <f>IF(G1905="","",G1905/[1]SUMMARY!$J$5)</f>
        <v/>
      </c>
      <c r="J1905" s="134"/>
      <c r="K1905" s="134"/>
      <c r="L1905" s="134"/>
      <c r="M1905" s="97"/>
      <c r="N1905" s="134"/>
      <c r="O1905" s="135"/>
    </row>
    <row r="1906" spans="2:15" s="133" customFormat="1" x14ac:dyDescent="0.3">
      <c r="B1906" s="133" t="s">
        <v>2144</v>
      </c>
      <c r="E1906" s="94"/>
      <c r="F1906" s="94"/>
      <c r="H1906" s="95" t="str">
        <f>IF(G1906="","",G1906/[1]SUMMARY!$J$5)</f>
        <v/>
      </c>
      <c r="J1906" s="134"/>
      <c r="K1906" s="134"/>
      <c r="L1906" s="134"/>
      <c r="M1906" s="97"/>
      <c r="N1906" s="134"/>
      <c r="O1906" s="135"/>
    </row>
    <row r="1907" spans="2:15" s="133" customFormat="1" x14ac:dyDescent="0.3">
      <c r="B1907" s="133" t="s">
        <v>2145</v>
      </c>
      <c r="E1907" s="94"/>
      <c r="F1907" s="94"/>
      <c r="H1907" s="95" t="str">
        <f>IF(G1907="","",G1907/[1]SUMMARY!$J$5)</f>
        <v/>
      </c>
      <c r="J1907" s="134"/>
      <c r="K1907" s="134"/>
      <c r="L1907" s="134"/>
      <c r="M1907" s="97"/>
      <c r="N1907" s="134"/>
      <c r="O1907" s="135"/>
    </row>
    <row r="1908" spans="2:15" s="133" customFormat="1" x14ac:dyDescent="0.3">
      <c r="B1908" s="133" t="s">
        <v>2146</v>
      </c>
      <c r="E1908" s="94"/>
      <c r="F1908" s="94"/>
      <c r="H1908" s="95" t="str">
        <f>IF(G1908="","",G1908/[1]SUMMARY!$J$5)</f>
        <v/>
      </c>
      <c r="J1908" s="134"/>
      <c r="K1908" s="134"/>
      <c r="L1908" s="134"/>
      <c r="M1908" s="97"/>
      <c r="N1908" s="134"/>
      <c r="O1908" s="135"/>
    </row>
    <row r="1909" spans="2:15" s="133" customFormat="1" x14ac:dyDescent="0.3">
      <c r="B1909" s="133" t="s">
        <v>2147</v>
      </c>
      <c r="E1909" s="94"/>
      <c r="F1909" s="94"/>
      <c r="H1909" s="95" t="str">
        <f>IF(G1909="","",G1909/[1]SUMMARY!$J$5)</f>
        <v/>
      </c>
      <c r="J1909" s="134"/>
      <c r="K1909" s="134"/>
      <c r="L1909" s="134"/>
      <c r="M1909" s="97"/>
      <c r="N1909" s="134"/>
      <c r="O1909" s="135"/>
    </row>
    <row r="1910" spans="2:15" s="133" customFormat="1" x14ac:dyDescent="0.3">
      <c r="B1910" s="133" t="s">
        <v>2148</v>
      </c>
      <c r="E1910" s="94"/>
      <c r="F1910" s="94"/>
      <c r="H1910" s="95" t="str">
        <f>IF(G1910="","",G1910/[1]SUMMARY!$J$5)</f>
        <v/>
      </c>
      <c r="J1910" s="134"/>
      <c r="K1910" s="134"/>
      <c r="L1910" s="134"/>
      <c r="M1910" s="97"/>
      <c r="N1910" s="134"/>
      <c r="O1910" s="135"/>
    </row>
    <row r="1911" spans="2:15" s="133" customFormat="1" x14ac:dyDescent="0.3">
      <c r="B1911" s="133" t="s">
        <v>2149</v>
      </c>
      <c r="E1911" s="94"/>
      <c r="F1911" s="94"/>
      <c r="H1911" s="95" t="str">
        <f>IF(G1911="","",G1911/[1]SUMMARY!$J$5)</f>
        <v/>
      </c>
      <c r="J1911" s="134"/>
      <c r="K1911" s="134"/>
      <c r="L1911" s="134"/>
      <c r="M1911" s="97"/>
      <c r="N1911" s="134"/>
      <c r="O1911" s="135"/>
    </row>
    <row r="1912" spans="2:15" s="133" customFormat="1" x14ac:dyDescent="0.3">
      <c r="B1912" s="133" t="s">
        <v>2150</v>
      </c>
      <c r="E1912" s="94"/>
      <c r="F1912" s="94"/>
      <c r="H1912" s="95" t="str">
        <f>IF(G1912="","",G1912/[1]SUMMARY!$J$5)</f>
        <v/>
      </c>
      <c r="J1912" s="134"/>
      <c r="K1912" s="134"/>
      <c r="L1912" s="134"/>
      <c r="M1912" s="97"/>
      <c r="N1912" s="134"/>
      <c r="O1912" s="135"/>
    </row>
    <row r="1913" spans="2:15" s="133" customFormat="1" x14ac:dyDescent="0.3">
      <c r="B1913" s="133" t="s">
        <v>2151</v>
      </c>
      <c r="E1913" s="94"/>
      <c r="F1913" s="94"/>
      <c r="H1913" s="95" t="str">
        <f>IF(G1913="","",G1913/[1]SUMMARY!$J$5)</f>
        <v/>
      </c>
      <c r="J1913" s="134"/>
      <c r="K1913" s="134"/>
      <c r="L1913" s="134"/>
      <c r="M1913" s="97"/>
      <c r="N1913" s="134"/>
      <c r="O1913" s="135"/>
    </row>
    <row r="1914" spans="2:15" s="133" customFormat="1" x14ac:dyDescent="0.3">
      <c r="B1914" s="133" t="s">
        <v>2152</v>
      </c>
      <c r="E1914" s="94"/>
      <c r="F1914" s="94"/>
      <c r="H1914" s="95" t="str">
        <f>IF(G1914="","",G1914/[1]SUMMARY!$J$5)</f>
        <v/>
      </c>
      <c r="J1914" s="134"/>
      <c r="K1914" s="134"/>
      <c r="L1914" s="134"/>
      <c r="M1914" s="97"/>
      <c r="N1914" s="134"/>
      <c r="O1914" s="135"/>
    </row>
    <row r="1915" spans="2:15" s="133" customFormat="1" x14ac:dyDescent="0.3">
      <c r="B1915" s="133" t="s">
        <v>2153</v>
      </c>
      <c r="E1915" s="94"/>
      <c r="F1915" s="94"/>
      <c r="H1915" s="95" t="str">
        <f>IF(G1915="","",G1915/[1]SUMMARY!$J$5)</f>
        <v/>
      </c>
      <c r="J1915" s="134"/>
      <c r="K1915" s="134"/>
      <c r="L1915" s="134"/>
      <c r="M1915" s="97"/>
      <c r="N1915" s="134"/>
      <c r="O1915" s="135"/>
    </row>
    <row r="1916" spans="2:15" s="133" customFormat="1" x14ac:dyDescent="0.3">
      <c r="B1916" s="133" t="s">
        <v>2154</v>
      </c>
      <c r="E1916" s="94"/>
      <c r="F1916" s="94"/>
      <c r="H1916" s="95" t="str">
        <f>IF(G1916="","",G1916/[1]SUMMARY!$J$5)</f>
        <v/>
      </c>
      <c r="J1916" s="134"/>
      <c r="K1916" s="134"/>
      <c r="L1916" s="134"/>
      <c r="M1916" s="97"/>
      <c r="N1916" s="134"/>
      <c r="O1916" s="135"/>
    </row>
    <row r="1917" spans="2:15" s="133" customFormat="1" x14ac:dyDescent="0.3">
      <c r="B1917" s="133" t="s">
        <v>2155</v>
      </c>
      <c r="E1917" s="94"/>
      <c r="F1917" s="94"/>
      <c r="H1917" s="95" t="str">
        <f>IF(G1917="","",G1917/[1]SUMMARY!$J$5)</f>
        <v/>
      </c>
      <c r="J1917" s="134"/>
      <c r="K1917" s="134"/>
      <c r="L1917" s="134"/>
      <c r="M1917" s="97"/>
      <c r="N1917" s="134"/>
      <c r="O1917" s="135"/>
    </row>
    <row r="1918" spans="2:15" s="133" customFormat="1" x14ac:dyDescent="0.3">
      <c r="B1918" s="133" t="s">
        <v>2156</v>
      </c>
      <c r="E1918" s="94"/>
      <c r="F1918" s="94"/>
      <c r="H1918" s="95" t="str">
        <f>IF(G1918="","",G1918/[1]SUMMARY!$J$5)</f>
        <v/>
      </c>
      <c r="J1918" s="134"/>
      <c r="K1918" s="134"/>
      <c r="L1918" s="134"/>
      <c r="M1918" s="97"/>
      <c r="N1918" s="134"/>
      <c r="O1918" s="135"/>
    </row>
    <row r="1919" spans="2:15" s="133" customFormat="1" x14ac:dyDescent="0.3">
      <c r="B1919" s="133" t="s">
        <v>2157</v>
      </c>
      <c r="E1919" s="94"/>
      <c r="F1919" s="94"/>
      <c r="H1919" s="95" t="str">
        <f>IF(G1919="","",G1919/[1]SUMMARY!$J$5)</f>
        <v/>
      </c>
      <c r="J1919" s="134"/>
      <c r="K1919" s="134"/>
      <c r="L1919" s="134"/>
      <c r="M1919" s="97"/>
      <c r="N1919" s="134"/>
      <c r="O1919" s="135"/>
    </row>
    <row r="1920" spans="2:15" s="133" customFormat="1" x14ac:dyDescent="0.3">
      <c r="B1920" s="133" t="s">
        <v>2158</v>
      </c>
      <c r="E1920" s="94"/>
      <c r="F1920" s="94"/>
      <c r="H1920" s="95" t="str">
        <f>IF(G1920="","",G1920/[1]SUMMARY!$J$5)</f>
        <v/>
      </c>
      <c r="J1920" s="134"/>
      <c r="K1920" s="134"/>
      <c r="L1920" s="134"/>
      <c r="M1920" s="97"/>
      <c r="N1920" s="134"/>
      <c r="O1920" s="135"/>
    </row>
    <row r="1921" spans="2:15" s="133" customFormat="1" x14ac:dyDescent="0.3">
      <c r="B1921" s="133" t="s">
        <v>2159</v>
      </c>
      <c r="E1921" s="94"/>
      <c r="F1921" s="94"/>
      <c r="H1921" s="95" t="str">
        <f>IF(G1921="","",G1921/[1]SUMMARY!$J$5)</f>
        <v/>
      </c>
      <c r="J1921" s="134"/>
      <c r="K1921" s="134"/>
      <c r="L1921" s="134"/>
      <c r="M1921" s="97"/>
      <c r="N1921" s="134"/>
      <c r="O1921" s="135"/>
    </row>
    <row r="1922" spans="2:15" s="133" customFormat="1" x14ac:dyDescent="0.3">
      <c r="B1922" s="133" t="s">
        <v>2160</v>
      </c>
      <c r="E1922" s="94"/>
      <c r="F1922" s="94"/>
      <c r="H1922" s="95" t="str">
        <f>IF(G1922="","",G1922/[1]SUMMARY!$J$5)</f>
        <v/>
      </c>
      <c r="J1922" s="134"/>
      <c r="K1922" s="134"/>
      <c r="L1922" s="134"/>
      <c r="M1922" s="97"/>
      <c r="N1922" s="134"/>
      <c r="O1922" s="135"/>
    </row>
    <row r="1923" spans="2:15" s="133" customFormat="1" x14ac:dyDescent="0.3">
      <c r="B1923" s="133" t="s">
        <v>2161</v>
      </c>
      <c r="E1923" s="94"/>
      <c r="F1923" s="94"/>
      <c r="H1923" s="95" t="str">
        <f>IF(G1923="","",G1923/[1]SUMMARY!$J$5)</f>
        <v/>
      </c>
      <c r="J1923" s="134"/>
      <c r="K1923" s="134"/>
      <c r="L1923" s="134"/>
      <c r="M1923" s="97"/>
      <c r="N1923" s="134"/>
      <c r="O1923" s="135"/>
    </row>
    <row r="1924" spans="2:15" s="133" customFormat="1" x14ac:dyDescent="0.3">
      <c r="B1924" s="133" t="s">
        <v>2162</v>
      </c>
      <c r="E1924" s="94"/>
      <c r="F1924" s="94"/>
      <c r="H1924" s="95" t="str">
        <f>IF(G1924="","",G1924/[1]SUMMARY!$J$5)</f>
        <v/>
      </c>
      <c r="J1924" s="134"/>
      <c r="K1924" s="134"/>
      <c r="L1924" s="134"/>
      <c r="M1924" s="97"/>
      <c r="N1924" s="134"/>
      <c r="O1924" s="135"/>
    </row>
    <row r="1925" spans="2:15" s="133" customFormat="1" x14ac:dyDescent="0.3">
      <c r="B1925" s="133" t="s">
        <v>2163</v>
      </c>
      <c r="E1925" s="94"/>
      <c r="F1925" s="94"/>
      <c r="H1925" s="95" t="str">
        <f>IF(G1925="","",G1925/[1]SUMMARY!$J$5)</f>
        <v/>
      </c>
      <c r="J1925" s="134"/>
      <c r="K1925" s="134"/>
      <c r="L1925" s="134"/>
      <c r="M1925" s="97"/>
      <c r="N1925" s="134"/>
      <c r="O1925" s="135"/>
    </row>
    <row r="1926" spans="2:15" s="133" customFormat="1" x14ac:dyDescent="0.3">
      <c r="B1926" s="133" t="s">
        <v>2164</v>
      </c>
      <c r="E1926" s="94"/>
      <c r="F1926" s="94"/>
      <c r="H1926" s="95" t="str">
        <f>IF(G1926="","",G1926/[1]SUMMARY!$J$5)</f>
        <v/>
      </c>
      <c r="J1926" s="134"/>
      <c r="K1926" s="134"/>
      <c r="L1926" s="134"/>
      <c r="M1926" s="97"/>
      <c r="N1926" s="134"/>
      <c r="O1926" s="135"/>
    </row>
    <row r="1927" spans="2:15" s="133" customFormat="1" x14ac:dyDescent="0.3">
      <c r="B1927" s="133" t="s">
        <v>2165</v>
      </c>
      <c r="E1927" s="94"/>
      <c r="F1927" s="94"/>
      <c r="H1927" s="95" t="str">
        <f>IF(G1927="","",G1927/[1]SUMMARY!$J$5)</f>
        <v/>
      </c>
      <c r="J1927" s="134"/>
      <c r="K1927" s="134"/>
      <c r="L1927" s="134"/>
      <c r="M1927" s="97"/>
      <c r="N1927" s="134"/>
      <c r="O1927" s="135"/>
    </row>
    <row r="1928" spans="2:15" s="133" customFormat="1" x14ac:dyDescent="0.3">
      <c r="B1928" s="133" t="s">
        <v>2166</v>
      </c>
      <c r="E1928" s="94"/>
      <c r="F1928" s="94"/>
      <c r="H1928" s="95" t="str">
        <f>IF(G1928="","",G1928/[1]SUMMARY!$J$5)</f>
        <v/>
      </c>
      <c r="J1928" s="134"/>
      <c r="K1928" s="134"/>
      <c r="L1928" s="134"/>
      <c r="M1928" s="97"/>
      <c r="N1928" s="134"/>
      <c r="O1928" s="135"/>
    </row>
    <row r="1929" spans="2:15" s="133" customFormat="1" x14ac:dyDescent="0.3">
      <c r="B1929" s="133" t="s">
        <v>2167</v>
      </c>
      <c r="E1929" s="94"/>
      <c r="F1929" s="94"/>
      <c r="H1929" s="95" t="str">
        <f>IF(G1929="","",G1929/[1]SUMMARY!$J$5)</f>
        <v/>
      </c>
      <c r="J1929" s="134"/>
      <c r="K1929" s="134"/>
      <c r="L1929" s="134"/>
      <c r="M1929" s="97"/>
      <c r="N1929" s="134"/>
      <c r="O1929" s="135"/>
    </row>
    <row r="1930" spans="2:15" s="133" customFormat="1" x14ac:dyDescent="0.3">
      <c r="B1930" s="133" t="s">
        <v>2168</v>
      </c>
      <c r="E1930" s="94"/>
      <c r="F1930" s="94"/>
      <c r="H1930" s="95" t="str">
        <f>IF(G1930="","",G1930/[1]SUMMARY!$J$5)</f>
        <v/>
      </c>
      <c r="J1930" s="134"/>
      <c r="K1930" s="134"/>
      <c r="L1930" s="134"/>
      <c r="M1930" s="97"/>
      <c r="N1930" s="134"/>
      <c r="O1930" s="135"/>
    </row>
    <row r="1931" spans="2:15" s="133" customFormat="1" x14ac:dyDescent="0.3">
      <c r="B1931" s="133" t="s">
        <v>2169</v>
      </c>
      <c r="E1931" s="94"/>
      <c r="F1931" s="94"/>
      <c r="H1931" s="95" t="str">
        <f>IF(G1931="","",G1931/[1]SUMMARY!$J$5)</f>
        <v/>
      </c>
      <c r="J1931" s="134"/>
      <c r="K1931" s="134"/>
      <c r="L1931" s="134"/>
      <c r="M1931" s="97"/>
      <c r="N1931" s="134"/>
      <c r="O1931" s="135"/>
    </row>
    <row r="1932" spans="2:15" s="133" customFormat="1" x14ac:dyDescent="0.3">
      <c r="B1932" s="133" t="s">
        <v>2170</v>
      </c>
      <c r="E1932" s="94"/>
      <c r="F1932" s="94"/>
      <c r="H1932" s="95" t="str">
        <f>IF(G1932="","",G1932/[1]SUMMARY!$J$5)</f>
        <v/>
      </c>
      <c r="J1932" s="134"/>
      <c r="K1932" s="134"/>
      <c r="L1932" s="134"/>
      <c r="M1932" s="97"/>
      <c r="N1932" s="134"/>
      <c r="O1932" s="135"/>
    </row>
    <row r="1933" spans="2:15" s="133" customFormat="1" x14ac:dyDescent="0.3">
      <c r="B1933" s="133" t="s">
        <v>2171</v>
      </c>
      <c r="E1933" s="94"/>
      <c r="F1933" s="94"/>
      <c r="H1933" s="95" t="str">
        <f>IF(G1933="","",G1933/[1]SUMMARY!$J$5)</f>
        <v/>
      </c>
      <c r="J1933" s="134"/>
      <c r="K1933" s="134"/>
      <c r="L1933" s="134"/>
      <c r="M1933" s="97"/>
      <c r="N1933" s="134"/>
      <c r="O1933" s="135"/>
    </row>
    <row r="1934" spans="2:15" s="133" customFormat="1" x14ac:dyDescent="0.3">
      <c r="B1934" s="133" t="s">
        <v>2172</v>
      </c>
      <c r="E1934" s="94"/>
      <c r="F1934" s="94"/>
      <c r="H1934" s="95" t="str">
        <f>IF(G1934="","",G1934/[1]SUMMARY!$J$5)</f>
        <v/>
      </c>
      <c r="J1934" s="134"/>
      <c r="K1934" s="134"/>
      <c r="L1934" s="134"/>
      <c r="M1934" s="97"/>
      <c r="N1934" s="134"/>
      <c r="O1934" s="135"/>
    </row>
    <row r="1935" spans="2:15" s="133" customFormat="1" x14ac:dyDescent="0.3">
      <c r="B1935" s="133" t="s">
        <v>2173</v>
      </c>
      <c r="E1935" s="94"/>
      <c r="F1935" s="94"/>
      <c r="H1935" s="95" t="str">
        <f>IF(G1935="","",G1935/[1]SUMMARY!$J$5)</f>
        <v/>
      </c>
      <c r="J1935" s="134"/>
      <c r="K1935" s="134"/>
      <c r="L1935" s="134"/>
      <c r="M1935" s="97"/>
      <c r="N1935" s="134"/>
      <c r="O1935" s="135"/>
    </row>
    <row r="1936" spans="2:15" s="133" customFormat="1" x14ac:dyDescent="0.3">
      <c r="B1936" s="133" t="s">
        <v>2174</v>
      </c>
      <c r="E1936" s="94"/>
      <c r="F1936" s="94"/>
      <c r="H1936" s="95" t="str">
        <f>IF(G1936="","",G1936/[1]SUMMARY!$J$5)</f>
        <v/>
      </c>
      <c r="J1936" s="134"/>
      <c r="K1936" s="134"/>
      <c r="L1936" s="134"/>
      <c r="M1936" s="97"/>
      <c r="N1936" s="134"/>
      <c r="O1936" s="135"/>
    </row>
    <row r="1937" spans="2:15" s="133" customFormat="1" x14ac:dyDescent="0.3">
      <c r="B1937" s="133" t="s">
        <v>2175</v>
      </c>
      <c r="E1937" s="94"/>
      <c r="F1937" s="94"/>
      <c r="H1937" s="95" t="str">
        <f>IF(G1937="","",G1937/[1]SUMMARY!$J$5)</f>
        <v/>
      </c>
      <c r="J1937" s="134"/>
      <c r="K1937" s="134"/>
      <c r="L1937" s="134"/>
      <c r="M1937" s="97"/>
      <c r="N1937" s="134"/>
      <c r="O1937" s="135"/>
    </row>
    <row r="1938" spans="2:15" s="133" customFormat="1" x14ac:dyDescent="0.3">
      <c r="B1938" s="133" t="s">
        <v>2176</v>
      </c>
      <c r="E1938" s="94"/>
      <c r="F1938" s="94"/>
      <c r="H1938" s="95" t="str">
        <f>IF(G1938="","",G1938/[1]SUMMARY!$J$5)</f>
        <v/>
      </c>
      <c r="J1938" s="134"/>
      <c r="K1938" s="134"/>
      <c r="L1938" s="134"/>
      <c r="M1938" s="97"/>
      <c r="N1938" s="134"/>
      <c r="O1938" s="135"/>
    </row>
    <row r="1939" spans="2:15" s="133" customFormat="1" x14ac:dyDescent="0.3">
      <c r="B1939" s="133" t="s">
        <v>2177</v>
      </c>
      <c r="E1939" s="94"/>
      <c r="F1939" s="94"/>
      <c r="H1939" s="95" t="str">
        <f>IF(G1939="","",G1939/[1]SUMMARY!$J$5)</f>
        <v/>
      </c>
      <c r="J1939" s="134"/>
      <c r="K1939" s="134"/>
      <c r="L1939" s="134"/>
      <c r="M1939" s="97"/>
      <c r="N1939" s="134"/>
      <c r="O1939" s="135"/>
    </row>
    <row r="1940" spans="2:15" s="133" customFormat="1" x14ac:dyDescent="0.3">
      <c r="B1940" s="133" t="s">
        <v>2178</v>
      </c>
      <c r="E1940" s="94"/>
      <c r="F1940" s="94"/>
      <c r="H1940" s="95" t="str">
        <f>IF(G1940="","",G1940/[1]SUMMARY!$J$5)</f>
        <v/>
      </c>
      <c r="J1940" s="134"/>
      <c r="K1940" s="134"/>
      <c r="L1940" s="134"/>
      <c r="M1940" s="97"/>
      <c r="N1940" s="134"/>
      <c r="O1940" s="135"/>
    </row>
    <row r="1941" spans="2:15" s="133" customFormat="1" x14ac:dyDescent="0.3">
      <c r="B1941" s="133" t="s">
        <v>2179</v>
      </c>
      <c r="E1941" s="94"/>
      <c r="F1941" s="94"/>
      <c r="H1941" s="95" t="str">
        <f>IF(G1941="","",G1941/[1]SUMMARY!$J$5)</f>
        <v/>
      </c>
      <c r="J1941" s="134"/>
      <c r="K1941" s="134"/>
      <c r="L1941" s="134"/>
      <c r="M1941" s="97"/>
      <c r="N1941" s="134"/>
      <c r="O1941" s="135"/>
    </row>
    <row r="1942" spans="2:15" s="133" customFormat="1" x14ac:dyDescent="0.3">
      <c r="B1942" s="133" t="s">
        <v>2180</v>
      </c>
      <c r="E1942" s="94"/>
      <c r="F1942" s="94"/>
      <c r="H1942" s="95" t="str">
        <f>IF(G1942="","",G1942/[1]SUMMARY!$J$5)</f>
        <v/>
      </c>
      <c r="J1942" s="134"/>
      <c r="K1942" s="134"/>
      <c r="L1942" s="134"/>
      <c r="M1942" s="97"/>
      <c r="N1942" s="134"/>
      <c r="O1942" s="135"/>
    </row>
    <row r="1943" spans="2:15" s="133" customFormat="1" x14ac:dyDescent="0.3">
      <c r="B1943" s="133" t="s">
        <v>2181</v>
      </c>
      <c r="E1943" s="94"/>
      <c r="F1943" s="94"/>
      <c r="H1943" s="95" t="str">
        <f>IF(G1943="","",G1943/[1]SUMMARY!$J$5)</f>
        <v/>
      </c>
      <c r="J1943" s="134"/>
      <c r="K1943" s="134"/>
      <c r="L1943" s="134"/>
      <c r="M1943" s="97"/>
      <c r="N1943" s="134"/>
      <c r="O1943" s="135"/>
    </row>
    <row r="1944" spans="2:15" s="133" customFormat="1" x14ac:dyDescent="0.3">
      <c r="B1944" s="133" t="s">
        <v>2182</v>
      </c>
      <c r="E1944" s="94"/>
      <c r="F1944" s="94"/>
      <c r="H1944" s="95" t="str">
        <f>IF(G1944="","",G1944/[1]SUMMARY!$J$5)</f>
        <v/>
      </c>
      <c r="J1944" s="134"/>
      <c r="K1944" s="134"/>
      <c r="L1944" s="134"/>
      <c r="M1944" s="97"/>
      <c r="N1944" s="134"/>
      <c r="O1944" s="135"/>
    </row>
    <row r="1945" spans="2:15" s="133" customFormat="1" x14ac:dyDescent="0.3">
      <c r="B1945" s="133" t="s">
        <v>2183</v>
      </c>
      <c r="E1945" s="94"/>
      <c r="F1945" s="94"/>
      <c r="H1945" s="95" t="str">
        <f>IF(G1945="","",G1945/[1]SUMMARY!$J$5)</f>
        <v/>
      </c>
      <c r="J1945" s="134"/>
      <c r="K1945" s="134"/>
      <c r="L1945" s="134"/>
      <c r="M1945" s="97"/>
      <c r="N1945" s="134"/>
      <c r="O1945" s="135"/>
    </row>
    <row r="1946" spans="2:15" s="133" customFormat="1" x14ac:dyDescent="0.3">
      <c r="B1946" s="133" t="s">
        <v>2184</v>
      </c>
      <c r="E1946" s="94"/>
      <c r="F1946" s="94"/>
      <c r="H1946" s="95" t="str">
        <f>IF(G1946="","",G1946/[1]SUMMARY!$J$5)</f>
        <v/>
      </c>
      <c r="J1946" s="134"/>
      <c r="K1946" s="134"/>
      <c r="L1946" s="134"/>
      <c r="M1946" s="97"/>
      <c r="N1946" s="134"/>
      <c r="O1946" s="135"/>
    </row>
    <row r="1947" spans="2:15" s="133" customFormat="1" x14ac:dyDescent="0.3">
      <c r="B1947" s="133" t="s">
        <v>2185</v>
      </c>
      <c r="E1947" s="94"/>
      <c r="F1947" s="94"/>
      <c r="H1947" s="95" t="str">
        <f>IF(G1947="","",G1947/[1]SUMMARY!$J$5)</f>
        <v/>
      </c>
      <c r="J1947" s="134"/>
      <c r="K1947" s="134"/>
      <c r="L1947" s="134"/>
      <c r="M1947" s="97"/>
      <c r="N1947" s="134"/>
      <c r="O1947" s="135"/>
    </row>
    <row r="1948" spans="2:15" s="133" customFormat="1" x14ac:dyDescent="0.3">
      <c r="B1948" s="133" t="s">
        <v>2186</v>
      </c>
      <c r="E1948" s="94"/>
      <c r="F1948" s="94"/>
      <c r="H1948" s="95" t="str">
        <f>IF(G1948="","",G1948/[1]SUMMARY!$J$5)</f>
        <v/>
      </c>
      <c r="J1948" s="134"/>
      <c r="K1948" s="134"/>
      <c r="L1948" s="134"/>
      <c r="M1948" s="97"/>
      <c r="N1948" s="134"/>
      <c r="O1948" s="135"/>
    </row>
    <row r="1949" spans="2:15" s="133" customFormat="1" x14ac:dyDescent="0.3">
      <c r="B1949" s="133" t="s">
        <v>2187</v>
      </c>
      <c r="E1949" s="94"/>
      <c r="F1949" s="94"/>
      <c r="H1949" s="95" t="str">
        <f>IF(G1949="","",G1949/[1]SUMMARY!$J$5)</f>
        <v/>
      </c>
      <c r="J1949" s="134"/>
      <c r="K1949" s="134"/>
      <c r="L1949" s="134"/>
      <c r="M1949" s="97"/>
      <c r="N1949" s="134"/>
      <c r="O1949" s="135"/>
    </row>
    <row r="1950" spans="2:15" s="133" customFormat="1" x14ac:dyDescent="0.3">
      <c r="B1950" s="133" t="s">
        <v>2188</v>
      </c>
      <c r="E1950" s="94"/>
      <c r="F1950" s="94"/>
      <c r="H1950" s="95" t="str">
        <f>IF(G1950="","",G1950/[1]SUMMARY!$J$5)</f>
        <v/>
      </c>
      <c r="J1950" s="134"/>
      <c r="K1950" s="134"/>
      <c r="L1950" s="134"/>
      <c r="M1950" s="97"/>
      <c r="N1950" s="134"/>
      <c r="O1950" s="135"/>
    </row>
    <row r="1951" spans="2:15" s="133" customFormat="1" x14ac:dyDescent="0.3">
      <c r="B1951" s="133" t="s">
        <v>2189</v>
      </c>
      <c r="E1951" s="94"/>
      <c r="F1951" s="94"/>
      <c r="H1951" s="95" t="str">
        <f>IF(G1951="","",G1951/[1]SUMMARY!$J$5)</f>
        <v/>
      </c>
      <c r="J1951" s="134"/>
      <c r="K1951" s="134"/>
      <c r="L1951" s="134"/>
      <c r="M1951" s="97"/>
      <c r="N1951" s="134"/>
      <c r="O1951" s="135"/>
    </row>
    <row r="1952" spans="2:15" s="133" customFormat="1" x14ac:dyDescent="0.3">
      <c r="B1952" s="133" t="s">
        <v>2190</v>
      </c>
      <c r="E1952" s="94"/>
      <c r="F1952" s="94"/>
      <c r="H1952" s="95" t="str">
        <f>IF(G1952="","",G1952/[1]SUMMARY!$J$5)</f>
        <v/>
      </c>
      <c r="J1952" s="134"/>
      <c r="K1952" s="134"/>
      <c r="L1952" s="134"/>
      <c r="M1952" s="97"/>
      <c r="N1952" s="134"/>
      <c r="O1952" s="135"/>
    </row>
    <row r="1953" spans="2:15" s="133" customFormat="1" x14ac:dyDescent="0.3">
      <c r="B1953" s="133" t="s">
        <v>2191</v>
      </c>
      <c r="E1953" s="94"/>
      <c r="F1953" s="94"/>
      <c r="H1953" s="95" t="str">
        <f>IF(G1953="","",G1953/[1]SUMMARY!$J$5)</f>
        <v/>
      </c>
      <c r="J1953" s="134"/>
      <c r="K1953" s="134"/>
      <c r="L1953" s="134"/>
      <c r="M1953" s="97"/>
      <c r="N1953" s="134"/>
      <c r="O1953" s="135"/>
    </row>
    <row r="1954" spans="2:15" s="133" customFormat="1" x14ac:dyDescent="0.3">
      <c r="B1954" s="133" t="s">
        <v>2192</v>
      </c>
      <c r="E1954" s="94"/>
      <c r="F1954" s="94"/>
      <c r="H1954" s="95" t="str">
        <f>IF(G1954="","",G1954/[1]SUMMARY!$J$5)</f>
        <v/>
      </c>
      <c r="J1954" s="134"/>
      <c r="K1954" s="134"/>
      <c r="L1954" s="134"/>
      <c r="M1954" s="97"/>
      <c r="N1954" s="134"/>
      <c r="O1954" s="135"/>
    </row>
    <row r="1955" spans="2:15" s="133" customFormat="1" x14ac:dyDescent="0.3">
      <c r="B1955" s="133" t="s">
        <v>2193</v>
      </c>
      <c r="E1955" s="94"/>
      <c r="F1955" s="94"/>
      <c r="H1955" s="95" t="str">
        <f>IF(G1955="","",G1955/[1]SUMMARY!$J$5)</f>
        <v/>
      </c>
      <c r="J1955" s="134"/>
      <c r="K1955" s="134"/>
      <c r="L1955" s="134"/>
      <c r="M1955" s="97"/>
      <c r="N1955" s="134"/>
      <c r="O1955" s="135"/>
    </row>
    <row r="1956" spans="2:15" s="133" customFormat="1" x14ac:dyDescent="0.3">
      <c r="B1956" s="133" t="s">
        <v>2194</v>
      </c>
      <c r="E1956" s="94"/>
      <c r="F1956" s="94"/>
      <c r="H1956" s="95" t="str">
        <f>IF(G1956="","",G1956/[1]SUMMARY!$J$5)</f>
        <v/>
      </c>
      <c r="J1956" s="134"/>
      <c r="K1956" s="134"/>
      <c r="L1956" s="134"/>
      <c r="M1956" s="97"/>
      <c r="N1956" s="134"/>
      <c r="O1956" s="135"/>
    </row>
    <row r="1957" spans="2:15" s="133" customFormat="1" x14ac:dyDescent="0.3">
      <c r="B1957" s="133" t="s">
        <v>2195</v>
      </c>
      <c r="E1957" s="94"/>
      <c r="F1957" s="94"/>
      <c r="H1957" s="95" t="str">
        <f>IF(G1957="","",G1957/[1]SUMMARY!$J$5)</f>
        <v/>
      </c>
      <c r="J1957" s="134"/>
      <c r="K1957" s="134"/>
      <c r="L1957" s="134"/>
      <c r="M1957" s="97"/>
      <c r="N1957" s="134"/>
      <c r="O1957" s="135"/>
    </row>
    <row r="1958" spans="2:15" s="133" customFormat="1" x14ac:dyDescent="0.3">
      <c r="B1958" s="133" t="s">
        <v>2196</v>
      </c>
      <c r="E1958" s="94"/>
      <c r="F1958" s="94"/>
      <c r="H1958" s="95" t="str">
        <f>IF(G1958="","",G1958/[1]SUMMARY!$J$5)</f>
        <v/>
      </c>
      <c r="J1958" s="134"/>
      <c r="K1958" s="134"/>
      <c r="L1958" s="134"/>
      <c r="M1958" s="97"/>
      <c r="N1958" s="134"/>
      <c r="O1958" s="135"/>
    </row>
    <row r="1959" spans="2:15" s="133" customFormat="1" x14ac:dyDescent="0.3">
      <c r="B1959" s="133" t="s">
        <v>2197</v>
      </c>
      <c r="E1959" s="94"/>
      <c r="F1959" s="94"/>
      <c r="H1959" s="95" t="str">
        <f>IF(G1959="","",G1959/[1]SUMMARY!$J$5)</f>
        <v/>
      </c>
      <c r="J1959" s="134"/>
      <c r="K1959" s="134"/>
      <c r="L1959" s="134"/>
      <c r="M1959" s="97"/>
      <c r="N1959" s="134"/>
      <c r="O1959" s="135"/>
    </row>
    <row r="1960" spans="2:15" s="133" customFormat="1" x14ac:dyDescent="0.3">
      <c r="B1960" s="133" t="s">
        <v>2198</v>
      </c>
      <c r="E1960" s="94"/>
      <c r="F1960" s="94"/>
      <c r="H1960" s="95" t="str">
        <f>IF(G1960="","",G1960/[1]SUMMARY!$J$5)</f>
        <v/>
      </c>
      <c r="J1960" s="134"/>
      <c r="K1960" s="134"/>
      <c r="L1960" s="134"/>
      <c r="M1960" s="97"/>
      <c r="N1960" s="134"/>
      <c r="O1960" s="135"/>
    </row>
    <row r="1961" spans="2:15" s="133" customFormat="1" x14ac:dyDescent="0.3">
      <c r="B1961" s="133" t="s">
        <v>2199</v>
      </c>
      <c r="E1961" s="94"/>
      <c r="F1961" s="94"/>
      <c r="H1961" s="95" t="str">
        <f>IF(G1961="","",G1961/[1]SUMMARY!$J$5)</f>
        <v/>
      </c>
      <c r="J1961" s="134"/>
      <c r="K1961" s="134"/>
      <c r="L1961" s="134"/>
      <c r="M1961" s="97"/>
      <c r="N1961" s="134"/>
      <c r="O1961" s="135"/>
    </row>
    <row r="1962" spans="2:15" s="133" customFormat="1" x14ac:dyDescent="0.3">
      <c r="B1962" s="133" t="s">
        <v>2200</v>
      </c>
      <c r="E1962" s="94"/>
      <c r="F1962" s="94"/>
      <c r="H1962" s="95" t="str">
        <f>IF(G1962="","",G1962/[1]SUMMARY!$J$5)</f>
        <v/>
      </c>
      <c r="J1962" s="134"/>
      <c r="K1962" s="134"/>
      <c r="L1962" s="134"/>
      <c r="M1962" s="97"/>
      <c r="N1962" s="134"/>
      <c r="O1962" s="135"/>
    </row>
    <row r="1963" spans="2:15" s="133" customFormat="1" x14ac:dyDescent="0.3">
      <c r="B1963" s="133" t="s">
        <v>2201</v>
      </c>
      <c r="E1963" s="94"/>
      <c r="F1963" s="94"/>
      <c r="H1963" s="95" t="str">
        <f>IF(G1963="","",G1963/[1]SUMMARY!$J$5)</f>
        <v/>
      </c>
      <c r="J1963" s="134"/>
      <c r="K1963" s="134"/>
      <c r="L1963" s="134"/>
      <c r="M1963" s="97"/>
      <c r="N1963" s="134"/>
      <c r="O1963" s="135"/>
    </row>
    <row r="1964" spans="2:15" s="133" customFormat="1" x14ac:dyDescent="0.3">
      <c r="B1964" s="133" t="s">
        <v>2202</v>
      </c>
      <c r="E1964" s="94"/>
      <c r="F1964" s="94"/>
      <c r="H1964" s="95" t="str">
        <f>IF(G1964="","",G1964/[1]SUMMARY!$J$5)</f>
        <v/>
      </c>
      <c r="J1964" s="134"/>
      <c r="K1964" s="134"/>
      <c r="L1964" s="134"/>
      <c r="M1964" s="97"/>
      <c r="N1964" s="134"/>
      <c r="O1964" s="135"/>
    </row>
    <row r="1965" spans="2:15" s="133" customFormat="1" x14ac:dyDescent="0.3">
      <c r="B1965" s="133" t="s">
        <v>2203</v>
      </c>
      <c r="E1965" s="94"/>
      <c r="F1965" s="94"/>
      <c r="H1965" s="95" t="str">
        <f>IF(G1965="","",G1965/[1]SUMMARY!$J$5)</f>
        <v/>
      </c>
      <c r="J1965" s="134"/>
      <c r="K1965" s="134"/>
      <c r="L1965" s="134"/>
      <c r="M1965" s="97"/>
      <c r="N1965" s="134"/>
      <c r="O1965" s="135"/>
    </row>
    <row r="1966" spans="2:15" s="133" customFormat="1" x14ac:dyDescent="0.3">
      <c r="B1966" s="133" t="s">
        <v>2204</v>
      </c>
      <c r="E1966" s="94"/>
      <c r="F1966" s="94"/>
      <c r="H1966" s="95" t="str">
        <f>IF(G1966="","",G1966/[1]SUMMARY!$J$5)</f>
        <v/>
      </c>
      <c r="J1966" s="134"/>
      <c r="K1966" s="134"/>
      <c r="L1966" s="134"/>
      <c r="M1966" s="97"/>
      <c r="N1966" s="134"/>
      <c r="O1966" s="135"/>
    </row>
    <row r="1967" spans="2:15" s="133" customFormat="1" x14ac:dyDescent="0.3">
      <c r="B1967" s="133" t="s">
        <v>2205</v>
      </c>
      <c r="E1967" s="94"/>
      <c r="F1967" s="94"/>
      <c r="H1967" s="95" t="str">
        <f>IF(G1967="","",G1967/[1]SUMMARY!$J$5)</f>
        <v/>
      </c>
      <c r="J1967" s="134"/>
      <c r="K1967" s="134"/>
      <c r="L1967" s="134"/>
      <c r="M1967" s="97"/>
      <c r="N1967" s="134"/>
      <c r="O1967" s="135"/>
    </row>
    <row r="1968" spans="2:15" s="133" customFormat="1" x14ac:dyDescent="0.3">
      <c r="B1968" s="133" t="s">
        <v>2206</v>
      </c>
      <c r="E1968" s="94"/>
      <c r="F1968" s="94"/>
      <c r="H1968" s="95" t="str">
        <f>IF(G1968="","",G1968/[1]SUMMARY!$J$5)</f>
        <v/>
      </c>
      <c r="J1968" s="134"/>
      <c r="K1968" s="134"/>
      <c r="L1968" s="134"/>
      <c r="M1968" s="97"/>
      <c r="N1968" s="134"/>
      <c r="O1968" s="135"/>
    </row>
    <row r="1969" spans="2:15" s="133" customFormat="1" x14ac:dyDescent="0.3">
      <c r="B1969" s="133" t="s">
        <v>2207</v>
      </c>
      <c r="E1969" s="94"/>
      <c r="F1969" s="94"/>
      <c r="H1969" s="95" t="str">
        <f>IF(G1969="","",G1969/[1]SUMMARY!$J$5)</f>
        <v/>
      </c>
      <c r="J1969" s="134"/>
      <c r="K1969" s="134"/>
      <c r="L1969" s="134"/>
      <c r="M1969" s="97"/>
      <c r="N1969" s="134"/>
      <c r="O1969" s="135"/>
    </row>
    <row r="1970" spans="2:15" s="133" customFormat="1" x14ac:dyDescent="0.3">
      <c r="B1970" s="133" t="s">
        <v>2208</v>
      </c>
      <c r="E1970" s="94"/>
      <c r="F1970" s="94"/>
      <c r="H1970" s="95" t="str">
        <f>IF(G1970="","",G1970/[1]SUMMARY!$J$5)</f>
        <v/>
      </c>
      <c r="J1970" s="134"/>
      <c r="K1970" s="134"/>
      <c r="L1970" s="134"/>
      <c r="M1970" s="97"/>
      <c r="N1970" s="134"/>
      <c r="O1970" s="135"/>
    </row>
    <row r="1971" spans="2:15" s="133" customFormat="1" x14ac:dyDescent="0.3">
      <c r="B1971" s="133" t="s">
        <v>2209</v>
      </c>
      <c r="E1971" s="94"/>
      <c r="F1971" s="94"/>
      <c r="H1971" s="95" t="str">
        <f>IF(G1971="","",G1971/[1]SUMMARY!$J$5)</f>
        <v/>
      </c>
      <c r="J1971" s="134"/>
      <c r="K1971" s="134"/>
      <c r="L1971" s="134"/>
      <c r="M1971" s="97"/>
      <c r="N1971" s="134"/>
      <c r="O1971" s="135"/>
    </row>
    <row r="1972" spans="2:15" s="133" customFormat="1" x14ac:dyDescent="0.3">
      <c r="B1972" s="133" t="s">
        <v>2210</v>
      </c>
      <c r="E1972" s="94"/>
      <c r="F1972" s="94"/>
      <c r="H1972" s="95" t="str">
        <f>IF(G1972="","",G1972/[1]SUMMARY!$J$5)</f>
        <v/>
      </c>
      <c r="J1972" s="134"/>
      <c r="K1972" s="134"/>
      <c r="L1972" s="134"/>
      <c r="M1972" s="97"/>
      <c r="N1972" s="134"/>
      <c r="O1972" s="135"/>
    </row>
    <row r="1973" spans="2:15" s="133" customFormat="1" x14ac:dyDescent="0.3">
      <c r="B1973" s="133" t="s">
        <v>2211</v>
      </c>
      <c r="E1973" s="94"/>
      <c r="F1973" s="94"/>
      <c r="H1973" s="95" t="str">
        <f>IF(G1973="","",G1973/[1]SUMMARY!$J$5)</f>
        <v/>
      </c>
      <c r="J1973" s="134"/>
      <c r="K1973" s="134"/>
      <c r="L1973" s="134"/>
      <c r="M1973" s="97"/>
      <c r="N1973" s="134"/>
      <c r="O1973" s="135"/>
    </row>
    <row r="1974" spans="2:15" s="133" customFormat="1" x14ac:dyDescent="0.3">
      <c r="B1974" s="133" t="s">
        <v>2212</v>
      </c>
      <c r="E1974" s="94"/>
      <c r="F1974" s="94"/>
      <c r="H1974" s="95" t="str">
        <f>IF(G1974="","",G1974/[1]SUMMARY!$J$5)</f>
        <v/>
      </c>
      <c r="J1974" s="134"/>
      <c r="K1974" s="134"/>
      <c r="L1974" s="134"/>
      <c r="M1974" s="97"/>
      <c r="N1974" s="134"/>
      <c r="O1974" s="135"/>
    </row>
    <row r="1975" spans="2:15" s="133" customFormat="1" x14ac:dyDescent="0.3">
      <c r="B1975" s="133" t="s">
        <v>2213</v>
      </c>
      <c r="E1975" s="94"/>
      <c r="F1975" s="94"/>
      <c r="H1975" s="95" t="str">
        <f>IF(G1975="","",G1975/[1]SUMMARY!$J$5)</f>
        <v/>
      </c>
      <c r="J1975" s="134"/>
      <c r="K1975" s="134"/>
      <c r="L1975" s="134"/>
      <c r="M1975" s="97"/>
      <c r="N1975" s="134"/>
      <c r="O1975" s="135"/>
    </row>
    <row r="1976" spans="2:15" s="133" customFormat="1" x14ac:dyDescent="0.3">
      <c r="B1976" s="133" t="s">
        <v>2214</v>
      </c>
      <c r="E1976" s="94"/>
      <c r="F1976" s="94"/>
      <c r="H1976" s="95" t="str">
        <f>IF(G1976="","",G1976/[1]SUMMARY!$J$5)</f>
        <v/>
      </c>
      <c r="J1976" s="134"/>
      <c r="K1976" s="134"/>
      <c r="L1976" s="134"/>
      <c r="M1976" s="97"/>
      <c r="N1976" s="134"/>
      <c r="O1976" s="135"/>
    </row>
    <row r="1977" spans="2:15" s="133" customFormat="1" x14ac:dyDescent="0.3">
      <c r="B1977" s="133" t="s">
        <v>2215</v>
      </c>
      <c r="E1977" s="94"/>
      <c r="F1977" s="94"/>
      <c r="H1977" s="95" t="str">
        <f>IF(G1977="","",G1977/[1]SUMMARY!$J$5)</f>
        <v/>
      </c>
      <c r="J1977" s="134"/>
      <c r="K1977" s="134"/>
      <c r="L1977" s="134"/>
      <c r="M1977" s="97"/>
      <c r="N1977" s="134"/>
      <c r="O1977" s="135"/>
    </row>
    <row r="1978" spans="2:15" s="133" customFormat="1" x14ac:dyDescent="0.3">
      <c r="B1978" s="133" t="s">
        <v>2216</v>
      </c>
      <c r="E1978" s="94"/>
      <c r="F1978" s="94"/>
      <c r="H1978" s="95" t="str">
        <f>IF(G1978="","",G1978/[1]SUMMARY!$J$5)</f>
        <v/>
      </c>
      <c r="J1978" s="134"/>
      <c r="K1978" s="134"/>
      <c r="L1978" s="134"/>
      <c r="M1978" s="97"/>
      <c r="N1978" s="134"/>
      <c r="O1978" s="135"/>
    </row>
    <row r="1979" spans="2:15" s="133" customFormat="1" x14ac:dyDescent="0.3">
      <c r="B1979" s="133" t="s">
        <v>2217</v>
      </c>
      <c r="E1979" s="94"/>
      <c r="F1979" s="94"/>
      <c r="H1979" s="95" t="str">
        <f>IF(G1979="","",G1979/[1]SUMMARY!$J$5)</f>
        <v/>
      </c>
      <c r="J1979" s="134"/>
      <c r="K1979" s="134"/>
      <c r="L1979" s="134"/>
      <c r="M1979" s="97"/>
      <c r="N1979" s="134"/>
      <c r="O1979" s="135"/>
    </row>
    <row r="1980" spans="2:15" s="133" customFormat="1" x14ac:dyDescent="0.3">
      <c r="B1980" s="133" t="s">
        <v>2218</v>
      </c>
      <c r="E1980" s="94"/>
      <c r="F1980" s="94"/>
      <c r="H1980" s="95" t="str">
        <f>IF(G1980="","",G1980/[1]SUMMARY!$J$5)</f>
        <v/>
      </c>
      <c r="J1980" s="134"/>
      <c r="K1980" s="134"/>
      <c r="L1980" s="134"/>
      <c r="M1980" s="97"/>
      <c r="N1980" s="134"/>
      <c r="O1980" s="135"/>
    </row>
    <row r="1981" spans="2:15" s="133" customFormat="1" x14ac:dyDescent="0.3">
      <c r="B1981" s="133" t="s">
        <v>2219</v>
      </c>
      <c r="E1981" s="94"/>
      <c r="F1981" s="94"/>
      <c r="H1981" s="95" t="str">
        <f>IF(G1981="","",G1981/[1]SUMMARY!$J$5)</f>
        <v/>
      </c>
      <c r="J1981" s="134"/>
      <c r="K1981" s="134"/>
      <c r="L1981" s="134"/>
      <c r="M1981" s="97"/>
      <c r="N1981" s="134"/>
      <c r="O1981" s="135"/>
    </row>
    <row r="1982" spans="2:15" s="133" customFormat="1" x14ac:dyDescent="0.3">
      <c r="B1982" s="133" t="s">
        <v>2220</v>
      </c>
      <c r="E1982" s="94"/>
      <c r="F1982" s="94"/>
      <c r="H1982" s="95" t="str">
        <f>IF(G1982="","",G1982/[1]SUMMARY!$J$5)</f>
        <v/>
      </c>
      <c r="J1982" s="134"/>
      <c r="K1982" s="134"/>
      <c r="L1982" s="134"/>
      <c r="M1982" s="97"/>
      <c r="N1982" s="134"/>
      <c r="O1982" s="135"/>
    </row>
    <row r="1983" spans="2:15" s="133" customFormat="1" x14ac:dyDescent="0.3">
      <c r="B1983" s="133" t="s">
        <v>2221</v>
      </c>
      <c r="E1983" s="94"/>
      <c r="F1983" s="94"/>
      <c r="H1983" s="95" t="str">
        <f>IF(G1983="","",G1983/[1]SUMMARY!$J$5)</f>
        <v/>
      </c>
      <c r="J1983" s="134"/>
      <c r="K1983" s="134"/>
      <c r="L1983" s="134"/>
      <c r="M1983" s="97"/>
      <c r="N1983" s="134"/>
      <c r="O1983" s="135"/>
    </row>
    <row r="1984" spans="2:15" s="133" customFormat="1" x14ac:dyDescent="0.3">
      <c r="B1984" s="133" t="s">
        <v>2222</v>
      </c>
      <c r="E1984" s="94"/>
      <c r="F1984" s="94"/>
      <c r="H1984" s="95" t="str">
        <f>IF(G1984="","",G1984/[1]SUMMARY!$J$5)</f>
        <v/>
      </c>
      <c r="J1984" s="134"/>
      <c r="K1984" s="134"/>
      <c r="L1984" s="134"/>
      <c r="M1984" s="97"/>
      <c r="N1984" s="134"/>
      <c r="O1984" s="135"/>
    </row>
    <row r="1985" spans="2:15" s="133" customFormat="1" x14ac:dyDescent="0.3">
      <c r="B1985" s="133" t="s">
        <v>2223</v>
      </c>
      <c r="E1985" s="94"/>
      <c r="F1985" s="94"/>
      <c r="H1985" s="95" t="str">
        <f>IF(G1985="","",G1985/[1]SUMMARY!$J$5)</f>
        <v/>
      </c>
      <c r="J1985" s="134"/>
      <c r="K1985" s="134"/>
      <c r="L1985" s="134"/>
      <c r="M1985" s="97"/>
      <c r="N1985" s="134"/>
      <c r="O1985" s="135"/>
    </row>
    <row r="1986" spans="2:15" s="133" customFormat="1" x14ac:dyDescent="0.3">
      <c r="B1986" s="133" t="s">
        <v>2224</v>
      </c>
      <c r="E1986" s="94"/>
      <c r="F1986" s="94"/>
      <c r="H1986" s="95" t="str">
        <f>IF(G1986="","",G1986/[1]SUMMARY!$J$5)</f>
        <v/>
      </c>
      <c r="J1986" s="134"/>
      <c r="K1986" s="134"/>
      <c r="L1986" s="134"/>
      <c r="M1986" s="97"/>
      <c r="N1986" s="134"/>
      <c r="O1986" s="135"/>
    </row>
    <row r="1987" spans="2:15" s="133" customFormat="1" x14ac:dyDescent="0.3">
      <c r="B1987" s="133" t="s">
        <v>2225</v>
      </c>
      <c r="E1987" s="94"/>
      <c r="F1987" s="94"/>
      <c r="H1987" s="95" t="str">
        <f>IF(G1987="","",G1987/[1]SUMMARY!$J$5)</f>
        <v/>
      </c>
      <c r="J1987" s="134"/>
      <c r="K1987" s="134"/>
      <c r="L1987" s="134"/>
      <c r="M1987" s="97"/>
      <c r="N1987" s="134"/>
      <c r="O1987" s="135"/>
    </row>
    <row r="1988" spans="2:15" s="133" customFormat="1" x14ac:dyDescent="0.3">
      <c r="B1988" s="133" t="s">
        <v>2226</v>
      </c>
      <c r="E1988" s="94"/>
      <c r="F1988" s="94"/>
      <c r="H1988" s="95" t="str">
        <f>IF(G1988="","",G1988/[1]SUMMARY!$J$5)</f>
        <v/>
      </c>
      <c r="J1988" s="134"/>
      <c r="K1988" s="134"/>
      <c r="L1988" s="134"/>
      <c r="M1988" s="97"/>
      <c r="N1988" s="134"/>
      <c r="O1988" s="135"/>
    </row>
    <row r="1989" spans="2:15" s="133" customFormat="1" x14ac:dyDescent="0.3">
      <c r="B1989" s="133" t="s">
        <v>2227</v>
      </c>
      <c r="E1989" s="94"/>
      <c r="F1989" s="94"/>
      <c r="H1989" s="95" t="str">
        <f>IF(G1989="","",G1989/[1]SUMMARY!$J$5)</f>
        <v/>
      </c>
      <c r="J1989" s="134"/>
      <c r="K1989" s="134"/>
      <c r="L1989" s="134"/>
      <c r="M1989" s="97"/>
      <c r="N1989" s="134"/>
      <c r="O1989" s="135"/>
    </row>
    <row r="1990" spans="2:15" s="133" customFormat="1" x14ac:dyDescent="0.3">
      <c r="B1990" s="133" t="s">
        <v>2228</v>
      </c>
      <c r="E1990" s="94"/>
      <c r="F1990" s="94"/>
      <c r="H1990" s="95" t="str">
        <f>IF(G1990="","",G1990/[1]SUMMARY!$J$5)</f>
        <v/>
      </c>
      <c r="J1990" s="134"/>
      <c r="K1990" s="134"/>
      <c r="L1990" s="134"/>
      <c r="M1990" s="97"/>
      <c r="N1990" s="134"/>
      <c r="O1990" s="135"/>
    </row>
    <row r="1991" spans="2:15" s="133" customFormat="1" x14ac:dyDescent="0.3">
      <c r="B1991" s="133" t="s">
        <v>2229</v>
      </c>
      <c r="E1991" s="94"/>
      <c r="F1991" s="94"/>
      <c r="H1991" s="95" t="str">
        <f>IF(G1991="","",G1991/[1]SUMMARY!$J$5)</f>
        <v/>
      </c>
      <c r="J1991" s="134"/>
      <c r="K1991" s="134"/>
      <c r="L1991" s="134"/>
      <c r="M1991" s="97"/>
      <c r="N1991" s="134"/>
      <c r="O1991" s="135"/>
    </row>
    <row r="1992" spans="2:15" s="133" customFormat="1" x14ac:dyDescent="0.3">
      <c r="B1992" s="133" t="s">
        <v>2230</v>
      </c>
      <c r="E1992" s="94"/>
      <c r="F1992" s="94"/>
      <c r="H1992" s="95" t="str">
        <f>IF(G1992="","",G1992/[1]SUMMARY!$J$5)</f>
        <v/>
      </c>
      <c r="J1992" s="134"/>
      <c r="K1992" s="134"/>
      <c r="L1992" s="134"/>
      <c r="M1992" s="97"/>
      <c r="N1992" s="134"/>
      <c r="O1992" s="135"/>
    </row>
    <row r="1993" spans="2:15" s="133" customFormat="1" x14ac:dyDescent="0.3">
      <c r="B1993" s="133" t="s">
        <v>2231</v>
      </c>
      <c r="E1993" s="94"/>
      <c r="F1993" s="94"/>
      <c r="H1993" s="95" t="str">
        <f>IF(G1993="","",G1993/[1]SUMMARY!$J$5)</f>
        <v/>
      </c>
      <c r="J1993" s="134"/>
      <c r="K1993" s="134"/>
      <c r="L1993" s="134"/>
      <c r="M1993" s="97"/>
      <c r="N1993" s="134"/>
      <c r="O1993" s="135"/>
    </row>
    <row r="1994" spans="2:15" s="133" customFormat="1" x14ac:dyDescent="0.3">
      <c r="B1994" s="133" t="s">
        <v>2232</v>
      </c>
      <c r="E1994" s="94"/>
      <c r="F1994" s="94"/>
      <c r="H1994" s="95" t="str">
        <f>IF(G1994="","",G1994/[1]SUMMARY!$J$5)</f>
        <v/>
      </c>
      <c r="J1994" s="134"/>
      <c r="K1994" s="134"/>
      <c r="L1994" s="134"/>
      <c r="M1994" s="97"/>
      <c r="N1994" s="134"/>
      <c r="O1994" s="135"/>
    </row>
    <row r="1995" spans="2:15" s="133" customFormat="1" x14ac:dyDescent="0.3">
      <c r="B1995" s="133" t="s">
        <v>2233</v>
      </c>
      <c r="E1995" s="94"/>
      <c r="F1995" s="94"/>
      <c r="H1995" s="95" t="str">
        <f>IF(G1995="","",G1995/[1]SUMMARY!$J$5)</f>
        <v/>
      </c>
      <c r="J1995" s="134"/>
      <c r="K1995" s="134"/>
      <c r="L1995" s="134"/>
      <c r="M1995" s="97"/>
      <c r="N1995" s="134"/>
      <c r="O1995" s="135"/>
    </row>
    <row r="1996" spans="2:15" s="133" customFormat="1" x14ac:dyDescent="0.3">
      <c r="B1996" s="133" t="s">
        <v>2234</v>
      </c>
      <c r="E1996" s="94"/>
      <c r="F1996" s="94"/>
      <c r="H1996" s="95" t="str">
        <f>IF(G1996="","",G1996/[1]SUMMARY!$J$5)</f>
        <v/>
      </c>
      <c r="J1996" s="134"/>
      <c r="K1996" s="134"/>
      <c r="L1996" s="134"/>
      <c r="M1996" s="97"/>
      <c r="N1996" s="134"/>
      <c r="O1996" s="135"/>
    </row>
    <row r="1997" spans="2:15" s="133" customFormat="1" x14ac:dyDescent="0.3">
      <c r="B1997" s="133" t="s">
        <v>2235</v>
      </c>
      <c r="E1997" s="94"/>
      <c r="F1997" s="94"/>
      <c r="H1997" s="95" t="str">
        <f>IF(G1997="","",G1997/[1]SUMMARY!$J$5)</f>
        <v/>
      </c>
      <c r="J1997" s="134"/>
      <c r="K1997" s="134"/>
      <c r="L1997" s="134"/>
      <c r="M1997" s="97"/>
      <c r="N1997" s="134"/>
      <c r="O1997" s="135"/>
    </row>
    <row r="1998" spans="2:15" s="133" customFormat="1" x14ac:dyDescent="0.3">
      <c r="B1998" s="133" t="s">
        <v>2236</v>
      </c>
      <c r="E1998" s="94"/>
      <c r="F1998" s="94"/>
      <c r="H1998" s="95" t="str">
        <f>IF(G1998="","",G1998/[1]SUMMARY!$J$5)</f>
        <v/>
      </c>
      <c r="J1998" s="134"/>
      <c r="K1998" s="134"/>
      <c r="L1998" s="134"/>
      <c r="M1998" s="97"/>
      <c r="N1998" s="134"/>
      <c r="O1998" s="135"/>
    </row>
    <row r="1999" spans="2:15" s="133" customFormat="1" x14ac:dyDescent="0.3">
      <c r="B1999" s="133" t="s">
        <v>2237</v>
      </c>
      <c r="E1999" s="94"/>
      <c r="F1999" s="94"/>
      <c r="H1999" s="95" t="str">
        <f>IF(G1999="","",G1999/[1]SUMMARY!$J$5)</f>
        <v/>
      </c>
      <c r="J1999" s="134"/>
      <c r="K1999" s="134"/>
      <c r="L1999" s="134"/>
      <c r="M1999" s="97"/>
      <c r="N1999" s="134"/>
      <c r="O1999" s="135"/>
    </row>
    <row r="2000" spans="2:15" s="133" customFormat="1" x14ac:dyDescent="0.3">
      <c r="B2000" s="133" t="s">
        <v>2238</v>
      </c>
      <c r="E2000" s="94"/>
      <c r="F2000" s="94"/>
      <c r="H2000" s="95" t="str">
        <f>IF(G2000="","",G2000/[1]SUMMARY!$J$5)</f>
        <v/>
      </c>
      <c r="J2000" s="134"/>
      <c r="K2000" s="134"/>
      <c r="L2000" s="134"/>
      <c r="M2000" s="97"/>
      <c r="N2000" s="134"/>
      <c r="O2000" s="135"/>
    </row>
    <row r="2001" spans="2:15" s="133" customFormat="1" x14ac:dyDescent="0.3">
      <c r="B2001" s="133" t="s">
        <v>2239</v>
      </c>
      <c r="E2001" s="94"/>
      <c r="F2001" s="94"/>
      <c r="H2001" s="95" t="str">
        <f>IF(G2001="","",G2001/[1]SUMMARY!$J$5)</f>
        <v/>
      </c>
      <c r="J2001" s="134"/>
      <c r="K2001" s="134"/>
      <c r="L2001" s="134"/>
      <c r="M2001" s="97"/>
      <c r="N2001" s="134"/>
      <c r="O2001" s="135"/>
    </row>
    <row r="2002" spans="2:15" s="133" customFormat="1" x14ac:dyDescent="0.3">
      <c r="B2002" s="133" t="s">
        <v>2240</v>
      </c>
      <c r="E2002" s="94"/>
      <c r="F2002" s="94"/>
      <c r="H2002" s="95" t="str">
        <f>IF(G2002="","",G2002/[1]SUMMARY!$J$5)</f>
        <v/>
      </c>
      <c r="J2002" s="134"/>
      <c r="K2002" s="134"/>
      <c r="L2002" s="134"/>
      <c r="M2002" s="97"/>
      <c r="N2002" s="134"/>
      <c r="O2002" s="135"/>
    </row>
    <row r="2003" spans="2:15" s="133" customFormat="1" x14ac:dyDescent="0.3">
      <c r="B2003" s="133" t="s">
        <v>2241</v>
      </c>
      <c r="E2003" s="94"/>
      <c r="F2003" s="94"/>
      <c r="H2003" s="95" t="str">
        <f>IF(G2003="","",G2003/[1]SUMMARY!$J$5)</f>
        <v/>
      </c>
      <c r="J2003" s="134"/>
      <c r="K2003" s="134"/>
      <c r="L2003" s="134"/>
      <c r="M2003" s="97"/>
      <c r="N2003" s="134"/>
      <c r="O2003" s="135"/>
    </row>
    <row r="2004" spans="2:15" s="133" customFormat="1" x14ac:dyDescent="0.3">
      <c r="B2004" s="133" t="s">
        <v>2242</v>
      </c>
      <c r="E2004" s="94"/>
      <c r="F2004" s="94"/>
      <c r="H2004" s="95" t="str">
        <f>IF(G2004="","",G2004/[1]SUMMARY!$J$5)</f>
        <v/>
      </c>
      <c r="J2004" s="134"/>
      <c r="K2004" s="134"/>
      <c r="L2004" s="134"/>
      <c r="M2004" s="97"/>
      <c r="N2004" s="134"/>
      <c r="O2004" s="135"/>
    </row>
    <row r="2005" spans="2:15" s="133" customFormat="1" x14ac:dyDescent="0.3">
      <c r="B2005" s="133" t="s">
        <v>2243</v>
      </c>
      <c r="E2005" s="94"/>
      <c r="F2005" s="94"/>
      <c r="H2005" s="95" t="str">
        <f>IF(G2005="","",G2005/[1]SUMMARY!$J$5)</f>
        <v/>
      </c>
      <c r="J2005" s="134"/>
      <c r="K2005" s="134"/>
      <c r="L2005" s="134"/>
      <c r="M2005" s="97"/>
      <c r="N2005" s="134"/>
      <c r="O2005" s="135"/>
    </row>
    <row r="2006" spans="2:15" s="133" customFormat="1" x14ac:dyDescent="0.3">
      <c r="B2006" s="133" t="s">
        <v>2244</v>
      </c>
      <c r="E2006" s="94"/>
      <c r="F2006" s="94"/>
      <c r="H2006" s="95" t="str">
        <f>IF(G2006="","",G2006/[1]SUMMARY!$J$5)</f>
        <v/>
      </c>
      <c r="J2006" s="134"/>
      <c r="K2006" s="134"/>
      <c r="L2006" s="134"/>
      <c r="M2006" s="97"/>
      <c r="N2006" s="134"/>
      <c r="O2006" s="135"/>
    </row>
    <row r="2007" spans="2:15" s="133" customFormat="1" x14ac:dyDescent="0.3">
      <c r="B2007" s="133" t="s">
        <v>2245</v>
      </c>
      <c r="E2007" s="94"/>
      <c r="F2007" s="94"/>
      <c r="H2007" s="95" t="str">
        <f>IF(G2007="","",G2007/[1]SUMMARY!$J$5)</f>
        <v/>
      </c>
      <c r="J2007" s="134"/>
      <c r="K2007" s="134"/>
      <c r="L2007" s="134"/>
      <c r="M2007" s="97"/>
      <c r="N2007" s="134"/>
      <c r="O2007" s="135"/>
    </row>
    <row r="2008" spans="2:15" s="133" customFormat="1" x14ac:dyDescent="0.3">
      <c r="B2008" s="133" t="s">
        <v>2246</v>
      </c>
      <c r="E2008" s="94"/>
      <c r="F2008" s="94"/>
      <c r="H2008" s="95" t="str">
        <f>IF(G2008="","",G2008/[1]SUMMARY!$J$5)</f>
        <v/>
      </c>
      <c r="J2008" s="134"/>
      <c r="K2008" s="134"/>
      <c r="L2008" s="134"/>
      <c r="M2008" s="97"/>
      <c r="N2008" s="134"/>
      <c r="O2008" s="135"/>
    </row>
    <row r="2009" spans="2:15" s="133" customFormat="1" x14ac:dyDescent="0.3">
      <c r="B2009" s="133" t="s">
        <v>2247</v>
      </c>
      <c r="E2009" s="94"/>
      <c r="F2009" s="94"/>
      <c r="H2009" s="95" t="str">
        <f>IF(G2009="","",G2009/[1]SUMMARY!$J$5)</f>
        <v/>
      </c>
      <c r="J2009" s="134"/>
      <c r="K2009" s="134"/>
      <c r="L2009" s="134"/>
      <c r="M2009" s="97"/>
      <c r="N2009" s="134"/>
      <c r="O2009" s="135"/>
    </row>
    <row r="2010" spans="2:15" s="133" customFormat="1" x14ac:dyDescent="0.3">
      <c r="B2010" s="133" t="s">
        <v>2248</v>
      </c>
      <c r="E2010" s="94"/>
      <c r="F2010" s="94"/>
      <c r="H2010" s="95" t="str">
        <f>IF(G2010="","",G2010/[1]SUMMARY!$J$5)</f>
        <v/>
      </c>
      <c r="J2010" s="134"/>
      <c r="K2010" s="134"/>
      <c r="L2010" s="134"/>
      <c r="M2010" s="97"/>
      <c r="N2010" s="134"/>
      <c r="O2010" s="135"/>
    </row>
    <row r="2011" spans="2:15" s="133" customFormat="1" x14ac:dyDescent="0.3">
      <c r="B2011" s="133" t="s">
        <v>2249</v>
      </c>
      <c r="E2011" s="94"/>
      <c r="F2011" s="94"/>
      <c r="H2011" s="95" t="str">
        <f>IF(G2011="","",G2011/[1]SUMMARY!$J$5)</f>
        <v/>
      </c>
      <c r="J2011" s="134"/>
      <c r="K2011" s="134"/>
      <c r="L2011" s="134"/>
      <c r="M2011" s="97"/>
      <c r="N2011" s="134"/>
      <c r="O2011" s="135"/>
    </row>
    <row r="2012" spans="2:15" s="133" customFormat="1" x14ac:dyDescent="0.3">
      <c r="B2012" s="133" t="s">
        <v>2250</v>
      </c>
      <c r="E2012" s="94"/>
      <c r="F2012" s="94"/>
      <c r="H2012" s="95" t="str">
        <f>IF(G2012="","",G2012/[1]SUMMARY!$J$5)</f>
        <v/>
      </c>
      <c r="J2012" s="134"/>
      <c r="K2012" s="134"/>
      <c r="L2012" s="134"/>
      <c r="M2012" s="97"/>
      <c r="N2012" s="134"/>
      <c r="O2012" s="135"/>
    </row>
    <row r="2013" spans="2:15" s="133" customFormat="1" x14ac:dyDescent="0.3">
      <c r="B2013" s="133" t="s">
        <v>2251</v>
      </c>
      <c r="E2013" s="94"/>
      <c r="F2013" s="94"/>
      <c r="H2013" s="95" t="str">
        <f>IF(G2013="","",G2013/[1]SUMMARY!$J$5)</f>
        <v/>
      </c>
      <c r="J2013" s="134"/>
      <c r="K2013" s="134"/>
      <c r="L2013" s="134"/>
      <c r="M2013" s="97"/>
      <c r="N2013" s="134"/>
      <c r="O2013" s="135"/>
    </row>
    <row r="2014" spans="2:15" s="133" customFormat="1" x14ac:dyDescent="0.3">
      <c r="B2014" s="133" t="s">
        <v>2252</v>
      </c>
      <c r="E2014" s="94"/>
      <c r="F2014" s="94"/>
      <c r="H2014" s="95" t="str">
        <f>IF(G2014="","",G2014/[1]SUMMARY!$J$5)</f>
        <v/>
      </c>
      <c r="J2014" s="134"/>
      <c r="K2014" s="134"/>
      <c r="L2014" s="134"/>
      <c r="M2014" s="97"/>
      <c r="N2014" s="134"/>
      <c r="O2014" s="135"/>
    </row>
    <row r="2015" spans="2:15" s="133" customFormat="1" x14ac:dyDescent="0.3">
      <c r="B2015" s="133" t="s">
        <v>2253</v>
      </c>
      <c r="E2015" s="94"/>
      <c r="F2015" s="94"/>
      <c r="H2015" s="95" t="str">
        <f>IF(G2015="","",G2015/[1]SUMMARY!$J$5)</f>
        <v/>
      </c>
      <c r="J2015" s="134"/>
      <c r="K2015" s="134"/>
      <c r="L2015" s="134"/>
      <c r="M2015" s="97"/>
      <c r="N2015" s="134"/>
      <c r="O2015" s="135"/>
    </row>
    <row r="2016" spans="2:15" s="133" customFormat="1" x14ac:dyDescent="0.3">
      <c r="B2016" s="133" t="s">
        <v>2254</v>
      </c>
      <c r="E2016" s="94"/>
      <c r="F2016" s="94"/>
      <c r="H2016" s="95" t="str">
        <f>IF(G2016="","",G2016/[1]SUMMARY!$J$5)</f>
        <v/>
      </c>
      <c r="J2016" s="134"/>
      <c r="K2016" s="134"/>
      <c r="L2016" s="134"/>
      <c r="M2016" s="97"/>
      <c r="N2016" s="134"/>
      <c r="O2016" s="135"/>
    </row>
    <row r="2017" spans="2:15" s="133" customFormat="1" x14ac:dyDescent="0.3">
      <c r="B2017" s="133" t="s">
        <v>2255</v>
      </c>
      <c r="E2017" s="94"/>
      <c r="F2017" s="94"/>
      <c r="H2017" s="95" t="str">
        <f>IF(G2017="","",G2017/[1]SUMMARY!$J$5)</f>
        <v/>
      </c>
      <c r="J2017" s="134"/>
      <c r="K2017" s="134"/>
      <c r="L2017" s="134"/>
      <c r="M2017" s="97"/>
      <c r="N2017" s="134"/>
      <c r="O2017" s="135"/>
    </row>
    <row r="2018" spans="2:15" s="133" customFormat="1" x14ac:dyDescent="0.3">
      <c r="B2018" s="133" t="s">
        <v>2256</v>
      </c>
      <c r="E2018" s="94"/>
      <c r="F2018" s="94"/>
      <c r="H2018" s="95" t="str">
        <f>IF(G2018="","",G2018/[1]SUMMARY!$J$5)</f>
        <v/>
      </c>
      <c r="J2018" s="134"/>
      <c r="K2018" s="134"/>
      <c r="L2018" s="134"/>
      <c r="M2018" s="97"/>
      <c r="N2018" s="134"/>
      <c r="O2018" s="135"/>
    </row>
    <row r="2019" spans="2:15" s="133" customFormat="1" x14ac:dyDescent="0.3">
      <c r="B2019" s="133" t="s">
        <v>2257</v>
      </c>
      <c r="E2019" s="94"/>
      <c r="F2019" s="94"/>
      <c r="H2019" s="95" t="str">
        <f>IF(G2019="","",G2019/[1]SUMMARY!$J$5)</f>
        <v/>
      </c>
      <c r="J2019" s="134"/>
      <c r="K2019" s="134"/>
      <c r="L2019" s="134"/>
      <c r="M2019" s="97"/>
      <c r="N2019" s="134"/>
      <c r="O2019" s="135"/>
    </row>
    <row r="2020" spans="2:15" s="133" customFormat="1" x14ac:dyDescent="0.3">
      <c r="B2020" s="133" t="s">
        <v>2258</v>
      </c>
      <c r="E2020" s="94"/>
      <c r="F2020" s="94"/>
      <c r="H2020" s="95" t="str">
        <f>IF(G2020="","",G2020/[1]SUMMARY!$J$5)</f>
        <v/>
      </c>
      <c r="J2020" s="134"/>
      <c r="K2020" s="134"/>
      <c r="L2020" s="134"/>
      <c r="M2020" s="97"/>
      <c r="N2020" s="134"/>
      <c r="O2020" s="135"/>
    </row>
    <row r="2021" spans="2:15" s="133" customFormat="1" x14ac:dyDescent="0.3">
      <c r="B2021" s="133" t="s">
        <v>2259</v>
      </c>
      <c r="E2021" s="94"/>
      <c r="F2021" s="94"/>
      <c r="H2021" s="95" t="str">
        <f>IF(G2021="","",G2021/[1]SUMMARY!$J$5)</f>
        <v/>
      </c>
      <c r="J2021" s="134"/>
      <c r="K2021" s="134"/>
      <c r="L2021" s="134"/>
      <c r="M2021" s="97"/>
      <c r="N2021" s="134"/>
      <c r="O2021" s="135"/>
    </row>
    <row r="2022" spans="2:15" s="133" customFormat="1" x14ac:dyDescent="0.3">
      <c r="B2022" s="133" t="s">
        <v>2260</v>
      </c>
      <c r="E2022" s="94"/>
      <c r="F2022" s="94"/>
      <c r="H2022" s="95" t="str">
        <f>IF(G2022="","",G2022/[1]SUMMARY!$J$5)</f>
        <v/>
      </c>
      <c r="J2022" s="134"/>
      <c r="K2022" s="134"/>
      <c r="L2022" s="134"/>
      <c r="M2022" s="97"/>
      <c r="N2022" s="134"/>
      <c r="O2022" s="135"/>
    </row>
    <row r="2023" spans="2:15" s="133" customFormat="1" x14ac:dyDescent="0.3">
      <c r="B2023" s="133" t="s">
        <v>2261</v>
      </c>
      <c r="E2023" s="94"/>
      <c r="F2023" s="94"/>
      <c r="H2023" s="95" t="str">
        <f>IF(G2023="","",G2023/[1]SUMMARY!$J$5)</f>
        <v/>
      </c>
      <c r="J2023" s="134"/>
      <c r="K2023" s="134"/>
      <c r="L2023" s="134"/>
      <c r="M2023" s="97"/>
      <c r="N2023" s="134"/>
      <c r="O2023" s="135"/>
    </row>
    <row r="2024" spans="2:15" s="133" customFormat="1" x14ac:dyDescent="0.3">
      <c r="B2024" s="133" t="s">
        <v>2262</v>
      </c>
      <c r="E2024" s="94"/>
      <c r="F2024" s="94"/>
      <c r="H2024" s="95" t="str">
        <f>IF(G2024="","",G2024/[1]SUMMARY!$J$5)</f>
        <v/>
      </c>
      <c r="J2024" s="134"/>
      <c r="K2024" s="134"/>
      <c r="L2024" s="134"/>
      <c r="M2024" s="97"/>
      <c r="N2024" s="134"/>
      <c r="O2024" s="135"/>
    </row>
    <row r="2025" spans="2:15" s="133" customFormat="1" x14ac:dyDescent="0.3">
      <c r="B2025" s="133" t="s">
        <v>2263</v>
      </c>
      <c r="E2025" s="94"/>
      <c r="F2025" s="94"/>
      <c r="H2025" s="95" t="str">
        <f>IF(G2025="","",G2025/[1]SUMMARY!$J$5)</f>
        <v/>
      </c>
      <c r="J2025" s="134"/>
      <c r="K2025" s="134"/>
      <c r="L2025" s="134"/>
      <c r="M2025" s="97"/>
      <c r="N2025" s="134"/>
      <c r="O2025" s="135"/>
    </row>
    <row r="2026" spans="2:15" s="133" customFormat="1" x14ac:dyDescent="0.3">
      <c r="B2026" s="133" t="s">
        <v>2264</v>
      </c>
      <c r="E2026" s="94"/>
      <c r="F2026" s="94"/>
      <c r="H2026" s="95" t="str">
        <f>IF(G2026="","",G2026/[1]SUMMARY!$J$5)</f>
        <v/>
      </c>
      <c r="J2026" s="134"/>
      <c r="K2026" s="134"/>
      <c r="L2026" s="134"/>
      <c r="M2026" s="97"/>
      <c r="N2026" s="134"/>
      <c r="O2026" s="135"/>
    </row>
    <row r="2027" spans="2:15" s="133" customFormat="1" x14ac:dyDescent="0.3">
      <c r="B2027" s="133" t="s">
        <v>2265</v>
      </c>
      <c r="E2027" s="94"/>
      <c r="F2027" s="94"/>
      <c r="H2027" s="95" t="str">
        <f>IF(G2027="","",G2027/[1]SUMMARY!$J$5)</f>
        <v/>
      </c>
      <c r="J2027" s="134"/>
      <c r="K2027" s="134"/>
      <c r="L2027" s="134"/>
      <c r="M2027" s="97"/>
      <c r="N2027" s="134"/>
      <c r="O2027" s="135"/>
    </row>
    <row r="2028" spans="2:15" s="133" customFormat="1" x14ac:dyDescent="0.3">
      <c r="B2028" s="133" t="s">
        <v>2266</v>
      </c>
      <c r="E2028" s="94"/>
      <c r="F2028" s="94"/>
      <c r="H2028" s="95" t="str">
        <f>IF(G2028="","",G2028/[1]SUMMARY!$J$5)</f>
        <v/>
      </c>
      <c r="J2028" s="134"/>
      <c r="K2028" s="134"/>
      <c r="L2028" s="134"/>
      <c r="M2028" s="97"/>
      <c r="N2028" s="134"/>
      <c r="O2028" s="135"/>
    </row>
    <row r="2029" spans="2:15" s="133" customFormat="1" x14ac:dyDescent="0.3">
      <c r="B2029" s="133" t="s">
        <v>2267</v>
      </c>
      <c r="E2029" s="94"/>
      <c r="F2029" s="94"/>
      <c r="H2029" s="95" t="str">
        <f>IF(G2029="","",G2029/[1]SUMMARY!$J$5)</f>
        <v/>
      </c>
      <c r="J2029" s="134"/>
      <c r="K2029" s="134"/>
      <c r="L2029" s="134"/>
      <c r="M2029" s="97"/>
      <c r="N2029" s="134"/>
      <c r="O2029" s="135"/>
    </row>
    <row r="2030" spans="2:15" s="133" customFormat="1" x14ac:dyDescent="0.3">
      <c r="B2030" s="133" t="s">
        <v>2268</v>
      </c>
      <c r="E2030" s="94"/>
      <c r="F2030" s="94"/>
      <c r="H2030" s="95" t="str">
        <f>IF(G2030="","",G2030/[1]SUMMARY!$J$5)</f>
        <v/>
      </c>
      <c r="J2030" s="134"/>
      <c r="K2030" s="134"/>
      <c r="L2030" s="134"/>
      <c r="M2030" s="97"/>
      <c r="N2030" s="134"/>
      <c r="O2030" s="135"/>
    </row>
    <row r="2031" spans="2:15" s="133" customFormat="1" x14ac:dyDescent="0.3">
      <c r="B2031" s="133" t="s">
        <v>2269</v>
      </c>
      <c r="E2031" s="94"/>
      <c r="F2031" s="94"/>
      <c r="H2031" s="95" t="str">
        <f>IF(G2031="","",G2031/[1]SUMMARY!$J$5)</f>
        <v/>
      </c>
      <c r="J2031" s="134"/>
      <c r="K2031" s="134"/>
      <c r="L2031" s="134"/>
      <c r="M2031" s="97"/>
      <c r="N2031" s="134"/>
      <c r="O2031" s="135"/>
    </row>
    <row r="2032" spans="2:15" s="133" customFormat="1" x14ac:dyDescent="0.3">
      <c r="B2032" s="133" t="s">
        <v>2270</v>
      </c>
      <c r="E2032" s="94"/>
      <c r="F2032" s="94"/>
      <c r="H2032" s="95" t="str">
        <f>IF(G2032="","",G2032/[1]SUMMARY!$J$5)</f>
        <v/>
      </c>
      <c r="J2032" s="134"/>
      <c r="K2032" s="134"/>
      <c r="L2032" s="134"/>
      <c r="M2032" s="97"/>
      <c r="N2032" s="134"/>
      <c r="O2032" s="135"/>
    </row>
    <row r="2033" spans="2:15" s="133" customFormat="1" x14ac:dyDescent="0.3">
      <c r="B2033" s="133" t="s">
        <v>2271</v>
      </c>
      <c r="E2033" s="94"/>
      <c r="F2033" s="94"/>
      <c r="H2033" s="95" t="str">
        <f>IF(G2033="","",G2033/[1]SUMMARY!$J$5)</f>
        <v/>
      </c>
      <c r="J2033" s="134"/>
      <c r="K2033" s="134"/>
      <c r="L2033" s="134"/>
      <c r="M2033" s="97"/>
      <c r="N2033" s="134"/>
      <c r="O2033" s="135"/>
    </row>
    <row r="2034" spans="2:15" s="133" customFormat="1" x14ac:dyDescent="0.3">
      <c r="B2034" s="133" t="s">
        <v>2272</v>
      </c>
      <c r="E2034" s="94"/>
      <c r="F2034" s="94"/>
      <c r="H2034" s="95" t="str">
        <f>IF(G2034="","",G2034/[1]SUMMARY!$J$5)</f>
        <v/>
      </c>
      <c r="J2034" s="134"/>
      <c r="K2034" s="134"/>
      <c r="L2034" s="134"/>
      <c r="M2034" s="97"/>
      <c r="N2034" s="134"/>
      <c r="O2034" s="135"/>
    </row>
    <row r="2035" spans="2:15" s="133" customFormat="1" x14ac:dyDescent="0.3">
      <c r="B2035" s="133" t="s">
        <v>2273</v>
      </c>
      <c r="E2035" s="94"/>
      <c r="F2035" s="94"/>
      <c r="H2035" s="95" t="str">
        <f>IF(G2035="","",G2035/[1]SUMMARY!$J$5)</f>
        <v/>
      </c>
      <c r="J2035" s="134"/>
      <c r="K2035" s="134"/>
      <c r="L2035" s="134"/>
      <c r="M2035" s="97"/>
      <c r="N2035" s="134"/>
      <c r="O2035" s="135"/>
    </row>
    <row r="2036" spans="2:15" s="133" customFormat="1" x14ac:dyDescent="0.3">
      <c r="B2036" s="133" t="s">
        <v>2274</v>
      </c>
      <c r="E2036" s="94"/>
      <c r="F2036" s="94"/>
      <c r="H2036" s="95" t="str">
        <f>IF(G2036="","",G2036/[1]SUMMARY!$J$5)</f>
        <v/>
      </c>
      <c r="J2036" s="134"/>
      <c r="K2036" s="134"/>
      <c r="L2036" s="134"/>
      <c r="M2036" s="97"/>
      <c r="N2036" s="134"/>
      <c r="O2036" s="135"/>
    </row>
    <row r="2037" spans="2:15" s="133" customFormat="1" x14ac:dyDescent="0.3">
      <c r="B2037" s="133" t="s">
        <v>2275</v>
      </c>
      <c r="E2037" s="94"/>
      <c r="F2037" s="94"/>
      <c r="H2037" s="95" t="str">
        <f>IF(G2037="","",G2037/[1]SUMMARY!$J$5)</f>
        <v/>
      </c>
      <c r="J2037" s="134"/>
      <c r="K2037" s="134"/>
      <c r="L2037" s="134"/>
      <c r="M2037" s="97"/>
      <c r="N2037" s="134"/>
      <c r="O2037" s="135"/>
    </row>
    <row r="2038" spans="2:15" s="133" customFormat="1" x14ac:dyDescent="0.3">
      <c r="B2038" s="133" t="s">
        <v>2276</v>
      </c>
      <c r="E2038" s="94"/>
      <c r="F2038" s="94"/>
      <c r="H2038" s="95" t="str">
        <f>IF(G2038="","",G2038/[1]SUMMARY!$J$5)</f>
        <v/>
      </c>
      <c r="J2038" s="134"/>
      <c r="K2038" s="134"/>
      <c r="L2038" s="134"/>
      <c r="M2038" s="97"/>
      <c r="N2038" s="134"/>
      <c r="O2038" s="135"/>
    </row>
    <row r="2039" spans="2:15" s="133" customFormat="1" x14ac:dyDescent="0.3">
      <c r="B2039" s="133" t="s">
        <v>2277</v>
      </c>
      <c r="E2039" s="94"/>
      <c r="F2039" s="94"/>
      <c r="H2039" s="95" t="str">
        <f>IF(G2039="","",G2039/[1]SUMMARY!$J$5)</f>
        <v/>
      </c>
      <c r="J2039" s="134"/>
      <c r="K2039" s="134"/>
      <c r="L2039" s="134"/>
      <c r="M2039" s="97"/>
      <c r="N2039" s="134"/>
      <c r="O2039" s="135"/>
    </row>
    <row r="2040" spans="2:15" s="133" customFormat="1" x14ac:dyDescent="0.3">
      <c r="B2040" s="133" t="s">
        <v>2278</v>
      </c>
      <c r="E2040" s="94"/>
      <c r="F2040" s="94"/>
      <c r="H2040" s="95" t="str">
        <f>IF(G2040="","",G2040/[1]SUMMARY!$J$5)</f>
        <v/>
      </c>
      <c r="J2040" s="134"/>
      <c r="K2040" s="134"/>
      <c r="L2040" s="134"/>
      <c r="M2040" s="97"/>
      <c r="N2040" s="134"/>
      <c r="O2040" s="135"/>
    </row>
    <row r="2041" spans="2:15" s="133" customFormat="1" x14ac:dyDescent="0.3">
      <c r="B2041" s="133" t="s">
        <v>2279</v>
      </c>
      <c r="E2041" s="94"/>
      <c r="F2041" s="94"/>
      <c r="H2041" s="95" t="str">
        <f>IF(G2041="","",G2041/[1]SUMMARY!$J$5)</f>
        <v/>
      </c>
      <c r="J2041" s="134"/>
      <c r="K2041" s="134"/>
      <c r="L2041" s="134"/>
      <c r="M2041" s="97"/>
      <c r="N2041" s="134"/>
      <c r="O2041" s="135"/>
    </row>
    <row r="2042" spans="2:15" s="133" customFormat="1" x14ac:dyDescent="0.3">
      <c r="B2042" s="133" t="s">
        <v>2280</v>
      </c>
      <c r="E2042" s="94"/>
      <c r="F2042" s="94"/>
      <c r="H2042" s="95" t="str">
        <f>IF(G2042="","",G2042/[1]SUMMARY!$J$5)</f>
        <v/>
      </c>
      <c r="J2042" s="134"/>
      <c r="K2042" s="134"/>
      <c r="L2042" s="134"/>
      <c r="M2042" s="97"/>
      <c r="N2042" s="134"/>
      <c r="O2042" s="135"/>
    </row>
    <row r="2043" spans="2:15" s="133" customFormat="1" x14ac:dyDescent="0.3">
      <c r="B2043" s="133" t="s">
        <v>2281</v>
      </c>
      <c r="E2043" s="94"/>
      <c r="F2043" s="94"/>
      <c r="H2043" s="95" t="str">
        <f>IF(G2043="","",G2043/[1]SUMMARY!$J$5)</f>
        <v/>
      </c>
      <c r="J2043" s="134"/>
      <c r="K2043" s="134"/>
      <c r="L2043" s="134"/>
      <c r="M2043" s="97"/>
      <c r="N2043" s="134"/>
      <c r="O2043" s="135"/>
    </row>
    <row r="2044" spans="2:15" s="133" customFormat="1" x14ac:dyDescent="0.3">
      <c r="B2044" s="133" t="s">
        <v>2282</v>
      </c>
      <c r="E2044" s="94"/>
      <c r="F2044" s="94"/>
      <c r="H2044" s="95" t="str">
        <f>IF(G2044="","",G2044/[1]SUMMARY!$J$5)</f>
        <v/>
      </c>
      <c r="J2044" s="134"/>
      <c r="K2044" s="134"/>
      <c r="L2044" s="134"/>
      <c r="M2044" s="97"/>
      <c r="N2044" s="134"/>
      <c r="O2044" s="135"/>
    </row>
    <row r="2045" spans="2:15" s="133" customFormat="1" x14ac:dyDescent="0.3">
      <c r="B2045" s="133" t="s">
        <v>2283</v>
      </c>
      <c r="E2045" s="94"/>
      <c r="F2045" s="94"/>
      <c r="H2045" s="95" t="str">
        <f>IF(G2045="","",G2045/[1]SUMMARY!$J$5)</f>
        <v/>
      </c>
      <c r="J2045" s="134"/>
      <c r="K2045" s="134"/>
      <c r="L2045" s="134"/>
      <c r="M2045" s="97"/>
      <c r="N2045" s="134"/>
      <c r="O2045" s="135"/>
    </row>
    <row r="2046" spans="2:15" s="133" customFormat="1" x14ac:dyDescent="0.3">
      <c r="B2046" s="133" t="s">
        <v>2284</v>
      </c>
      <c r="E2046" s="94"/>
      <c r="F2046" s="94"/>
      <c r="H2046" s="95" t="str">
        <f>IF(G2046="","",G2046/[1]SUMMARY!$J$5)</f>
        <v/>
      </c>
      <c r="J2046" s="134"/>
      <c r="K2046" s="134"/>
      <c r="L2046" s="134"/>
      <c r="M2046" s="97"/>
      <c r="N2046" s="134"/>
      <c r="O2046" s="135"/>
    </row>
    <row r="2047" spans="2:15" s="133" customFormat="1" x14ac:dyDescent="0.3">
      <c r="B2047" s="133" t="s">
        <v>2285</v>
      </c>
      <c r="E2047" s="94"/>
      <c r="F2047" s="94"/>
      <c r="H2047" s="95" t="str">
        <f>IF(G2047="","",G2047/[1]SUMMARY!$J$5)</f>
        <v/>
      </c>
      <c r="J2047" s="134"/>
      <c r="K2047" s="134"/>
      <c r="L2047" s="134"/>
      <c r="M2047" s="97"/>
      <c r="N2047" s="134"/>
      <c r="O2047" s="135"/>
    </row>
    <row r="2048" spans="2:15" s="133" customFormat="1" x14ac:dyDescent="0.3">
      <c r="B2048" s="133" t="s">
        <v>2286</v>
      </c>
      <c r="E2048" s="94"/>
      <c r="F2048" s="94"/>
      <c r="H2048" s="95" t="str">
        <f>IF(G2048="","",G2048/[1]SUMMARY!$J$5)</f>
        <v/>
      </c>
      <c r="J2048" s="134"/>
      <c r="K2048" s="134"/>
      <c r="L2048" s="134"/>
      <c r="M2048" s="97"/>
      <c r="N2048" s="134"/>
      <c r="O2048" s="135"/>
    </row>
    <row r="2049" spans="2:15" s="133" customFormat="1" x14ac:dyDescent="0.3">
      <c r="B2049" s="133" t="s">
        <v>2287</v>
      </c>
      <c r="E2049" s="94"/>
      <c r="F2049" s="94"/>
      <c r="H2049" s="95" t="str">
        <f>IF(G2049="","",G2049/[1]SUMMARY!$J$5)</f>
        <v/>
      </c>
      <c r="J2049" s="134"/>
      <c r="K2049" s="134"/>
      <c r="L2049" s="134"/>
      <c r="M2049" s="97"/>
      <c r="N2049" s="134"/>
      <c r="O2049" s="135"/>
    </row>
    <row r="2050" spans="2:15" s="133" customFormat="1" x14ac:dyDescent="0.3">
      <c r="B2050" s="133" t="s">
        <v>2288</v>
      </c>
      <c r="E2050" s="94"/>
      <c r="F2050" s="94"/>
      <c r="H2050" s="95" t="str">
        <f>IF(G2050="","",G2050/[1]SUMMARY!$J$5)</f>
        <v/>
      </c>
      <c r="J2050" s="134"/>
      <c r="K2050" s="134"/>
      <c r="L2050" s="134"/>
      <c r="M2050" s="97"/>
      <c r="N2050" s="134"/>
      <c r="O2050" s="135"/>
    </row>
    <row r="2051" spans="2:15" s="133" customFormat="1" x14ac:dyDescent="0.3">
      <c r="B2051" s="133" t="s">
        <v>2289</v>
      </c>
      <c r="E2051" s="94"/>
      <c r="F2051" s="94"/>
      <c r="H2051" s="95" t="str">
        <f>IF(G2051="","",G2051/[1]SUMMARY!$J$5)</f>
        <v/>
      </c>
      <c r="J2051" s="134"/>
      <c r="K2051" s="134"/>
      <c r="L2051" s="134"/>
      <c r="M2051" s="97"/>
      <c r="N2051" s="134"/>
      <c r="O2051" s="135"/>
    </row>
    <row r="2052" spans="2:15" s="133" customFormat="1" x14ac:dyDescent="0.3">
      <c r="B2052" s="133" t="s">
        <v>2290</v>
      </c>
      <c r="E2052" s="94"/>
      <c r="F2052" s="94"/>
      <c r="H2052" s="95" t="str">
        <f>IF(G2052="","",G2052/[1]SUMMARY!$J$5)</f>
        <v/>
      </c>
      <c r="J2052" s="134"/>
      <c r="K2052" s="134"/>
      <c r="L2052" s="134"/>
      <c r="M2052" s="97"/>
      <c r="N2052" s="134"/>
      <c r="O2052" s="135"/>
    </row>
    <row r="2053" spans="2:15" s="133" customFormat="1" x14ac:dyDescent="0.3">
      <c r="B2053" s="133" t="s">
        <v>2291</v>
      </c>
      <c r="E2053" s="94"/>
      <c r="F2053" s="94"/>
      <c r="H2053" s="95" t="str">
        <f>IF(G2053="","",G2053/[1]SUMMARY!$J$5)</f>
        <v/>
      </c>
      <c r="J2053" s="134"/>
      <c r="K2053" s="134"/>
      <c r="L2053" s="134"/>
      <c r="M2053" s="97"/>
      <c r="N2053" s="134"/>
      <c r="O2053" s="135"/>
    </row>
    <row r="2054" spans="2:15" s="133" customFormat="1" x14ac:dyDescent="0.3">
      <c r="B2054" s="133" t="s">
        <v>2292</v>
      </c>
      <c r="E2054" s="94"/>
      <c r="F2054" s="94"/>
      <c r="H2054" s="95" t="str">
        <f>IF(G2054="","",G2054/[1]SUMMARY!$J$5)</f>
        <v/>
      </c>
      <c r="J2054" s="134"/>
      <c r="K2054" s="134"/>
      <c r="L2054" s="134"/>
      <c r="M2054" s="97"/>
      <c r="N2054" s="134"/>
      <c r="O2054" s="135"/>
    </row>
    <row r="2055" spans="2:15" s="133" customFormat="1" x14ac:dyDescent="0.3">
      <c r="B2055" s="133" t="s">
        <v>2293</v>
      </c>
      <c r="E2055" s="94"/>
      <c r="F2055" s="94"/>
      <c r="H2055" s="95" t="str">
        <f>IF(G2055="","",G2055/[1]SUMMARY!$J$5)</f>
        <v/>
      </c>
      <c r="J2055" s="134"/>
      <c r="K2055" s="134"/>
      <c r="L2055" s="134"/>
      <c r="M2055" s="97"/>
      <c r="N2055" s="134"/>
      <c r="O2055" s="135"/>
    </row>
    <row r="2056" spans="2:15" s="133" customFormat="1" x14ac:dyDescent="0.3">
      <c r="B2056" s="133" t="s">
        <v>2294</v>
      </c>
      <c r="E2056" s="94"/>
      <c r="F2056" s="94"/>
      <c r="H2056" s="95" t="str">
        <f>IF(G2056="","",G2056/[1]SUMMARY!$J$5)</f>
        <v/>
      </c>
      <c r="J2056" s="134"/>
      <c r="K2056" s="134"/>
      <c r="L2056" s="134"/>
      <c r="M2056" s="97"/>
      <c r="N2056" s="134"/>
      <c r="O2056" s="135"/>
    </row>
    <row r="2057" spans="2:15" s="133" customFormat="1" x14ac:dyDescent="0.3">
      <c r="B2057" s="133" t="s">
        <v>2295</v>
      </c>
      <c r="E2057" s="94"/>
      <c r="F2057" s="94"/>
      <c r="H2057" s="95" t="str">
        <f>IF(G2057="","",G2057/[1]SUMMARY!$J$5)</f>
        <v/>
      </c>
      <c r="J2057" s="134"/>
      <c r="K2057" s="134"/>
      <c r="L2057" s="134"/>
      <c r="M2057" s="97"/>
      <c r="N2057" s="134"/>
      <c r="O2057" s="135"/>
    </row>
    <row r="2058" spans="2:15" s="133" customFormat="1" x14ac:dyDescent="0.3">
      <c r="B2058" s="133" t="s">
        <v>2296</v>
      </c>
      <c r="E2058" s="94"/>
      <c r="F2058" s="94"/>
      <c r="H2058" s="95" t="str">
        <f>IF(G2058="","",G2058/[1]SUMMARY!$J$5)</f>
        <v/>
      </c>
      <c r="J2058" s="134"/>
      <c r="K2058" s="134"/>
      <c r="L2058" s="134"/>
      <c r="M2058" s="97"/>
      <c r="N2058" s="134"/>
      <c r="O2058" s="135"/>
    </row>
    <row r="2059" spans="2:15" s="133" customFormat="1" x14ac:dyDescent="0.3">
      <c r="B2059" s="133" t="s">
        <v>2297</v>
      </c>
      <c r="E2059" s="94"/>
      <c r="F2059" s="94"/>
      <c r="H2059" s="95" t="str">
        <f>IF(G2059="","",G2059/[1]SUMMARY!$J$5)</f>
        <v/>
      </c>
      <c r="J2059" s="134"/>
      <c r="K2059" s="134"/>
      <c r="L2059" s="134"/>
      <c r="M2059" s="97"/>
      <c r="N2059" s="134"/>
      <c r="O2059" s="135"/>
    </row>
    <row r="2060" spans="2:15" s="133" customFormat="1" x14ac:dyDescent="0.3">
      <c r="B2060" s="133" t="s">
        <v>2298</v>
      </c>
      <c r="E2060" s="94"/>
      <c r="F2060" s="94"/>
      <c r="H2060" s="95" t="str">
        <f>IF(G2060="","",G2060/[1]SUMMARY!$J$5)</f>
        <v/>
      </c>
      <c r="J2060" s="134"/>
      <c r="K2060" s="134"/>
      <c r="L2060" s="134"/>
      <c r="M2060" s="97"/>
      <c r="N2060" s="134"/>
      <c r="O2060" s="135"/>
    </row>
    <row r="2061" spans="2:15" s="133" customFormat="1" x14ac:dyDescent="0.3">
      <c r="B2061" s="133" t="s">
        <v>2299</v>
      </c>
      <c r="E2061" s="94"/>
      <c r="F2061" s="94"/>
      <c r="H2061" s="95" t="str">
        <f>IF(G2061="","",G2061/[1]SUMMARY!$J$5)</f>
        <v/>
      </c>
      <c r="J2061" s="134"/>
      <c r="K2061" s="134"/>
      <c r="L2061" s="134"/>
      <c r="M2061" s="97"/>
      <c r="N2061" s="134"/>
      <c r="O2061" s="135"/>
    </row>
    <row r="2062" spans="2:15" s="133" customFormat="1" x14ac:dyDescent="0.3">
      <c r="B2062" s="133" t="s">
        <v>2300</v>
      </c>
      <c r="E2062" s="94"/>
      <c r="F2062" s="94"/>
      <c r="H2062" s="95" t="str">
        <f>IF(G2062="","",G2062/[1]SUMMARY!$J$5)</f>
        <v/>
      </c>
      <c r="J2062" s="134"/>
      <c r="K2062" s="134"/>
      <c r="L2062" s="134"/>
      <c r="M2062" s="97"/>
      <c r="N2062" s="134"/>
      <c r="O2062" s="135"/>
    </row>
    <row r="2063" spans="2:15" s="133" customFormat="1" x14ac:dyDescent="0.3">
      <c r="B2063" s="133" t="s">
        <v>2301</v>
      </c>
      <c r="E2063" s="94"/>
      <c r="F2063" s="94"/>
      <c r="H2063" s="95" t="str">
        <f>IF(G2063="","",G2063/[1]SUMMARY!$J$5)</f>
        <v/>
      </c>
      <c r="J2063" s="134"/>
      <c r="K2063" s="134"/>
      <c r="L2063" s="134"/>
      <c r="M2063" s="97"/>
      <c r="N2063" s="134"/>
      <c r="O2063" s="135"/>
    </row>
    <row r="2064" spans="2:15" s="133" customFormat="1" x14ac:dyDescent="0.3">
      <c r="B2064" s="133" t="s">
        <v>2302</v>
      </c>
      <c r="E2064" s="94"/>
      <c r="F2064" s="94"/>
      <c r="H2064" s="95" t="str">
        <f>IF(G2064="","",G2064/[1]SUMMARY!$J$5)</f>
        <v/>
      </c>
      <c r="J2064" s="134"/>
      <c r="K2064" s="134"/>
      <c r="L2064" s="134"/>
      <c r="M2064" s="97"/>
      <c r="N2064" s="134"/>
      <c r="O2064" s="135"/>
    </row>
    <row r="2065" spans="2:15" s="133" customFormat="1" x14ac:dyDescent="0.3">
      <c r="B2065" s="133" t="s">
        <v>2303</v>
      </c>
      <c r="E2065" s="94"/>
      <c r="F2065" s="94"/>
      <c r="H2065" s="95" t="str">
        <f>IF(G2065="","",G2065/[1]SUMMARY!$J$5)</f>
        <v/>
      </c>
      <c r="J2065" s="134"/>
      <c r="K2065" s="134"/>
      <c r="L2065" s="134"/>
      <c r="M2065" s="97"/>
      <c r="N2065" s="134"/>
      <c r="O2065" s="135"/>
    </row>
    <row r="2066" spans="2:15" s="133" customFormat="1" x14ac:dyDescent="0.3">
      <c r="B2066" s="133" t="s">
        <v>2304</v>
      </c>
      <c r="E2066" s="94"/>
      <c r="F2066" s="94"/>
      <c r="H2066" s="95" t="str">
        <f>IF(G2066="","",G2066/[1]SUMMARY!$J$5)</f>
        <v/>
      </c>
      <c r="J2066" s="134"/>
      <c r="K2066" s="134"/>
      <c r="L2066" s="134"/>
      <c r="M2066" s="97"/>
      <c r="N2066" s="134"/>
      <c r="O2066" s="135"/>
    </row>
    <row r="2067" spans="2:15" s="133" customFormat="1" x14ac:dyDescent="0.3">
      <c r="B2067" s="133" t="s">
        <v>2305</v>
      </c>
      <c r="E2067" s="94"/>
      <c r="F2067" s="94"/>
      <c r="H2067" s="95" t="str">
        <f>IF(G2067="","",G2067/[1]SUMMARY!$J$5)</f>
        <v/>
      </c>
      <c r="J2067" s="134"/>
      <c r="K2067" s="134"/>
      <c r="L2067" s="134"/>
      <c r="M2067" s="97"/>
      <c r="N2067" s="134"/>
      <c r="O2067" s="135"/>
    </row>
    <row r="2068" spans="2:15" s="133" customFormat="1" x14ac:dyDescent="0.3">
      <c r="B2068" s="133" t="s">
        <v>2306</v>
      </c>
      <c r="E2068" s="94"/>
      <c r="F2068" s="94"/>
      <c r="H2068" s="95" t="str">
        <f>IF(G2068="","",G2068/[1]SUMMARY!$J$5)</f>
        <v/>
      </c>
      <c r="J2068" s="134"/>
      <c r="K2068" s="134"/>
      <c r="L2068" s="134"/>
      <c r="M2068" s="97"/>
      <c r="N2068" s="134"/>
      <c r="O2068" s="135"/>
    </row>
    <row r="2069" spans="2:15" s="133" customFormat="1" x14ac:dyDescent="0.3">
      <c r="B2069" s="133" t="s">
        <v>2307</v>
      </c>
      <c r="E2069" s="94"/>
      <c r="F2069" s="94"/>
      <c r="H2069" s="95" t="str">
        <f>IF(G2069="","",G2069/[1]SUMMARY!$J$5)</f>
        <v/>
      </c>
      <c r="J2069" s="134"/>
      <c r="K2069" s="134"/>
      <c r="L2069" s="134"/>
      <c r="M2069" s="97"/>
      <c r="N2069" s="134"/>
      <c r="O2069" s="135"/>
    </row>
    <row r="2070" spans="2:15" s="133" customFormat="1" x14ac:dyDescent="0.3">
      <c r="B2070" s="133" t="s">
        <v>2308</v>
      </c>
      <c r="E2070" s="94"/>
      <c r="F2070" s="94"/>
      <c r="H2070" s="95" t="str">
        <f>IF(G2070="","",G2070/[1]SUMMARY!$J$5)</f>
        <v/>
      </c>
      <c r="J2070" s="134"/>
      <c r="K2070" s="134"/>
      <c r="L2070" s="134"/>
      <c r="M2070" s="97"/>
      <c r="N2070" s="134"/>
      <c r="O2070" s="135"/>
    </row>
    <row r="2071" spans="2:15" s="133" customFormat="1" x14ac:dyDescent="0.3">
      <c r="B2071" s="133" t="s">
        <v>2309</v>
      </c>
      <c r="E2071" s="94"/>
      <c r="F2071" s="94"/>
      <c r="H2071" s="95" t="str">
        <f>IF(G2071="","",G2071/[1]SUMMARY!$J$5)</f>
        <v/>
      </c>
      <c r="J2071" s="134"/>
      <c r="K2071" s="134"/>
      <c r="L2071" s="134"/>
      <c r="M2071" s="97"/>
      <c r="N2071" s="134"/>
      <c r="O2071" s="135"/>
    </row>
    <row r="2072" spans="2:15" s="133" customFormat="1" x14ac:dyDescent="0.3">
      <c r="B2072" s="133" t="s">
        <v>2310</v>
      </c>
      <c r="E2072" s="94"/>
      <c r="F2072" s="94"/>
      <c r="H2072" s="95" t="str">
        <f>IF(G2072="","",G2072/[1]SUMMARY!$J$5)</f>
        <v/>
      </c>
      <c r="J2072" s="134"/>
      <c r="K2072" s="134"/>
      <c r="L2072" s="134"/>
      <c r="M2072" s="97"/>
      <c r="N2072" s="134"/>
      <c r="O2072" s="135"/>
    </row>
    <row r="2073" spans="2:15" s="133" customFormat="1" x14ac:dyDescent="0.3">
      <c r="B2073" s="133" t="s">
        <v>2311</v>
      </c>
      <c r="E2073" s="94"/>
      <c r="F2073" s="94"/>
      <c r="H2073" s="95" t="str">
        <f>IF(G2073="","",G2073/[1]SUMMARY!$J$5)</f>
        <v/>
      </c>
      <c r="J2073" s="134"/>
      <c r="K2073" s="134"/>
      <c r="L2073" s="134"/>
      <c r="M2073" s="97"/>
      <c r="N2073" s="134"/>
      <c r="O2073" s="135"/>
    </row>
    <row r="2074" spans="2:15" s="133" customFormat="1" x14ac:dyDescent="0.3">
      <c r="B2074" s="133" t="s">
        <v>2312</v>
      </c>
      <c r="E2074" s="94"/>
      <c r="F2074" s="94"/>
      <c r="H2074" s="95" t="str">
        <f>IF(G2074="","",G2074/[1]SUMMARY!$J$5)</f>
        <v/>
      </c>
      <c r="J2074" s="134"/>
      <c r="K2074" s="134"/>
      <c r="L2074" s="134"/>
      <c r="M2074" s="97"/>
      <c r="N2074" s="134"/>
      <c r="O2074" s="135"/>
    </row>
    <row r="2075" spans="2:15" s="133" customFormat="1" x14ac:dyDescent="0.3">
      <c r="B2075" s="133" t="s">
        <v>2313</v>
      </c>
      <c r="E2075" s="94"/>
      <c r="F2075" s="94"/>
      <c r="H2075" s="95" t="str">
        <f>IF(G2075="","",G2075/[1]SUMMARY!$J$5)</f>
        <v/>
      </c>
      <c r="J2075" s="134"/>
      <c r="K2075" s="134"/>
      <c r="L2075" s="134"/>
      <c r="M2075" s="97"/>
      <c r="N2075" s="134"/>
      <c r="O2075" s="135"/>
    </row>
    <row r="2076" spans="2:15" s="133" customFormat="1" x14ac:dyDescent="0.3">
      <c r="B2076" s="133" t="s">
        <v>2314</v>
      </c>
      <c r="E2076" s="94"/>
      <c r="F2076" s="94"/>
      <c r="H2076" s="95" t="str">
        <f>IF(G2076="","",G2076/[1]SUMMARY!$J$5)</f>
        <v/>
      </c>
      <c r="J2076" s="134"/>
      <c r="K2076" s="134"/>
      <c r="L2076" s="134"/>
      <c r="M2076" s="97"/>
      <c r="N2076" s="134"/>
      <c r="O2076" s="135"/>
    </row>
    <row r="2077" spans="2:15" s="133" customFormat="1" x14ac:dyDescent="0.3">
      <c r="B2077" s="133" t="s">
        <v>2315</v>
      </c>
      <c r="E2077" s="94"/>
      <c r="F2077" s="94"/>
      <c r="H2077" s="95" t="str">
        <f>IF(G2077="","",G2077/[1]SUMMARY!$J$5)</f>
        <v/>
      </c>
      <c r="J2077" s="134"/>
      <c r="K2077" s="134"/>
      <c r="L2077" s="134"/>
      <c r="M2077" s="97"/>
      <c r="N2077" s="134"/>
      <c r="O2077" s="135"/>
    </row>
    <row r="2078" spans="2:15" s="133" customFormat="1" x14ac:dyDescent="0.3">
      <c r="B2078" s="133" t="s">
        <v>2316</v>
      </c>
      <c r="E2078" s="94"/>
      <c r="F2078" s="94"/>
      <c r="H2078" s="95" t="str">
        <f>IF(G2078="","",G2078/[1]SUMMARY!$J$5)</f>
        <v/>
      </c>
      <c r="J2078" s="134"/>
      <c r="K2078" s="134"/>
      <c r="L2078" s="134"/>
      <c r="M2078" s="97"/>
      <c r="N2078" s="134"/>
      <c r="O2078" s="135"/>
    </row>
    <row r="2079" spans="2:15" s="133" customFormat="1" x14ac:dyDescent="0.3">
      <c r="B2079" s="133" t="s">
        <v>2317</v>
      </c>
      <c r="E2079" s="94"/>
      <c r="F2079" s="94"/>
      <c r="H2079" s="95" t="str">
        <f>IF(G2079="","",G2079/[1]SUMMARY!$J$5)</f>
        <v/>
      </c>
      <c r="J2079" s="134"/>
      <c r="K2079" s="134"/>
      <c r="L2079" s="134"/>
      <c r="M2079" s="97"/>
      <c r="N2079" s="134"/>
      <c r="O2079" s="135"/>
    </row>
    <row r="2080" spans="2:15" s="133" customFormat="1" x14ac:dyDescent="0.3">
      <c r="B2080" s="133" t="s">
        <v>2318</v>
      </c>
      <c r="E2080" s="94"/>
      <c r="F2080" s="94"/>
      <c r="H2080" s="95" t="str">
        <f>IF(G2080="","",G2080/[1]SUMMARY!$J$5)</f>
        <v/>
      </c>
      <c r="J2080" s="134"/>
      <c r="K2080" s="134"/>
      <c r="L2080" s="134"/>
      <c r="M2080" s="97"/>
      <c r="N2080" s="134"/>
      <c r="O2080" s="135"/>
    </row>
    <row r="2081" spans="2:15" s="133" customFormat="1" x14ac:dyDescent="0.3">
      <c r="B2081" s="133" t="s">
        <v>2319</v>
      </c>
      <c r="E2081" s="94"/>
      <c r="F2081" s="94"/>
      <c r="H2081" s="95" t="str">
        <f>IF(G2081="","",G2081/[1]SUMMARY!$J$5)</f>
        <v/>
      </c>
      <c r="J2081" s="134"/>
      <c r="K2081" s="134"/>
      <c r="L2081" s="134"/>
      <c r="M2081" s="97"/>
      <c r="N2081" s="134"/>
      <c r="O2081" s="135"/>
    </row>
    <row r="2082" spans="2:15" s="133" customFormat="1" x14ac:dyDescent="0.3">
      <c r="B2082" s="133" t="s">
        <v>2320</v>
      </c>
      <c r="E2082" s="94"/>
      <c r="F2082" s="94"/>
      <c r="H2082" s="95" t="str">
        <f>IF(G2082="","",G2082/[1]SUMMARY!$J$5)</f>
        <v/>
      </c>
      <c r="J2082" s="134"/>
      <c r="K2082" s="134"/>
      <c r="L2082" s="134"/>
      <c r="M2082" s="97"/>
      <c r="N2082" s="134"/>
      <c r="O2082" s="135"/>
    </row>
    <row r="2083" spans="2:15" s="133" customFormat="1" x14ac:dyDescent="0.3">
      <c r="B2083" s="133" t="s">
        <v>2321</v>
      </c>
      <c r="E2083" s="94"/>
      <c r="F2083" s="94"/>
      <c r="H2083" s="95" t="str">
        <f>IF(G2083="","",G2083/[1]SUMMARY!$J$5)</f>
        <v/>
      </c>
      <c r="J2083" s="134"/>
      <c r="K2083" s="134"/>
      <c r="L2083" s="134"/>
      <c r="M2083" s="97"/>
      <c r="N2083" s="134"/>
      <c r="O2083" s="135"/>
    </row>
    <row r="2084" spans="2:15" s="133" customFormat="1" x14ac:dyDescent="0.3">
      <c r="B2084" s="133" t="s">
        <v>2322</v>
      </c>
      <c r="E2084" s="94"/>
      <c r="F2084" s="94"/>
      <c r="H2084" s="95" t="str">
        <f>IF(G2084="","",G2084/[1]SUMMARY!$J$5)</f>
        <v/>
      </c>
      <c r="J2084" s="134"/>
      <c r="K2084" s="134"/>
      <c r="L2084" s="134"/>
      <c r="M2084" s="97"/>
      <c r="N2084" s="134"/>
      <c r="O2084" s="135"/>
    </row>
    <row r="2085" spans="2:15" s="133" customFormat="1" x14ac:dyDescent="0.3">
      <c r="B2085" s="133" t="s">
        <v>2323</v>
      </c>
      <c r="E2085" s="94"/>
      <c r="F2085" s="94"/>
      <c r="H2085" s="95" t="str">
        <f>IF(G2085="","",G2085/[1]SUMMARY!$J$5)</f>
        <v/>
      </c>
      <c r="J2085" s="134"/>
      <c r="K2085" s="134"/>
      <c r="L2085" s="134"/>
      <c r="M2085" s="97"/>
      <c r="N2085" s="134"/>
      <c r="O2085" s="135"/>
    </row>
    <row r="2086" spans="2:15" s="133" customFormat="1" x14ac:dyDescent="0.3">
      <c r="B2086" s="133" t="s">
        <v>2324</v>
      </c>
      <c r="E2086" s="94"/>
      <c r="F2086" s="94"/>
      <c r="H2086" s="95" t="str">
        <f>IF(G2086="","",G2086/[1]SUMMARY!$J$5)</f>
        <v/>
      </c>
      <c r="J2086" s="134"/>
      <c r="K2086" s="134"/>
      <c r="L2086" s="134"/>
      <c r="M2086" s="97"/>
      <c r="N2086" s="134"/>
      <c r="O2086" s="135"/>
    </row>
    <row r="2087" spans="2:15" s="133" customFormat="1" x14ac:dyDescent="0.3">
      <c r="B2087" s="133" t="s">
        <v>2325</v>
      </c>
      <c r="E2087" s="94"/>
      <c r="F2087" s="94"/>
      <c r="H2087" s="95" t="str">
        <f>IF(G2087="","",G2087/[1]SUMMARY!$J$5)</f>
        <v/>
      </c>
      <c r="J2087" s="134"/>
      <c r="K2087" s="134"/>
      <c r="L2087" s="134"/>
      <c r="M2087" s="97"/>
      <c r="N2087" s="134"/>
      <c r="O2087" s="135"/>
    </row>
    <row r="2088" spans="2:15" s="133" customFormat="1" x14ac:dyDescent="0.3">
      <c r="B2088" s="133" t="s">
        <v>2326</v>
      </c>
      <c r="E2088" s="94"/>
      <c r="F2088" s="94"/>
      <c r="H2088" s="95" t="str">
        <f>IF(G2088="","",G2088/[1]SUMMARY!$J$5)</f>
        <v/>
      </c>
      <c r="J2088" s="134"/>
      <c r="K2088" s="134"/>
      <c r="L2088" s="134"/>
      <c r="M2088" s="97"/>
      <c r="N2088" s="134"/>
      <c r="O2088" s="135"/>
    </row>
    <row r="2089" spans="2:15" s="133" customFormat="1" x14ac:dyDescent="0.3">
      <c r="B2089" s="133" t="s">
        <v>2327</v>
      </c>
      <c r="E2089" s="94"/>
      <c r="F2089" s="94"/>
      <c r="H2089" s="95" t="str">
        <f>IF(G2089="","",G2089/[1]SUMMARY!$J$5)</f>
        <v/>
      </c>
      <c r="J2089" s="134"/>
      <c r="K2089" s="134"/>
      <c r="L2089" s="134"/>
      <c r="M2089" s="97"/>
      <c r="N2089" s="134"/>
      <c r="O2089" s="135"/>
    </row>
    <row r="2090" spans="2:15" s="133" customFormat="1" x14ac:dyDescent="0.3">
      <c r="B2090" s="133" t="s">
        <v>2328</v>
      </c>
      <c r="E2090" s="94"/>
      <c r="F2090" s="94"/>
      <c r="H2090" s="95" t="str">
        <f>IF(G2090="","",G2090/[1]SUMMARY!$J$5)</f>
        <v/>
      </c>
      <c r="J2090" s="134"/>
      <c r="K2090" s="134"/>
      <c r="L2090" s="134"/>
      <c r="M2090" s="97"/>
      <c r="N2090" s="134"/>
      <c r="O2090" s="135"/>
    </row>
    <row r="2091" spans="2:15" s="133" customFormat="1" x14ac:dyDescent="0.3">
      <c r="B2091" s="133" t="s">
        <v>2329</v>
      </c>
      <c r="E2091" s="94"/>
      <c r="F2091" s="94"/>
      <c r="H2091" s="95" t="str">
        <f>IF(G2091="","",G2091/[1]SUMMARY!$J$5)</f>
        <v/>
      </c>
      <c r="J2091" s="134"/>
      <c r="K2091" s="134"/>
      <c r="L2091" s="134"/>
      <c r="M2091" s="97"/>
      <c r="N2091" s="134"/>
      <c r="O2091" s="135"/>
    </row>
    <row r="2092" spans="2:15" s="133" customFormat="1" x14ac:dyDescent="0.3">
      <c r="B2092" s="133" t="s">
        <v>2330</v>
      </c>
      <c r="E2092" s="94"/>
      <c r="F2092" s="94"/>
      <c r="H2092" s="95" t="str">
        <f>IF(G2092="","",G2092/[1]SUMMARY!$J$5)</f>
        <v/>
      </c>
      <c r="J2092" s="134"/>
      <c r="K2092" s="134"/>
      <c r="L2092" s="134"/>
      <c r="M2092" s="97"/>
      <c r="N2092" s="134"/>
      <c r="O2092" s="135"/>
    </row>
    <row r="2093" spans="2:15" s="133" customFormat="1" x14ac:dyDescent="0.3">
      <c r="B2093" s="133" t="s">
        <v>2331</v>
      </c>
      <c r="E2093" s="94"/>
      <c r="F2093" s="94"/>
      <c r="H2093" s="95" t="str">
        <f>IF(G2093="","",G2093/[1]SUMMARY!$J$5)</f>
        <v/>
      </c>
      <c r="J2093" s="134"/>
      <c r="K2093" s="134"/>
      <c r="L2093" s="134"/>
      <c r="M2093" s="97"/>
      <c r="N2093" s="134"/>
      <c r="O2093" s="135"/>
    </row>
    <row r="2094" spans="2:15" s="133" customFormat="1" x14ac:dyDescent="0.3">
      <c r="B2094" s="133" t="s">
        <v>2332</v>
      </c>
      <c r="E2094" s="94"/>
      <c r="F2094" s="94"/>
      <c r="H2094" s="95" t="str">
        <f>IF(G2094="","",G2094/[1]SUMMARY!$J$5)</f>
        <v/>
      </c>
      <c r="J2094" s="134"/>
      <c r="K2094" s="134"/>
      <c r="L2094" s="134"/>
      <c r="M2094" s="97"/>
      <c r="N2094" s="134"/>
      <c r="O2094" s="135"/>
    </row>
    <row r="2095" spans="2:15" s="133" customFormat="1" x14ac:dyDescent="0.3">
      <c r="B2095" s="133" t="s">
        <v>2333</v>
      </c>
      <c r="E2095" s="94"/>
      <c r="F2095" s="94"/>
      <c r="H2095" s="95" t="str">
        <f>IF(G2095="","",G2095/[1]SUMMARY!$J$5)</f>
        <v/>
      </c>
      <c r="J2095" s="134"/>
      <c r="K2095" s="134"/>
      <c r="L2095" s="134"/>
      <c r="M2095" s="97"/>
      <c r="N2095" s="134"/>
      <c r="O2095" s="135"/>
    </row>
    <row r="2096" spans="2:15" s="133" customFormat="1" x14ac:dyDescent="0.3">
      <c r="B2096" s="133" t="s">
        <v>2334</v>
      </c>
      <c r="E2096" s="94"/>
      <c r="F2096" s="94"/>
      <c r="H2096" s="95" t="str">
        <f>IF(G2096="","",G2096/[1]SUMMARY!$J$5)</f>
        <v/>
      </c>
      <c r="J2096" s="134"/>
      <c r="K2096" s="134"/>
      <c r="L2096" s="134"/>
      <c r="M2096" s="97"/>
      <c r="N2096" s="134"/>
      <c r="O2096" s="135"/>
    </row>
    <row r="2097" spans="2:15" s="133" customFormat="1" x14ac:dyDescent="0.3">
      <c r="B2097" s="133" t="s">
        <v>2335</v>
      </c>
      <c r="E2097" s="94"/>
      <c r="F2097" s="94"/>
      <c r="H2097" s="95" t="str">
        <f>IF(G2097="","",G2097/[1]SUMMARY!$J$5)</f>
        <v/>
      </c>
      <c r="J2097" s="134"/>
      <c r="K2097" s="134"/>
      <c r="L2097" s="134"/>
      <c r="M2097" s="97"/>
      <c r="N2097" s="134"/>
      <c r="O2097" s="135"/>
    </row>
    <row r="2098" spans="2:15" s="133" customFormat="1" x14ac:dyDescent="0.3">
      <c r="B2098" s="133" t="s">
        <v>2336</v>
      </c>
      <c r="E2098" s="94"/>
      <c r="F2098" s="94"/>
      <c r="H2098" s="95" t="str">
        <f>IF(G2098="","",G2098/[1]SUMMARY!$J$5)</f>
        <v/>
      </c>
      <c r="J2098" s="134"/>
      <c r="K2098" s="134"/>
      <c r="L2098" s="134"/>
      <c r="M2098" s="97"/>
      <c r="N2098" s="134"/>
      <c r="O2098" s="135"/>
    </row>
    <row r="2099" spans="2:15" s="133" customFormat="1" x14ac:dyDescent="0.3">
      <c r="B2099" s="133" t="s">
        <v>2337</v>
      </c>
      <c r="E2099" s="94"/>
      <c r="F2099" s="94"/>
      <c r="H2099" s="95" t="str">
        <f>IF(G2099="","",G2099/[1]SUMMARY!$J$5)</f>
        <v/>
      </c>
      <c r="J2099" s="134"/>
      <c r="K2099" s="134"/>
      <c r="L2099" s="134"/>
      <c r="M2099" s="97"/>
      <c r="N2099" s="134"/>
      <c r="O2099" s="135"/>
    </row>
    <row r="2100" spans="2:15" s="133" customFormat="1" x14ac:dyDescent="0.3">
      <c r="B2100" s="133" t="s">
        <v>2338</v>
      </c>
      <c r="E2100" s="94"/>
      <c r="F2100" s="94"/>
      <c r="H2100" s="95" t="str">
        <f>IF(G2100="","",G2100/[1]SUMMARY!$J$5)</f>
        <v/>
      </c>
      <c r="J2100" s="134"/>
      <c r="K2100" s="134"/>
      <c r="L2100" s="134"/>
      <c r="M2100" s="97"/>
      <c r="N2100" s="134"/>
      <c r="O2100" s="135"/>
    </row>
    <row r="2101" spans="2:15" s="133" customFormat="1" x14ac:dyDescent="0.3">
      <c r="B2101" s="133" t="s">
        <v>2339</v>
      </c>
      <c r="E2101" s="94"/>
      <c r="F2101" s="94"/>
      <c r="H2101" s="95" t="str">
        <f>IF(G2101="","",G2101/[1]SUMMARY!$J$5)</f>
        <v/>
      </c>
      <c r="J2101" s="134"/>
      <c r="K2101" s="134"/>
      <c r="L2101" s="134"/>
      <c r="M2101" s="97"/>
      <c r="N2101" s="134"/>
      <c r="O2101" s="135"/>
    </row>
    <row r="2102" spans="2:15" s="133" customFormat="1" x14ac:dyDescent="0.3">
      <c r="B2102" s="133" t="s">
        <v>2340</v>
      </c>
      <c r="E2102" s="94"/>
      <c r="F2102" s="94"/>
      <c r="H2102" s="95" t="str">
        <f>IF(G2102="","",G2102/[1]SUMMARY!$J$5)</f>
        <v/>
      </c>
      <c r="J2102" s="134"/>
      <c r="K2102" s="134"/>
      <c r="L2102" s="134"/>
      <c r="M2102" s="97"/>
      <c r="N2102" s="134"/>
      <c r="O2102" s="135"/>
    </row>
    <row r="2103" spans="2:15" s="133" customFormat="1" x14ac:dyDescent="0.3">
      <c r="B2103" s="133" t="s">
        <v>2341</v>
      </c>
      <c r="E2103" s="94"/>
      <c r="F2103" s="94"/>
      <c r="H2103" s="95" t="str">
        <f>IF(G2103="","",G2103/[1]SUMMARY!$J$5)</f>
        <v/>
      </c>
      <c r="J2103" s="134"/>
      <c r="K2103" s="134"/>
      <c r="L2103" s="134"/>
      <c r="M2103" s="97"/>
      <c r="N2103" s="134"/>
      <c r="O2103" s="135"/>
    </row>
    <row r="2104" spans="2:15" s="133" customFormat="1" x14ac:dyDescent="0.3">
      <c r="B2104" s="133" t="s">
        <v>2342</v>
      </c>
      <c r="E2104" s="94"/>
      <c r="F2104" s="94"/>
      <c r="H2104" s="95" t="str">
        <f>IF(G2104="","",G2104/[1]SUMMARY!$J$5)</f>
        <v/>
      </c>
      <c r="J2104" s="134"/>
      <c r="K2104" s="134"/>
      <c r="L2104" s="134"/>
      <c r="M2104" s="97"/>
      <c r="N2104" s="134"/>
      <c r="O2104" s="135"/>
    </row>
    <row r="2105" spans="2:15" s="133" customFormat="1" x14ac:dyDescent="0.3">
      <c r="B2105" s="133" t="s">
        <v>2343</v>
      </c>
      <c r="E2105" s="94"/>
      <c r="F2105" s="94"/>
      <c r="H2105" s="95" t="str">
        <f>IF(G2105="","",G2105/[1]SUMMARY!$J$5)</f>
        <v/>
      </c>
      <c r="J2105" s="134"/>
      <c r="K2105" s="134"/>
      <c r="L2105" s="134"/>
      <c r="M2105" s="97"/>
      <c r="N2105" s="134"/>
      <c r="O2105" s="135"/>
    </row>
    <row r="2106" spans="2:15" s="133" customFormat="1" x14ac:dyDescent="0.3">
      <c r="B2106" s="133" t="s">
        <v>2344</v>
      </c>
      <c r="E2106" s="94"/>
      <c r="F2106" s="94"/>
      <c r="H2106" s="95" t="str">
        <f>IF(G2106="","",G2106/[1]SUMMARY!$J$5)</f>
        <v/>
      </c>
      <c r="J2106" s="134"/>
      <c r="K2106" s="134"/>
      <c r="L2106" s="134"/>
      <c r="M2106" s="97"/>
      <c r="N2106" s="134"/>
      <c r="O2106" s="135"/>
    </row>
    <row r="2107" spans="2:15" s="133" customFormat="1" x14ac:dyDescent="0.3">
      <c r="B2107" s="133" t="s">
        <v>2345</v>
      </c>
      <c r="E2107" s="94"/>
      <c r="F2107" s="94"/>
      <c r="H2107" s="95" t="str">
        <f>IF(G2107="","",G2107/[1]SUMMARY!$J$5)</f>
        <v/>
      </c>
      <c r="J2107" s="134"/>
      <c r="K2107" s="134"/>
      <c r="L2107" s="134"/>
      <c r="M2107" s="97"/>
      <c r="N2107" s="134"/>
      <c r="O2107" s="135"/>
    </row>
    <row r="2108" spans="2:15" s="133" customFormat="1" x14ac:dyDescent="0.3">
      <c r="B2108" s="133" t="s">
        <v>2346</v>
      </c>
      <c r="E2108" s="94"/>
      <c r="F2108" s="94"/>
      <c r="H2108" s="95" t="str">
        <f>IF(G2108="","",G2108/[1]SUMMARY!$J$5)</f>
        <v/>
      </c>
      <c r="J2108" s="134"/>
      <c r="K2108" s="134"/>
      <c r="L2108" s="134"/>
      <c r="M2108" s="97"/>
      <c r="N2108" s="134"/>
      <c r="O2108" s="135"/>
    </row>
    <row r="2109" spans="2:15" s="133" customFormat="1" x14ac:dyDescent="0.3">
      <c r="B2109" s="133" t="s">
        <v>2347</v>
      </c>
      <c r="E2109" s="94"/>
      <c r="F2109" s="94"/>
      <c r="H2109" s="95" t="str">
        <f>IF(G2109="","",G2109/[1]SUMMARY!$J$5)</f>
        <v/>
      </c>
      <c r="J2109" s="134"/>
      <c r="K2109" s="134"/>
      <c r="L2109" s="134"/>
      <c r="M2109" s="97"/>
      <c r="N2109" s="134"/>
      <c r="O2109" s="135"/>
    </row>
    <row r="2110" spans="2:15" s="133" customFormat="1" x14ac:dyDescent="0.3">
      <c r="B2110" s="133" t="s">
        <v>2348</v>
      </c>
      <c r="E2110" s="94"/>
      <c r="F2110" s="94"/>
      <c r="H2110" s="95" t="str">
        <f>IF(G2110="","",G2110/[1]SUMMARY!$J$5)</f>
        <v/>
      </c>
      <c r="J2110" s="134"/>
      <c r="K2110" s="134"/>
      <c r="L2110" s="134"/>
      <c r="M2110" s="97"/>
      <c r="N2110" s="134"/>
      <c r="O2110" s="135"/>
    </row>
    <row r="2111" spans="2:15" s="133" customFormat="1" x14ac:dyDescent="0.3">
      <c r="B2111" s="133" t="s">
        <v>2349</v>
      </c>
      <c r="E2111" s="94"/>
      <c r="F2111" s="94"/>
      <c r="H2111" s="95" t="str">
        <f>IF(G2111="","",G2111/[1]SUMMARY!$J$5)</f>
        <v/>
      </c>
      <c r="J2111" s="134"/>
      <c r="K2111" s="134"/>
      <c r="L2111" s="134"/>
      <c r="M2111" s="97"/>
      <c r="N2111" s="134"/>
      <c r="O2111" s="135"/>
    </row>
    <row r="2112" spans="2:15" s="133" customFormat="1" x14ac:dyDescent="0.3">
      <c r="B2112" s="133" t="s">
        <v>2350</v>
      </c>
      <c r="E2112" s="94"/>
      <c r="F2112" s="94"/>
      <c r="H2112" s="95" t="str">
        <f>IF(G2112="","",G2112/[1]SUMMARY!$J$5)</f>
        <v/>
      </c>
      <c r="J2112" s="134"/>
      <c r="K2112" s="134"/>
      <c r="L2112" s="134"/>
      <c r="M2112" s="97"/>
      <c r="N2112" s="134"/>
      <c r="O2112" s="135"/>
    </row>
    <row r="2113" spans="2:15" s="133" customFormat="1" x14ac:dyDescent="0.3">
      <c r="B2113" s="133" t="s">
        <v>2351</v>
      </c>
      <c r="E2113" s="94"/>
      <c r="F2113" s="94"/>
      <c r="H2113" s="95" t="str">
        <f>IF(G2113="","",G2113/[1]SUMMARY!$J$5)</f>
        <v/>
      </c>
      <c r="J2113" s="134"/>
      <c r="K2113" s="134"/>
      <c r="L2113" s="134"/>
      <c r="M2113" s="97"/>
      <c r="N2113" s="134"/>
      <c r="O2113" s="135"/>
    </row>
    <row r="2114" spans="2:15" s="133" customFormat="1" x14ac:dyDescent="0.3">
      <c r="B2114" s="133" t="s">
        <v>2352</v>
      </c>
      <c r="E2114" s="94"/>
      <c r="F2114" s="94"/>
      <c r="H2114" s="95" t="str">
        <f>IF(G2114="","",G2114/[1]SUMMARY!$J$5)</f>
        <v/>
      </c>
      <c r="J2114" s="134"/>
      <c r="K2114" s="134"/>
      <c r="L2114" s="134"/>
      <c r="M2114" s="97"/>
      <c r="N2114" s="134"/>
      <c r="O2114" s="135"/>
    </row>
    <row r="2115" spans="2:15" s="133" customFormat="1" x14ac:dyDescent="0.3">
      <c r="B2115" s="133" t="s">
        <v>2353</v>
      </c>
      <c r="E2115" s="94"/>
      <c r="F2115" s="94"/>
      <c r="H2115" s="95" t="str">
        <f>IF(G2115="","",G2115/[1]SUMMARY!$J$5)</f>
        <v/>
      </c>
      <c r="J2115" s="134"/>
      <c r="K2115" s="134"/>
      <c r="L2115" s="134"/>
      <c r="M2115" s="97"/>
      <c r="N2115" s="134"/>
      <c r="O2115" s="135"/>
    </row>
    <row r="2116" spans="2:15" s="133" customFormat="1" x14ac:dyDescent="0.3">
      <c r="B2116" s="133" t="s">
        <v>2354</v>
      </c>
      <c r="E2116" s="94"/>
      <c r="F2116" s="94"/>
      <c r="H2116" s="95" t="str">
        <f>IF(G2116="","",G2116/[1]SUMMARY!$J$5)</f>
        <v/>
      </c>
      <c r="J2116" s="134"/>
      <c r="K2116" s="134"/>
      <c r="L2116" s="134"/>
      <c r="M2116" s="97"/>
      <c r="N2116" s="134"/>
      <c r="O2116" s="135"/>
    </row>
    <row r="2117" spans="2:15" s="133" customFormat="1" x14ac:dyDescent="0.3">
      <c r="B2117" s="133" t="s">
        <v>2355</v>
      </c>
      <c r="E2117" s="94"/>
      <c r="F2117" s="94"/>
      <c r="H2117" s="95" t="str">
        <f>IF(G2117="","",G2117/[1]SUMMARY!$J$5)</f>
        <v/>
      </c>
      <c r="J2117" s="134"/>
      <c r="K2117" s="134"/>
      <c r="L2117" s="134"/>
      <c r="M2117" s="97"/>
      <c r="N2117" s="134"/>
      <c r="O2117" s="135"/>
    </row>
    <row r="2118" spans="2:15" s="133" customFormat="1" x14ac:dyDescent="0.3">
      <c r="B2118" s="133" t="s">
        <v>2356</v>
      </c>
      <c r="E2118" s="94"/>
      <c r="F2118" s="94"/>
      <c r="H2118" s="95" t="str">
        <f>IF(G2118="","",G2118/[1]SUMMARY!$J$5)</f>
        <v/>
      </c>
      <c r="J2118" s="134"/>
      <c r="K2118" s="134"/>
      <c r="L2118" s="134"/>
      <c r="M2118" s="97"/>
      <c r="N2118" s="134"/>
      <c r="O2118" s="135"/>
    </row>
    <row r="2119" spans="2:15" s="133" customFormat="1" x14ac:dyDescent="0.3">
      <c r="B2119" s="133" t="s">
        <v>2357</v>
      </c>
      <c r="E2119" s="94"/>
      <c r="F2119" s="94"/>
      <c r="H2119" s="95" t="str">
        <f>IF(G2119="","",G2119/[1]SUMMARY!$J$5)</f>
        <v/>
      </c>
      <c r="J2119" s="134"/>
      <c r="K2119" s="134"/>
      <c r="L2119" s="134"/>
      <c r="M2119" s="97"/>
      <c r="N2119" s="134"/>
      <c r="O2119" s="135"/>
    </row>
    <row r="2120" spans="2:15" s="133" customFormat="1" x14ac:dyDescent="0.3">
      <c r="B2120" s="133" t="s">
        <v>2358</v>
      </c>
      <c r="E2120" s="94"/>
      <c r="F2120" s="94"/>
      <c r="H2120" s="95" t="str">
        <f>IF(G2120="","",G2120/[1]SUMMARY!$J$5)</f>
        <v/>
      </c>
      <c r="J2120" s="134"/>
      <c r="K2120" s="134"/>
      <c r="L2120" s="134"/>
      <c r="M2120" s="97"/>
      <c r="N2120" s="134"/>
      <c r="O2120" s="135"/>
    </row>
    <row r="2121" spans="2:15" s="133" customFormat="1" x14ac:dyDescent="0.3">
      <c r="B2121" s="133" t="s">
        <v>2359</v>
      </c>
      <c r="E2121" s="94"/>
      <c r="F2121" s="94"/>
      <c r="H2121" s="95" t="str">
        <f>IF(G2121="","",G2121/[1]SUMMARY!$J$5)</f>
        <v/>
      </c>
      <c r="J2121" s="134"/>
      <c r="K2121" s="134"/>
      <c r="L2121" s="134"/>
      <c r="M2121" s="97"/>
      <c r="N2121" s="134"/>
      <c r="O2121" s="135"/>
    </row>
    <row r="2122" spans="2:15" s="133" customFormat="1" x14ac:dyDescent="0.3">
      <c r="B2122" s="133" t="s">
        <v>2360</v>
      </c>
      <c r="E2122" s="94"/>
      <c r="F2122" s="94"/>
      <c r="H2122" s="95" t="str">
        <f>IF(G2122="","",G2122/[1]SUMMARY!$J$5)</f>
        <v/>
      </c>
      <c r="J2122" s="134"/>
      <c r="K2122" s="134"/>
      <c r="L2122" s="134"/>
      <c r="M2122" s="97"/>
      <c r="N2122" s="134"/>
      <c r="O2122" s="135"/>
    </row>
    <row r="2123" spans="2:15" s="133" customFormat="1" x14ac:dyDescent="0.3">
      <c r="B2123" s="133" t="s">
        <v>2361</v>
      </c>
      <c r="E2123" s="94"/>
      <c r="F2123" s="94"/>
      <c r="H2123" s="95" t="str">
        <f>IF(G2123="","",G2123/[1]SUMMARY!$J$5)</f>
        <v/>
      </c>
      <c r="J2123" s="134"/>
      <c r="K2123" s="134"/>
      <c r="L2123" s="134"/>
      <c r="M2123" s="97"/>
      <c r="N2123" s="134"/>
      <c r="O2123" s="135"/>
    </row>
    <row r="2124" spans="2:15" s="133" customFormat="1" x14ac:dyDescent="0.3">
      <c r="B2124" s="133" t="s">
        <v>2362</v>
      </c>
      <c r="E2124" s="94"/>
      <c r="F2124" s="94"/>
      <c r="H2124" s="95" t="str">
        <f>IF(G2124="","",G2124/[1]SUMMARY!$J$5)</f>
        <v/>
      </c>
      <c r="J2124" s="134"/>
      <c r="K2124" s="134"/>
      <c r="L2124" s="134"/>
      <c r="M2124" s="97"/>
      <c r="N2124" s="134"/>
      <c r="O2124" s="135"/>
    </row>
    <row r="2125" spans="2:15" s="133" customFormat="1" x14ac:dyDescent="0.3">
      <c r="B2125" s="133" t="s">
        <v>2363</v>
      </c>
      <c r="E2125" s="94"/>
      <c r="F2125" s="94"/>
      <c r="H2125" s="95" t="str">
        <f>IF(G2125="","",G2125/[1]SUMMARY!$J$5)</f>
        <v/>
      </c>
      <c r="J2125" s="134"/>
      <c r="K2125" s="134"/>
      <c r="L2125" s="134"/>
      <c r="M2125" s="97"/>
      <c r="N2125" s="134"/>
      <c r="O2125" s="135"/>
    </row>
    <row r="2126" spans="2:15" s="133" customFormat="1" x14ac:dyDescent="0.3">
      <c r="B2126" s="133" t="s">
        <v>2364</v>
      </c>
      <c r="E2126" s="94"/>
      <c r="F2126" s="94"/>
      <c r="H2126" s="95" t="str">
        <f>IF(G2126="","",G2126/[1]SUMMARY!$J$5)</f>
        <v/>
      </c>
      <c r="J2126" s="134"/>
      <c r="K2126" s="134"/>
      <c r="L2126" s="134"/>
      <c r="M2126" s="97"/>
      <c r="N2126" s="134"/>
      <c r="O2126" s="135"/>
    </row>
    <row r="2127" spans="2:15" s="133" customFormat="1" x14ac:dyDescent="0.3">
      <c r="B2127" s="133" t="s">
        <v>2365</v>
      </c>
      <c r="E2127" s="94"/>
      <c r="F2127" s="94"/>
      <c r="H2127" s="95" t="str">
        <f>IF(G2127="","",G2127/[1]SUMMARY!$J$5)</f>
        <v/>
      </c>
      <c r="J2127" s="134"/>
      <c r="K2127" s="134"/>
      <c r="L2127" s="134"/>
      <c r="M2127" s="97"/>
      <c r="N2127" s="134"/>
      <c r="O2127" s="135"/>
    </row>
    <row r="2128" spans="2:15" s="133" customFormat="1" x14ac:dyDescent="0.3">
      <c r="B2128" s="133" t="s">
        <v>2366</v>
      </c>
      <c r="E2128" s="94"/>
      <c r="F2128" s="94"/>
      <c r="H2128" s="95" t="str">
        <f>IF(G2128="","",G2128/[1]SUMMARY!$J$5)</f>
        <v/>
      </c>
      <c r="J2128" s="134"/>
      <c r="K2128" s="134"/>
      <c r="L2128" s="134"/>
      <c r="M2128" s="97"/>
      <c r="N2128" s="134"/>
      <c r="O2128" s="135"/>
    </row>
    <row r="2129" spans="2:15" s="133" customFormat="1" x14ac:dyDescent="0.3">
      <c r="B2129" s="133" t="s">
        <v>2367</v>
      </c>
      <c r="E2129" s="94"/>
      <c r="F2129" s="94"/>
      <c r="H2129" s="95" t="str">
        <f>IF(G2129="","",G2129/[1]SUMMARY!$J$5)</f>
        <v/>
      </c>
      <c r="J2129" s="134"/>
      <c r="K2129" s="134"/>
      <c r="L2129" s="134"/>
      <c r="M2129" s="97"/>
      <c r="N2129" s="134"/>
      <c r="O2129" s="135"/>
    </row>
    <row r="2130" spans="2:15" s="133" customFormat="1" x14ac:dyDescent="0.3">
      <c r="B2130" s="133" t="s">
        <v>2368</v>
      </c>
      <c r="E2130" s="94"/>
      <c r="F2130" s="94"/>
      <c r="H2130" s="95" t="str">
        <f>IF(G2130="","",G2130/[1]SUMMARY!$J$5)</f>
        <v/>
      </c>
      <c r="J2130" s="134"/>
      <c r="K2130" s="134"/>
      <c r="L2130" s="134"/>
      <c r="M2130" s="97"/>
      <c r="N2130" s="134"/>
      <c r="O2130" s="135"/>
    </row>
    <row r="2131" spans="2:15" s="133" customFormat="1" x14ac:dyDescent="0.3">
      <c r="B2131" s="133" t="s">
        <v>2369</v>
      </c>
      <c r="E2131" s="94"/>
      <c r="F2131" s="94"/>
      <c r="H2131" s="95" t="str">
        <f>IF(G2131="","",G2131/[1]SUMMARY!$J$5)</f>
        <v/>
      </c>
      <c r="J2131" s="134"/>
      <c r="K2131" s="134"/>
      <c r="L2131" s="134"/>
      <c r="M2131" s="97"/>
      <c r="N2131" s="134"/>
      <c r="O2131" s="135"/>
    </row>
    <row r="2132" spans="2:15" s="133" customFormat="1" x14ac:dyDescent="0.3">
      <c r="B2132" s="133" t="s">
        <v>2370</v>
      </c>
      <c r="E2132" s="94"/>
      <c r="F2132" s="94"/>
      <c r="H2132" s="95" t="str">
        <f>IF(G2132="","",G2132/[1]SUMMARY!$J$5)</f>
        <v/>
      </c>
      <c r="J2132" s="134"/>
      <c r="K2132" s="134"/>
      <c r="L2132" s="134"/>
      <c r="M2132" s="97"/>
      <c r="N2132" s="134"/>
      <c r="O2132" s="135"/>
    </row>
    <row r="2133" spans="2:15" s="133" customFormat="1" x14ac:dyDescent="0.3">
      <c r="B2133" s="133" t="s">
        <v>2371</v>
      </c>
      <c r="E2133" s="94"/>
      <c r="F2133" s="94"/>
      <c r="H2133" s="95" t="str">
        <f>IF(G2133="","",G2133/[1]SUMMARY!$J$5)</f>
        <v/>
      </c>
      <c r="J2133" s="134"/>
      <c r="K2133" s="134"/>
      <c r="L2133" s="134"/>
      <c r="M2133" s="97"/>
      <c r="N2133" s="134"/>
      <c r="O2133" s="135"/>
    </row>
    <row r="2134" spans="2:15" s="133" customFormat="1" x14ac:dyDescent="0.3">
      <c r="B2134" s="133" t="s">
        <v>2372</v>
      </c>
      <c r="E2134" s="94"/>
      <c r="F2134" s="94"/>
      <c r="H2134" s="95" t="str">
        <f>IF(G2134="","",G2134/[1]SUMMARY!$J$5)</f>
        <v/>
      </c>
      <c r="J2134" s="134"/>
      <c r="K2134" s="134"/>
      <c r="L2134" s="134"/>
      <c r="M2134" s="97"/>
      <c r="N2134" s="134"/>
      <c r="O2134" s="135"/>
    </row>
    <row r="2135" spans="2:15" s="133" customFormat="1" x14ac:dyDescent="0.3">
      <c r="B2135" s="133" t="s">
        <v>2373</v>
      </c>
      <c r="E2135" s="94"/>
      <c r="F2135" s="94"/>
      <c r="H2135" s="95" t="str">
        <f>IF(G2135="","",G2135/[1]SUMMARY!$J$5)</f>
        <v/>
      </c>
      <c r="J2135" s="134"/>
      <c r="K2135" s="134"/>
      <c r="L2135" s="134"/>
      <c r="M2135" s="97"/>
      <c r="N2135" s="134"/>
      <c r="O2135" s="135"/>
    </row>
    <row r="2136" spans="2:15" s="133" customFormat="1" x14ac:dyDescent="0.3">
      <c r="B2136" s="133" t="s">
        <v>2374</v>
      </c>
      <c r="E2136" s="94"/>
      <c r="F2136" s="94"/>
      <c r="H2136" s="95" t="str">
        <f>IF(G2136="","",G2136/[1]SUMMARY!$J$5)</f>
        <v/>
      </c>
      <c r="J2136" s="134"/>
      <c r="K2136" s="134"/>
      <c r="L2136" s="134"/>
      <c r="M2136" s="97"/>
      <c r="N2136" s="134"/>
      <c r="O2136" s="135"/>
    </row>
    <row r="2137" spans="2:15" s="133" customFormat="1" x14ac:dyDescent="0.3">
      <c r="B2137" s="133" t="s">
        <v>2375</v>
      </c>
      <c r="E2137" s="94"/>
      <c r="F2137" s="94"/>
      <c r="H2137" s="95" t="str">
        <f>IF(G2137="","",G2137/[1]SUMMARY!$J$5)</f>
        <v/>
      </c>
      <c r="J2137" s="134"/>
      <c r="K2137" s="134"/>
      <c r="L2137" s="134"/>
      <c r="M2137" s="97"/>
      <c r="N2137" s="134"/>
      <c r="O2137" s="135"/>
    </row>
    <row r="2138" spans="2:15" s="133" customFormat="1" x14ac:dyDescent="0.3">
      <c r="B2138" s="133" t="s">
        <v>2376</v>
      </c>
      <c r="E2138" s="94"/>
      <c r="F2138" s="94"/>
      <c r="H2138" s="95" t="str">
        <f>IF(G2138="","",G2138/[1]SUMMARY!$J$5)</f>
        <v/>
      </c>
      <c r="J2138" s="134"/>
      <c r="K2138" s="134"/>
      <c r="L2138" s="134"/>
      <c r="M2138" s="97"/>
      <c r="N2138" s="134"/>
      <c r="O2138" s="135"/>
    </row>
    <row r="2139" spans="2:15" s="133" customFormat="1" x14ac:dyDescent="0.3">
      <c r="B2139" s="133" t="s">
        <v>2377</v>
      </c>
      <c r="E2139" s="94"/>
      <c r="F2139" s="94"/>
      <c r="H2139" s="95" t="str">
        <f>IF(G2139="","",G2139/[1]SUMMARY!$J$5)</f>
        <v/>
      </c>
      <c r="J2139" s="134"/>
      <c r="K2139" s="134"/>
      <c r="L2139" s="134"/>
      <c r="M2139" s="97"/>
      <c r="N2139" s="134"/>
      <c r="O2139" s="135"/>
    </row>
    <row r="2140" spans="2:15" s="133" customFormat="1" x14ac:dyDescent="0.3">
      <c r="B2140" s="133" t="s">
        <v>2378</v>
      </c>
      <c r="E2140" s="94"/>
      <c r="F2140" s="94"/>
      <c r="H2140" s="95" t="str">
        <f>IF(G2140="","",G2140/[1]SUMMARY!$J$5)</f>
        <v/>
      </c>
      <c r="J2140" s="134"/>
      <c r="K2140" s="134"/>
      <c r="L2140" s="134"/>
      <c r="M2140" s="97"/>
      <c r="N2140" s="134"/>
      <c r="O2140" s="135"/>
    </row>
    <row r="2141" spans="2:15" s="133" customFormat="1" x14ac:dyDescent="0.3">
      <c r="B2141" s="133" t="s">
        <v>2379</v>
      </c>
      <c r="E2141" s="94"/>
      <c r="F2141" s="94"/>
      <c r="H2141" s="95" t="str">
        <f>IF(G2141="","",G2141/[1]SUMMARY!$J$5)</f>
        <v/>
      </c>
      <c r="J2141" s="134"/>
      <c r="K2141" s="134"/>
      <c r="L2141" s="134"/>
      <c r="M2141" s="97"/>
      <c r="N2141" s="134"/>
      <c r="O2141" s="135"/>
    </row>
    <row r="2142" spans="2:15" s="133" customFormat="1" x14ac:dyDescent="0.3">
      <c r="B2142" s="133" t="s">
        <v>2380</v>
      </c>
      <c r="E2142" s="94"/>
      <c r="F2142" s="94"/>
      <c r="H2142" s="95" t="str">
        <f>IF(G2142="","",G2142/[1]SUMMARY!$J$5)</f>
        <v/>
      </c>
      <c r="J2142" s="134"/>
      <c r="K2142" s="134"/>
      <c r="L2142" s="134"/>
      <c r="M2142" s="97"/>
      <c r="N2142" s="134"/>
      <c r="O2142" s="135"/>
    </row>
    <row r="2143" spans="2:15" s="133" customFormat="1" x14ac:dyDescent="0.3">
      <c r="B2143" s="133" t="s">
        <v>2381</v>
      </c>
      <c r="E2143" s="94"/>
      <c r="F2143" s="94"/>
      <c r="H2143" s="95" t="str">
        <f>IF(G2143="","",G2143/[1]SUMMARY!$J$5)</f>
        <v/>
      </c>
      <c r="J2143" s="134"/>
      <c r="K2143" s="134"/>
      <c r="L2143" s="134"/>
      <c r="M2143" s="97"/>
      <c r="N2143" s="134"/>
      <c r="O2143" s="135"/>
    </row>
    <row r="2144" spans="2:15" s="133" customFormat="1" x14ac:dyDescent="0.3">
      <c r="B2144" s="133" t="s">
        <v>2382</v>
      </c>
      <c r="E2144" s="94"/>
      <c r="F2144" s="94"/>
      <c r="H2144" s="95" t="str">
        <f>IF(G2144="","",G2144/[1]SUMMARY!$J$5)</f>
        <v/>
      </c>
      <c r="J2144" s="134"/>
      <c r="K2144" s="134"/>
      <c r="L2144" s="134"/>
      <c r="M2144" s="97"/>
      <c r="N2144" s="134"/>
      <c r="O2144" s="135"/>
    </row>
    <row r="2145" spans="2:15" s="133" customFormat="1" x14ac:dyDescent="0.3">
      <c r="B2145" s="133" t="s">
        <v>2383</v>
      </c>
      <c r="E2145" s="94"/>
      <c r="F2145" s="94"/>
      <c r="H2145" s="95" t="str">
        <f>IF(G2145="","",G2145/[1]SUMMARY!$J$5)</f>
        <v/>
      </c>
      <c r="J2145" s="134"/>
      <c r="K2145" s="134"/>
      <c r="L2145" s="134"/>
      <c r="M2145" s="97"/>
      <c r="N2145" s="134"/>
      <c r="O2145" s="135"/>
    </row>
    <row r="2146" spans="2:15" s="133" customFormat="1" x14ac:dyDescent="0.3">
      <c r="B2146" s="133" t="s">
        <v>2384</v>
      </c>
      <c r="E2146" s="94"/>
      <c r="F2146" s="94"/>
      <c r="H2146" s="95" t="str">
        <f>IF(G2146="","",G2146/[1]SUMMARY!$J$5)</f>
        <v/>
      </c>
      <c r="J2146" s="134"/>
      <c r="K2146" s="134"/>
      <c r="L2146" s="134"/>
      <c r="M2146" s="97"/>
      <c r="N2146" s="134"/>
      <c r="O2146" s="135"/>
    </row>
    <row r="2147" spans="2:15" s="133" customFormat="1" x14ac:dyDescent="0.3">
      <c r="B2147" s="133" t="s">
        <v>2385</v>
      </c>
      <c r="E2147" s="94"/>
      <c r="F2147" s="94"/>
      <c r="H2147" s="95" t="str">
        <f>IF(G2147="","",G2147/[1]SUMMARY!$J$5)</f>
        <v/>
      </c>
      <c r="J2147" s="134"/>
      <c r="K2147" s="134"/>
      <c r="L2147" s="134"/>
      <c r="M2147" s="97"/>
      <c r="N2147" s="134"/>
      <c r="O2147" s="135"/>
    </row>
    <row r="2148" spans="2:15" s="133" customFormat="1" x14ac:dyDescent="0.3">
      <c r="B2148" s="133" t="s">
        <v>2386</v>
      </c>
      <c r="E2148" s="94"/>
      <c r="F2148" s="94"/>
      <c r="H2148" s="95" t="str">
        <f>IF(G2148="","",G2148/[1]SUMMARY!$J$5)</f>
        <v/>
      </c>
      <c r="J2148" s="134"/>
      <c r="K2148" s="134"/>
      <c r="L2148" s="134"/>
      <c r="M2148" s="97"/>
      <c r="N2148" s="134"/>
      <c r="O2148" s="135"/>
    </row>
    <row r="2149" spans="2:15" s="133" customFormat="1" x14ac:dyDescent="0.3">
      <c r="B2149" s="133" t="s">
        <v>2387</v>
      </c>
      <c r="E2149" s="94"/>
      <c r="F2149" s="94"/>
      <c r="H2149" s="95" t="str">
        <f>IF(G2149="","",G2149/[1]SUMMARY!$J$5)</f>
        <v/>
      </c>
      <c r="J2149" s="134"/>
      <c r="K2149" s="134"/>
      <c r="L2149" s="134"/>
      <c r="M2149" s="97"/>
      <c r="N2149" s="134"/>
      <c r="O2149" s="135"/>
    </row>
    <row r="2150" spans="2:15" s="133" customFormat="1" x14ac:dyDescent="0.3">
      <c r="B2150" s="133" t="s">
        <v>2388</v>
      </c>
      <c r="E2150" s="94"/>
      <c r="F2150" s="94"/>
      <c r="H2150" s="95" t="str">
        <f>IF(G2150="","",G2150/[1]SUMMARY!$J$5)</f>
        <v/>
      </c>
      <c r="J2150" s="134"/>
      <c r="K2150" s="134"/>
      <c r="L2150" s="134"/>
      <c r="M2150" s="97"/>
      <c r="N2150" s="134"/>
      <c r="O2150" s="135"/>
    </row>
    <row r="2151" spans="2:15" s="133" customFormat="1" x14ac:dyDescent="0.3">
      <c r="B2151" s="133" t="s">
        <v>2389</v>
      </c>
      <c r="E2151" s="94"/>
      <c r="F2151" s="94"/>
      <c r="H2151" s="95" t="str">
        <f>IF(G2151="","",G2151/[1]SUMMARY!$J$5)</f>
        <v/>
      </c>
      <c r="J2151" s="134"/>
      <c r="K2151" s="134"/>
      <c r="L2151" s="134"/>
      <c r="M2151" s="97"/>
      <c r="N2151" s="134"/>
      <c r="O2151" s="135"/>
    </row>
    <row r="2152" spans="2:15" s="133" customFormat="1" x14ac:dyDescent="0.3">
      <c r="B2152" s="133" t="s">
        <v>2390</v>
      </c>
      <c r="E2152" s="94"/>
      <c r="F2152" s="94"/>
      <c r="H2152" s="95" t="str">
        <f>IF(G2152="","",G2152/[1]SUMMARY!$J$5)</f>
        <v/>
      </c>
      <c r="J2152" s="134"/>
      <c r="K2152" s="134"/>
      <c r="L2152" s="134"/>
      <c r="M2152" s="97"/>
      <c r="N2152" s="134"/>
      <c r="O2152" s="135"/>
    </row>
    <row r="2153" spans="2:15" s="133" customFormat="1" x14ac:dyDescent="0.3">
      <c r="B2153" s="133" t="s">
        <v>2391</v>
      </c>
      <c r="E2153" s="94"/>
      <c r="F2153" s="94"/>
      <c r="H2153" s="95" t="str">
        <f>IF(G2153="","",G2153/[1]SUMMARY!$J$5)</f>
        <v/>
      </c>
      <c r="J2153" s="134"/>
      <c r="K2153" s="134"/>
      <c r="L2153" s="134"/>
      <c r="M2153" s="97"/>
      <c r="N2153" s="134"/>
      <c r="O2153" s="135"/>
    </row>
    <row r="2154" spans="2:15" s="133" customFormat="1" x14ac:dyDescent="0.3">
      <c r="B2154" s="133" t="s">
        <v>2392</v>
      </c>
      <c r="E2154" s="94"/>
      <c r="F2154" s="94"/>
      <c r="H2154" s="95" t="str">
        <f>IF(G2154="","",G2154/[1]SUMMARY!$J$5)</f>
        <v/>
      </c>
      <c r="J2154" s="134"/>
      <c r="K2154" s="134"/>
      <c r="L2154" s="134"/>
      <c r="M2154" s="97"/>
      <c r="N2154" s="134"/>
      <c r="O2154" s="135"/>
    </row>
    <row r="2155" spans="2:15" s="133" customFormat="1" x14ac:dyDescent="0.3">
      <c r="B2155" s="133" t="s">
        <v>2393</v>
      </c>
      <c r="E2155" s="94"/>
      <c r="F2155" s="94"/>
      <c r="H2155" s="95" t="str">
        <f>IF(G2155="","",G2155/[1]SUMMARY!$J$5)</f>
        <v/>
      </c>
      <c r="J2155" s="134"/>
      <c r="K2155" s="134"/>
      <c r="L2155" s="134"/>
      <c r="M2155" s="97"/>
      <c r="N2155" s="134"/>
      <c r="O2155" s="135"/>
    </row>
    <row r="2156" spans="2:15" s="133" customFormat="1" x14ac:dyDescent="0.3">
      <c r="B2156" s="133" t="s">
        <v>2394</v>
      </c>
      <c r="E2156" s="94"/>
      <c r="F2156" s="94"/>
      <c r="H2156" s="95" t="str">
        <f>IF(G2156="","",G2156/[1]SUMMARY!$J$5)</f>
        <v/>
      </c>
      <c r="J2156" s="134"/>
      <c r="K2156" s="134"/>
      <c r="L2156" s="134"/>
      <c r="M2156" s="97"/>
      <c r="N2156" s="134"/>
      <c r="O2156" s="135"/>
    </row>
    <row r="2157" spans="2:15" s="133" customFormat="1" x14ac:dyDescent="0.3">
      <c r="B2157" s="133" t="s">
        <v>2395</v>
      </c>
      <c r="E2157" s="94"/>
      <c r="F2157" s="94"/>
      <c r="H2157" s="95" t="str">
        <f>IF(G2157="","",G2157/[1]SUMMARY!$J$5)</f>
        <v/>
      </c>
      <c r="J2157" s="134"/>
      <c r="K2157" s="134"/>
      <c r="L2157" s="134"/>
      <c r="M2157" s="97"/>
      <c r="N2157" s="134"/>
      <c r="O2157" s="135"/>
    </row>
    <row r="2158" spans="2:15" s="133" customFormat="1" x14ac:dyDescent="0.3">
      <c r="B2158" s="133" t="s">
        <v>2396</v>
      </c>
      <c r="E2158" s="94"/>
      <c r="F2158" s="94"/>
      <c r="H2158" s="95" t="str">
        <f>IF(G2158="","",G2158/[1]SUMMARY!$J$5)</f>
        <v/>
      </c>
      <c r="J2158" s="134"/>
      <c r="K2158" s="134"/>
      <c r="L2158" s="134"/>
      <c r="M2158" s="97"/>
      <c r="N2158" s="134"/>
      <c r="O2158" s="135"/>
    </row>
    <row r="2159" spans="2:15" s="133" customFormat="1" x14ac:dyDescent="0.3">
      <c r="B2159" s="133" t="s">
        <v>2397</v>
      </c>
      <c r="E2159" s="94"/>
      <c r="F2159" s="94"/>
      <c r="H2159" s="95" t="str">
        <f>IF(G2159="","",G2159/[1]SUMMARY!$J$5)</f>
        <v/>
      </c>
      <c r="J2159" s="134"/>
      <c r="K2159" s="134"/>
      <c r="L2159" s="134"/>
      <c r="M2159" s="97"/>
      <c r="N2159" s="134"/>
      <c r="O2159" s="135"/>
    </row>
    <row r="2160" spans="2:15" s="133" customFormat="1" x14ac:dyDescent="0.3">
      <c r="B2160" s="133" t="s">
        <v>2398</v>
      </c>
      <c r="E2160" s="94"/>
      <c r="F2160" s="94"/>
      <c r="H2160" s="95" t="str">
        <f>IF(G2160="","",G2160/[1]SUMMARY!$J$5)</f>
        <v/>
      </c>
      <c r="J2160" s="134"/>
      <c r="K2160" s="134"/>
      <c r="L2160" s="134"/>
      <c r="M2160" s="97"/>
      <c r="N2160" s="134"/>
      <c r="O2160" s="135"/>
    </row>
    <row r="2161" spans="2:15" s="133" customFormat="1" x14ac:dyDescent="0.3">
      <c r="B2161" s="133" t="s">
        <v>2399</v>
      </c>
      <c r="E2161" s="94"/>
      <c r="F2161" s="94"/>
      <c r="H2161" s="95" t="str">
        <f>IF(G2161="","",G2161/[1]SUMMARY!$J$5)</f>
        <v/>
      </c>
      <c r="J2161" s="134"/>
      <c r="K2161" s="134"/>
      <c r="L2161" s="134"/>
      <c r="M2161" s="97"/>
      <c r="N2161" s="134"/>
      <c r="O2161" s="135"/>
    </row>
    <row r="2162" spans="2:15" s="133" customFormat="1" x14ac:dyDescent="0.3">
      <c r="B2162" s="133" t="s">
        <v>2400</v>
      </c>
      <c r="E2162" s="94"/>
      <c r="F2162" s="94"/>
      <c r="H2162" s="95" t="str">
        <f>IF(G2162="","",G2162/[1]SUMMARY!$J$5)</f>
        <v/>
      </c>
      <c r="J2162" s="134"/>
      <c r="K2162" s="134"/>
      <c r="L2162" s="134"/>
      <c r="M2162" s="97"/>
      <c r="N2162" s="134"/>
      <c r="O2162" s="135"/>
    </row>
    <row r="2163" spans="2:15" s="133" customFormat="1" x14ac:dyDescent="0.3">
      <c r="B2163" s="133" t="s">
        <v>2401</v>
      </c>
      <c r="E2163" s="94"/>
      <c r="F2163" s="94"/>
      <c r="H2163" s="95" t="str">
        <f>IF(G2163="","",G2163/[1]SUMMARY!$J$5)</f>
        <v/>
      </c>
      <c r="J2163" s="134"/>
      <c r="K2163" s="134"/>
      <c r="L2163" s="134"/>
      <c r="M2163" s="97"/>
      <c r="N2163" s="134"/>
      <c r="O2163" s="135"/>
    </row>
    <row r="2164" spans="2:15" s="133" customFormat="1" x14ac:dyDescent="0.3">
      <c r="B2164" s="133" t="s">
        <v>2402</v>
      </c>
      <c r="E2164" s="94"/>
      <c r="F2164" s="94"/>
      <c r="H2164" s="95" t="str">
        <f>IF(G2164="","",G2164/[1]SUMMARY!$J$5)</f>
        <v/>
      </c>
      <c r="J2164" s="134"/>
      <c r="K2164" s="134"/>
      <c r="L2164" s="134"/>
      <c r="M2164" s="97"/>
      <c r="N2164" s="134"/>
      <c r="O2164" s="135"/>
    </row>
    <row r="2165" spans="2:15" s="133" customFormat="1" x14ac:dyDescent="0.3">
      <c r="B2165" s="133" t="s">
        <v>2403</v>
      </c>
      <c r="E2165" s="94"/>
      <c r="F2165" s="94"/>
      <c r="H2165" s="95" t="str">
        <f>IF(G2165="","",G2165/[1]SUMMARY!$J$5)</f>
        <v/>
      </c>
      <c r="J2165" s="134"/>
      <c r="K2165" s="134"/>
      <c r="L2165" s="134"/>
      <c r="M2165" s="97"/>
      <c r="N2165" s="134"/>
      <c r="O2165" s="135"/>
    </row>
    <row r="2166" spans="2:15" s="133" customFormat="1" x14ac:dyDescent="0.3">
      <c r="B2166" s="133" t="s">
        <v>2404</v>
      </c>
      <c r="E2166" s="94"/>
      <c r="F2166" s="94"/>
      <c r="H2166" s="95" t="str">
        <f>IF(G2166="","",G2166/[1]SUMMARY!$J$5)</f>
        <v/>
      </c>
      <c r="J2166" s="134"/>
      <c r="K2166" s="134"/>
      <c r="L2166" s="134"/>
      <c r="M2166" s="97"/>
      <c r="N2166" s="134"/>
      <c r="O2166" s="135"/>
    </row>
    <row r="2167" spans="2:15" s="133" customFormat="1" x14ac:dyDescent="0.3">
      <c r="B2167" s="133" t="s">
        <v>2405</v>
      </c>
      <c r="E2167" s="94"/>
      <c r="F2167" s="94"/>
      <c r="H2167" s="95" t="str">
        <f>IF(G2167="","",G2167/[1]SUMMARY!$J$5)</f>
        <v/>
      </c>
      <c r="J2167" s="134"/>
      <c r="K2167" s="134"/>
      <c r="L2167" s="134"/>
      <c r="M2167" s="97"/>
      <c r="N2167" s="134"/>
      <c r="O2167" s="135"/>
    </row>
    <row r="2168" spans="2:15" s="133" customFormat="1" x14ac:dyDescent="0.3">
      <c r="B2168" s="133" t="s">
        <v>2406</v>
      </c>
      <c r="E2168" s="94"/>
      <c r="F2168" s="94"/>
      <c r="H2168" s="95" t="str">
        <f>IF(G2168="","",G2168/[1]SUMMARY!$J$5)</f>
        <v/>
      </c>
      <c r="J2168" s="134"/>
      <c r="K2168" s="134"/>
      <c r="L2168" s="134"/>
      <c r="M2168" s="97"/>
      <c r="N2168" s="134"/>
      <c r="O2168" s="135"/>
    </row>
    <row r="2169" spans="2:15" s="133" customFormat="1" x14ac:dyDescent="0.3">
      <c r="B2169" s="133" t="s">
        <v>2407</v>
      </c>
      <c r="E2169" s="94"/>
      <c r="F2169" s="94"/>
      <c r="H2169" s="95" t="str">
        <f>IF(G2169="","",G2169/[1]SUMMARY!$J$5)</f>
        <v/>
      </c>
      <c r="J2169" s="134"/>
      <c r="K2169" s="134"/>
      <c r="L2169" s="134"/>
      <c r="M2169" s="97"/>
      <c r="N2169" s="134"/>
      <c r="O2169" s="135"/>
    </row>
    <row r="2170" spans="2:15" s="133" customFormat="1" x14ac:dyDescent="0.3">
      <c r="B2170" s="133" t="s">
        <v>2408</v>
      </c>
      <c r="E2170" s="94"/>
      <c r="F2170" s="94"/>
      <c r="H2170" s="95" t="str">
        <f>IF(G2170="","",G2170/[1]SUMMARY!$J$5)</f>
        <v/>
      </c>
      <c r="J2170" s="134"/>
      <c r="K2170" s="134"/>
      <c r="L2170" s="134"/>
      <c r="M2170" s="97"/>
      <c r="N2170" s="134"/>
      <c r="O2170" s="135"/>
    </row>
    <row r="2171" spans="2:15" s="133" customFormat="1" x14ac:dyDescent="0.3">
      <c r="B2171" s="133" t="s">
        <v>2409</v>
      </c>
      <c r="E2171" s="94"/>
      <c r="F2171" s="94"/>
      <c r="H2171" s="95" t="str">
        <f>IF(G2171="","",G2171/[1]SUMMARY!$J$5)</f>
        <v/>
      </c>
      <c r="J2171" s="134"/>
      <c r="K2171" s="134"/>
      <c r="L2171" s="134"/>
      <c r="M2171" s="97"/>
      <c r="N2171" s="134"/>
      <c r="O2171" s="135"/>
    </row>
    <row r="2172" spans="2:15" s="133" customFormat="1" x14ac:dyDescent="0.3">
      <c r="B2172" s="133" t="s">
        <v>2410</v>
      </c>
      <c r="E2172" s="94"/>
      <c r="F2172" s="94"/>
      <c r="H2172" s="95" t="str">
        <f>IF(G2172="","",G2172/[1]SUMMARY!$J$5)</f>
        <v/>
      </c>
      <c r="J2172" s="134"/>
      <c r="K2172" s="134"/>
      <c r="L2172" s="134"/>
      <c r="M2172" s="97"/>
      <c r="N2172" s="134"/>
      <c r="O2172" s="135"/>
    </row>
    <row r="2173" spans="2:15" s="133" customFormat="1" x14ac:dyDescent="0.3">
      <c r="B2173" s="133" t="s">
        <v>2411</v>
      </c>
      <c r="E2173" s="94"/>
      <c r="F2173" s="94"/>
      <c r="H2173" s="95" t="str">
        <f>IF(G2173="","",G2173/[1]SUMMARY!$J$5)</f>
        <v/>
      </c>
      <c r="J2173" s="134"/>
      <c r="K2173" s="134"/>
      <c r="L2173" s="134"/>
      <c r="M2173" s="97"/>
      <c r="N2173" s="134"/>
      <c r="O2173" s="135"/>
    </row>
    <row r="2174" spans="2:15" s="133" customFormat="1" x14ac:dyDescent="0.3">
      <c r="B2174" s="133" t="s">
        <v>2412</v>
      </c>
      <c r="E2174" s="94"/>
      <c r="F2174" s="94"/>
      <c r="H2174" s="95" t="str">
        <f>IF(G2174="","",G2174/[1]SUMMARY!$J$5)</f>
        <v/>
      </c>
      <c r="J2174" s="134"/>
      <c r="K2174" s="134"/>
      <c r="L2174" s="134"/>
      <c r="M2174" s="97"/>
      <c r="N2174" s="134"/>
      <c r="O2174" s="135"/>
    </row>
    <row r="2175" spans="2:15" s="133" customFormat="1" x14ac:dyDescent="0.3">
      <c r="B2175" s="133" t="s">
        <v>2413</v>
      </c>
      <c r="E2175" s="94"/>
      <c r="F2175" s="94"/>
      <c r="H2175" s="95" t="str">
        <f>IF(G2175="","",G2175/[1]SUMMARY!$J$5)</f>
        <v/>
      </c>
      <c r="J2175" s="134"/>
      <c r="K2175" s="134"/>
      <c r="L2175" s="134"/>
      <c r="M2175" s="97"/>
      <c r="N2175" s="134"/>
      <c r="O2175" s="135"/>
    </row>
    <row r="2176" spans="2:15" s="133" customFormat="1" x14ac:dyDescent="0.3">
      <c r="B2176" s="133" t="s">
        <v>2414</v>
      </c>
      <c r="E2176" s="94"/>
      <c r="F2176" s="94"/>
      <c r="H2176" s="95" t="str">
        <f>IF(G2176="","",G2176/[1]SUMMARY!$J$5)</f>
        <v/>
      </c>
      <c r="J2176" s="134"/>
      <c r="K2176" s="134"/>
      <c r="L2176" s="134"/>
      <c r="M2176" s="97"/>
      <c r="N2176" s="134"/>
      <c r="O2176" s="135"/>
    </row>
    <row r="2177" spans="2:15" s="133" customFormat="1" x14ac:dyDescent="0.3">
      <c r="B2177" s="133" t="s">
        <v>2415</v>
      </c>
      <c r="E2177" s="94"/>
      <c r="F2177" s="94"/>
      <c r="H2177" s="95" t="str">
        <f>IF(G2177="","",G2177/[1]SUMMARY!$J$5)</f>
        <v/>
      </c>
      <c r="J2177" s="134"/>
      <c r="K2177" s="134"/>
      <c r="L2177" s="134"/>
      <c r="M2177" s="97"/>
      <c r="N2177" s="134"/>
      <c r="O2177" s="135"/>
    </row>
    <row r="2178" spans="2:15" s="133" customFormat="1" x14ac:dyDescent="0.3">
      <c r="B2178" s="133" t="s">
        <v>2416</v>
      </c>
      <c r="E2178" s="94"/>
      <c r="F2178" s="94"/>
      <c r="H2178" s="95" t="str">
        <f>IF(G2178="","",G2178/[1]SUMMARY!$J$5)</f>
        <v/>
      </c>
      <c r="J2178" s="134"/>
      <c r="K2178" s="134"/>
      <c r="L2178" s="134"/>
      <c r="M2178" s="97"/>
      <c r="N2178" s="134"/>
      <c r="O2178" s="135"/>
    </row>
    <row r="2179" spans="2:15" s="133" customFormat="1" x14ac:dyDescent="0.3">
      <c r="B2179" s="133" t="s">
        <v>2417</v>
      </c>
      <c r="E2179" s="94"/>
      <c r="F2179" s="94"/>
      <c r="H2179" s="95" t="str">
        <f>IF(G2179="","",G2179/[1]SUMMARY!$J$5)</f>
        <v/>
      </c>
      <c r="J2179" s="134"/>
      <c r="K2179" s="134"/>
      <c r="L2179" s="134"/>
      <c r="M2179" s="97"/>
      <c r="N2179" s="134"/>
      <c r="O2179" s="135"/>
    </row>
    <row r="2180" spans="2:15" s="133" customFormat="1" x14ac:dyDescent="0.3">
      <c r="B2180" s="133" t="s">
        <v>2418</v>
      </c>
      <c r="E2180" s="94"/>
      <c r="F2180" s="94"/>
      <c r="H2180" s="95" t="str">
        <f>IF(G2180="","",G2180/[1]SUMMARY!$J$5)</f>
        <v/>
      </c>
      <c r="J2180" s="134"/>
      <c r="K2180" s="134"/>
      <c r="L2180" s="134"/>
      <c r="M2180" s="97"/>
      <c r="N2180" s="134"/>
      <c r="O2180" s="135"/>
    </row>
    <row r="2181" spans="2:15" s="133" customFormat="1" x14ac:dyDescent="0.3">
      <c r="B2181" s="133" t="s">
        <v>2419</v>
      </c>
      <c r="E2181" s="94"/>
      <c r="F2181" s="94"/>
      <c r="H2181" s="95" t="str">
        <f>IF(G2181="","",G2181/[1]SUMMARY!$J$5)</f>
        <v/>
      </c>
      <c r="J2181" s="134"/>
      <c r="K2181" s="134"/>
      <c r="L2181" s="134"/>
      <c r="M2181" s="97"/>
      <c r="N2181" s="134"/>
      <c r="O2181" s="135"/>
    </row>
    <row r="2182" spans="2:15" s="133" customFormat="1" x14ac:dyDescent="0.3">
      <c r="B2182" s="133" t="s">
        <v>2420</v>
      </c>
      <c r="E2182" s="94"/>
      <c r="F2182" s="94"/>
      <c r="H2182" s="95" t="str">
        <f>IF(G2182="","",G2182/[1]SUMMARY!$J$5)</f>
        <v/>
      </c>
      <c r="J2182" s="134"/>
      <c r="K2182" s="134"/>
      <c r="L2182" s="134"/>
      <c r="M2182" s="97"/>
      <c r="N2182" s="134"/>
      <c r="O2182" s="135"/>
    </row>
    <row r="2183" spans="2:15" s="133" customFormat="1" x14ac:dyDescent="0.3">
      <c r="B2183" s="133" t="s">
        <v>2421</v>
      </c>
      <c r="E2183" s="94"/>
      <c r="F2183" s="94"/>
      <c r="H2183" s="95" t="str">
        <f>IF(G2183="","",G2183/[1]SUMMARY!$J$5)</f>
        <v/>
      </c>
      <c r="J2183" s="134"/>
      <c r="K2183" s="134"/>
      <c r="L2183" s="134"/>
      <c r="M2183" s="97"/>
      <c r="N2183" s="134"/>
      <c r="O2183" s="135"/>
    </row>
    <row r="2184" spans="2:15" s="133" customFormat="1" x14ac:dyDescent="0.3">
      <c r="B2184" s="133" t="s">
        <v>2422</v>
      </c>
      <c r="E2184" s="94"/>
      <c r="F2184" s="94"/>
      <c r="H2184" s="95" t="str">
        <f>IF(G2184="","",G2184/[1]SUMMARY!$J$5)</f>
        <v/>
      </c>
      <c r="J2184" s="134"/>
      <c r="K2184" s="134"/>
      <c r="L2184" s="134"/>
      <c r="M2184" s="97"/>
      <c r="N2184" s="134"/>
      <c r="O2184" s="135"/>
    </row>
    <row r="2185" spans="2:15" s="133" customFormat="1" x14ac:dyDescent="0.3">
      <c r="B2185" s="133" t="s">
        <v>2423</v>
      </c>
      <c r="E2185" s="94"/>
      <c r="F2185" s="94"/>
      <c r="H2185" s="95" t="str">
        <f>IF(G2185="","",G2185/[1]SUMMARY!$J$5)</f>
        <v/>
      </c>
      <c r="J2185" s="134"/>
      <c r="K2185" s="134"/>
      <c r="L2185" s="134"/>
      <c r="M2185" s="97"/>
      <c r="N2185" s="134"/>
      <c r="O2185" s="135"/>
    </row>
    <row r="2186" spans="2:15" s="133" customFormat="1" x14ac:dyDescent="0.3">
      <c r="B2186" s="133" t="s">
        <v>2424</v>
      </c>
      <c r="E2186" s="94"/>
      <c r="F2186" s="94"/>
      <c r="H2186" s="95" t="str">
        <f>IF(G2186="","",G2186/[1]SUMMARY!$J$5)</f>
        <v/>
      </c>
      <c r="J2186" s="134"/>
      <c r="K2186" s="134"/>
      <c r="L2186" s="134"/>
      <c r="M2186" s="97"/>
      <c r="N2186" s="134"/>
      <c r="O2186" s="135"/>
    </row>
    <row r="2187" spans="2:15" s="133" customFormat="1" x14ac:dyDescent="0.3">
      <c r="B2187" s="133" t="s">
        <v>2425</v>
      </c>
      <c r="E2187" s="94"/>
      <c r="F2187" s="94"/>
      <c r="H2187" s="95" t="str">
        <f>IF(G2187="","",G2187/[1]SUMMARY!$J$5)</f>
        <v/>
      </c>
      <c r="J2187" s="134"/>
      <c r="K2187" s="134"/>
      <c r="L2187" s="134"/>
      <c r="M2187" s="97"/>
      <c r="N2187" s="134"/>
      <c r="O2187" s="135"/>
    </row>
    <row r="2188" spans="2:15" s="133" customFormat="1" x14ac:dyDescent="0.3">
      <c r="B2188" s="133" t="s">
        <v>2426</v>
      </c>
      <c r="E2188" s="94"/>
      <c r="F2188" s="94"/>
      <c r="H2188" s="95" t="str">
        <f>IF(G2188="","",G2188/[1]SUMMARY!$J$5)</f>
        <v/>
      </c>
      <c r="J2188" s="134"/>
      <c r="K2188" s="134"/>
      <c r="L2188" s="134"/>
      <c r="M2188" s="97"/>
      <c r="N2188" s="134"/>
      <c r="O2188" s="135"/>
    </row>
    <row r="2189" spans="2:15" s="133" customFormat="1" x14ac:dyDescent="0.3">
      <c r="B2189" s="133" t="s">
        <v>2427</v>
      </c>
      <c r="E2189" s="94"/>
      <c r="F2189" s="94"/>
      <c r="H2189" s="95" t="str">
        <f>IF(G2189="","",G2189/[1]SUMMARY!$J$5)</f>
        <v/>
      </c>
      <c r="J2189" s="134"/>
      <c r="K2189" s="134"/>
      <c r="L2189" s="134"/>
      <c r="M2189" s="97"/>
      <c r="N2189" s="134"/>
      <c r="O2189" s="135"/>
    </row>
    <row r="2190" spans="2:15" s="133" customFormat="1" x14ac:dyDescent="0.3">
      <c r="B2190" s="133" t="s">
        <v>2428</v>
      </c>
      <c r="E2190" s="94"/>
      <c r="F2190" s="94"/>
      <c r="H2190" s="95" t="str">
        <f>IF(G2190="","",G2190/[1]SUMMARY!$J$5)</f>
        <v/>
      </c>
      <c r="J2190" s="134"/>
      <c r="K2190" s="134"/>
      <c r="L2190" s="134"/>
      <c r="M2190" s="97"/>
      <c r="N2190" s="134"/>
      <c r="O2190" s="135"/>
    </row>
    <row r="2191" spans="2:15" s="133" customFormat="1" x14ac:dyDescent="0.3">
      <c r="B2191" s="133" t="s">
        <v>2429</v>
      </c>
      <c r="E2191" s="94"/>
      <c r="F2191" s="94"/>
      <c r="H2191" s="95" t="str">
        <f>IF(G2191="","",G2191/[1]SUMMARY!$J$5)</f>
        <v/>
      </c>
      <c r="J2191" s="134"/>
      <c r="K2191" s="134"/>
      <c r="L2191" s="134"/>
      <c r="M2191" s="97"/>
      <c r="N2191" s="134"/>
      <c r="O2191" s="135"/>
    </row>
    <row r="2192" spans="2:15" s="133" customFormat="1" x14ac:dyDescent="0.3">
      <c r="B2192" s="133" t="s">
        <v>2430</v>
      </c>
      <c r="E2192" s="94"/>
      <c r="F2192" s="94"/>
      <c r="H2192" s="95" t="str">
        <f>IF(G2192="","",G2192/[1]SUMMARY!$J$5)</f>
        <v/>
      </c>
      <c r="J2192" s="134"/>
      <c r="K2192" s="134"/>
      <c r="L2192" s="134"/>
      <c r="M2192" s="97"/>
      <c r="N2192" s="134"/>
      <c r="O2192" s="135"/>
    </row>
    <row r="2193" spans="2:15" s="133" customFormat="1" x14ac:dyDescent="0.3">
      <c r="B2193" s="133" t="s">
        <v>2431</v>
      </c>
      <c r="E2193" s="94"/>
      <c r="F2193" s="94"/>
      <c r="H2193" s="95" t="str">
        <f>IF(G2193="","",G2193/[1]SUMMARY!$J$5)</f>
        <v/>
      </c>
      <c r="J2193" s="134"/>
      <c r="K2193" s="134"/>
      <c r="L2193" s="134"/>
      <c r="M2193" s="97"/>
      <c r="N2193" s="134"/>
      <c r="O2193" s="135"/>
    </row>
    <row r="2194" spans="2:15" s="133" customFormat="1" x14ac:dyDescent="0.3">
      <c r="B2194" s="133" t="s">
        <v>2432</v>
      </c>
      <c r="E2194" s="94"/>
      <c r="F2194" s="94"/>
      <c r="H2194" s="95" t="str">
        <f>IF(G2194="","",G2194/[1]SUMMARY!$J$5)</f>
        <v/>
      </c>
      <c r="J2194" s="134"/>
      <c r="K2194" s="134"/>
      <c r="L2194" s="134"/>
      <c r="M2194" s="97"/>
      <c r="N2194" s="134"/>
      <c r="O2194" s="135"/>
    </row>
    <row r="2195" spans="2:15" s="133" customFormat="1" x14ac:dyDescent="0.3">
      <c r="B2195" s="133" t="s">
        <v>2433</v>
      </c>
      <c r="E2195" s="94"/>
      <c r="F2195" s="94"/>
      <c r="H2195" s="95" t="str">
        <f>IF(G2195="","",G2195/[1]SUMMARY!$J$5)</f>
        <v/>
      </c>
      <c r="J2195" s="134"/>
      <c r="K2195" s="134"/>
      <c r="L2195" s="134"/>
      <c r="M2195" s="97"/>
      <c r="N2195" s="134"/>
      <c r="O2195" s="135"/>
    </row>
    <row r="2196" spans="2:15" s="133" customFormat="1" x14ac:dyDescent="0.3">
      <c r="B2196" s="133" t="s">
        <v>2434</v>
      </c>
      <c r="E2196" s="94"/>
      <c r="F2196" s="94"/>
      <c r="H2196" s="95" t="str">
        <f>IF(G2196="","",G2196/[1]SUMMARY!$J$5)</f>
        <v/>
      </c>
      <c r="J2196" s="134"/>
      <c r="K2196" s="134"/>
      <c r="L2196" s="134"/>
      <c r="M2196" s="97"/>
      <c r="N2196" s="134"/>
      <c r="O2196" s="135"/>
    </row>
    <row r="2197" spans="2:15" s="133" customFormat="1" x14ac:dyDescent="0.3">
      <c r="B2197" s="133" t="s">
        <v>2435</v>
      </c>
      <c r="E2197" s="94"/>
      <c r="F2197" s="94"/>
      <c r="H2197" s="95" t="str">
        <f>IF(G2197="","",G2197/[1]SUMMARY!$J$5)</f>
        <v/>
      </c>
      <c r="J2197" s="134"/>
      <c r="K2197" s="134"/>
      <c r="L2197" s="134"/>
      <c r="M2197" s="97"/>
      <c r="N2197" s="134"/>
      <c r="O2197" s="135"/>
    </row>
    <row r="2198" spans="2:15" s="133" customFormat="1" x14ac:dyDescent="0.3">
      <c r="B2198" s="133" t="s">
        <v>2436</v>
      </c>
      <c r="E2198" s="94"/>
      <c r="F2198" s="94"/>
      <c r="H2198" s="95" t="str">
        <f>IF(G2198="","",G2198/[1]SUMMARY!$J$5)</f>
        <v/>
      </c>
      <c r="J2198" s="134"/>
      <c r="K2198" s="134"/>
      <c r="L2198" s="134"/>
      <c r="M2198" s="97"/>
      <c r="N2198" s="134"/>
      <c r="O2198" s="135"/>
    </row>
    <row r="2199" spans="2:15" s="133" customFormat="1" x14ac:dyDescent="0.3">
      <c r="B2199" s="133" t="s">
        <v>2437</v>
      </c>
      <c r="E2199" s="94"/>
      <c r="F2199" s="94"/>
      <c r="H2199" s="95" t="str">
        <f>IF(G2199="","",G2199/[1]SUMMARY!$J$5)</f>
        <v/>
      </c>
      <c r="J2199" s="134"/>
      <c r="K2199" s="134"/>
      <c r="L2199" s="134"/>
      <c r="M2199" s="97"/>
      <c r="N2199" s="134"/>
      <c r="O2199" s="135"/>
    </row>
    <row r="2200" spans="2:15" s="133" customFormat="1" x14ac:dyDescent="0.3">
      <c r="B2200" s="133" t="s">
        <v>2438</v>
      </c>
      <c r="E2200" s="94"/>
      <c r="F2200" s="94"/>
      <c r="H2200" s="95" t="str">
        <f>IF(G2200="","",G2200/[1]SUMMARY!$J$5)</f>
        <v/>
      </c>
      <c r="J2200" s="134"/>
      <c r="K2200" s="134"/>
      <c r="L2200" s="134"/>
      <c r="M2200" s="97"/>
      <c r="N2200" s="134"/>
      <c r="O2200" s="135"/>
    </row>
    <row r="2201" spans="2:15" s="133" customFormat="1" x14ac:dyDescent="0.3">
      <c r="B2201" s="133" t="s">
        <v>2439</v>
      </c>
      <c r="E2201" s="94"/>
      <c r="F2201" s="94"/>
      <c r="H2201" s="95" t="str">
        <f>IF(G2201="","",G2201/[1]SUMMARY!$J$5)</f>
        <v/>
      </c>
      <c r="J2201" s="134"/>
      <c r="K2201" s="134"/>
      <c r="L2201" s="134"/>
      <c r="M2201" s="97"/>
      <c r="N2201" s="134"/>
      <c r="O2201" s="135"/>
    </row>
    <row r="2202" spans="2:15" s="133" customFormat="1" x14ac:dyDescent="0.3">
      <c r="B2202" s="133" t="s">
        <v>2440</v>
      </c>
      <c r="E2202" s="94"/>
      <c r="F2202" s="94"/>
      <c r="H2202" s="95" t="str">
        <f>IF(G2202="","",G2202/[1]SUMMARY!$J$5)</f>
        <v/>
      </c>
      <c r="J2202" s="134"/>
      <c r="K2202" s="134"/>
      <c r="L2202" s="134"/>
      <c r="M2202" s="97"/>
      <c r="N2202" s="134"/>
      <c r="O2202" s="135"/>
    </row>
    <row r="2203" spans="2:15" s="133" customFormat="1" x14ac:dyDescent="0.3">
      <c r="B2203" s="133" t="s">
        <v>2441</v>
      </c>
      <c r="E2203" s="94"/>
      <c r="F2203" s="94"/>
      <c r="H2203" s="95" t="str">
        <f>IF(G2203="","",G2203/[1]SUMMARY!$J$5)</f>
        <v/>
      </c>
      <c r="J2203" s="134"/>
      <c r="K2203" s="134"/>
      <c r="L2203" s="134"/>
      <c r="M2203" s="97"/>
      <c r="N2203" s="134"/>
      <c r="O2203" s="135"/>
    </row>
    <row r="2204" spans="2:15" s="133" customFormat="1" x14ac:dyDescent="0.3">
      <c r="B2204" s="133" t="s">
        <v>2442</v>
      </c>
      <c r="E2204" s="94"/>
      <c r="F2204" s="94"/>
      <c r="H2204" s="95" t="str">
        <f>IF(G2204="","",G2204/[1]SUMMARY!$J$5)</f>
        <v/>
      </c>
      <c r="J2204" s="134"/>
      <c r="K2204" s="134"/>
      <c r="L2204" s="134"/>
      <c r="M2204" s="97"/>
      <c r="N2204" s="134"/>
      <c r="O2204" s="135"/>
    </row>
    <row r="2205" spans="2:15" s="133" customFormat="1" x14ac:dyDescent="0.3">
      <c r="B2205" s="133" t="s">
        <v>2443</v>
      </c>
      <c r="E2205" s="94"/>
      <c r="F2205" s="94"/>
      <c r="H2205" s="95" t="str">
        <f>IF(G2205="","",G2205/[1]SUMMARY!$J$5)</f>
        <v/>
      </c>
      <c r="J2205" s="134"/>
      <c r="K2205" s="134"/>
      <c r="L2205" s="134"/>
      <c r="M2205" s="97"/>
      <c r="N2205" s="134"/>
      <c r="O2205" s="135"/>
    </row>
    <row r="2206" spans="2:15" s="133" customFormat="1" x14ac:dyDescent="0.3">
      <c r="B2206" s="133" t="s">
        <v>2444</v>
      </c>
      <c r="E2206" s="94"/>
      <c r="F2206" s="94"/>
      <c r="H2206" s="95" t="str">
        <f>IF(G2206="","",G2206/[1]SUMMARY!$J$5)</f>
        <v/>
      </c>
      <c r="J2206" s="134"/>
      <c r="K2206" s="134"/>
      <c r="L2206" s="134"/>
      <c r="M2206" s="97"/>
      <c r="N2206" s="134"/>
      <c r="O2206" s="135"/>
    </row>
    <row r="2207" spans="2:15" s="133" customFormat="1" x14ac:dyDescent="0.3">
      <c r="B2207" s="133" t="s">
        <v>2445</v>
      </c>
      <c r="E2207" s="94"/>
      <c r="F2207" s="94"/>
      <c r="H2207" s="95" t="str">
        <f>IF(G2207="","",G2207/[1]SUMMARY!$J$5)</f>
        <v/>
      </c>
      <c r="J2207" s="134"/>
      <c r="K2207" s="134"/>
      <c r="L2207" s="134"/>
      <c r="M2207" s="97"/>
      <c r="N2207" s="134"/>
      <c r="O2207" s="135"/>
    </row>
    <row r="2208" spans="2:15" s="133" customFormat="1" x14ac:dyDescent="0.3">
      <c r="B2208" s="133" t="s">
        <v>2446</v>
      </c>
      <c r="E2208" s="94"/>
      <c r="F2208" s="94"/>
      <c r="H2208" s="95" t="str">
        <f>IF(G2208="","",G2208/[1]SUMMARY!$J$5)</f>
        <v/>
      </c>
      <c r="J2208" s="134"/>
      <c r="K2208" s="134"/>
      <c r="L2208" s="134"/>
      <c r="M2208" s="97"/>
      <c r="N2208" s="134"/>
      <c r="O2208" s="135"/>
    </row>
    <row r="2209" spans="2:15" s="133" customFormat="1" x14ac:dyDescent="0.3">
      <c r="B2209" s="133" t="s">
        <v>2447</v>
      </c>
      <c r="E2209" s="94"/>
      <c r="F2209" s="94"/>
      <c r="H2209" s="95" t="str">
        <f>IF(G2209="","",G2209/[1]SUMMARY!$J$5)</f>
        <v/>
      </c>
      <c r="J2209" s="134"/>
      <c r="K2209" s="134"/>
      <c r="L2209" s="134"/>
      <c r="M2209" s="97"/>
      <c r="N2209" s="134"/>
      <c r="O2209" s="135"/>
    </row>
    <row r="2210" spans="2:15" s="133" customFormat="1" x14ac:dyDescent="0.3">
      <c r="B2210" s="133" t="s">
        <v>2448</v>
      </c>
      <c r="E2210" s="94"/>
      <c r="F2210" s="94"/>
      <c r="H2210" s="95" t="str">
        <f>IF(G2210="","",G2210/[1]SUMMARY!$J$5)</f>
        <v/>
      </c>
      <c r="J2210" s="134"/>
      <c r="K2210" s="134"/>
      <c r="L2210" s="134"/>
      <c r="M2210" s="97"/>
      <c r="N2210" s="134"/>
      <c r="O2210" s="135"/>
    </row>
    <row r="2211" spans="2:15" s="133" customFormat="1" x14ac:dyDescent="0.3">
      <c r="B2211" s="133" t="s">
        <v>2449</v>
      </c>
      <c r="E2211" s="94"/>
      <c r="F2211" s="94"/>
      <c r="H2211" s="95" t="str">
        <f>IF(G2211="","",G2211/[1]SUMMARY!$J$5)</f>
        <v/>
      </c>
      <c r="J2211" s="134"/>
      <c r="K2211" s="134"/>
      <c r="L2211" s="134"/>
      <c r="M2211" s="97"/>
      <c r="N2211" s="134"/>
      <c r="O2211" s="135"/>
    </row>
    <row r="2212" spans="2:15" s="133" customFormat="1" x14ac:dyDescent="0.3">
      <c r="B2212" s="133" t="s">
        <v>2450</v>
      </c>
      <c r="E2212" s="94"/>
      <c r="F2212" s="94"/>
      <c r="H2212" s="95" t="str">
        <f>IF(G2212="","",G2212/[1]SUMMARY!$J$5)</f>
        <v/>
      </c>
      <c r="J2212" s="134"/>
      <c r="K2212" s="134"/>
      <c r="L2212" s="134"/>
      <c r="M2212" s="97"/>
      <c r="N2212" s="134"/>
      <c r="O2212" s="135"/>
    </row>
    <row r="2213" spans="2:15" s="133" customFormat="1" x14ac:dyDescent="0.3">
      <c r="B2213" s="133" t="s">
        <v>2451</v>
      </c>
      <c r="E2213" s="94"/>
      <c r="F2213" s="94"/>
      <c r="H2213" s="95" t="str">
        <f>IF(G2213="","",G2213/[1]SUMMARY!$J$5)</f>
        <v/>
      </c>
      <c r="J2213" s="134"/>
      <c r="K2213" s="134"/>
      <c r="L2213" s="134"/>
      <c r="M2213" s="97"/>
      <c r="N2213" s="134"/>
      <c r="O2213" s="135"/>
    </row>
    <row r="2214" spans="2:15" s="133" customFormat="1" x14ac:dyDescent="0.3">
      <c r="B2214" s="133" t="s">
        <v>2452</v>
      </c>
      <c r="E2214" s="94"/>
      <c r="F2214" s="94"/>
      <c r="H2214" s="95" t="str">
        <f>IF(G2214="","",G2214/[1]SUMMARY!$J$5)</f>
        <v/>
      </c>
      <c r="J2214" s="134"/>
      <c r="K2214" s="134"/>
      <c r="L2214" s="134"/>
      <c r="M2214" s="97"/>
      <c r="N2214" s="134"/>
      <c r="O2214" s="135"/>
    </row>
    <row r="2215" spans="2:15" s="133" customFormat="1" x14ac:dyDescent="0.3">
      <c r="B2215" s="133" t="s">
        <v>2453</v>
      </c>
      <c r="E2215" s="94"/>
      <c r="F2215" s="94"/>
      <c r="H2215" s="95" t="str">
        <f>IF(G2215="","",G2215/[1]SUMMARY!$J$5)</f>
        <v/>
      </c>
      <c r="J2215" s="134"/>
      <c r="K2215" s="134"/>
      <c r="L2215" s="134"/>
      <c r="M2215" s="97"/>
      <c r="N2215" s="134"/>
      <c r="O2215" s="135"/>
    </row>
    <row r="2216" spans="2:15" s="133" customFormat="1" x14ac:dyDescent="0.3">
      <c r="B2216" s="133" t="s">
        <v>2454</v>
      </c>
      <c r="E2216" s="94"/>
      <c r="F2216" s="94"/>
      <c r="H2216" s="95" t="str">
        <f>IF(G2216="","",G2216/[1]SUMMARY!$J$5)</f>
        <v/>
      </c>
      <c r="J2216" s="134"/>
      <c r="K2216" s="134"/>
      <c r="L2216" s="134"/>
      <c r="M2216" s="97"/>
      <c r="N2216" s="134"/>
      <c r="O2216" s="135"/>
    </row>
    <row r="2217" spans="2:15" s="133" customFormat="1" x14ac:dyDescent="0.3">
      <c r="B2217" s="133" t="s">
        <v>2455</v>
      </c>
      <c r="E2217" s="94"/>
      <c r="F2217" s="94"/>
      <c r="H2217" s="95" t="str">
        <f>IF(G2217="","",G2217/[1]SUMMARY!$J$5)</f>
        <v/>
      </c>
      <c r="J2217" s="134"/>
      <c r="K2217" s="134"/>
      <c r="L2217" s="134"/>
      <c r="M2217" s="97"/>
      <c r="N2217" s="134"/>
      <c r="O2217" s="135"/>
    </row>
    <row r="2218" spans="2:15" s="133" customFormat="1" x14ac:dyDescent="0.3">
      <c r="B2218" s="133" t="s">
        <v>2456</v>
      </c>
      <c r="E2218" s="94"/>
      <c r="F2218" s="94"/>
      <c r="H2218" s="95" t="str">
        <f>IF(G2218="","",G2218/[1]SUMMARY!$J$5)</f>
        <v/>
      </c>
      <c r="J2218" s="134"/>
      <c r="K2218" s="134"/>
      <c r="L2218" s="134"/>
      <c r="M2218" s="97"/>
      <c r="N2218" s="134"/>
      <c r="O2218" s="135"/>
    </row>
    <row r="2219" spans="2:15" s="133" customFormat="1" x14ac:dyDescent="0.3">
      <c r="B2219" s="133" t="s">
        <v>2457</v>
      </c>
      <c r="E2219" s="94"/>
      <c r="F2219" s="94"/>
      <c r="H2219" s="95" t="str">
        <f>IF(G2219="","",G2219/[1]SUMMARY!$J$5)</f>
        <v/>
      </c>
      <c r="J2219" s="134"/>
      <c r="K2219" s="134"/>
      <c r="L2219" s="134"/>
      <c r="M2219" s="97"/>
      <c r="N2219" s="134"/>
      <c r="O2219" s="135"/>
    </row>
    <row r="2220" spans="2:15" s="133" customFormat="1" x14ac:dyDescent="0.3">
      <c r="B2220" s="133" t="s">
        <v>2458</v>
      </c>
      <c r="E2220" s="94"/>
      <c r="F2220" s="94"/>
      <c r="H2220" s="95" t="str">
        <f>IF(G2220="","",G2220/[1]SUMMARY!$J$5)</f>
        <v/>
      </c>
      <c r="J2220" s="134"/>
      <c r="K2220" s="134"/>
      <c r="L2220" s="134"/>
      <c r="M2220" s="97"/>
      <c r="N2220" s="134"/>
      <c r="O2220" s="135"/>
    </row>
    <row r="2221" spans="2:15" s="133" customFormat="1" x14ac:dyDescent="0.3">
      <c r="B2221" s="133" t="s">
        <v>2459</v>
      </c>
      <c r="E2221" s="94"/>
      <c r="F2221" s="94"/>
      <c r="H2221" s="95" t="str">
        <f>IF(G2221="","",G2221/[1]SUMMARY!$J$5)</f>
        <v/>
      </c>
      <c r="J2221" s="134"/>
      <c r="K2221" s="134"/>
      <c r="L2221" s="134"/>
      <c r="M2221" s="97"/>
      <c r="N2221" s="134"/>
      <c r="O2221" s="135"/>
    </row>
    <row r="2222" spans="2:15" s="133" customFormat="1" x14ac:dyDescent="0.3">
      <c r="B2222" s="133" t="s">
        <v>2460</v>
      </c>
      <c r="E2222" s="94"/>
      <c r="F2222" s="94"/>
      <c r="H2222" s="95" t="str">
        <f>IF(G2222="","",G2222/[1]SUMMARY!$J$5)</f>
        <v/>
      </c>
      <c r="J2222" s="134"/>
      <c r="K2222" s="134"/>
      <c r="L2222" s="134"/>
      <c r="M2222" s="97"/>
      <c r="N2222" s="134"/>
      <c r="O2222" s="135"/>
    </row>
    <row r="2223" spans="2:15" s="133" customFormat="1" x14ac:dyDescent="0.3">
      <c r="B2223" s="133" t="s">
        <v>2461</v>
      </c>
      <c r="E2223" s="94"/>
      <c r="F2223" s="94"/>
      <c r="H2223" s="95" t="str">
        <f>IF(G2223="","",G2223/[1]SUMMARY!$J$5)</f>
        <v/>
      </c>
      <c r="J2223" s="134"/>
      <c r="K2223" s="134"/>
      <c r="L2223" s="134"/>
      <c r="M2223" s="97"/>
      <c r="N2223" s="134"/>
      <c r="O2223" s="135"/>
    </row>
    <row r="2224" spans="2:15" s="133" customFormat="1" x14ac:dyDescent="0.3">
      <c r="B2224" s="133" t="s">
        <v>2462</v>
      </c>
      <c r="E2224" s="94"/>
      <c r="F2224" s="94"/>
      <c r="H2224" s="95" t="str">
        <f>IF(G2224="","",G2224/[1]SUMMARY!$J$5)</f>
        <v/>
      </c>
      <c r="J2224" s="134"/>
      <c r="K2224" s="134"/>
      <c r="L2224" s="134"/>
      <c r="M2224" s="97"/>
      <c r="N2224" s="134"/>
      <c r="O2224" s="135"/>
    </row>
    <row r="2225" spans="2:15" s="133" customFormat="1" x14ac:dyDescent="0.3">
      <c r="B2225" s="133" t="s">
        <v>2463</v>
      </c>
      <c r="E2225" s="94"/>
      <c r="F2225" s="94"/>
      <c r="H2225" s="95" t="str">
        <f>IF(G2225="","",G2225/[1]SUMMARY!$J$5)</f>
        <v/>
      </c>
      <c r="J2225" s="134"/>
      <c r="K2225" s="134"/>
      <c r="L2225" s="134"/>
      <c r="M2225" s="97"/>
      <c r="N2225" s="134"/>
      <c r="O2225" s="135"/>
    </row>
    <row r="2226" spans="2:15" s="133" customFormat="1" x14ac:dyDescent="0.3">
      <c r="B2226" s="133" t="s">
        <v>2464</v>
      </c>
      <c r="E2226" s="94"/>
      <c r="F2226" s="94"/>
      <c r="H2226" s="95" t="str">
        <f>IF(G2226="","",G2226/[1]SUMMARY!$J$5)</f>
        <v/>
      </c>
      <c r="J2226" s="134"/>
      <c r="K2226" s="134"/>
      <c r="L2226" s="134"/>
      <c r="M2226" s="97"/>
      <c r="N2226" s="134"/>
      <c r="O2226" s="135"/>
    </row>
    <row r="2227" spans="2:15" s="133" customFormat="1" x14ac:dyDescent="0.3">
      <c r="B2227" s="133" t="s">
        <v>2465</v>
      </c>
      <c r="E2227" s="94"/>
      <c r="F2227" s="94"/>
      <c r="H2227" s="95" t="str">
        <f>IF(G2227="","",G2227/[1]SUMMARY!$J$5)</f>
        <v/>
      </c>
      <c r="J2227" s="134"/>
      <c r="K2227" s="134"/>
      <c r="L2227" s="134"/>
      <c r="M2227" s="97"/>
      <c r="N2227" s="134"/>
      <c r="O2227" s="135"/>
    </row>
    <row r="2228" spans="2:15" s="133" customFormat="1" x14ac:dyDescent="0.3">
      <c r="B2228" s="133" t="s">
        <v>2466</v>
      </c>
      <c r="E2228" s="94"/>
      <c r="F2228" s="94"/>
      <c r="H2228" s="95" t="str">
        <f>IF(G2228="","",G2228/[1]SUMMARY!$J$5)</f>
        <v/>
      </c>
      <c r="J2228" s="134"/>
      <c r="K2228" s="134"/>
      <c r="L2228" s="134"/>
      <c r="M2228" s="97"/>
      <c r="N2228" s="134"/>
      <c r="O2228" s="135"/>
    </row>
    <row r="2229" spans="2:15" s="133" customFormat="1" x14ac:dyDescent="0.3">
      <c r="B2229" s="133" t="s">
        <v>2467</v>
      </c>
      <c r="E2229" s="94"/>
      <c r="F2229" s="94"/>
      <c r="H2229" s="95" t="str">
        <f>IF(G2229="","",G2229/[1]SUMMARY!$J$5)</f>
        <v/>
      </c>
      <c r="J2229" s="134"/>
      <c r="K2229" s="134"/>
      <c r="L2229" s="134"/>
      <c r="M2229" s="97"/>
      <c r="N2229" s="134"/>
      <c r="O2229" s="135"/>
    </row>
    <row r="2230" spans="2:15" s="133" customFormat="1" x14ac:dyDescent="0.3">
      <c r="B2230" s="133" t="s">
        <v>2468</v>
      </c>
      <c r="E2230" s="94"/>
      <c r="F2230" s="94"/>
      <c r="H2230" s="95" t="str">
        <f>IF(G2230="","",G2230/[1]SUMMARY!$J$5)</f>
        <v/>
      </c>
      <c r="J2230" s="134"/>
      <c r="K2230" s="134"/>
      <c r="L2230" s="134"/>
      <c r="M2230" s="97"/>
      <c r="N2230" s="134"/>
      <c r="O2230" s="135"/>
    </row>
    <row r="2231" spans="2:15" s="133" customFormat="1" x14ac:dyDescent="0.3">
      <c r="B2231" s="133" t="s">
        <v>2469</v>
      </c>
      <c r="E2231" s="94"/>
      <c r="F2231" s="94"/>
      <c r="H2231" s="95" t="str">
        <f>IF(G2231="","",G2231/[1]SUMMARY!$J$5)</f>
        <v/>
      </c>
      <c r="J2231" s="134"/>
      <c r="K2231" s="134"/>
      <c r="L2231" s="134"/>
      <c r="M2231" s="97"/>
      <c r="N2231" s="134"/>
      <c r="O2231" s="135"/>
    </row>
    <row r="2232" spans="2:15" s="133" customFormat="1" x14ac:dyDescent="0.3">
      <c r="B2232" s="133" t="s">
        <v>2470</v>
      </c>
      <c r="E2232" s="94"/>
      <c r="F2232" s="94"/>
      <c r="H2232" s="95" t="str">
        <f>IF(G2232="","",G2232/[1]SUMMARY!$J$5)</f>
        <v/>
      </c>
      <c r="J2232" s="134"/>
      <c r="K2232" s="134"/>
      <c r="L2232" s="134"/>
      <c r="M2232" s="97"/>
      <c r="N2232" s="134"/>
      <c r="O2232" s="135"/>
    </row>
    <row r="2233" spans="2:15" s="133" customFormat="1" x14ac:dyDescent="0.3">
      <c r="B2233" s="133" t="s">
        <v>2471</v>
      </c>
      <c r="E2233" s="94"/>
      <c r="F2233" s="94"/>
      <c r="H2233" s="95" t="str">
        <f>IF(G2233="","",G2233/[1]SUMMARY!$J$5)</f>
        <v/>
      </c>
      <c r="J2233" s="134"/>
      <c r="K2233" s="134"/>
      <c r="L2233" s="134"/>
      <c r="M2233" s="97"/>
      <c r="N2233" s="134"/>
      <c r="O2233" s="135"/>
    </row>
    <row r="2234" spans="2:15" s="133" customFormat="1" x14ac:dyDescent="0.3">
      <c r="B2234" s="133" t="s">
        <v>2472</v>
      </c>
      <c r="E2234" s="94"/>
      <c r="F2234" s="94"/>
      <c r="H2234" s="95" t="str">
        <f>IF(G2234="","",G2234/[1]SUMMARY!$J$5)</f>
        <v/>
      </c>
      <c r="J2234" s="134"/>
      <c r="K2234" s="134"/>
      <c r="L2234" s="134"/>
      <c r="M2234" s="97"/>
      <c r="N2234" s="134"/>
      <c r="O2234" s="135"/>
    </row>
    <row r="2235" spans="2:15" s="133" customFormat="1" x14ac:dyDescent="0.3">
      <c r="B2235" s="133" t="s">
        <v>2473</v>
      </c>
      <c r="E2235" s="94"/>
      <c r="F2235" s="94"/>
      <c r="H2235" s="95" t="str">
        <f>IF(G2235="","",G2235/[1]SUMMARY!$J$5)</f>
        <v/>
      </c>
      <c r="J2235" s="134"/>
      <c r="K2235" s="134"/>
      <c r="L2235" s="134"/>
      <c r="M2235" s="97"/>
      <c r="N2235" s="134"/>
      <c r="O2235" s="135"/>
    </row>
    <row r="2236" spans="2:15" s="133" customFormat="1" x14ac:dyDescent="0.3">
      <c r="B2236" s="133" t="s">
        <v>2474</v>
      </c>
      <c r="E2236" s="94"/>
      <c r="F2236" s="94"/>
      <c r="H2236" s="95" t="str">
        <f>IF(G2236="","",G2236/[1]SUMMARY!$J$5)</f>
        <v/>
      </c>
      <c r="J2236" s="134"/>
      <c r="K2236" s="134"/>
      <c r="L2236" s="134"/>
      <c r="M2236" s="97"/>
      <c r="N2236" s="134"/>
      <c r="O2236" s="135"/>
    </row>
    <row r="2237" spans="2:15" s="133" customFormat="1" x14ac:dyDescent="0.3">
      <c r="B2237" s="133" t="s">
        <v>2475</v>
      </c>
      <c r="E2237" s="94"/>
      <c r="F2237" s="94"/>
      <c r="H2237" s="95" t="str">
        <f>IF(G2237="","",G2237/[1]SUMMARY!$J$5)</f>
        <v/>
      </c>
      <c r="J2237" s="134"/>
      <c r="K2237" s="134"/>
      <c r="L2237" s="134"/>
      <c r="M2237" s="97"/>
      <c r="N2237" s="134"/>
      <c r="O2237" s="135"/>
    </row>
    <row r="2238" spans="2:15" s="133" customFormat="1" x14ac:dyDescent="0.3">
      <c r="B2238" s="133" t="s">
        <v>2476</v>
      </c>
      <c r="E2238" s="94"/>
      <c r="F2238" s="94"/>
      <c r="H2238" s="95" t="str">
        <f>IF(G2238="","",G2238/[1]SUMMARY!$J$5)</f>
        <v/>
      </c>
      <c r="J2238" s="134"/>
      <c r="K2238" s="134"/>
      <c r="L2238" s="134"/>
      <c r="M2238" s="97"/>
      <c r="N2238" s="134"/>
      <c r="O2238" s="135"/>
    </row>
    <row r="2239" spans="2:15" s="133" customFormat="1" x14ac:dyDescent="0.3">
      <c r="B2239" s="133" t="s">
        <v>2477</v>
      </c>
      <c r="E2239" s="94"/>
      <c r="F2239" s="94"/>
      <c r="H2239" s="95" t="str">
        <f>IF(G2239="","",G2239/[1]SUMMARY!$J$5)</f>
        <v/>
      </c>
      <c r="J2239" s="134"/>
      <c r="K2239" s="134"/>
      <c r="L2239" s="134"/>
      <c r="M2239" s="97"/>
      <c r="N2239" s="134"/>
      <c r="O2239" s="135"/>
    </row>
    <row r="2240" spans="2:15" s="133" customFormat="1" x14ac:dyDescent="0.3">
      <c r="B2240" s="133" t="s">
        <v>2478</v>
      </c>
      <c r="E2240" s="94"/>
      <c r="F2240" s="94"/>
      <c r="H2240" s="95" t="str">
        <f>IF(G2240="","",G2240/[1]SUMMARY!$J$5)</f>
        <v/>
      </c>
      <c r="J2240" s="134"/>
      <c r="K2240" s="134"/>
      <c r="L2240" s="134"/>
      <c r="M2240" s="97"/>
      <c r="N2240" s="134"/>
      <c r="O2240" s="135"/>
    </row>
    <row r="2241" spans="2:15" s="133" customFormat="1" x14ac:dyDescent="0.3">
      <c r="B2241" s="133" t="s">
        <v>2479</v>
      </c>
      <c r="E2241" s="94"/>
      <c r="F2241" s="94"/>
      <c r="H2241" s="95" t="str">
        <f>IF(G2241="","",G2241/[1]SUMMARY!$J$5)</f>
        <v/>
      </c>
      <c r="J2241" s="134"/>
      <c r="K2241" s="134"/>
      <c r="L2241" s="134"/>
      <c r="M2241" s="97"/>
      <c r="N2241" s="134"/>
      <c r="O2241" s="135"/>
    </row>
    <row r="2242" spans="2:15" s="133" customFormat="1" x14ac:dyDescent="0.3">
      <c r="B2242" s="133" t="s">
        <v>2480</v>
      </c>
      <c r="E2242" s="94"/>
      <c r="F2242" s="94"/>
      <c r="H2242" s="95" t="str">
        <f>IF(G2242="","",G2242/[1]SUMMARY!$J$5)</f>
        <v/>
      </c>
      <c r="J2242" s="134"/>
      <c r="K2242" s="134"/>
      <c r="L2242" s="134"/>
      <c r="M2242" s="97"/>
      <c r="N2242" s="134"/>
      <c r="O2242" s="135"/>
    </row>
    <row r="2243" spans="2:15" s="133" customFormat="1" x14ac:dyDescent="0.3">
      <c r="B2243" s="133" t="s">
        <v>2481</v>
      </c>
      <c r="E2243" s="94"/>
      <c r="F2243" s="94"/>
      <c r="H2243" s="95" t="str">
        <f>IF(G2243="","",G2243/[1]SUMMARY!$J$5)</f>
        <v/>
      </c>
      <c r="J2243" s="134"/>
      <c r="K2243" s="134"/>
      <c r="L2243" s="134"/>
      <c r="M2243" s="97"/>
      <c r="N2243" s="134"/>
      <c r="O2243" s="135"/>
    </row>
    <row r="2244" spans="2:15" s="133" customFormat="1" x14ac:dyDescent="0.3">
      <c r="B2244" s="133" t="s">
        <v>2482</v>
      </c>
      <c r="E2244" s="94"/>
      <c r="F2244" s="94"/>
      <c r="H2244" s="95" t="str">
        <f>IF(G2244="","",G2244/[1]SUMMARY!$J$5)</f>
        <v/>
      </c>
      <c r="J2244" s="134"/>
      <c r="K2244" s="134"/>
      <c r="L2244" s="134"/>
      <c r="M2244" s="97"/>
      <c r="N2244" s="134"/>
      <c r="O2244" s="135"/>
    </row>
    <row r="2245" spans="2:15" s="133" customFormat="1" x14ac:dyDescent="0.3">
      <c r="B2245" s="133" t="s">
        <v>2483</v>
      </c>
      <c r="E2245" s="94"/>
      <c r="F2245" s="94"/>
      <c r="H2245" s="95" t="str">
        <f>IF(G2245="","",G2245/[1]SUMMARY!$J$5)</f>
        <v/>
      </c>
      <c r="J2245" s="134"/>
      <c r="K2245" s="134"/>
      <c r="L2245" s="134"/>
      <c r="M2245" s="97"/>
      <c r="N2245" s="134"/>
      <c r="O2245" s="135"/>
    </row>
    <row r="2246" spans="2:15" s="133" customFormat="1" x14ac:dyDescent="0.3">
      <c r="B2246" s="133" t="s">
        <v>2484</v>
      </c>
      <c r="E2246" s="94"/>
      <c r="F2246" s="94"/>
      <c r="H2246" s="95" t="str">
        <f>IF(G2246="","",G2246/[1]SUMMARY!$J$5)</f>
        <v/>
      </c>
      <c r="J2246" s="134"/>
      <c r="K2246" s="134"/>
      <c r="L2246" s="134"/>
      <c r="M2246" s="97"/>
      <c r="N2246" s="134"/>
      <c r="O2246" s="135"/>
    </row>
    <row r="2247" spans="2:15" s="133" customFormat="1" x14ac:dyDescent="0.3">
      <c r="B2247" s="133" t="s">
        <v>2485</v>
      </c>
      <c r="E2247" s="94"/>
      <c r="F2247" s="94"/>
      <c r="H2247" s="95" t="str">
        <f>IF(G2247="","",G2247/[1]SUMMARY!$J$5)</f>
        <v/>
      </c>
      <c r="J2247" s="134"/>
      <c r="K2247" s="134"/>
      <c r="L2247" s="134"/>
      <c r="M2247" s="97"/>
      <c r="N2247" s="134"/>
      <c r="O2247" s="135"/>
    </row>
    <row r="2248" spans="2:15" s="133" customFormat="1" x14ac:dyDescent="0.3">
      <c r="B2248" s="133" t="s">
        <v>2486</v>
      </c>
      <c r="E2248" s="94"/>
      <c r="F2248" s="94"/>
      <c r="H2248" s="95" t="str">
        <f>IF(G2248="","",G2248/[1]SUMMARY!$J$5)</f>
        <v/>
      </c>
      <c r="J2248" s="134"/>
      <c r="K2248" s="134"/>
      <c r="L2248" s="134"/>
      <c r="M2248" s="97"/>
      <c r="N2248" s="134"/>
      <c r="O2248" s="135"/>
    </row>
    <row r="2249" spans="2:15" s="133" customFormat="1" x14ac:dyDescent="0.3">
      <c r="B2249" s="133" t="s">
        <v>2487</v>
      </c>
      <c r="E2249" s="94"/>
      <c r="F2249" s="94"/>
      <c r="H2249" s="95" t="str">
        <f>IF(G2249="","",G2249/[1]SUMMARY!$J$5)</f>
        <v/>
      </c>
      <c r="J2249" s="134"/>
      <c r="K2249" s="134"/>
      <c r="L2249" s="134"/>
      <c r="M2249" s="97"/>
      <c r="N2249" s="134"/>
      <c r="O2249" s="135"/>
    </row>
    <row r="2250" spans="2:15" s="133" customFormat="1" x14ac:dyDescent="0.3">
      <c r="B2250" s="133" t="s">
        <v>2488</v>
      </c>
      <c r="E2250" s="94"/>
      <c r="F2250" s="94"/>
      <c r="H2250" s="95" t="str">
        <f>IF(G2250="","",G2250/[1]SUMMARY!$J$5)</f>
        <v/>
      </c>
      <c r="J2250" s="134"/>
      <c r="K2250" s="134"/>
      <c r="L2250" s="134"/>
      <c r="M2250" s="97"/>
      <c r="N2250" s="134"/>
      <c r="O2250" s="135"/>
    </row>
    <row r="2251" spans="2:15" s="133" customFormat="1" x14ac:dyDescent="0.3">
      <c r="B2251" s="133" t="s">
        <v>2489</v>
      </c>
      <c r="E2251" s="94"/>
      <c r="F2251" s="94"/>
      <c r="H2251" s="95" t="str">
        <f>IF(G2251="","",G2251/[1]SUMMARY!$J$5)</f>
        <v/>
      </c>
      <c r="J2251" s="134"/>
      <c r="K2251" s="134"/>
      <c r="L2251" s="134"/>
      <c r="M2251" s="97"/>
      <c r="N2251" s="134"/>
      <c r="O2251" s="135"/>
    </row>
    <row r="2252" spans="2:15" s="133" customFormat="1" x14ac:dyDescent="0.3">
      <c r="B2252" s="133" t="s">
        <v>2490</v>
      </c>
      <c r="E2252" s="94"/>
      <c r="F2252" s="94"/>
      <c r="H2252" s="95" t="str">
        <f>IF(G2252="","",G2252/[1]SUMMARY!$J$5)</f>
        <v/>
      </c>
      <c r="J2252" s="134"/>
      <c r="K2252" s="134"/>
      <c r="L2252" s="134"/>
      <c r="M2252" s="97"/>
      <c r="N2252" s="134"/>
      <c r="O2252" s="135"/>
    </row>
    <row r="2253" spans="2:15" s="133" customFormat="1" x14ac:dyDescent="0.3">
      <c r="B2253" s="133" t="s">
        <v>2491</v>
      </c>
      <c r="E2253" s="94"/>
      <c r="F2253" s="94"/>
      <c r="H2253" s="95" t="str">
        <f>IF(G2253="","",G2253/[1]SUMMARY!$J$5)</f>
        <v/>
      </c>
      <c r="J2253" s="134"/>
      <c r="K2253" s="134"/>
      <c r="L2253" s="134"/>
      <c r="M2253" s="97"/>
      <c r="N2253" s="134"/>
      <c r="O2253" s="135"/>
    </row>
    <row r="2254" spans="2:15" s="133" customFormat="1" x14ac:dyDescent="0.3">
      <c r="B2254" s="133" t="s">
        <v>2492</v>
      </c>
      <c r="E2254" s="94"/>
      <c r="F2254" s="94"/>
      <c r="H2254" s="95" t="str">
        <f>IF(G2254="","",G2254/[1]SUMMARY!$J$5)</f>
        <v/>
      </c>
      <c r="J2254" s="134"/>
      <c r="K2254" s="134"/>
      <c r="L2254" s="134"/>
      <c r="M2254" s="97"/>
      <c r="N2254" s="134"/>
      <c r="O2254" s="135"/>
    </row>
    <row r="2255" spans="2:15" s="133" customFormat="1" x14ac:dyDescent="0.3">
      <c r="B2255" s="133" t="s">
        <v>2493</v>
      </c>
      <c r="E2255" s="94"/>
      <c r="F2255" s="94"/>
      <c r="H2255" s="95" t="str">
        <f>IF(G2255="","",G2255/[1]SUMMARY!$J$5)</f>
        <v/>
      </c>
      <c r="J2255" s="134"/>
      <c r="K2255" s="134"/>
      <c r="L2255" s="134"/>
      <c r="M2255" s="97"/>
      <c r="N2255" s="134"/>
      <c r="O2255" s="135"/>
    </row>
    <row r="2256" spans="2:15" s="133" customFormat="1" x14ac:dyDescent="0.3">
      <c r="B2256" s="133" t="s">
        <v>2494</v>
      </c>
      <c r="E2256" s="94"/>
      <c r="F2256" s="94"/>
      <c r="H2256" s="95" t="str">
        <f>IF(G2256="","",G2256/[1]SUMMARY!$J$5)</f>
        <v/>
      </c>
      <c r="J2256" s="134"/>
      <c r="K2256" s="134"/>
      <c r="L2256" s="134"/>
      <c r="M2256" s="97"/>
      <c r="N2256" s="134"/>
      <c r="O2256" s="135"/>
    </row>
    <row r="2257" spans="2:15" s="133" customFormat="1" x14ac:dyDescent="0.3">
      <c r="B2257" s="133" t="s">
        <v>2495</v>
      </c>
      <c r="E2257" s="94"/>
      <c r="F2257" s="94"/>
      <c r="H2257" s="95" t="str">
        <f>IF(G2257="","",G2257/[1]SUMMARY!$J$5)</f>
        <v/>
      </c>
      <c r="J2257" s="134"/>
      <c r="K2257" s="134"/>
      <c r="L2257" s="134"/>
      <c r="M2257" s="97"/>
      <c r="N2257" s="134"/>
      <c r="O2257" s="135"/>
    </row>
    <row r="2258" spans="2:15" s="133" customFormat="1" x14ac:dyDescent="0.3">
      <c r="B2258" s="133" t="s">
        <v>2496</v>
      </c>
      <c r="E2258" s="94"/>
      <c r="F2258" s="94"/>
      <c r="H2258" s="95" t="str">
        <f>IF(G2258="","",G2258/[1]SUMMARY!$J$5)</f>
        <v/>
      </c>
      <c r="J2258" s="134"/>
      <c r="K2258" s="134"/>
      <c r="L2258" s="134"/>
      <c r="M2258" s="97"/>
      <c r="N2258" s="134"/>
      <c r="O2258" s="135"/>
    </row>
    <row r="2259" spans="2:15" s="133" customFormat="1" x14ac:dyDescent="0.3">
      <c r="B2259" s="133" t="s">
        <v>2497</v>
      </c>
      <c r="E2259" s="94"/>
      <c r="F2259" s="94"/>
      <c r="H2259" s="95" t="str">
        <f>IF(G2259="","",G2259/[1]SUMMARY!$J$5)</f>
        <v/>
      </c>
      <c r="J2259" s="134"/>
      <c r="K2259" s="134"/>
      <c r="L2259" s="134"/>
      <c r="M2259" s="97"/>
      <c r="N2259" s="134"/>
      <c r="O2259" s="135"/>
    </row>
    <row r="2260" spans="2:15" s="133" customFormat="1" x14ac:dyDescent="0.3">
      <c r="B2260" s="133" t="s">
        <v>2498</v>
      </c>
      <c r="E2260" s="94"/>
      <c r="F2260" s="94"/>
      <c r="H2260" s="95" t="str">
        <f>IF(G2260="","",G2260/[1]SUMMARY!$J$5)</f>
        <v/>
      </c>
      <c r="J2260" s="134"/>
      <c r="K2260" s="134"/>
      <c r="L2260" s="134"/>
      <c r="M2260" s="97"/>
      <c r="N2260" s="134"/>
      <c r="O2260" s="135"/>
    </row>
    <row r="2261" spans="2:15" s="133" customFormat="1" x14ac:dyDescent="0.3">
      <c r="B2261" s="133" t="s">
        <v>2499</v>
      </c>
      <c r="E2261" s="94"/>
      <c r="F2261" s="94"/>
      <c r="H2261" s="95" t="str">
        <f>IF(G2261="","",G2261/[1]SUMMARY!$J$5)</f>
        <v/>
      </c>
      <c r="J2261" s="134"/>
      <c r="K2261" s="134"/>
      <c r="L2261" s="134"/>
      <c r="M2261" s="97"/>
      <c r="N2261" s="134"/>
      <c r="O2261" s="135"/>
    </row>
    <row r="2262" spans="2:15" s="133" customFormat="1" x14ac:dyDescent="0.3">
      <c r="B2262" s="133" t="s">
        <v>2500</v>
      </c>
      <c r="E2262" s="94"/>
      <c r="F2262" s="94"/>
      <c r="H2262" s="95" t="str">
        <f>IF(G2262="","",G2262/[1]SUMMARY!$J$5)</f>
        <v/>
      </c>
      <c r="J2262" s="134"/>
      <c r="K2262" s="134"/>
      <c r="L2262" s="134"/>
      <c r="M2262" s="97"/>
      <c r="N2262" s="134"/>
      <c r="O2262" s="135"/>
    </row>
    <row r="2263" spans="2:15" s="133" customFormat="1" x14ac:dyDescent="0.3">
      <c r="B2263" s="133" t="s">
        <v>2501</v>
      </c>
      <c r="E2263" s="94"/>
      <c r="F2263" s="94"/>
      <c r="H2263" s="95" t="str">
        <f>IF(G2263="","",G2263/[1]SUMMARY!$J$5)</f>
        <v/>
      </c>
      <c r="J2263" s="134"/>
      <c r="K2263" s="134"/>
      <c r="L2263" s="134"/>
      <c r="M2263" s="97"/>
      <c r="N2263" s="134"/>
      <c r="O2263" s="135"/>
    </row>
    <row r="2264" spans="2:15" s="133" customFormat="1" x14ac:dyDescent="0.3">
      <c r="B2264" s="133" t="s">
        <v>2502</v>
      </c>
      <c r="E2264" s="94"/>
      <c r="F2264" s="94"/>
      <c r="H2264" s="95" t="str">
        <f>IF(G2264="","",G2264/[1]SUMMARY!$J$5)</f>
        <v/>
      </c>
      <c r="J2264" s="134"/>
      <c r="K2264" s="134"/>
      <c r="L2264" s="134"/>
      <c r="M2264" s="97"/>
      <c r="N2264" s="134"/>
      <c r="O2264" s="135"/>
    </row>
    <row r="2265" spans="2:15" s="133" customFormat="1" x14ac:dyDescent="0.3">
      <c r="B2265" s="133" t="s">
        <v>2503</v>
      </c>
      <c r="E2265" s="94"/>
      <c r="F2265" s="94"/>
      <c r="H2265" s="95" t="str">
        <f>IF(G2265="","",G2265/[1]SUMMARY!$J$5)</f>
        <v/>
      </c>
      <c r="J2265" s="134"/>
      <c r="K2265" s="134"/>
      <c r="L2265" s="134"/>
      <c r="M2265" s="97"/>
      <c r="N2265" s="134"/>
      <c r="O2265" s="135"/>
    </row>
    <row r="2266" spans="2:15" s="133" customFormat="1" x14ac:dyDescent="0.3">
      <c r="B2266" s="133" t="s">
        <v>2504</v>
      </c>
      <c r="E2266" s="94"/>
      <c r="F2266" s="94"/>
      <c r="H2266" s="95" t="str">
        <f>IF(G2266="","",G2266/[1]SUMMARY!$J$5)</f>
        <v/>
      </c>
      <c r="J2266" s="134"/>
      <c r="K2266" s="134"/>
      <c r="L2266" s="134"/>
      <c r="M2266" s="97"/>
      <c r="N2266" s="134"/>
      <c r="O2266" s="135"/>
    </row>
    <row r="2267" spans="2:15" s="133" customFormat="1" x14ac:dyDescent="0.3">
      <c r="B2267" s="133" t="s">
        <v>2505</v>
      </c>
      <c r="E2267" s="94"/>
      <c r="F2267" s="94"/>
      <c r="H2267" s="95" t="str">
        <f>IF(G2267="","",G2267/[1]SUMMARY!$J$5)</f>
        <v/>
      </c>
      <c r="J2267" s="134"/>
      <c r="K2267" s="134"/>
      <c r="L2267" s="134"/>
      <c r="M2267" s="97"/>
      <c r="N2267" s="134"/>
      <c r="O2267" s="135"/>
    </row>
    <row r="2268" spans="2:15" s="133" customFormat="1" x14ac:dyDescent="0.3">
      <c r="B2268" s="133" t="s">
        <v>2506</v>
      </c>
      <c r="E2268" s="94"/>
      <c r="F2268" s="94"/>
      <c r="H2268" s="95" t="str">
        <f>IF(G2268="","",G2268/[1]SUMMARY!$J$5)</f>
        <v/>
      </c>
      <c r="J2268" s="134"/>
      <c r="K2268" s="134"/>
      <c r="L2268" s="134"/>
      <c r="M2268" s="97"/>
      <c r="N2268" s="134"/>
      <c r="O2268" s="135"/>
    </row>
    <row r="2269" spans="2:15" s="133" customFormat="1" x14ac:dyDescent="0.3">
      <c r="B2269" s="133" t="s">
        <v>2507</v>
      </c>
      <c r="E2269" s="94"/>
      <c r="F2269" s="94"/>
      <c r="H2269" s="95" t="str">
        <f>IF(G2269="","",G2269/[1]SUMMARY!$J$5)</f>
        <v/>
      </c>
      <c r="J2269" s="134"/>
      <c r="K2269" s="134"/>
      <c r="L2269" s="134"/>
      <c r="M2269" s="97"/>
      <c r="N2269" s="134"/>
      <c r="O2269" s="135"/>
    </row>
    <row r="2270" spans="2:15" s="133" customFormat="1" x14ac:dyDescent="0.3">
      <c r="B2270" s="133" t="s">
        <v>2508</v>
      </c>
      <c r="E2270" s="94"/>
      <c r="F2270" s="94"/>
      <c r="H2270" s="95" t="str">
        <f>IF(G2270="","",G2270/[1]SUMMARY!$J$5)</f>
        <v/>
      </c>
      <c r="J2270" s="134"/>
      <c r="K2270" s="134"/>
      <c r="L2270" s="134"/>
      <c r="M2270" s="97"/>
      <c r="N2270" s="134"/>
      <c r="O2270" s="135"/>
    </row>
    <row r="2271" spans="2:15" s="133" customFormat="1" x14ac:dyDescent="0.3">
      <c r="B2271" s="133" t="s">
        <v>2509</v>
      </c>
      <c r="E2271" s="94"/>
      <c r="F2271" s="94"/>
      <c r="H2271" s="95" t="str">
        <f>IF(G2271="","",G2271/[1]SUMMARY!$J$5)</f>
        <v/>
      </c>
      <c r="J2271" s="134"/>
      <c r="K2271" s="134"/>
      <c r="L2271" s="134"/>
      <c r="M2271" s="97"/>
      <c r="N2271" s="134"/>
      <c r="O2271" s="135"/>
    </row>
    <row r="2272" spans="2:15" s="133" customFormat="1" x14ac:dyDescent="0.3">
      <c r="B2272" s="133" t="s">
        <v>2510</v>
      </c>
      <c r="E2272" s="94"/>
      <c r="F2272" s="94"/>
      <c r="H2272" s="95" t="str">
        <f>IF(G2272="","",G2272/[1]SUMMARY!$J$5)</f>
        <v/>
      </c>
      <c r="J2272" s="134"/>
      <c r="K2272" s="134"/>
      <c r="L2272" s="134"/>
      <c r="M2272" s="97"/>
      <c r="N2272" s="134"/>
      <c r="O2272" s="135"/>
    </row>
    <row r="2273" spans="2:15" s="133" customFormat="1" x14ac:dyDescent="0.3">
      <c r="B2273" s="133" t="s">
        <v>2511</v>
      </c>
      <c r="E2273" s="94"/>
      <c r="F2273" s="94"/>
      <c r="H2273" s="95" t="str">
        <f>IF(G2273="","",G2273/[1]SUMMARY!$J$5)</f>
        <v/>
      </c>
      <c r="J2273" s="134"/>
      <c r="K2273" s="134"/>
      <c r="L2273" s="134"/>
      <c r="M2273" s="97"/>
      <c r="N2273" s="134"/>
      <c r="O2273" s="135"/>
    </row>
    <row r="2274" spans="2:15" s="133" customFormat="1" x14ac:dyDescent="0.3">
      <c r="B2274" s="133" t="s">
        <v>2512</v>
      </c>
      <c r="E2274" s="94"/>
      <c r="F2274" s="94"/>
      <c r="H2274" s="95" t="str">
        <f>IF(G2274="","",G2274/[1]SUMMARY!$J$5)</f>
        <v/>
      </c>
      <c r="J2274" s="134"/>
      <c r="K2274" s="134"/>
      <c r="L2274" s="134"/>
      <c r="M2274" s="97"/>
      <c r="N2274" s="134"/>
      <c r="O2274" s="135"/>
    </row>
    <row r="2275" spans="2:15" s="133" customFormat="1" x14ac:dyDescent="0.3">
      <c r="B2275" s="133" t="s">
        <v>2513</v>
      </c>
      <c r="E2275" s="94"/>
      <c r="F2275" s="94"/>
      <c r="H2275" s="95" t="str">
        <f>IF(G2275="","",G2275/[1]SUMMARY!$J$5)</f>
        <v/>
      </c>
      <c r="J2275" s="134"/>
      <c r="K2275" s="134"/>
      <c r="L2275" s="134"/>
      <c r="M2275" s="97"/>
      <c r="N2275" s="134"/>
      <c r="O2275" s="135"/>
    </row>
    <row r="2276" spans="2:15" s="133" customFormat="1" x14ac:dyDescent="0.3">
      <c r="B2276" s="133" t="s">
        <v>2514</v>
      </c>
      <c r="E2276" s="94"/>
      <c r="F2276" s="94"/>
      <c r="H2276" s="95" t="str">
        <f>IF(G2276="","",G2276/[1]SUMMARY!$J$5)</f>
        <v/>
      </c>
      <c r="J2276" s="134"/>
      <c r="K2276" s="134"/>
      <c r="L2276" s="134"/>
      <c r="M2276" s="97"/>
      <c r="N2276" s="134"/>
      <c r="O2276" s="135"/>
    </row>
    <row r="2277" spans="2:15" s="133" customFormat="1" x14ac:dyDescent="0.3">
      <c r="B2277" s="133" t="s">
        <v>2515</v>
      </c>
      <c r="E2277" s="94"/>
      <c r="F2277" s="94"/>
      <c r="H2277" s="95" t="str">
        <f>IF(G2277="","",G2277/[1]SUMMARY!$J$5)</f>
        <v/>
      </c>
      <c r="J2277" s="134"/>
      <c r="K2277" s="134"/>
      <c r="L2277" s="134"/>
      <c r="M2277" s="97"/>
      <c r="N2277" s="134"/>
      <c r="O2277" s="135"/>
    </row>
    <row r="2278" spans="2:15" s="133" customFormat="1" x14ac:dyDescent="0.3">
      <c r="B2278" s="133" t="s">
        <v>2516</v>
      </c>
      <c r="E2278" s="94"/>
      <c r="F2278" s="94"/>
      <c r="H2278" s="95" t="str">
        <f>IF(G2278="","",G2278/[1]SUMMARY!$J$5)</f>
        <v/>
      </c>
      <c r="J2278" s="134"/>
      <c r="K2278" s="134"/>
      <c r="L2278" s="134"/>
      <c r="M2278" s="97"/>
      <c r="N2278" s="134"/>
      <c r="O2278" s="135"/>
    </row>
    <row r="2279" spans="2:15" s="133" customFormat="1" x14ac:dyDescent="0.3">
      <c r="B2279" s="133" t="s">
        <v>2517</v>
      </c>
      <c r="E2279" s="94"/>
      <c r="F2279" s="94"/>
      <c r="H2279" s="95" t="str">
        <f>IF(G2279="","",G2279/[1]SUMMARY!$J$5)</f>
        <v/>
      </c>
      <c r="J2279" s="134"/>
      <c r="K2279" s="134"/>
      <c r="L2279" s="134"/>
      <c r="M2279" s="97"/>
      <c r="N2279" s="134"/>
      <c r="O2279" s="135"/>
    </row>
    <row r="2280" spans="2:15" s="133" customFormat="1" x14ac:dyDescent="0.3">
      <c r="B2280" s="133" t="s">
        <v>2518</v>
      </c>
      <c r="E2280" s="94"/>
      <c r="F2280" s="94"/>
      <c r="H2280" s="95" t="str">
        <f>IF(G2280="","",G2280/[1]SUMMARY!$J$5)</f>
        <v/>
      </c>
      <c r="J2280" s="134"/>
      <c r="K2280" s="134"/>
      <c r="L2280" s="134"/>
      <c r="M2280" s="97"/>
      <c r="N2280" s="134"/>
      <c r="O2280" s="135"/>
    </row>
    <row r="2281" spans="2:15" s="133" customFormat="1" x14ac:dyDescent="0.3">
      <c r="B2281" s="133" t="s">
        <v>2519</v>
      </c>
      <c r="E2281" s="94"/>
      <c r="F2281" s="94"/>
      <c r="H2281" s="95" t="str">
        <f>IF(G2281="","",G2281/[1]SUMMARY!$J$5)</f>
        <v/>
      </c>
      <c r="J2281" s="134"/>
      <c r="K2281" s="134"/>
      <c r="L2281" s="134"/>
      <c r="M2281" s="97"/>
      <c r="N2281" s="134"/>
      <c r="O2281" s="135"/>
    </row>
    <row r="2282" spans="2:15" s="133" customFormat="1" x14ac:dyDescent="0.3">
      <c r="B2282" s="133" t="s">
        <v>2520</v>
      </c>
      <c r="E2282" s="94"/>
      <c r="F2282" s="94"/>
      <c r="H2282" s="95" t="str">
        <f>IF(G2282="","",G2282/[1]SUMMARY!$J$5)</f>
        <v/>
      </c>
      <c r="J2282" s="134"/>
      <c r="K2282" s="134"/>
      <c r="L2282" s="134"/>
      <c r="M2282" s="97"/>
      <c r="N2282" s="134"/>
      <c r="O2282" s="135"/>
    </row>
    <row r="2283" spans="2:15" s="133" customFormat="1" x14ac:dyDescent="0.3">
      <c r="B2283" s="133" t="s">
        <v>2521</v>
      </c>
      <c r="E2283" s="94"/>
      <c r="F2283" s="94"/>
      <c r="H2283" s="95" t="str">
        <f>IF(G2283="","",G2283/[1]SUMMARY!$J$5)</f>
        <v/>
      </c>
      <c r="J2283" s="134"/>
      <c r="K2283" s="134"/>
      <c r="L2283" s="134"/>
      <c r="M2283" s="97"/>
      <c r="N2283" s="134"/>
      <c r="O2283" s="135"/>
    </row>
    <row r="2284" spans="2:15" s="133" customFormat="1" x14ac:dyDescent="0.3">
      <c r="B2284" s="133" t="s">
        <v>2522</v>
      </c>
      <c r="E2284" s="94"/>
      <c r="F2284" s="94"/>
      <c r="H2284" s="95" t="str">
        <f>IF(G2284="","",G2284/[1]SUMMARY!$J$5)</f>
        <v/>
      </c>
      <c r="J2284" s="134"/>
      <c r="K2284" s="134"/>
      <c r="L2284" s="134"/>
      <c r="M2284" s="97"/>
      <c r="N2284" s="134"/>
      <c r="O2284" s="135"/>
    </row>
    <row r="2285" spans="2:15" s="133" customFormat="1" x14ac:dyDescent="0.3">
      <c r="B2285" s="133" t="s">
        <v>2523</v>
      </c>
      <c r="E2285" s="94"/>
      <c r="F2285" s="94"/>
      <c r="H2285" s="95" t="str">
        <f>IF(G2285="","",G2285/[1]SUMMARY!$J$5)</f>
        <v/>
      </c>
      <c r="J2285" s="134"/>
      <c r="K2285" s="134"/>
      <c r="L2285" s="134"/>
      <c r="M2285" s="97"/>
      <c r="N2285" s="134"/>
      <c r="O2285" s="135"/>
    </row>
    <row r="2286" spans="2:15" s="133" customFormat="1" x14ac:dyDescent="0.3">
      <c r="B2286" s="133" t="s">
        <v>2524</v>
      </c>
      <c r="E2286" s="94"/>
      <c r="F2286" s="94"/>
      <c r="H2286" s="95" t="str">
        <f>IF(G2286="","",G2286/[1]SUMMARY!$J$5)</f>
        <v/>
      </c>
      <c r="J2286" s="134"/>
      <c r="K2286" s="134"/>
      <c r="L2286" s="134"/>
      <c r="M2286" s="97"/>
      <c r="N2286" s="134"/>
      <c r="O2286" s="135"/>
    </row>
    <row r="2287" spans="2:15" s="133" customFormat="1" x14ac:dyDescent="0.3">
      <c r="B2287" s="133" t="s">
        <v>2525</v>
      </c>
      <c r="E2287" s="94"/>
      <c r="F2287" s="94"/>
      <c r="H2287" s="95" t="str">
        <f>IF(G2287="","",G2287/[1]SUMMARY!$J$5)</f>
        <v/>
      </c>
      <c r="J2287" s="134"/>
      <c r="K2287" s="134"/>
      <c r="L2287" s="134"/>
      <c r="M2287" s="97"/>
      <c r="N2287" s="134"/>
      <c r="O2287" s="135"/>
    </row>
    <row r="2288" spans="2:15" s="133" customFormat="1" x14ac:dyDescent="0.3">
      <c r="B2288" s="133" t="s">
        <v>2526</v>
      </c>
      <c r="E2288" s="94"/>
      <c r="F2288" s="94"/>
      <c r="H2288" s="95" t="str">
        <f>IF(G2288="","",G2288/[1]SUMMARY!$J$5)</f>
        <v/>
      </c>
      <c r="J2288" s="134"/>
      <c r="K2288" s="134"/>
      <c r="L2288" s="134"/>
      <c r="M2288" s="97"/>
      <c r="N2288" s="134"/>
      <c r="O2288" s="135"/>
    </row>
    <row r="2289" spans="2:15" s="133" customFormat="1" x14ac:dyDescent="0.3">
      <c r="B2289" s="133" t="s">
        <v>2527</v>
      </c>
      <c r="E2289" s="94"/>
      <c r="F2289" s="94"/>
      <c r="H2289" s="95" t="str">
        <f>IF(G2289="","",G2289/[1]SUMMARY!$J$5)</f>
        <v/>
      </c>
      <c r="J2289" s="134"/>
      <c r="K2289" s="134"/>
      <c r="L2289" s="134"/>
      <c r="M2289" s="97"/>
      <c r="N2289" s="134"/>
      <c r="O2289" s="135"/>
    </row>
    <row r="2290" spans="2:15" s="133" customFormat="1" x14ac:dyDescent="0.3">
      <c r="B2290" s="133" t="s">
        <v>2528</v>
      </c>
      <c r="E2290" s="94"/>
      <c r="F2290" s="94"/>
      <c r="H2290" s="95" t="str">
        <f>IF(G2290="","",G2290/[1]SUMMARY!$J$5)</f>
        <v/>
      </c>
      <c r="J2290" s="134"/>
      <c r="K2290" s="134"/>
      <c r="L2290" s="134"/>
      <c r="M2290" s="97"/>
      <c r="N2290" s="134"/>
      <c r="O2290" s="135"/>
    </row>
    <row r="2291" spans="2:15" s="133" customFormat="1" x14ac:dyDescent="0.3">
      <c r="B2291" s="133" t="s">
        <v>2529</v>
      </c>
      <c r="E2291" s="94"/>
      <c r="F2291" s="94"/>
      <c r="H2291" s="95" t="str">
        <f>IF(G2291="","",G2291/[1]SUMMARY!$J$5)</f>
        <v/>
      </c>
      <c r="J2291" s="134"/>
      <c r="K2291" s="134"/>
      <c r="L2291" s="134"/>
      <c r="M2291" s="97"/>
      <c r="N2291" s="134"/>
      <c r="O2291" s="135"/>
    </row>
    <row r="2292" spans="2:15" s="133" customFormat="1" x14ac:dyDescent="0.3">
      <c r="B2292" s="133" t="s">
        <v>2530</v>
      </c>
      <c r="E2292" s="94"/>
      <c r="F2292" s="94"/>
      <c r="H2292" s="95" t="str">
        <f>IF(G2292="","",G2292/[1]SUMMARY!$J$5)</f>
        <v/>
      </c>
      <c r="J2292" s="134"/>
      <c r="K2292" s="134"/>
      <c r="L2292" s="134"/>
      <c r="M2292" s="97"/>
      <c r="N2292" s="134"/>
      <c r="O2292" s="135"/>
    </row>
    <row r="2293" spans="2:15" s="133" customFormat="1" x14ac:dyDescent="0.3">
      <c r="B2293" s="133" t="s">
        <v>2531</v>
      </c>
      <c r="E2293" s="94"/>
      <c r="F2293" s="94"/>
      <c r="H2293" s="95" t="str">
        <f>IF(G2293="","",G2293/[1]SUMMARY!$J$5)</f>
        <v/>
      </c>
      <c r="J2293" s="134"/>
      <c r="K2293" s="134"/>
      <c r="L2293" s="134"/>
      <c r="M2293" s="97"/>
      <c r="N2293" s="134"/>
      <c r="O2293" s="135"/>
    </row>
    <row r="2294" spans="2:15" s="133" customFormat="1" x14ac:dyDescent="0.3">
      <c r="B2294" s="133" t="s">
        <v>2532</v>
      </c>
      <c r="E2294" s="94"/>
      <c r="F2294" s="94"/>
      <c r="H2294" s="95" t="str">
        <f>IF(G2294="","",G2294/[1]SUMMARY!$J$5)</f>
        <v/>
      </c>
      <c r="J2294" s="134"/>
      <c r="K2294" s="134"/>
      <c r="L2294" s="134"/>
      <c r="M2294" s="97"/>
      <c r="N2294" s="134"/>
      <c r="O2294" s="135"/>
    </row>
    <row r="2295" spans="2:15" s="133" customFormat="1" x14ac:dyDescent="0.3">
      <c r="B2295" s="133" t="s">
        <v>2533</v>
      </c>
      <c r="E2295" s="94"/>
      <c r="F2295" s="94"/>
      <c r="H2295" s="95" t="str">
        <f>IF(G2295="","",G2295/[1]SUMMARY!$J$5)</f>
        <v/>
      </c>
      <c r="J2295" s="134"/>
      <c r="K2295" s="134"/>
      <c r="L2295" s="134"/>
      <c r="M2295" s="97"/>
      <c r="N2295" s="134"/>
      <c r="O2295" s="135"/>
    </row>
    <row r="2296" spans="2:15" s="133" customFormat="1" x14ac:dyDescent="0.3">
      <c r="B2296" s="133" t="s">
        <v>2534</v>
      </c>
      <c r="E2296" s="94"/>
      <c r="F2296" s="94"/>
      <c r="H2296" s="95" t="str">
        <f>IF(G2296="","",G2296/[1]SUMMARY!$J$5)</f>
        <v/>
      </c>
      <c r="J2296" s="134"/>
      <c r="K2296" s="134"/>
      <c r="L2296" s="134"/>
      <c r="M2296" s="97"/>
      <c r="N2296" s="134"/>
      <c r="O2296" s="135"/>
    </row>
    <row r="2297" spans="2:15" s="133" customFormat="1" x14ac:dyDescent="0.3">
      <c r="B2297" s="133" t="s">
        <v>2535</v>
      </c>
      <c r="E2297" s="94"/>
      <c r="F2297" s="94"/>
      <c r="H2297" s="95" t="str">
        <f>IF(G2297="","",G2297/[1]SUMMARY!$J$5)</f>
        <v/>
      </c>
      <c r="J2297" s="134"/>
      <c r="K2297" s="134"/>
      <c r="L2297" s="134"/>
      <c r="M2297" s="97"/>
      <c r="N2297" s="134"/>
      <c r="O2297" s="135"/>
    </row>
    <row r="2298" spans="2:15" s="133" customFormat="1" x14ac:dyDescent="0.3">
      <c r="B2298" s="133" t="s">
        <v>2536</v>
      </c>
      <c r="E2298" s="94"/>
      <c r="F2298" s="94"/>
      <c r="H2298" s="95" t="str">
        <f>IF(G2298="","",G2298/[1]SUMMARY!$J$5)</f>
        <v/>
      </c>
      <c r="J2298" s="134"/>
      <c r="K2298" s="134"/>
      <c r="L2298" s="134"/>
      <c r="M2298" s="97"/>
      <c r="N2298" s="134"/>
      <c r="O2298" s="135"/>
    </row>
    <row r="2299" spans="2:15" s="133" customFormat="1" x14ac:dyDescent="0.3">
      <c r="B2299" s="133" t="s">
        <v>2537</v>
      </c>
      <c r="E2299" s="94"/>
      <c r="F2299" s="94"/>
      <c r="H2299" s="95" t="str">
        <f>IF(G2299="","",G2299/[1]SUMMARY!$J$5)</f>
        <v/>
      </c>
      <c r="J2299" s="134"/>
      <c r="K2299" s="134"/>
      <c r="L2299" s="134"/>
      <c r="M2299" s="97"/>
      <c r="N2299" s="134"/>
      <c r="O2299" s="135"/>
    </row>
    <row r="2300" spans="2:15" s="133" customFormat="1" x14ac:dyDescent="0.3">
      <c r="B2300" s="133" t="s">
        <v>2538</v>
      </c>
      <c r="E2300" s="94"/>
      <c r="F2300" s="94"/>
      <c r="H2300" s="95" t="str">
        <f>IF(G2300="","",G2300/[1]SUMMARY!$J$5)</f>
        <v/>
      </c>
      <c r="J2300" s="134"/>
      <c r="K2300" s="134"/>
      <c r="L2300" s="134"/>
      <c r="M2300" s="97"/>
      <c r="N2300" s="134"/>
      <c r="O2300" s="135"/>
    </row>
    <row r="2301" spans="2:15" s="133" customFormat="1" x14ac:dyDescent="0.3">
      <c r="B2301" s="133" t="s">
        <v>2539</v>
      </c>
      <c r="E2301" s="94"/>
      <c r="F2301" s="94"/>
      <c r="H2301" s="95" t="str">
        <f>IF(G2301="","",G2301/[1]SUMMARY!$J$5)</f>
        <v/>
      </c>
      <c r="J2301" s="134"/>
      <c r="K2301" s="134"/>
      <c r="L2301" s="134"/>
      <c r="M2301" s="97"/>
      <c r="N2301" s="134"/>
      <c r="O2301" s="135"/>
    </row>
    <row r="2302" spans="2:15" s="133" customFormat="1" x14ac:dyDescent="0.3">
      <c r="B2302" s="133" t="s">
        <v>2540</v>
      </c>
      <c r="E2302" s="94"/>
      <c r="F2302" s="94"/>
      <c r="H2302" s="95" t="str">
        <f>IF(G2302="","",G2302/[1]SUMMARY!$J$5)</f>
        <v/>
      </c>
      <c r="J2302" s="134"/>
      <c r="K2302" s="134"/>
      <c r="L2302" s="134"/>
      <c r="M2302" s="97"/>
      <c r="N2302" s="134"/>
      <c r="O2302" s="135"/>
    </row>
    <row r="2303" spans="2:15" s="133" customFormat="1" x14ac:dyDescent="0.3">
      <c r="B2303" s="133" t="s">
        <v>2541</v>
      </c>
      <c r="E2303" s="94"/>
      <c r="F2303" s="94"/>
      <c r="H2303" s="95" t="str">
        <f>IF(G2303="","",G2303/[1]SUMMARY!$J$5)</f>
        <v/>
      </c>
      <c r="J2303" s="134"/>
      <c r="K2303" s="134"/>
      <c r="L2303" s="134"/>
      <c r="M2303" s="97"/>
      <c r="N2303" s="134"/>
      <c r="O2303" s="135"/>
    </row>
    <row r="2304" spans="2:15" s="133" customFormat="1" x14ac:dyDescent="0.3">
      <c r="B2304" s="133" t="s">
        <v>2542</v>
      </c>
      <c r="E2304" s="94"/>
      <c r="F2304" s="94"/>
      <c r="H2304" s="95" t="str">
        <f>IF(G2304="","",G2304/[1]SUMMARY!$J$5)</f>
        <v/>
      </c>
      <c r="J2304" s="134"/>
      <c r="K2304" s="134"/>
      <c r="L2304" s="134"/>
      <c r="M2304" s="97"/>
      <c r="N2304" s="134"/>
      <c r="O2304" s="135"/>
    </row>
    <row r="2305" spans="2:15" s="133" customFormat="1" x14ac:dyDescent="0.3">
      <c r="B2305" s="133" t="s">
        <v>2543</v>
      </c>
      <c r="E2305" s="94"/>
      <c r="F2305" s="94"/>
      <c r="H2305" s="95" t="str">
        <f>IF(G2305="","",G2305/[1]SUMMARY!$J$5)</f>
        <v/>
      </c>
      <c r="J2305" s="134"/>
      <c r="K2305" s="134"/>
      <c r="L2305" s="134"/>
      <c r="M2305" s="97"/>
      <c r="N2305" s="134"/>
      <c r="O2305" s="135"/>
    </row>
    <row r="2306" spans="2:15" s="133" customFormat="1" x14ac:dyDescent="0.3">
      <c r="B2306" s="133" t="s">
        <v>2544</v>
      </c>
      <c r="E2306" s="94"/>
      <c r="F2306" s="94"/>
      <c r="H2306" s="95" t="str">
        <f>IF(G2306="","",G2306/[1]SUMMARY!$J$5)</f>
        <v/>
      </c>
      <c r="J2306" s="134"/>
      <c r="K2306" s="134"/>
      <c r="L2306" s="134"/>
      <c r="M2306" s="97"/>
      <c r="N2306" s="134"/>
      <c r="O2306" s="135"/>
    </row>
    <row r="2307" spans="2:15" s="133" customFormat="1" x14ac:dyDescent="0.3">
      <c r="B2307" s="133" t="s">
        <v>2545</v>
      </c>
      <c r="E2307" s="94"/>
      <c r="F2307" s="94"/>
      <c r="H2307" s="95" t="str">
        <f>IF(G2307="","",G2307/[1]SUMMARY!$J$5)</f>
        <v/>
      </c>
      <c r="J2307" s="134"/>
      <c r="K2307" s="134"/>
      <c r="L2307" s="134"/>
      <c r="M2307" s="97"/>
      <c r="N2307" s="134"/>
      <c r="O2307" s="135"/>
    </row>
    <row r="2308" spans="2:15" s="133" customFormat="1" x14ac:dyDescent="0.3">
      <c r="B2308" s="133" t="s">
        <v>2546</v>
      </c>
      <c r="E2308" s="94"/>
      <c r="F2308" s="94"/>
      <c r="H2308" s="95" t="str">
        <f>IF(G2308="","",G2308/[1]SUMMARY!$J$5)</f>
        <v/>
      </c>
      <c r="J2308" s="134"/>
      <c r="K2308" s="134"/>
      <c r="L2308" s="134"/>
      <c r="M2308" s="97"/>
      <c r="N2308" s="134"/>
      <c r="O2308" s="135"/>
    </row>
    <row r="2309" spans="2:15" s="133" customFormat="1" x14ac:dyDescent="0.3">
      <c r="B2309" s="133" t="s">
        <v>2547</v>
      </c>
      <c r="E2309" s="94"/>
      <c r="F2309" s="94"/>
      <c r="H2309" s="95" t="str">
        <f>IF(G2309="","",G2309/[1]SUMMARY!$J$5)</f>
        <v/>
      </c>
      <c r="J2309" s="134"/>
      <c r="K2309" s="134"/>
      <c r="L2309" s="134"/>
      <c r="M2309" s="97"/>
      <c r="N2309" s="134"/>
      <c r="O2309" s="135"/>
    </row>
    <row r="2310" spans="2:15" s="133" customFormat="1" x14ac:dyDescent="0.3">
      <c r="B2310" s="133" t="s">
        <v>2548</v>
      </c>
      <c r="E2310" s="94"/>
      <c r="F2310" s="94"/>
      <c r="H2310" s="95" t="str">
        <f>IF(G2310="","",G2310/[1]SUMMARY!$J$5)</f>
        <v/>
      </c>
      <c r="J2310" s="134"/>
      <c r="K2310" s="134"/>
      <c r="L2310" s="134"/>
      <c r="M2310" s="97"/>
      <c r="N2310" s="134"/>
      <c r="O2310" s="135"/>
    </row>
    <row r="2311" spans="2:15" s="133" customFormat="1" x14ac:dyDescent="0.3">
      <c r="B2311" s="133" t="s">
        <v>2549</v>
      </c>
      <c r="E2311" s="94"/>
      <c r="F2311" s="94"/>
      <c r="H2311" s="95" t="str">
        <f>IF(G2311="","",G2311/[1]SUMMARY!$J$5)</f>
        <v/>
      </c>
      <c r="J2311" s="134"/>
      <c r="K2311" s="134"/>
      <c r="L2311" s="134"/>
      <c r="M2311" s="97"/>
      <c r="N2311" s="134"/>
      <c r="O2311" s="135"/>
    </row>
    <row r="2312" spans="2:15" s="133" customFormat="1" x14ac:dyDescent="0.3">
      <c r="B2312" s="133" t="s">
        <v>2550</v>
      </c>
      <c r="E2312" s="94"/>
      <c r="F2312" s="94"/>
      <c r="H2312" s="95" t="str">
        <f>IF(G2312="","",G2312/[1]SUMMARY!$J$5)</f>
        <v/>
      </c>
      <c r="J2312" s="134"/>
      <c r="K2312" s="134"/>
      <c r="L2312" s="134"/>
      <c r="M2312" s="97"/>
      <c r="N2312" s="134"/>
      <c r="O2312" s="135"/>
    </row>
    <row r="2313" spans="2:15" s="133" customFormat="1" x14ac:dyDescent="0.3">
      <c r="B2313" s="133" t="s">
        <v>2551</v>
      </c>
      <c r="E2313" s="94"/>
      <c r="F2313" s="94"/>
      <c r="H2313" s="95" t="str">
        <f>IF(G2313="","",G2313/[1]SUMMARY!$J$5)</f>
        <v/>
      </c>
      <c r="J2313" s="134"/>
      <c r="K2313" s="134"/>
      <c r="L2313" s="134"/>
      <c r="M2313" s="97"/>
      <c r="N2313" s="134"/>
      <c r="O2313" s="135"/>
    </row>
    <row r="2314" spans="2:15" s="133" customFormat="1" x14ac:dyDescent="0.3">
      <c r="B2314" s="133" t="s">
        <v>2552</v>
      </c>
      <c r="E2314" s="94"/>
      <c r="F2314" s="94"/>
      <c r="H2314" s="95" t="str">
        <f>IF(G2314="","",G2314/[1]SUMMARY!$J$5)</f>
        <v/>
      </c>
      <c r="J2314" s="134"/>
      <c r="K2314" s="134"/>
      <c r="L2314" s="134"/>
      <c r="M2314" s="97"/>
      <c r="N2314" s="134"/>
      <c r="O2314" s="135"/>
    </row>
    <row r="2315" spans="2:15" s="133" customFormat="1" x14ac:dyDescent="0.3">
      <c r="B2315" s="133" t="s">
        <v>2553</v>
      </c>
      <c r="E2315" s="94"/>
      <c r="F2315" s="94"/>
      <c r="H2315" s="95" t="str">
        <f>IF(G2315="","",G2315/[1]SUMMARY!$J$5)</f>
        <v/>
      </c>
      <c r="J2315" s="134"/>
      <c r="K2315" s="134"/>
      <c r="L2315" s="134"/>
      <c r="M2315" s="97"/>
      <c r="N2315" s="134"/>
      <c r="O2315" s="135"/>
    </row>
    <row r="2316" spans="2:15" s="133" customFormat="1" x14ac:dyDescent="0.3">
      <c r="B2316" s="133" t="s">
        <v>2554</v>
      </c>
      <c r="E2316" s="94"/>
      <c r="F2316" s="94"/>
      <c r="H2316" s="95" t="str">
        <f>IF(G2316="","",G2316/[1]SUMMARY!$J$5)</f>
        <v/>
      </c>
      <c r="J2316" s="134"/>
      <c r="K2316" s="134"/>
      <c r="L2316" s="134"/>
      <c r="M2316" s="97"/>
      <c r="N2316" s="134"/>
      <c r="O2316" s="135"/>
    </row>
    <row r="2317" spans="2:15" s="133" customFormat="1" x14ac:dyDescent="0.3">
      <c r="B2317" s="133" t="s">
        <v>2555</v>
      </c>
      <c r="E2317" s="94"/>
      <c r="F2317" s="94"/>
      <c r="H2317" s="95" t="str">
        <f>IF(G2317="","",G2317/[1]SUMMARY!$J$5)</f>
        <v/>
      </c>
      <c r="J2317" s="134"/>
      <c r="K2317" s="134"/>
      <c r="L2317" s="134"/>
      <c r="M2317" s="97"/>
      <c r="N2317" s="134"/>
      <c r="O2317" s="135"/>
    </row>
    <row r="2318" spans="2:15" s="133" customFormat="1" x14ac:dyDescent="0.3">
      <c r="B2318" s="133" t="s">
        <v>2556</v>
      </c>
      <c r="E2318" s="94"/>
      <c r="F2318" s="94"/>
      <c r="H2318" s="95" t="str">
        <f>IF(G2318="","",G2318/[1]SUMMARY!$J$5)</f>
        <v/>
      </c>
      <c r="J2318" s="134"/>
      <c r="K2318" s="134"/>
      <c r="L2318" s="134"/>
      <c r="M2318" s="97"/>
      <c r="N2318" s="134"/>
      <c r="O2318" s="135"/>
    </row>
    <row r="2319" spans="2:15" s="133" customFormat="1" x14ac:dyDescent="0.3">
      <c r="B2319" s="133" t="s">
        <v>2557</v>
      </c>
      <c r="E2319" s="94"/>
      <c r="F2319" s="94"/>
      <c r="H2319" s="95" t="str">
        <f>IF(G2319="","",G2319/[1]SUMMARY!$J$5)</f>
        <v/>
      </c>
      <c r="J2319" s="134"/>
      <c r="K2319" s="134"/>
      <c r="L2319" s="134"/>
      <c r="M2319" s="97"/>
      <c r="N2319" s="134"/>
      <c r="O2319" s="135"/>
    </row>
    <row r="2320" spans="2:15" s="133" customFormat="1" x14ac:dyDescent="0.3">
      <c r="B2320" s="133" t="s">
        <v>2558</v>
      </c>
      <c r="E2320" s="94"/>
      <c r="F2320" s="94"/>
      <c r="H2320" s="95" t="str">
        <f>IF(G2320="","",G2320/[1]SUMMARY!$J$5)</f>
        <v/>
      </c>
      <c r="J2320" s="134"/>
      <c r="K2320" s="134"/>
      <c r="L2320" s="134"/>
      <c r="M2320" s="97"/>
      <c r="N2320" s="134"/>
      <c r="O2320" s="135"/>
    </row>
    <row r="2321" spans="2:15" s="133" customFormat="1" x14ac:dyDescent="0.3">
      <c r="B2321" s="133" t="s">
        <v>2559</v>
      </c>
      <c r="E2321" s="94"/>
      <c r="F2321" s="94"/>
      <c r="H2321" s="95" t="str">
        <f>IF(G2321="","",G2321/[1]SUMMARY!$J$5)</f>
        <v/>
      </c>
      <c r="J2321" s="134"/>
      <c r="K2321" s="134"/>
      <c r="L2321" s="134"/>
      <c r="M2321" s="97"/>
      <c r="N2321" s="134"/>
      <c r="O2321" s="135"/>
    </row>
    <row r="2322" spans="2:15" s="133" customFormat="1" x14ac:dyDescent="0.3">
      <c r="B2322" s="133" t="s">
        <v>2560</v>
      </c>
      <c r="E2322" s="94"/>
      <c r="F2322" s="94"/>
      <c r="H2322" s="95" t="str">
        <f>IF(G2322="","",G2322/[1]SUMMARY!$J$5)</f>
        <v/>
      </c>
      <c r="J2322" s="134"/>
      <c r="K2322" s="134"/>
      <c r="L2322" s="134"/>
      <c r="M2322" s="97"/>
      <c r="N2322" s="134"/>
      <c r="O2322" s="135"/>
    </row>
    <row r="2323" spans="2:15" s="133" customFormat="1" x14ac:dyDescent="0.3">
      <c r="B2323" s="133" t="s">
        <v>2561</v>
      </c>
      <c r="E2323" s="94"/>
      <c r="F2323" s="94"/>
      <c r="H2323" s="95" t="str">
        <f>IF(G2323="","",G2323/[1]SUMMARY!$J$5)</f>
        <v/>
      </c>
      <c r="J2323" s="134"/>
      <c r="K2323" s="134"/>
      <c r="L2323" s="134"/>
      <c r="M2323" s="97"/>
      <c r="N2323" s="134"/>
      <c r="O2323" s="135"/>
    </row>
    <row r="2324" spans="2:15" s="133" customFormat="1" x14ac:dyDescent="0.3">
      <c r="B2324" s="133" t="s">
        <v>2562</v>
      </c>
      <c r="E2324" s="94"/>
      <c r="F2324" s="94"/>
      <c r="H2324" s="95" t="str">
        <f>IF(G2324="","",G2324/[1]SUMMARY!$J$5)</f>
        <v/>
      </c>
      <c r="J2324" s="134"/>
      <c r="K2324" s="134"/>
      <c r="L2324" s="134"/>
      <c r="M2324" s="97"/>
      <c r="N2324" s="134"/>
      <c r="O2324" s="135"/>
    </row>
    <row r="2325" spans="2:15" s="133" customFormat="1" x14ac:dyDescent="0.3">
      <c r="B2325" s="133" t="s">
        <v>2563</v>
      </c>
      <c r="E2325" s="94"/>
      <c r="F2325" s="94"/>
      <c r="H2325" s="95" t="str">
        <f>IF(G2325="","",G2325/[1]SUMMARY!$J$5)</f>
        <v/>
      </c>
      <c r="J2325" s="134"/>
      <c r="K2325" s="134"/>
      <c r="L2325" s="134"/>
      <c r="M2325" s="97"/>
      <c r="N2325" s="134"/>
      <c r="O2325" s="135"/>
    </row>
    <row r="2326" spans="2:15" s="133" customFormat="1" x14ac:dyDescent="0.3">
      <c r="B2326" s="133" t="s">
        <v>2564</v>
      </c>
      <c r="E2326" s="94"/>
      <c r="F2326" s="94"/>
      <c r="H2326" s="95" t="str">
        <f>IF(G2326="","",G2326/[1]SUMMARY!$J$5)</f>
        <v/>
      </c>
      <c r="J2326" s="134"/>
      <c r="K2326" s="134"/>
      <c r="L2326" s="134"/>
      <c r="M2326" s="97"/>
      <c r="N2326" s="134"/>
      <c r="O2326" s="135"/>
    </row>
    <row r="2327" spans="2:15" s="133" customFormat="1" x14ac:dyDescent="0.3">
      <c r="B2327" s="133" t="s">
        <v>2565</v>
      </c>
      <c r="E2327" s="94"/>
      <c r="F2327" s="94"/>
      <c r="H2327" s="95" t="str">
        <f>IF(G2327="","",G2327/[1]SUMMARY!$J$5)</f>
        <v/>
      </c>
      <c r="J2327" s="134"/>
      <c r="K2327" s="134"/>
      <c r="L2327" s="134"/>
      <c r="M2327" s="97"/>
      <c r="N2327" s="134"/>
      <c r="O2327" s="135"/>
    </row>
    <row r="2328" spans="2:15" s="133" customFormat="1" x14ac:dyDescent="0.3">
      <c r="B2328" s="133" t="s">
        <v>2566</v>
      </c>
      <c r="E2328" s="94"/>
      <c r="F2328" s="94"/>
      <c r="H2328" s="95" t="str">
        <f>IF(G2328="","",G2328/[1]SUMMARY!$J$5)</f>
        <v/>
      </c>
      <c r="J2328" s="134"/>
      <c r="K2328" s="134"/>
      <c r="L2328" s="134"/>
      <c r="M2328" s="97"/>
      <c r="N2328" s="134"/>
      <c r="O2328" s="135"/>
    </row>
    <row r="2329" spans="2:15" s="133" customFormat="1" x14ac:dyDescent="0.3">
      <c r="B2329" s="133" t="s">
        <v>2567</v>
      </c>
      <c r="E2329" s="94"/>
      <c r="F2329" s="94"/>
      <c r="H2329" s="95" t="str">
        <f>IF(G2329="","",G2329/[1]SUMMARY!$J$5)</f>
        <v/>
      </c>
      <c r="J2329" s="134"/>
      <c r="K2329" s="134"/>
      <c r="L2329" s="134"/>
      <c r="M2329" s="97"/>
      <c r="N2329" s="134"/>
      <c r="O2329" s="135"/>
    </row>
    <row r="2330" spans="2:15" s="133" customFormat="1" x14ac:dyDescent="0.3">
      <c r="B2330" s="133" t="s">
        <v>2568</v>
      </c>
      <c r="E2330" s="94"/>
      <c r="F2330" s="94"/>
      <c r="H2330" s="95" t="str">
        <f>IF(G2330="","",G2330/[1]SUMMARY!$J$5)</f>
        <v/>
      </c>
      <c r="J2330" s="134"/>
      <c r="K2330" s="134"/>
      <c r="L2330" s="134"/>
      <c r="M2330" s="97"/>
      <c r="N2330" s="134"/>
      <c r="O2330" s="135"/>
    </row>
    <row r="2331" spans="2:15" s="133" customFormat="1" x14ac:dyDescent="0.3">
      <c r="B2331" s="133" t="s">
        <v>2569</v>
      </c>
      <c r="E2331" s="94"/>
      <c r="F2331" s="94"/>
      <c r="H2331" s="95" t="str">
        <f>IF(G2331="","",G2331/[1]SUMMARY!$J$5)</f>
        <v/>
      </c>
      <c r="J2331" s="134"/>
      <c r="K2331" s="134"/>
      <c r="L2331" s="134"/>
      <c r="M2331" s="97"/>
      <c r="N2331" s="134"/>
      <c r="O2331" s="135"/>
    </row>
    <row r="2332" spans="2:15" s="133" customFormat="1" x14ac:dyDescent="0.3">
      <c r="B2332" s="133" t="s">
        <v>2570</v>
      </c>
      <c r="E2332" s="94"/>
      <c r="F2332" s="94"/>
      <c r="H2332" s="95" t="str">
        <f>IF(G2332="","",G2332/[1]SUMMARY!$J$5)</f>
        <v/>
      </c>
      <c r="J2332" s="134"/>
      <c r="K2332" s="134"/>
      <c r="L2332" s="134"/>
      <c r="M2332" s="97"/>
      <c r="N2332" s="134"/>
      <c r="O2332" s="135"/>
    </row>
    <row r="2333" spans="2:15" s="133" customFormat="1" x14ac:dyDescent="0.3">
      <c r="B2333" s="133" t="s">
        <v>2571</v>
      </c>
      <c r="E2333" s="94"/>
      <c r="F2333" s="94"/>
      <c r="H2333" s="95" t="str">
        <f>IF(G2333="","",G2333/[1]SUMMARY!$J$5)</f>
        <v/>
      </c>
      <c r="J2333" s="134"/>
      <c r="K2333" s="134"/>
      <c r="L2333" s="134"/>
      <c r="M2333" s="97"/>
      <c r="N2333" s="134"/>
      <c r="O2333" s="135"/>
    </row>
    <row r="2334" spans="2:15" s="133" customFormat="1" x14ac:dyDescent="0.3">
      <c r="B2334" s="133" t="s">
        <v>2572</v>
      </c>
      <c r="E2334" s="94"/>
      <c r="F2334" s="94"/>
      <c r="H2334" s="95" t="str">
        <f>IF(G2334="","",G2334/[1]SUMMARY!$J$5)</f>
        <v/>
      </c>
      <c r="J2334" s="134"/>
      <c r="K2334" s="134"/>
      <c r="L2334" s="134"/>
      <c r="M2334" s="97"/>
      <c r="N2334" s="134"/>
      <c r="O2334" s="135"/>
    </row>
    <row r="2335" spans="2:15" s="133" customFormat="1" x14ac:dyDescent="0.3">
      <c r="B2335" s="133" t="s">
        <v>2573</v>
      </c>
      <c r="E2335" s="94"/>
      <c r="F2335" s="94"/>
      <c r="H2335" s="95" t="str">
        <f>IF(G2335="","",G2335/[1]SUMMARY!$J$5)</f>
        <v/>
      </c>
      <c r="J2335" s="134"/>
      <c r="K2335" s="134"/>
      <c r="L2335" s="134"/>
      <c r="M2335" s="97"/>
      <c r="N2335" s="134"/>
      <c r="O2335" s="135"/>
    </row>
    <row r="2336" spans="2:15" s="133" customFormat="1" x14ac:dyDescent="0.3">
      <c r="B2336" s="133" t="s">
        <v>2574</v>
      </c>
      <c r="E2336" s="94"/>
      <c r="F2336" s="94"/>
      <c r="H2336" s="95" t="str">
        <f>IF(G2336="","",G2336/[1]SUMMARY!$J$5)</f>
        <v/>
      </c>
      <c r="J2336" s="134"/>
      <c r="K2336" s="134"/>
      <c r="L2336" s="134"/>
      <c r="M2336" s="97"/>
      <c r="N2336" s="134"/>
      <c r="O2336" s="135"/>
    </row>
    <row r="2337" spans="2:15" s="133" customFormat="1" x14ac:dyDescent="0.3">
      <c r="B2337" s="133" t="s">
        <v>2575</v>
      </c>
      <c r="E2337" s="94"/>
      <c r="F2337" s="94"/>
      <c r="H2337" s="95" t="str">
        <f>IF(G2337="","",G2337/[1]SUMMARY!$J$5)</f>
        <v/>
      </c>
      <c r="J2337" s="134"/>
      <c r="K2337" s="134"/>
      <c r="L2337" s="134"/>
      <c r="M2337" s="97"/>
      <c r="N2337" s="134"/>
      <c r="O2337" s="135"/>
    </row>
    <row r="2338" spans="2:15" s="133" customFormat="1" x14ac:dyDescent="0.3">
      <c r="B2338" s="133" t="s">
        <v>2576</v>
      </c>
      <c r="E2338" s="94"/>
      <c r="F2338" s="94"/>
      <c r="H2338" s="95" t="str">
        <f>IF(G2338="","",G2338/[1]SUMMARY!$J$5)</f>
        <v/>
      </c>
      <c r="J2338" s="134"/>
      <c r="K2338" s="134"/>
      <c r="L2338" s="134"/>
      <c r="M2338" s="97"/>
      <c r="N2338" s="134"/>
      <c r="O2338" s="135"/>
    </row>
    <row r="2339" spans="2:15" s="133" customFormat="1" x14ac:dyDescent="0.3">
      <c r="B2339" s="133" t="s">
        <v>2577</v>
      </c>
      <c r="E2339" s="94"/>
      <c r="F2339" s="94"/>
      <c r="H2339" s="95" t="str">
        <f>IF(G2339="","",G2339/[1]SUMMARY!$J$5)</f>
        <v/>
      </c>
      <c r="J2339" s="134"/>
      <c r="K2339" s="134"/>
      <c r="L2339" s="134"/>
      <c r="M2339" s="97"/>
      <c r="N2339" s="134"/>
      <c r="O2339" s="135"/>
    </row>
    <row r="2340" spans="2:15" s="133" customFormat="1" x14ac:dyDescent="0.3">
      <c r="B2340" s="133" t="s">
        <v>2578</v>
      </c>
      <c r="E2340" s="94"/>
      <c r="F2340" s="94"/>
      <c r="H2340" s="95" t="str">
        <f>IF(G2340="","",G2340/[1]SUMMARY!$J$5)</f>
        <v/>
      </c>
      <c r="J2340" s="134"/>
      <c r="K2340" s="134"/>
      <c r="L2340" s="134"/>
      <c r="M2340" s="97"/>
      <c r="N2340" s="134"/>
      <c r="O2340" s="135"/>
    </row>
    <row r="2341" spans="2:15" s="133" customFormat="1" x14ac:dyDescent="0.3">
      <c r="B2341" s="133" t="s">
        <v>2579</v>
      </c>
      <c r="E2341" s="94"/>
      <c r="F2341" s="94"/>
      <c r="H2341" s="95" t="str">
        <f>IF(G2341="","",G2341/[1]SUMMARY!$J$5)</f>
        <v/>
      </c>
      <c r="J2341" s="134"/>
      <c r="K2341" s="134"/>
      <c r="L2341" s="134"/>
      <c r="M2341" s="97"/>
      <c r="N2341" s="134"/>
      <c r="O2341" s="135"/>
    </row>
    <row r="2342" spans="2:15" s="133" customFormat="1" x14ac:dyDescent="0.3">
      <c r="B2342" s="133" t="s">
        <v>2580</v>
      </c>
      <c r="E2342" s="94"/>
      <c r="F2342" s="94"/>
      <c r="H2342" s="95" t="str">
        <f>IF(G2342="","",G2342/[1]SUMMARY!$J$5)</f>
        <v/>
      </c>
      <c r="J2342" s="134"/>
      <c r="K2342" s="134"/>
      <c r="L2342" s="134"/>
      <c r="M2342" s="97"/>
      <c r="N2342" s="134"/>
      <c r="O2342" s="135"/>
    </row>
    <row r="2343" spans="2:15" s="133" customFormat="1" x14ac:dyDescent="0.3">
      <c r="B2343" s="133" t="s">
        <v>2581</v>
      </c>
      <c r="E2343" s="94"/>
      <c r="F2343" s="94"/>
      <c r="H2343" s="95" t="str">
        <f>IF(G2343="","",G2343/[1]SUMMARY!$J$5)</f>
        <v/>
      </c>
      <c r="J2343" s="134"/>
      <c r="K2343" s="134"/>
      <c r="L2343" s="134"/>
      <c r="M2343" s="97"/>
      <c r="N2343" s="134"/>
      <c r="O2343" s="135"/>
    </row>
    <row r="2344" spans="2:15" s="133" customFormat="1" x14ac:dyDescent="0.3">
      <c r="B2344" s="133" t="s">
        <v>2582</v>
      </c>
      <c r="E2344" s="94"/>
      <c r="F2344" s="94"/>
      <c r="H2344" s="95" t="str">
        <f>IF(G2344="","",G2344/[1]SUMMARY!$J$5)</f>
        <v/>
      </c>
      <c r="J2344" s="134"/>
      <c r="K2344" s="134"/>
      <c r="L2344" s="134"/>
      <c r="M2344" s="97"/>
      <c r="N2344" s="134"/>
      <c r="O2344" s="135"/>
    </row>
    <row r="2345" spans="2:15" s="133" customFormat="1" x14ac:dyDescent="0.3">
      <c r="B2345" s="133" t="s">
        <v>2583</v>
      </c>
      <c r="E2345" s="94"/>
      <c r="F2345" s="94"/>
      <c r="H2345" s="95" t="str">
        <f>IF(G2345="","",G2345/[1]SUMMARY!$J$5)</f>
        <v/>
      </c>
      <c r="J2345" s="134"/>
      <c r="K2345" s="134"/>
      <c r="L2345" s="134"/>
      <c r="M2345" s="97"/>
      <c r="N2345" s="134"/>
      <c r="O2345" s="135"/>
    </row>
    <row r="2346" spans="2:15" s="133" customFormat="1" x14ac:dyDescent="0.3">
      <c r="B2346" s="133" t="s">
        <v>2584</v>
      </c>
      <c r="E2346" s="94"/>
      <c r="F2346" s="94"/>
      <c r="H2346" s="95" t="str">
        <f>IF(G2346="","",G2346/[1]SUMMARY!$J$5)</f>
        <v/>
      </c>
      <c r="J2346" s="134"/>
      <c r="K2346" s="134"/>
      <c r="L2346" s="134"/>
      <c r="M2346" s="97"/>
      <c r="N2346" s="134"/>
      <c r="O2346" s="135"/>
    </row>
    <row r="2347" spans="2:15" s="133" customFormat="1" x14ac:dyDescent="0.3">
      <c r="B2347" s="133" t="s">
        <v>2585</v>
      </c>
      <c r="E2347" s="94"/>
      <c r="F2347" s="94"/>
      <c r="H2347" s="95" t="str">
        <f>IF(G2347="","",G2347/[1]SUMMARY!$J$5)</f>
        <v/>
      </c>
      <c r="J2347" s="134"/>
      <c r="K2347" s="134"/>
      <c r="L2347" s="134"/>
      <c r="M2347" s="97"/>
      <c r="N2347" s="134"/>
      <c r="O2347" s="135"/>
    </row>
    <row r="2348" spans="2:15" s="133" customFormat="1" x14ac:dyDescent="0.3">
      <c r="B2348" s="133" t="s">
        <v>2586</v>
      </c>
      <c r="E2348" s="94"/>
      <c r="F2348" s="94"/>
      <c r="H2348" s="95" t="str">
        <f>IF(G2348="","",G2348/[1]SUMMARY!$J$5)</f>
        <v/>
      </c>
      <c r="J2348" s="134"/>
      <c r="K2348" s="134"/>
      <c r="L2348" s="134"/>
      <c r="M2348" s="97"/>
      <c r="N2348" s="134"/>
      <c r="O2348" s="135"/>
    </row>
    <row r="2349" spans="2:15" s="133" customFormat="1" x14ac:dyDescent="0.3">
      <c r="B2349" s="133" t="s">
        <v>2587</v>
      </c>
      <c r="E2349" s="94"/>
      <c r="F2349" s="94"/>
      <c r="H2349" s="95" t="str">
        <f>IF(G2349="","",G2349/[1]SUMMARY!$J$5)</f>
        <v/>
      </c>
      <c r="J2349" s="134"/>
      <c r="K2349" s="134"/>
      <c r="L2349" s="134"/>
      <c r="M2349" s="97"/>
      <c r="N2349" s="134"/>
      <c r="O2349" s="135"/>
    </row>
    <row r="2350" spans="2:15" s="133" customFormat="1" x14ac:dyDescent="0.3">
      <c r="B2350" s="133" t="s">
        <v>2588</v>
      </c>
      <c r="E2350" s="94"/>
      <c r="F2350" s="94"/>
      <c r="H2350" s="95" t="str">
        <f>IF(G2350="","",G2350/[1]SUMMARY!$J$5)</f>
        <v/>
      </c>
      <c r="J2350" s="134"/>
      <c r="K2350" s="134"/>
      <c r="L2350" s="134"/>
      <c r="M2350" s="97"/>
      <c r="N2350" s="134"/>
      <c r="O2350" s="135"/>
    </row>
    <row r="2351" spans="2:15" s="133" customFormat="1" x14ac:dyDescent="0.3">
      <c r="B2351" s="133" t="s">
        <v>2589</v>
      </c>
      <c r="E2351" s="94"/>
      <c r="F2351" s="94"/>
      <c r="H2351" s="95" t="str">
        <f>IF(G2351="","",G2351/[1]SUMMARY!$J$5)</f>
        <v/>
      </c>
      <c r="J2351" s="134"/>
      <c r="K2351" s="134"/>
      <c r="L2351" s="134"/>
      <c r="M2351" s="97"/>
      <c r="N2351" s="134"/>
      <c r="O2351" s="135"/>
    </row>
    <row r="2352" spans="2:15" s="133" customFormat="1" x14ac:dyDescent="0.3">
      <c r="B2352" s="133" t="s">
        <v>2590</v>
      </c>
      <c r="E2352" s="94"/>
      <c r="F2352" s="94"/>
      <c r="H2352" s="95" t="str">
        <f>IF(G2352="","",G2352/[1]SUMMARY!$J$5)</f>
        <v/>
      </c>
      <c r="J2352" s="134"/>
      <c r="K2352" s="134"/>
      <c r="L2352" s="134"/>
      <c r="M2352" s="97"/>
      <c r="N2352" s="134"/>
      <c r="O2352" s="135"/>
    </row>
    <row r="2353" spans="2:15" s="133" customFormat="1" x14ac:dyDescent="0.3">
      <c r="B2353" s="133" t="s">
        <v>2591</v>
      </c>
      <c r="E2353" s="94"/>
      <c r="F2353" s="94"/>
      <c r="H2353" s="95" t="str">
        <f>IF(G2353="","",G2353/[1]SUMMARY!$J$5)</f>
        <v/>
      </c>
      <c r="J2353" s="134"/>
      <c r="K2353" s="134"/>
      <c r="L2353" s="134"/>
      <c r="M2353" s="97"/>
      <c r="N2353" s="134"/>
      <c r="O2353" s="135"/>
    </row>
    <row r="2354" spans="2:15" s="133" customFormat="1" x14ac:dyDescent="0.3">
      <c r="B2354" s="133" t="s">
        <v>2592</v>
      </c>
      <c r="E2354" s="94"/>
      <c r="F2354" s="94"/>
      <c r="H2354" s="95" t="str">
        <f>IF(G2354="","",G2354/[1]SUMMARY!$J$5)</f>
        <v/>
      </c>
      <c r="J2354" s="134"/>
      <c r="K2354" s="134"/>
      <c r="L2354" s="134"/>
      <c r="M2354" s="97"/>
      <c r="N2354" s="134"/>
      <c r="O2354" s="135"/>
    </row>
    <row r="2355" spans="2:15" s="133" customFormat="1" x14ac:dyDescent="0.3">
      <c r="B2355" s="133" t="s">
        <v>2593</v>
      </c>
      <c r="E2355" s="94"/>
      <c r="F2355" s="94"/>
      <c r="H2355" s="95" t="str">
        <f>IF(G2355="","",G2355/[1]SUMMARY!$J$5)</f>
        <v/>
      </c>
      <c r="J2355" s="134"/>
      <c r="K2355" s="134"/>
      <c r="L2355" s="134"/>
      <c r="M2355" s="97"/>
      <c r="N2355" s="134"/>
      <c r="O2355" s="135"/>
    </row>
    <row r="2356" spans="2:15" s="133" customFormat="1" x14ac:dyDescent="0.3">
      <c r="B2356" s="133" t="s">
        <v>2594</v>
      </c>
      <c r="E2356" s="94"/>
      <c r="F2356" s="94"/>
      <c r="H2356" s="95" t="str">
        <f>IF(G2356="","",G2356/[1]SUMMARY!$J$5)</f>
        <v/>
      </c>
      <c r="J2356" s="134"/>
      <c r="K2356" s="134"/>
      <c r="L2356" s="134"/>
      <c r="M2356" s="97"/>
      <c r="N2356" s="134"/>
      <c r="O2356" s="135"/>
    </row>
    <row r="2357" spans="2:15" s="133" customFormat="1" x14ac:dyDescent="0.3">
      <c r="B2357" s="133" t="s">
        <v>2595</v>
      </c>
      <c r="E2357" s="94"/>
      <c r="F2357" s="94"/>
      <c r="H2357" s="95" t="str">
        <f>IF(G2357="","",G2357/[1]SUMMARY!$J$5)</f>
        <v/>
      </c>
      <c r="J2357" s="134"/>
      <c r="K2357" s="134"/>
      <c r="L2357" s="134"/>
      <c r="M2357" s="97"/>
      <c r="N2357" s="134"/>
      <c r="O2357" s="135"/>
    </row>
    <row r="2358" spans="2:15" s="133" customFormat="1" x14ac:dyDescent="0.3">
      <c r="B2358" s="133" t="s">
        <v>2596</v>
      </c>
      <c r="E2358" s="94"/>
      <c r="F2358" s="94"/>
      <c r="H2358" s="95" t="str">
        <f>IF(G2358="","",G2358/[1]SUMMARY!$J$5)</f>
        <v/>
      </c>
      <c r="J2358" s="134"/>
      <c r="K2358" s="134"/>
      <c r="L2358" s="134"/>
      <c r="M2358" s="97"/>
      <c r="N2358" s="134"/>
      <c r="O2358" s="135"/>
    </row>
    <row r="2359" spans="2:15" s="133" customFormat="1" x14ac:dyDescent="0.3">
      <c r="B2359" s="133" t="s">
        <v>2597</v>
      </c>
      <c r="E2359" s="94"/>
      <c r="F2359" s="94"/>
      <c r="H2359" s="95" t="str">
        <f>IF(G2359="","",G2359/[1]SUMMARY!$J$5)</f>
        <v/>
      </c>
      <c r="J2359" s="134"/>
      <c r="K2359" s="134"/>
      <c r="L2359" s="134"/>
      <c r="M2359" s="97"/>
      <c r="N2359" s="134"/>
      <c r="O2359" s="135"/>
    </row>
    <row r="2360" spans="2:15" s="133" customFormat="1" x14ac:dyDescent="0.3">
      <c r="B2360" s="133" t="s">
        <v>2598</v>
      </c>
      <c r="E2360" s="94"/>
      <c r="F2360" s="94"/>
      <c r="H2360" s="95" t="str">
        <f>IF(G2360="","",G2360/[1]SUMMARY!$J$5)</f>
        <v/>
      </c>
      <c r="J2360" s="134"/>
      <c r="K2360" s="134"/>
      <c r="L2360" s="134"/>
      <c r="M2360" s="97"/>
      <c r="N2360" s="134"/>
      <c r="O2360" s="135"/>
    </row>
    <row r="2361" spans="2:15" s="133" customFormat="1" x14ac:dyDescent="0.3">
      <c r="B2361" s="133" t="s">
        <v>2599</v>
      </c>
      <c r="E2361" s="94"/>
      <c r="F2361" s="94"/>
      <c r="H2361" s="95" t="str">
        <f>IF(G2361="","",G2361/[1]SUMMARY!$J$5)</f>
        <v/>
      </c>
      <c r="J2361" s="134"/>
      <c r="K2361" s="134"/>
      <c r="L2361" s="134"/>
      <c r="M2361" s="97"/>
      <c r="N2361" s="134"/>
      <c r="O2361" s="135"/>
    </row>
    <row r="2362" spans="2:15" s="133" customFormat="1" x14ac:dyDescent="0.3">
      <c r="B2362" s="133" t="s">
        <v>2600</v>
      </c>
      <c r="E2362" s="94"/>
      <c r="F2362" s="94"/>
      <c r="H2362" s="95" t="str">
        <f>IF(G2362="","",G2362/[1]SUMMARY!$J$5)</f>
        <v/>
      </c>
      <c r="J2362" s="134"/>
      <c r="K2362" s="134"/>
      <c r="L2362" s="134"/>
      <c r="M2362" s="97"/>
      <c r="N2362" s="134"/>
      <c r="O2362" s="135"/>
    </row>
    <row r="2363" spans="2:15" s="133" customFormat="1" x14ac:dyDescent="0.3">
      <c r="B2363" s="133" t="s">
        <v>2601</v>
      </c>
      <c r="E2363" s="94"/>
      <c r="F2363" s="94"/>
      <c r="H2363" s="95" t="str">
        <f>IF(G2363="","",G2363/[1]SUMMARY!$J$5)</f>
        <v/>
      </c>
      <c r="J2363" s="134"/>
      <c r="K2363" s="134"/>
      <c r="L2363" s="134"/>
      <c r="M2363" s="97"/>
      <c r="N2363" s="134"/>
      <c r="O2363" s="135"/>
    </row>
    <row r="2364" spans="2:15" s="133" customFormat="1" x14ac:dyDescent="0.3">
      <c r="B2364" s="133" t="s">
        <v>2602</v>
      </c>
      <c r="E2364" s="94"/>
      <c r="F2364" s="94"/>
      <c r="H2364" s="95" t="str">
        <f>IF(G2364="","",G2364/[1]SUMMARY!$J$5)</f>
        <v/>
      </c>
      <c r="J2364" s="134"/>
      <c r="K2364" s="134"/>
      <c r="L2364" s="134"/>
      <c r="M2364" s="97"/>
      <c r="N2364" s="134"/>
      <c r="O2364" s="135"/>
    </row>
    <row r="2365" spans="2:15" s="133" customFormat="1" x14ac:dyDescent="0.3">
      <c r="B2365" s="133" t="s">
        <v>2603</v>
      </c>
      <c r="E2365" s="94"/>
      <c r="F2365" s="94"/>
      <c r="H2365" s="95" t="str">
        <f>IF(G2365="","",G2365/[1]SUMMARY!$J$5)</f>
        <v/>
      </c>
      <c r="J2365" s="134"/>
      <c r="K2365" s="134"/>
      <c r="L2365" s="134"/>
      <c r="M2365" s="97"/>
      <c r="N2365" s="134"/>
      <c r="O2365" s="135"/>
    </row>
    <row r="2366" spans="2:15" s="133" customFormat="1" x14ac:dyDescent="0.3">
      <c r="B2366" s="133" t="s">
        <v>2604</v>
      </c>
      <c r="E2366" s="94"/>
      <c r="F2366" s="94"/>
      <c r="H2366" s="95" t="str">
        <f>IF(G2366="","",G2366/[1]SUMMARY!$J$5)</f>
        <v/>
      </c>
      <c r="J2366" s="134"/>
      <c r="K2366" s="134"/>
      <c r="L2366" s="134"/>
      <c r="M2366" s="97"/>
      <c r="N2366" s="134"/>
      <c r="O2366" s="135"/>
    </row>
    <row r="2367" spans="2:15" s="133" customFormat="1" x14ac:dyDescent="0.3">
      <c r="B2367" s="133" t="s">
        <v>2605</v>
      </c>
      <c r="E2367" s="94"/>
      <c r="F2367" s="94"/>
      <c r="H2367" s="95" t="str">
        <f>IF(G2367="","",G2367/[1]SUMMARY!$J$5)</f>
        <v/>
      </c>
      <c r="J2367" s="134"/>
      <c r="K2367" s="134"/>
      <c r="L2367" s="134"/>
      <c r="M2367" s="97"/>
      <c r="N2367" s="134"/>
      <c r="O2367" s="135"/>
    </row>
    <row r="2368" spans="2:15" s="133" customFormat="1" x14ac:dyDescent="0.3">
      <c r="B2368" s="133" t="s">
        <v>2606</v>
      </c>
      <c r="E2368" s="94"/>
      <c r="F2368" s="94"/>
      <c r="H2368" s="95" t="str">
        <f>IF(G2368="","",G2368/[1]SUMMARY!$J$5)</f>
        <v/>
      </c>
      <c r="J2368" s="134"/>
      <c r="K2368" s="134"/>
      <c r="L2368" s="134"/>
      <c r="M2368" s="97"/>
      <c r="N2368" s="134"/>
      <c r="O2368" s="135"/>
    </row>
    <row r="2369" spans="2:15" s="133" customFormat="1" x14ac:dyDescent="0.3">
      <c r="B2369" s="133" t="s">
        <v>2607</v>
      </c>
      <c r="E2369" s="94"/>
      <c r="F2369" s="94"/>
      <c r="H2369" s="95" t="str">
        <f>IF(G2369="","",G2369/[1]SUMMARY!$J$5)</f>
        <v/>
      </c>
      <c r="J2369" s="134"/>
      <c r="K2369" s="134"/>
      <c r="L2369" s="134"/>
      <c r="M2369" s="97"/>
      <c r="N2369" s="134"/>
      <c r="O2369" s="135"/>
    </row>
    <row r="2370" spans="2:15" s="133" customFormat="1" x14ac:dyDescent="0.3">
      <c r="B2370" s="133" t="s">
        <v>2608</v>
      </c>
      <c r="E2370" s="94"/>
      <c r="F2370" s="94"/>
      <c r="H2370" s="95" t="str">
        <f>IF(G2370="","",G2370/[1]SUMMARY!$J$5)</f>
        <v/>
      </c>
      <c r="J2370" s="134"/>
      <c r="K2370" s="134"/>
      <c r="L2370" s="134"/>
      <c r="M2370" s="97"/>
      <c r="N2370" s="134"/>
      <c r="O2370" s="135"/>
    </row>
    <row r="2371" spans="2:15" s="133" customFormat="1" x14ac:dyDescent="0.3">
      <c r="B2371" s="133" t="s">
        <v>2609</v>
      </c>
      <c r="E2371" s="94"/>
      <c r="F2371" s="94"/>
      <c r="H2371" s="95" t="str">
        <f>IF(G2371="","",G2371/[1]SUMMARY!$J$5)</f>
        <v/>
      </c>
      <c r="J2371" s="134"/>
      <c r="K2371" s="134"/>
      <c r="L2371" s="134"/>
      <c r="M2371" s="97"/>
      <c r="N2371" s="134"/>
      <c r="O2371" s="135"/>
    </row>
    <row r="2372" spans="2:15" s="133" customFormat="1" x14ac:dyDescent="0.3">
      <c r="B2372" s="133" t="s">
        <v>2610</v>
      </c>
      <c r="E2372" s="94"/>
      <c r="F2372" s="94"/>
      <c r="H2372" s="95" t="str">
        <f>IF(G2372="","",G2372/[1]SUMMARY!$J$5)</f>
        <v/>
      </c>
      <c r="J2372" s="134"/>
      <c r="K2372" s="134"/>
      <c r="L2372" s="134"/>
      <c r="M2372" s="97"/>
      <c r="N2372" s="134"/>
      <c r="O2372" s="135"/>
    </row>
    <row r="2373" spans="2:15" s="133" customFormat="1" x14ac:dyDescent="0.3">
      <c r="B2373" s="133" t="s">
        <v>2611</v>
      </c>
      <c r="E2373" s="94"/>
      <c r="F2373" s="94"/>
      <c r="H2373" s="95" t="str">
        <f>IF(G2373="","",G2373/[1]SUMMARY!$J$5)</f>
        <v/>
      </c>
      <c r="J2373" s="134"/>
      <c r="K2373" s="134"/>
      <c r="L2373" s="134"/>
      <c r="M2373" s="97"/>
      <c r="N2373" s="134"/>
      <c r="O2373" s="135"/>
    </row>
    <row r="2374" spans="2:15" s="133" customFormat="1" x14ac:dyDescent="0.3">
      <c r="B2374" s="133" t="s">
        <v>2612</v>
      </c>
      <c r="E2374" s="94"/>
      <c r="F2374" s="94"/>
      <c r="H2374" s="95" t="str">
        <f>IF(G2374="","",G2374/[1]SUMMARY!$J$5)</f>
        <v/>
      </c>
      <c r="J2374" s="134"/>
      <c r="K2374" s="134"/>
      <c r="L2374" s="134"/>
      <c r="M2374" s="97"/>
      <c r="N2374" s="134"/>
      <c r="O2374" s="135"/>
    </row>
    <row r="2375" spans="2:15" s="133" customFormat="1" x14ac:dyDescent="0.3">
      <c r="B2375" s="133" t="s">
        <v>2613</v>
      </c>
      <c r="E2375" s="94"/>
      <c r="F2375" s="94"/>
      <c r="H2375" s="95" t="str">
        <f>IF(G2375="","",G2375/[1]SUMMARY!$J$5)</f>
        <v/>
      </c>
      <c r="J2375" s="134"/>
      <c r="K2375" s="134"/>
      <c r="L2375" s="134"/>
      <c r="M2375" s="97"/>
      <c r="N2375" s="134"/>
      <c r="O2375" s="135"/>
    </row>
    <row r="2376" spans="2:15" s="133" customFormat="1" x14ac:dyDescent="0.3">
      <c r="B2376" s="133" t="s">
        <v>2614</v>
      </c>
      <c r="E2376" s="94"/>
      <c r="F2376" s="94"/>
      <c r="H2376" s="95" t="str">
        <f>IF(G2376="","",G2376/[1]SUMMARY!$J$5)</f>
        <v/>
      </c>
      <c r="J2376" s="134"/>
      <c r="K2376" s="134"/>
      <c r="L2376" s="134"/>
      <c r="M2376" s="97"/>
      <c r="N2376" s="134"/>
      <c r="O2376" s="135"/>
    </row>
    <row r="2377" spans="2:15" s="133" customFormat="1" x14ac:dyDescent="0.3">
      <c r="B2377" s="133" t="s">
        <v>2615</v>
      </c>
      <c r="E2377" s="94"/>
      <c r="F2377" s="94"/>
      <c r="H2377" s="95" t="str">
        <f>IF(G2377="","",G2377/[1]SUMMARY!$J$5)</f>
        <v/>
      </c>
      <c r="J2377" s="134"/>
      <c r="K2377" s="134"/>
      <c r="L2377" s="134"/>
      <c r="M2377" s="97"/>
      <c r="N2377" s="134"/>
      <c r="O2377" s="135"/>
    </row>
    <row r="2378" spans="2:15" s="133" customFormat="1" x14ac:dyDescent="0.3">
      <c r="B2378" s="133" t="s">
        <v>2616</v>
      </c>
      <c r="E2378" s="94"/>
      <c r="F2378" s="94"/>
      <c r="H2378" s="95" t="str">
        <f>IF(G2378="","",G2378/[1]SUMMARY!$J$5)</f>
        <v/>
      </c>
      <c r="J2378" s="134"/>
      <c r="K2378" s="134"/>
      <c r="L2378" s="134"/>
      <c r="M2378" s="97"/>
      <c r="N2378" s="134"/>
      <c r="O2378" s="135"/>
    </row>
    <row r="2379" spans="2:15" s="133" customFormat="1" x14ac:dyDescent="0.3">
      <c r="B2379" s="133" t="s">
        <v>2617</v>
      </c>
      <c r="E2379" s="94"/>
      <c r="F2379" s="94"/>
      <c r="H2379" s="95" t="str">
        <f>IF(G2379="","",G2379/[1]SUMMARY!$J$5)</f>
        <v/>
      </c>
      <c r="J2379" s="134"/>
      <c r="K2379" s="134"/>
      <c r="L2379" s="134"/>
      <c r="M2379" s="97"/>
      <c r="N2379" s="134"/>
      <c r="O2379" s="135"/>
    </row>
    <row r="2380" spans="2:15" s="133" customFormat="1" x14ac:dyDescent="0.3">
      <c r="B2380" s="133" t="s">
        <v>2618</v>
      </c>
      <c r="E2380" s="94"/>
      <c r="F2380" s="94"/>
      <c r="H2380" s="95" t="str">
        <f>IF(G2380="","",G2380/[1]SUMMARY!$J$5)</f>
        <v/>
      </c>
      <c r="J2380" s="134"/>
      <c r="K2380" s="134"/>
      <c r="L2380" s="134"/>
      <c r="M2380" s="97"/>
      <c r="N2380" s="134"/>
      <c r="O2380" s="135"/>
    </row>
    <row r="2381" spans="2:15" s="133" customFormat="1" x14ac:dyDescent="0.3">
      <c r="B2381" s="133" t="s">
        <v>2619</v>
      </c>
      <c r="E2381" s="94"/>
      <c r="F2381" s="94"/>
      <c r="H2381" s="95" t="str">
        <f>IF(G2381="","",G2381/[1]SUMMARY!$J$5)</f>
        <v/>
      </c>
      <c r="J2381" s="134"/>
      <c r="K2381" s="134"/>
      <c r="L2381" s="134"/>
      <c r="M2381" s="97"/>
      <c r="N2381" s="134"/>
      <c r="O2381" s="135"/>
    </row>
    <row r="2382" spans="2:15" s="133" customFormat="1" x14ac:dyDescent="0.3">
      <c r="B2382" s="133" t="s">
        <v>2620</v>
      </c>
      <c r="E2382" s="94"/>
      <c r="F2382" s="94"/>
      <c r="H2382" s="95" t="str">
        <f>IF(G2382="","",G2382/[1]SUMMARY!$J$5)</f>
        <v/>
      </c>
      <c r="J2382" s="134"/>
      <c r="K2382" s="134"/>
      <c r="L2382" s="134"/>
      <c r="M2382" s="97"/>
      <c r="N2382" s="134"/>
      <c r="O2382" s="135"/>
    </row>
    <row r="2383" spans="2:15" s="133" customFormat="1" x14ac:dyDescent="0.3">
      <c r="B2383" s="133" t="s">
        <v>2621</v>
      </c>
      <c r="E2383" s="94"/>
      <c r="F2383" s="94"/>
      <c r="H2383" s="95" t="str">
        <f>IF(G2383="","",G2383/[1]SUMMARY!$J$5)</f>
        <v/>
      </c>
      <c r="J2383" s="134"/>
      <c r="K2383" s="134"/>
      <c r="L2383" s="134"/>
      <c r="M2383" s="97"/>
      <c r="N2383" s="134"/>
      <c r="O2383" s="135"/>
    </row>
    <row r="2384" spans="2:15" s="133" customFormat="1" x14ac:dyDescent="0.3">
      <c r="B2384" s="133" t="s">
        <v>2622</v>
      </c>
      <c r="E2384" s="94"/>
      <c r="F2384" s="94"/>
      <c r="H2384" s="95" t="str">
        <f>IF(G2384="","",G2384/[1]SUMMARY!$J$5)</f>
        <v/>
      </c>
      <c r="J2384" s="134"/>
      <c r="K2384" s="134"/>
      <c r="L2384" s="134"/>
      <c r="M2384" s="97"/>
      <c r="N2384" s="134"/>
      <c r="O2384" s="135"/>
    </row>
    <row r="2385" spans="2:15" s="133" customFormat="1" x14ac:dyDescent="0.3">
      <c r="B2385" s="133" t="s">
        <v>2623</v>
      </c>
      <c r="E2385" s="94"/>
      <c r="F2385" s="94"/>
      <c r="H2385" s="95" t="str">
        <f>IF(G2385="","",G2385/[1]SUMMARY!$J$5)</f>
        <v/>
      </c>
      <c r="J2385" s="134"/>
      <c r="K2385" s="134"/>
      <c r="L2385" s="134"/>
      <c r="M2385" s="97"/>
      <c r="N2385" s="134"/>
      <c r="O2385" s="135"/>
    </row>
    <row r="2386" spans="2:15" s="133" customFormat="1" x14ac:dyDescent="0.3">
      <c r="B2386" s="133" t="s">
        <v>2624</v>
      </c>
      <c r="E2386" s="94"/>
      <c r="F2386" s="94"/>
      <c r="H2386" s="95" t="str">
        <f>IF(G2386="","",G2386/[1]SUMMARY!$J$5)</f>
        <v/>
      </c>
      <c r="J2386" s="134"/>
      <c r="K2386" s="134"/>
      <c r="L2386" s="134"/>
      <c r="M2386" s="97"/>
      <c r="N2386" s="134"/>
      <c r="O2386" s="135"/>
    </row>
    <row r="2387" spans="2:15" s="133" customFormat="1" x14ac:dyDescent="0.3">
      <c r="B2387" s="133" t="s">
        <v>2625</v>
      </c>
      <c r="E2387" s="94"/>
      <c r="F2387" s="94"/>
      <c r="H2387" s="95" t="str">
        <f>IF(G2387="","",G2387/[1]SUMMARY!$J$5)</f>
        <v/>
      </c>
      <c r="J2387" s="134"/>
      <c r="K2387" s="134"/>
      <c r="L2387" s="134"/>
      <c r="M2387" s="97"/>
      <c r="N2387" s="134"/>
      <c r="O2387" s="135"/>
    </row>
    <row r="2388" spans="2:15" s="133" customFormat="1" x14ac:dyDescent="0.3">
      <c r="B2388" s="133" t="s">
        <v>2626</v>
      </c>
      <c r="E2388" s="94"/>
      <c r="F2388" s="94"/>
      <c r="H2388" s="95" t="str">
        <f>IF(G2388="","",G2388/[1]SUMMARY!$J$5)</f>
        <v/>
      </c>
      <c r="J2388" s="134"/>
      <c r="K2388" s="134"/>
      <c r="L2388" s="134"/>
      <c r="M2388" s="97"/>
      <c r="N2388" s="134"/>
      <c r="O2388" s="135"/>
    </row>
    <row r="2389" spans="2:15" s="133" customFormat="1" x14ac:dyDescent="0.3">
      <c r="B2389" s="133" t="s">
        <v>2627</v>
      </c>
      <c r="E2389" s="94"/>
      <c r="F2389" s="94"/>
      <c r="H2389" s="95" t="str">
        <f>IF(G2389="","",G2389/[1]SUMMARY!$J$5)</f>
        <v/>
      </c>
      <c r="J2389" s="134"/>
      <c r="K2389" s="134"/>
      <c r="L2389" s="134"/>
      <c r="M2389" s="97"/>
      <c r="N2389" s="134"/>
      <c r="O2389" s="135"/>
    </row>
    <row r="2390" spans="2:15" s="133" customFormat="1" x14ac:dyDescent="0.3">
      <c r="B2390" s="133" t="s">
        <v>2628</v>
      </c>
      <c r="E2390" s="94"/>
      <c r="F2390" s="94"/>
      <c r="H2390" s="95" t="str">
        <f>IF(G2390="","",G2390/[1]SUMMARY!$J$5)</f>
        <v/>
      </c>
      <c r="J2390" s="134"/>
      <c r="K2390" s="134"/>
      <c r="L2390" s="134"/>
      <c r="M2390" s="97"/>
      <c r="N2390" s="134"/>
      <c r="O2390" s="135"/>
    </row>
    <row r="2391" spans="2:15" s="133" customFormat="1" x14ac:dyDescent="0.3">
      <c r="B2391" s="133" t="s">
        <v>2629</v>
      </c>
      <c r="E2391" s="94"/>
      <c r="F2391" s="94"/>
      <c r="H2391" s="95" t="str">
        <f>IF(G2391="","",G2391/[1]SUMMARY!$J$5)</f>
        <v/>
      </c>
      <c r="J2391" s="134"/>
      <c r="K2391" s="134"/>
      <c r="L2391" s="134"/>
      <c r="M2391" s="97"/>
      <c r="N2391" s="134"/>
      <c r="O2391" s="135"/>
    </row>
    <row r="2392" spans="2:15" s="133" customFormat="1" x14ac:dyDescent="0.3">
      <c r="B2392" s="133" t="s">
        <v>2630</v>
      </c>
      <c r="E2392" s="94"/>
      <c r="F2392" s="94"/>
      <c r="H2392" s="95" t="str">
        <f>IF(G2392="","",G2392/[1]SUMMARY!$J$5)</f>
        <v/>
      </c>
      <c r="J2392" s="134"/>
      <c r="K2392" s="134"/>
      <c r="L2392" s="134"/>
      <c r="M2392" s="97"/>
      <c r="N2392" s="134"/>
      <c r="O2392" s="135"/>
    </row>
    <row r="2393" spans="2:15" s="133" customFormat="1" x14ac:dyDescent="0.3">
      <c r="B2393" s="133" t="s">
        <v>2631</v>
      </c>
      <c r="E2393" s="94"/>
      <c r="F2393" s="94"/>
      <c r="H2393" s="95" t="str">
        <f>IF(G2393="","",G2393/[1]SUMMARY!$J$5)</f>
        <v/>
      </c>
      <c r="J2393" s="134"/>
      <c r="K2393" s="134"/>
      <c r="L2393" s="134"/>
      <c r="M2393" s="97"/>
      <c r="N2393" s="134"/>
      <c r="O2393" s="135"/>
    </row>
    <row r="2394" spans="2:15" s="133" customFormat="1" x14ac:dyDescent="0.3">
      <c r="B2394" s="133" t="s">
        <v>2632</v>
      </c>
      <c r="E2394" s="94"/>
      <c r="F2394" s="94"/>
      <c r="H2394" s="95" t="str">
        <f>IF(G2394="","",G2394/[1]SUMMARY!$J$5)</f>
        <v/>
      </c>
      <c r="J2394" s="134"/>
      <c r="K2394" s="134"/>
      <c r="L2394" s="134"/>
      <c r="M2394" s="97"/>
      <c r="N2394" s="134"/>
      <c r="O2394" s="135"/>
    </row>
    <row r="2395" spans="2:15" s="133" customFormat="1" x14ac:dyDescent="0.3">
      <c r="B2395" s="133" t="s">
        <v>2633</v>
      </c>
      <c r="E2395" s="94"/>
      <c r="F2395" s="94"/>
      <c r="H2395" s="95" t="str">
        <f>IF(G2395="","",G2395/[1]SUMMARY!$J$5)</f>
        <v/>
      </c>
      <c r="J2395" s="134"/>
      <c r="K2395" s="134"/>
      <c r="L2395" s="134"/>
      <c r="M2395" s="97"/>
      <c r="N2395" s="134"/>
      <c r="O2395" s="135"/>
    </row>
    <row r="2396" spans="2:15" s="133" customFormat="1" x14ac:dyDescent="0.3">
      <c r="B2396" s="133" t="s">
        <v>2634</v>
      </c>
      <c r="E2396" s="94"/>
      <c r="F2396" s="94"/>
      <c r="H2396" s="95" t="str">
        <f>IF(G2396="","",G2396/[1]SUMMARY!$J$5)</f>
        <v/>
      </c>
      <c r="J2396" s="134"/>
      <c r="K2396" s="134"/>
      <c r="L2396" s="134"/>
      <c r="M2396" s="97"/>
      <c r="N2396" s="134"/>
      <c r="O2396" s="135"/>
    </row>
    <row r="2397" spans="2:15" s="133" customFormat="1" x14ac:dyDescent="0.3">
      <c r="B2397" s="133" t="s">
        <v>2635</v>
      </c>
      <c r="E2397" s="94"/>
      <c r="F2397" s="94"/>
      <c r="H2397" s="95" t="str">
        <f>IF(G2397="","",G2397/[1]SUMMARY!$J$5)</f>
        <v/>
      </c>
      <c r="J2397" s="134"/>
      <c r="K2397" s="134"/>
      <c r="L2397" s="134"/>
      <c r="M2397" s="97"/>
      <c r="N2397" s="134"/>
      <c r="O2397" s="135"/>
    </row>
    <row r="2398" spans="2:15" s="133" customFormat="1" x14ac:dyDescent="0.3">
      <c r="B2398" s="133" t="s">
        <v>2636</v>
      </c>
      <c r="E2398" s="94"/>
      <c r="F2398" s="94"/>
      <c r="H2398" s="95" t="str">
        <f>IF(G2398="","",G2398/[1]SUMMARY!$J$5)</f>
        <v/>
      </c>
      <c r="J2398" s="134"/>
      <c r="K2398" s="134"/>
      <c r="L2398" s="134"/>
      <c r="M2398" s="97"/>
      <c r="N2398" s="134"/>
      <c r="O2398" s="135"/>
    </row>
    <row r="2399" spans="2:15" s="133" customFormat="1" x14ac:dyDescent="0.3">
      <c r="B2399" s="133" t="s">
        <v>2637</v>
      </c>
      <c r="E2399" s="94"/>
      <c r="F2399" s="94"/>
      <c r="H2399" s="95" t="str">
        <f>IF(G2399="","",G2399/[1]SUMMARY!$J$5)</f>
        <v/>
      </c>
      <c r="J2399" s="134"/>
      <c r="K2399" s="134"/>
      <c r="L2399" s="134"/>
      <c r="M2399" s="97"/>
      <c r="N2399" s="134"/>
      <c r="O2399" s="135"/>
    </row>
    <row r="2400" spans="2:15" s="133" customFormat="1" x14ac:dyDescent="0.3">
      <c r="B2400" s="133" t="s">
        <v>2638</v>
      </c>
      <c r="E2400" s="94"/>
      <c r="F2400" s="94"/>
      <c r="H2400" s="95" t="str">
        <f>IF(G2400="","",G2400/[1]SUMMARY!$J$5)</f>
        <v/>
      </c>
      <c r="J2400" s="134"/>
      <c r="K2400" s="134"/>
      <c r="L2400" s="134"/>
      <c r="M2400" s="97"/>
      <c r="N2400" s="134"/>
      <c r="O2400" s="135"/>
    </row>
    <row r="2401" spans="2:15" s="133" customFormat="1" x14ac:dyDescent="0.3">
      <c r="B2401" s="133" t="s">
        <v>2639</v>
      </c>
      <c r="E2401" s="94"/>
      <c r="F2401" s="94"/>
      <c r="H2401" s="95" t="str">
        <f>IF(G2401="","",G2401/[1]SUMMARY!$J$5)</f>
        <v/>
      </c>
      <c r="J2401" s="134"/>
      <c r="K2401" s="134"/>
      <c r="L2401" s="134"/>
      <c r="M2401" s="97"/>
      <c r="N2401" s="134"/>
      <c r="O2401" s="135"/>
    </row>
    <row r="2402" spans="2:15" s="133" customFormat="1" x14ac:dyDescent="0.3">
      <c r="B2402" s="133" t="s">
        <v>2640</v>
      </c>
      <c r="E2402" s="94"/>
      <c r="F2402" s="94"/>
      <c r="H2402" s="95" t="str">
        <f>IF(G2402="","",G2402/[1]SUMMARY!$J$5)</f>
        <v/>
      </c>
      <c r="J2402" s="134"/>
      <c r="K2402" s="134"/>
      <c r="L2402" s="134"/>
      <c r="M2402" s="97"/>
      <c r="N2402" s="134"/>
      <c r="O2402" s="135"/>
    </row>
    <row r="2403" spans="2:15" s="133" customFormat="1" x14ac:dyDescent="0.3">
      <c r="B2403" s="133" t="s">
        <v>2641</v>
      </c>
      <c r="E2403" s="94"/>
      <c r="F2403" s="94"/>
      <c r="H2403" s="95" t="str">
        <f>IF(G2403="","",G2403/[1]SUMMARY!$J$5)</f>
        <v/>
      </c>
      <c r="J2403" s="134"/>
      <c r="K2403" s="134"/>
      <c r="L2403" s="134"/>
      <c r="M2403" s="97"/>
      <c r="N2403" s="134"/>
      <c r="O2403" s="135"/>
    </row>
    <row r="2404" spans="2:15" s="133" customFormat="1" x14ac:dyDescent="0.3">
      <c r="B2404" s="133" t="s">
        <v>2642</v>
      </c>
      <c r="E2404" s="94"/>
      <c r="F2404" s="94"/>
      <c r="H2404" s="95" t="str">
        <f>IF(G2404="","",G2404/[1]SUMMARY!$J$5)</f>
        <v/>
      </c>
      <c r="J2404" s="134"/>
      <c r="K2404" s="134"/>
      <c r="L2404" s="134"/>
      <c r="M2404" s="97"/>
      <c r="N2404" s="134"/>
      <c r="O2404" s="135"/>
    </row>
    <row r="2405" spans="2:15" s="133" customFormat="1" x14ac:dyDescent="0.3">
      <c r="B2405" s="133" t="s">
        <v>2643</v>
      </c>
      <c r="E2405" s="94"/>
      <c r="F2405" s="94"/>
      <c r="H2405" s="95" t="str">
        <f>IF(G2405="","",G2405/[1]SUMMARY!$J$5)</f>
        <v/>
      </c>
      <c r="J2405" s="134"/>
      <c r="K2405" s="134"/>
      <c r="L2405" s="134"/>
      <c r="M2405" s="97"/>
      <c r="N2405" s="134"/>
      <c r="O2405" s="135"/>
    </row>
    <row r="2406" spans="2:15" s="133" customFormat="1" x14ac:dyDescent="0.3">
      <c r="B2406" s="133" t="s">
        <v>2644</v>
      </c>
      <c r="E2406" s="94"/>
      <c r="F2406" s="94"/>
      <c r="H2406" s="95" t="str">
        <f>IF(G2406="","",G2406/[1]SUMMARY!$J$5)</f>
        <v/>
      </c>
      <c r="J2406" s="134"/>
      <c r="K2406" s="134"/>
      <c r="L2406" s="134"/>
      <c r="M2406" s="97"/>
      <c r="N2406" s="134"/>
      <c r="O2406" s="135"/>
    </row>
    <row r="2407" spans="2:15" s="133" customFormat="1" x14ac:dyDescent="0.3">
      <c r="B2407" s="133" t="s">
        <v>2645</v>
      </c>
      <c r="E2407" s="94"/>
      <c r="F2407" s="94"/>
      <c r="H2407" s="95" t="str">
        <f>IF(G2407="","",G2407/[1]SUMMARY!$J$5)</f>
        <v/>
      </c>
      <c r="J2407" s="134"/>
      <c r="K2407" s="134"/>
      <c r="L2407" s="134"/>
      <c r="M2407" s="97"/>
      <c r="N2407" s="134"/>
      <c r="O2407" s="135"/>
    </row>
    <row r="2408" spans="2:15" s="133" customFormat="1" x14ac:dyDescent="0.3">
      <c r="B2408" s="133" t="s">
        <v>2646</v>
      </c>
      <c r="E2408" s="94"/>
      <c r="F2408" s="94"/>
      <c r="H2408" s="95" t="str">
        <f>IF(G2408="","",G2408/[1]SUMMARY!$J$5)</f>
        <v/>
      </c>
      <c r="J2408" s="134"/>
      <c r="K2408" s="134"/>
      <c r="L2408" s="134"/>
      <c r="M2408" s="97"/>
      <c r="N2408" s="134"/>
      <c r="O2408" s="135"/>
    </row>
    <row r="2409" spans="2:15" s="133" customFormat="1" x14ac:dyDescent="0.3">
      <c r="B2409" s="133" t="s">
        <v>2647</v>
      </c>
      <c r="E2409" s="94"/>
      <c r="F2409" s="94"/>
      <c r="H2409" s="95" t="str">
        <f>IF(G2409="","",G2409/[1]SUMMARY!$J$5)</f>
        <v/>
      </c>
      <c r="J2409" s="134"/>
      <c r="K2409" s="134"/>
      <c r="L2409" s="134"/>
      <c r="M2409" s="97"/>
      <c r="N2409" s="134"/>
      <c r="O2409" s="135"/>
    </row>
    <row r="2410" spans="2:15" s="133" customFormat="1" x14ac:dyDescent="0.3">
      <c r="B2410" s="133" t="s">
        <v>2648</v>
      </c>
      <c r="E2410" s="94"/>
      <c r="F2410" s="94"/>
      <c r="H2410" s="95" t="str">
        <f>IF(G2410="","",G2410/[1]SUMMARY!$J$5)</f>
        <v/>
      </c>
      <c r="J2410" s="134"/>
      <c r="K2410" s="134"/>
      <c r="L2410" s="134"/>
      <c r="M2410" s="97"/>
      <c r="N2410" s="134"/>
      <c r="O2410" s="135"/>
    </row>
    <row r="2411" spans="2:15" s="133" customFormat="1" x14ac:dyDescent="0.3">
      <c r="B2411" s="133" t="s">
        <v>2649</v>
      </c>
      <c r="E2411" s="94"/>
      <c r="F2411" s="94"/>
      <c r="H2411" s="95" t="str">
        <f>IF(G2411="","",G2411/[1]SUMMARY!$J$5)</f>
        <v/>
      </c>
      <c r="J2411" s="134"/>
      <c r="K2411" s="134"/>
      <c r="L2411" s="134"/>
      <c r="M2411" s="97"/>
      <c r="N2411" s="134"/>
      <c r="O2411" s="135"/>
    </row>
    <row r="2412" spans="2:15" s="133" customFormat="1" x14ac:dyDescent="0.3">
      <c r="B2412" s="133" t="s">
        <v>2650</v>
      </c>
      <c r="E2412" s="94"/>
      <c r="F2412" s="94"/>
      <c r="H2412" s="95" t="str">
        <f>IF(G2412="","",G2412/[1]SUMMARY!$J$5)</f>
        <v/>
      </c>
      <c r="J2412" s="134"/>
      <c r="K2412" s="134"/>
      <c r="L2412" s="134"/>
      <c r="M2412" s="97"/>
      <c r="N2412" s="134"/>
      <c r="O2412" s="135"/>
    </row>
    <row r="2413" spans="2:15" s="133" customFormat="1" x14ac:dyDescent="0.3">
      <c r="B2413" s="133" t="s">
        <v>2651</v>
      </c>
      <c r="E2413" s="94"/>
      <c r="F2413" s="94"/>
      <c r="H2413" s="95" t="str">
        <f>IF(G2413="","",G2413/[1]SUMMARY!$J$5)</f>
        <v/>
      </c>
      <c r="J2413" s="134"/>
      <c r="K2413" s="134"/>
      <c r="L2413" s="134"/>
      <c r="M2413" s="97"/>
      <c r="N2413" s="134"/>
      <c r="O2413" s="135"/>
    </row>
    <row r="2414" spans="2:15" s="133" customFormat="1" x14ac:dyDescent="0.3">
      <c r="B2414" s="133" t="s">
        <v>2652</v>
      </c>
      <c r="E2414" s="94"/>
      <c r="F2414" s="94"/>
      <c r="H2414" s="95" t="str">
        <f>IF(G2414="","",G2414/[1]SUMMARY!$J$5)</f>
        <v/>
      </c>
      <c r="J2414" s="134"/>
      <c r="K2414" s="134"/>
      <c r="L2414" s="134"/>
      <c r="M2414" s="97"/>
      <c r="N2414" s="134"/>
      <c r="O2414" s="135"/>
    </row>
    <row r="2415" spans="2:15" s="133" customFormat="1" x14ac:dyDescent="0.3">
      <c r="B2415" s="133" t="s">
        <v>2653</v>
      </c>
      <c r="E2415" s="94"/>
      <c r="F2415" s="94"/>
      <c r="H2415" s="95" t="str">
        <f>IF(G2415="","",G2415/[1]SUMMARY!$J$5)</f>
        <v/>
      </c>
      <c r="J2415" s="134"/>
      <c r="K2415" s="134"/>
      <c r="L2415" s="134"/>
      <c r="M2415" s="97"/>
      <c r="N2415" s="134"/>
      <c r="O2415" s="135"/>
    </row>
    <row r="2416" spans="2:15" s="133" customFormat="1" x14ac:dyDescent="0.3">
      <c r="B2416" s="133" t="s">
        <v>2654</v>
      </c>
      <c r="E2416" s="94"/>
      <c r="F2416" s="94"/>
      <c r="H2416" s="95" t="str">
        <f>IF(G2416="","",G2416/[1]SUMMARY!$J$5)</f>
        <v/>
      </c>
      <c r="J2416" s="134"/>
      <c r="K2416" s="134"/>
      <c r="L2416" s="134"/>
      <c r="M2416" s="97"/>
      <c r="N2416" s="134"/>
      <c r="O2416" s="135"/>
    </row>
    <row r="2417" spans="2:15" s="133" customFormat="1" x14ac:dyDescent="0.3">
      <c r="B2417" s="133" t="s">
        <v>2655</v>
      </c>
      <c r="E2417" s="94"/>
      <c r="F2417" s="94"/>
      <c r="H2417" s="95" t="str">
        <f>IF(G2417="","",G2417/[1]SUMMARY!$J$5)</f>
        <v/>
      </c>
      <c r="J2417" s="134"/>
      <c r="K2417" s="134"/>
      <c r="L2417" s="134"/>
      <c r="M2417" s="97"/>
      <c r="N2417" s="134"/>
      <c r="O2417" s="135"/>
    </row>
    <row r="2418" spans="2:15" s="133" customFormat="1" x14ac:dyDescent="0.3">
      <c r="B2418" s="133" t="s">
        <v>2656</v>
      </c>
      <c r="E2418" s="94"/>
      <c r="F2418" s="94"/>
      <c r="H2418" s="95" t="str">
        <f>IF(G2418="","",G2418/[1]SUMMARY!$J$5)</f>
        <v/>
      </c>
      <c r="J2418" s="134"/>
      <c r="K2418" s="134"/>
      <c r="L2418" s="134"/>
      <c r="M2418" s="97"/>
      <c r="N2418" s="134"/>
      <c r="O2418" s="135"/>
    </row>
    <row r="2419" spans="2:15" s="133" customFormat="1" x14ac:dyDescent="0.3">
      <c r="B2419" s="133" t="s">
        <v>2657</v>
      </c>
      <c r="E2419" s="94"/>
      <c r="F2419" s="94"/>
      <c r="H2419" s="95" t="str">
        <f>IF(G2419="","",G2419/[1]SUMMARY!$J$5)</f>
        <v/>
      </c>
      <c r="J2419" s="134"/>
      <c r="K2419" s="134"/>
      <c r="L2419" s="134"/>
      <c r="M2419" s="97"/>
      <c r="N2419" s="134"/>
      <c r="O2419" s="135"/>
    </row>
    <row r="2420" spans="2:15" s="133" customFormat="1" x14ac:dyDescent="0.3">
      <c r="B2420" s="133" t="s">
        <v>2658</v>
      </c>
      <c r="E2420" s="94"/>
      <c r="F2420" s="94"/>
      <c r="H2420" s="95" t="str">
        <f>IF(G2420="","",G2420/[1]SUMMARY!$J$5)</f>
        <v/>
      </c>
      <c r="J2420" s="134"/>
      <c r="K2420" s="134"/>
      <c r="L2420" s="134"/>
      <c r="M2420" s="97"/>
      <c r="N2420" s="134"/>
      <c r="O2420" s="135"/>
    </row>
    <row r="2421" spans="2:15" s="133" customFormat="1" x14ac:dyDescent="0.3">
      <c r="B2421" s="133" t="s">
        <v>2659</v>
      </c>
      <c r="E2421" s="94"/>
      <c r="F2421" s="94"/>
      <c r="H2421" s="95" t="str">
        <f>IF(G2421="","",G2421/[1]SUMMARY!$J$5)</f>
        <v/>
      </c>
      <c r="J2421" s="134"/>
      <c r="K2421" s="134"/>
      <c r="L2421" s="134"/>
      <c r="M2421" s="97"/>
      <c r="N2421" s="134"/>
      <c r="O2421" s="135"/>
    </row>
    <row r="2422" spans="2:15" s="133" customFormat="1" x14ac:dyDescent="0.3">
      <c r="B2422" s="133" t="s">
        <v>2660</v>
      </c>
      <c r="E2422" s="94"/>
      <c r="F2422" s="94"/>
      <c r="H2422" s="95" t="str">
        <f>IF(G2422="","",G2422/[1]SUMMARY!$J$5)</f>
        <v/>
      </c>
      <c r="J2422" s="134"/>
      <c r="K2422" s="134"/>
      <c r="L2422" s="134"/>
      <c r="M2422" s="97"/>
      <c r="N2422" s="134"/>
      <c r="O2422" s="135"/>
    </row>
    <row r="2423" spans="2:15" s="133" customFormat="1" x14ac:dyDescent="0.3">
      <c r="B2423" s="133" t="s">
        <v>2661</v>
      </c>
      <c r="E2423" s="94"/>
      <c r="F2423" s="94"/>
      <c r="H2423" s="95" t="str">
        <f>IF(G2423="","",G2423/[1]SUMMARY!$J$5)</f>
        <v/>
      </c>
      <c r="J2423" s="134"/>
      <c r="K2423" s="134"/>
      <c r="L2423" s="134"/>
      <c r="M2423" s="97"/>
      <c r="N2423" s="134"/>
      <c r="O2423" s="135"/>
    </row>
    <row r="2424" spans="2:15" s="133" customFormat="1" x14ac:dyDescent="0.3">
      <c r="B2424" s="133" t="s">
        <v>2662</v>
      </c>
      <c r="E2424" s="94"/>
      <c r="F2424" s="94"/>
      <c r="H2424" s="95" t="str">
        <f>IF(G2424="","",G2424/[1]SUMMARY!$J$5)</f>
        <v/>
      </c>
      <c r="J2424" s="134"/>
      <c r="K2424" s="134"/>
      <c r="L2424" s="134"/>
      <c r="M2424" s="97"/>
      <c r="N2424" s="134"/>
      <c r="O2424" s="135"/>
    </row>
    <row r="2425" spans="2:15" s="133" customFormat="1" x14ac:dyDescent="0.3">
      <c r="B2425" s="133" t="s">
        <v>2663</v>
      </c>
      <c r="E2425" s="94"/>
      <c r="F2425" s="94"/>
      <c r="H2425" s="95" t="str">
        <f>IF(G2425="","",G2425/[1]SUMMARY!$J$5)</f>
        <v/>
      </c>
      <c r="J2425" s="134"/>
      <c r="K2425" s="134"/>
      <c r="L2425" s="134"/>
      <c r="M2425" s="97"/>
      <c r="N2425" s="134"/>
      <c r="O2425" s="135"/>
    </row>
    <row r="2426" spans="2:15" s="133" customFormat="1" x14ac:dyDescent="0.3">
      <c r="B2426" s="133" t="s">
        <v>2664</v>
      </c>
      <c r="E2426" s="94"/>
      <c r="F2426" s="94"/>
      <c r="H2426" s="95" t="str">
        <f>IF(G2426="","",G2426/[1]SUMMARY!$J$5)</f>
        <v/>
      </c>
      <c r="J2426" s="134"/>
      <c r="K2426" s="134"/>
      <c r="L2426" s="134"/>
      <c r="M2426" s="97"/>
      <c r="N2426" s="134"/>
      <c r="O2426" s="135"/>
    </row>
    <row r="2427" spans="2:15" s="133" customFormat="1" x14ac:dyDescent="0.3">
      <c r="B2427" s="133" t="s">
        <v>2665</v>
      </c>
      <c r="E2427" s="94"/>
      <c r="F2427" s="94"/>
      <c r="H2427" s="95" t="str">
        <f>IF(G2427="","",G2427/[1]SUMMARY!$J$5)</f>
        <v/>
      </c>
      <c r="J2427" s="134"/>
      <c r="K2427" s="134"/>
      <c r="L2427" s="134"/>
      <c r="M2427" s="97"/>
      <c r="N2427" s="134"/>
      <c r="O2427" s="135"/>
    </row>
    <row r="2428" spans="2:15" s="133" customFormat="1" x14ac:dyDescent="0.3">
      <c r="B2428" s="133" t="s">
        <v>2666</v>
      </c>
      <c r="E2428" s="94"/>
      <c r="F2428" s="94"/>
      <c r="H2428" s="95" t="str">
        <f>IF(G2428="","",G2428/[1]SUMMARY!$J$5)</f>
        <v/>
      </c>
      <c r="J2428" s="134"/>
      <c r="K2428" s="134"/>
      <c r="L2428" s="134"/>
      <c r="M2428" s="97"/>
      <c r="N2428" s="134"/>
      <c r="O2428" s="135"/>
    </row>
    <row r="2429" spans="2:15" s="133" customFormat="1" x14ac:dyDescent="0.3">
      <c r="B2429" s="133" t="s">
        <v>2667</v>
      </c>
      <c r="E2429" s="94"/>
      <c r="F2429" s="94"/>
      <c r="H2429" s="95" t="str">
        <f>IF(G2429="","",G2429/[1]SUMMARY!$J$5)</f>
        <v/>
      </c>
      <c r="J2429" s="134"/>
      <c r="K2429" s="134"/>
      <c r="L2429" s="134"/>
      <c r="M2429" s="97"/>
      <c r="N2429" s="134"/>
      <c r="O2429" s="135"/>
    </row>
    <row r="2430" spans="2:15" s="133" customFormat="1" x14ac:dyDescent="0.3">
      <c r="B2430" s="133" t="s">
        <v>2668</v>
      </c>
      <c r="E2430" s="94"/>
      <c r="F2430" s="94"/>
      <c r="H2430" s="95" t="str">
        <f>IF(G2430="","",G2430/[1]SUMMARY!$J$5)</f>
        <v/>
      </c>
      <c r="J2430" s="134"/>
      <c r="K2430" s="134"/>
      <c r="L2430" s="134"/>
      <c r="M2430" s="97"/>
      <c r="N2430" s="134"/>
      <c r="O2430" s="135"/>
    </row>
    <row r="2431" spans="2:15" s="133" customFormat="1" x14ac:dyDescent="0.3">
      <c r="B2431" s="133" t="s">
        <v>2669</v>
      </c>
      <c r="E2431" s="94"/>
      <c r="F2431" s="94"/>
      <c r="H2431" s="95" t="str">
        <f>IF(G2431="","",G2431/[1]SUMMARY!$J$5)</f>
        <v/>
      </c>
      <c r="J2431" s="134"/>
      <c r="K2431" s="134"/>
      <c r="L2431" s="134"/>
      <c r="M2431" s="97"/>
      <c r="N2431" s="134"/>
      <c r="O2431" s="135"/>
    </row>
    <row r="2432" spans="2:15" s="133" customFormat="1" x14ac:dyDescent="0.3">
      <c r="B2432" s="133" t="s">
        <v>2670</v>
      </c>
      <c r="E2432" s="94"/>
      <c r="F2432" s="94"/>
      <c r="H2432" s="95" t="str">
        <f>IF(G2432="","",G2432/[1]SUMMARY!$J$5)</f>
        <v/>
      </c>
      <c r="J2432" s="134"/>
      <c r="K2432" s="134"/>
      <c r="L2432" s="134"/>
      <c r="M2432" s="97"/>
      <c r="N2432" s="134"/>
      <c r="O2432" s="135"/>
    </row>
    <row r="2433" spans="2:15" s="133" customFormat="1" x14ac:dyDescent="0.3">
      <c r="B2433" s="133" t="s">
        <v>2671</v>
      </c>
      <c r="E2433" s="94"/>
      <c r="F2433" s="94"/>
      <c r="H2433" s="95" t="str">
        <f>IF(G2433="","",G2433/[1]SUMMARY!$J$5)</f>
        <v/>
      </c>
      <c r="J2433" s="134"/>
      <c r="K2433" s="134"/>
      <c r="L2433" s="134"/>
      <c r="M2433" s="97"/>
      <c r="N2433" s="134"/>
      <c r="O2433" s="135"/>
    </row>
    <row r="2434" spans="2:15" s="133" customFormat="1" x14ac:dyDescent="0.3">
      <c r="B2434" s="133" t="s">
        <v>2672</v>
      </c>
      <c r="E2434" s="94"/>
      <c r="F2434" s="94"/>
      <c r="H2434" s="95" t="str">
        <f>IF(G2434="","",G2434/[1]SUMMARY!$J$5)</f>
        <v/>
      </c>
      <c r="J2434" s="134"/>
      <c r="K2434" s="134"/>
      <c r="L2434" s="134"/>
      <c r="M2434" s="97"/>
      <c r="N2434" s="134"/>
      <c r="O2434" s="135"/>
    </row>
    <row r="2435" spans="2:15" s="133" customFormat="1" x14ac:dyDescent="0.3">
      <c r="B2435" s="133" t="s">
        <v>2673</v>
      </c>
      <c r="E2435" s="94"/>
      <c r="F2435" s="94"/>
      <c r="H2435" s="95" t="str">
        <f>IF(G2435="","",G2435/[1]SUMMARY!$J$5)</f>
        <v/>
      </c>
      <c r="J2435" s="134"/>
      <c r="K2435" s="134"/>
      <c r="L2435" s="134"/>
      <c r="M2435" s="97"/>
      <c r="N2435" s="134"/>
      <c r="O2435" s="135"/>
    </row>
    <row r="2436" spans="2:15" s="133" customFormat="1" x14ac:dyDescent="0.3">
      <c r="B2436" s="133" t="s">
        <v>2674</v>
      </c>
      <c r="E2436" s="94"/>
      <c r="F2436" s="94"/>
      <c r="H2436" s="95" t="str">
        <f>IF(G2436="","",G2436/[1]SUMMARY!$J$5)</f>
        <v/>
      </c>
      <c r="J2436" s="134"/>
      <c r="K2436" s="134"/>
      <c r="L2436" s="134"/>
      <c r="M2436" s="97"/>
      <c r="N2436" s="134"/>
      <c r="O2436" s="135"/>
    </row>
    <row r="2437" spans="2:15" s="133" customFormat="1" x14ac:dyDescent="0.3">
      <c r="B2437" s="133" t="s">
        <v>2675</v>
      </c>
      <c r="E2437" s="94"/>
      <c r="F2437" s="94"/>
      <c r="H2437" s="95" t="str">
        <f>IF(G2437="","",G2437/[1]SUMMARY!$J$5)</f>
        <v/>
      </c>
      <c r="J2437" s="134"/>
      <c r="K2437" s="134"/>
      <c r="L2437" s="134"/>
      <c r="M2437" s="97"/>
      <c r="N2437" s="134"/>
      <c r="O2437" s="135"/>
    </row>
    <row r="2438" spans="2:15" s="133" customFormat="1" x14ac:dyDescent="0.3">
      <c r="B2438" s="133" t="s">
        <v>2676</v>
      </c>
      <c r="E2438" s="94"/>
      <c r="F2438" s="94"/>
      <c r="H2438" s="95" t="str">
        <f>IF(G2438="","",G2438/[1]SUMMARY!$J$5)</f>
        <v/>
      </c>
      <c r="J2438" s="134"/>
      <c r="K2438" s="134"/>
      <c r="L2438" s="134"/>
      <c r="M2438" s="97"/>
      <c r="N2438" s="134"/>
      <c r="O2438" s="135"/>
    </row>
    <row r="2439" spans="2:15" s="133" customFormat="1" x14ac:dyDescent="0.3">
      <c r="B2439" s="133" t="s">
        <v>2677</v>
      </c>
      <c r="E2439" s="94"/>
      <c r="F2439" s="94"/>
      <c r="H2439" s="95" t="str">
        <f>IF(G2439="","",G2439/[1]SUMMARY!$J$5)</f>
        <v/>
      </c>
      <c r="J2439" s="134"/>
      <c r="K2439" s="134"/>
      <c r="L2439" s="134"/>
      <c r="M2439" s="97"/>
      <c r="N2439" s="134"/>
      <c r="O2439" s="135"/>
    </row>
    <row r="2440" spans="2:15" s="133" customFormat="1" x14ac:dyDescent="0.3">
      <c r="B2440" s="133" t="s">
        <v>2678</v>
      </c>
      <c r="E2440" s="94"/>
      <c r="F2440" s="94"/>
      <c r="H2440" s="95" t="str">
        <f>IF(G2440="","",G2440/[1]SUMMARY!$J$5)</f>
        <v/>
      </c>
      <c r="J2440" s="134"/>
      <c r="K2440" s="134"/>
      <c r="L2440" s="134"/>
      <c r="M2440" s="97"/>
      <c r="N2440" s="134"/>
      <c r="O2440" s="135"/>
    </row>
    <row r="2441" spans="2:15" s="133" customFormat="1" x14ac:dyDescent="0.3">
      <c r="B2441" s="133" t="s">
        <v>2679</v>
      </c>
      <c r="E2441" s="94"/>
      <c r="F2441" s="94"/>
      <c r="H2441" s="95" t="str">
        <f>IF(G2441="","",G2441/[1]SUMMARY!$J$5)</f>
        <v/>
      </c>
      <c r="J2441" s="134"/>
      <c r="K2441" s="134"/>
      <c r="L2441" s="134"/>
      <c r="M2441" s="97"/>
      <c r="N2441" s="134"/>
      <c r="O2441" s="135"/>
    </row>
    <row r="2442" spans="2:15" s="133" customFormat="1" x14ac:dyDescent="0.3">
      <c r="B2442" s="133" t="s">
        <v>2680</v>
      </c>
      <c r="E2442" s="94"/>
      <c r="F2442" s="94"/>
      <c r="H2442" s="95" t="str">
        <f>IF(G2442="","",G2442/[1]SUMMARY!$J$5)</f>
        <v/>
      </c>
      <c r="J2442" s="134"/>
      <c r="K2442" s="134"/>
      <c r="L2442" s="134"/>
      <c r="M2442" s="97"/>
      <c r="N2442" s="134"/>
      <c r="O2442" s="135"/>
    </row>
    <row r="2443" spans="2:15" s="133" customFormat="1" x14ac:dyDescent="0.3">
      <c r="B2443" s="133" t="s">
        <v>2681</v>
      </c>
      <c r="E2443" s="94"/>
      <c r="F2443" s="94"/>
      <c r="H2443" s="95" t="str">
        <f>IF(G2443="","",G2443/[1]SUMMARY!$J$5)</f>
        <v/>
      </c>
      <c r="J2443" s="134"/>
      <c r="K2443" s="134"/>
      <c r="L2443" s="134"/>
      <c r="M2443" s="97"/>
      <c r="N2443" s="134"/>
      <c r="O2443" s="135"/>
    </row>
    <row r="2444" spans="2:15" s="133" customFormat="1" x14ac:dyDescent="0.3">
      <c r="B2444" s="133" t="s">
        <v>2682</v>
      </c>
      <c r="E2444" s="94"/>
      <c r="F2444" s="94"/>
      <c r="H2444" s="95" t="str">
        <f>IF(G2444="","",G2444/[1]SUMMARY!$J$5)</f>
        <v/>
      </c>
      <c r="J2444" s="134"/>
      <c r="K2444" s="134"/>
      <c r="L2444" s="134"/>
      <c r="M2444" s="97"/>
      <c r="N2444" s="134"/>
      <c r="O2444" s="135"/>
    </row>
    <row r="2445" spans="2:15" s="133" customFormat="1" x14ac:dyDescent="0.3">
      <c r="B2445" s="133" t="s">
        <v>2683</v>
      </c>
      <c r="E2445" s="94"/>
      <c r="F2445" s="94"/>
      <c r="H2445" s="95" t="str">
        <f>IF(G2445="","",G2445/[1]SUMMARY!$J$5)</f>
        <v/>
      </c>
      <c r="J2445" s="134"/>
      <c r="K2445" s="134"/>
      <c r="L2445" s="134"/>
      <c r="M2445" s="97"/>
      <c r="N2445" s="134"/>
      <c r="O2445" s="135"/>
    </row>
    <row r="2446" spans="2:15" s="133" customFormat="1" x14ac:dyDescent="0.3">
      <c r="E2446" s="94"/>
      <c r="F2446" s="94"/>
      <c r="H2446" s="95"/>
      <c r="J2446" s="134"/>
      <c r="K2446" s="134"/>
      <c r="L2446" s="134"/>
      <c r="M2446" s="97"/>
      <c r="N2446" s="134"/>
      <c r="O2446" s="135"/>
    </row>
    <row r="2447" spans="2:15" s="133" customFormat="1" x14ac:dyDescent="0.3">
      <c r="E2447" s="94"/>
      <c r="F2447" s="94"/>
      <c r="H2447" s="95"/>
      <c r="J2447" s="134"/>
      <c r="K2447" s="134"/>
      <c r="L2447" s="134"/>
      <c r="M2447" s="97"/>
      <c r="N2447" s="134"/>
      <c r="O2447" s="135"/>
    </row>
    <row r="2448" spans="2:15" s="133" customFormat="1" x14ac:dyDescent="0.3">
      <c r="E2448" s="94"/>
      <c r="F2448" s="94"/>
      <c r="H2448" s="95"/>
      <c r="J2448" s="134"/>
      <c r="K2448" s="134"/>
      <c r="L2448" s="134"/>
      <c r="M2448" s="97"/>
      <c r="N2448" s="134"/>
      <c r="O2448" s="135"/>
    </row>
    <row r="2449" spans="2:15" s="133" customFormat="1" x14ac:dyDescent="0.3">
      <c r="E2449" s="94"/>
      <c r="F2449" s="94"/>
      <c r="H2449" s="95"/>
      <c r="J2449" s="134"/>
      <c r="K2449" s="134"/>
      <c r="L2449" s="134"/>
      <c r="M2449" s="97"/>
      <c r="N2449" s="134"/>
      <c r="O2449" s="135"/>
    </row>
    <row r="2450" spans="2:15" s="133" customFormat="1" x14ac:dyDescent="0.3">
      <c r="E2450" s="94"/>
      <c r="F2450" s="94"/>
      <c r="H2450" s="95"/>
      <c r="J2450" s="134"/>
      <c r="K2450" s="134"/>
      <c r="L2450" s="134"/>
      <c r="M2450" s="97"/>
      <c r="N2450" s="134"/>
      <c r="O2450" s="135"/>
    </row>
    <row r="2451" spans="2:15" s="133" customFormat="1" x14ac:dyDescent="0.3">
      <c r="E2451" s="94"/>
      <c r="F2451" s="94"/>
      <c r="H2451" s="95"/>
      <c r="J2451" s="134"/>
      <c r="K2451" s="134"/>
      <c r="L2451" s="134"/>
      <c r="M2451" s="97"/>
      <c r="N2451" s="134"/>
      <c r="O2451" s="135"/>
    </row>
    <row r="2452" spans="2:15" s="133" customFormat="1" x14ac:dyDescent="0.3">
      <c r="E2452" s="94"/>
      <c r="F2452" s="94"/>
      <c r="H2452" s="95"/>
      <c r="J2452" s="134"/>
      <c r="K2452" s="134"/>
      <c r="L2452" s="134"/>
      <c r="M2452" s="97"/>
      <c r="N2452" s="134"/>
      <c r="O2452" s="135"/>
    </row>
    <row r="2453" spans="2:15" s="133" customFormat="1" x14ac:dyDescent="0.3">
      <c r="E2453" s="94"/>
      <c r="F2453" s="94"/>
      <c r="H2453" s="95"/>
      <c r="J2453" s="134"/>
      <c r="K2453" s="134"/>
      <c r="L2453" s="134"/>
      <c r="M2453" s="97"/>
      <c r="N2453" s="134"/>
      <c r="O2453" s="135"/>
    </row>
    <row r="2454" spans="2:15" s="133" customFormat="1" x14ac:dyDescent="0.3">
      <c r="E2454" s="94"/>
      <c r="F2454" s="94"/>
      <c r="H2454" s="95"/>
      <c r="J2454" s="134"/>
      <c r="K2454" s="134"/>
      <c r="L2454" s="134"/>
      <c r="M2454" s="97"/>
      <c r="N2454" s="134"/>
      <c r="O2454" s="135"/>
    </row>
    <row r="2455" spans="2:15" s="133" customFormat="1" x14ac:dyDescent="0.3">
      <c r="E2455" s="94"/>
      <c r="F2455" s="94"/>
      <c r="H2455" s="95"/>
      <c r="J2455" s="134"/>
      <c r="K2455" s="134"/>
      <c r="L2455" s="134"/>
      <c r="M2455" s="97"/>
      <c r="N2455" s="134"/>
      <c r="O2455" s="135"/>
    </row>
    <row r="2456" spans="2:15" s="133" customFormat="1" x14ac:dyDescent="0.3">
      <c r="E2456" s="94"/>
      <c r="F2456" s="94"/>
      <c r="H2456" s="95"/>
      <c r="J2456" s="134"/>
      <c r="K2456" s="134"/>
      <c r="L2456" s="134"/>
      <c r="M2456" s="97"/>
      <c r="N2456" s="134"/>
      <c r="O2456" s="135"/>
    </row>
    <row r="2457" spans="2:15" s="133" customFormat="1" x14ac:dyDescent="0.3">
      <c r="E2457" s="94"/>
      <c r="F2457" s="94"/>
      <c r="H2457" s="95"/>
      <c r="J2457" s="134"/>
      <c r="K2457" s="134"/>
      <c r="L2457" s="134"/>
      <c r="M2457" s="97"/>
      <c r="N2457" s="134"/>
      <c r="O2457" s="135"/>
    </row>
    <row r="2458" spans="2:15" s="133" customFormat="1" x14ac:dyDescent="0.3">
      <c r="E2458" s="94"/>
      <c r="F2458" s="94"/>
      <c r="H2458" s="95"/>
      <c r="J2458" s="134"/>
      <c r="K2458" s="134"/>
      <c r="L2458" s="134"/>
      <c r="M2458" s="97"/>
      <c r="N2458" s="134"/>
      <c r="O2458" s="135"/>
    </row>
    <row r="2459" spans="2:15" s="133" customFormat="1" x14ac:dyDescent="0.3">
      <c r="B2459" s="133" t="s">
        <v>2684</v>
      </c>
      <c r="E2459" s="94"/>
      <c r="F2459" s="94"/>
      <c r="H2459" s="95" t="str">
        <f>IF(G2459="","",G2459/[1]SUMMARY!$J$5)</f>
        <v/>
      </c>
      <c r="J2459" s="134"/>
      <c r="K2459" s="134"/>
      <c r="L2459" s="134"/>
      <c r="M2459" s="97"/>
      <c r="N2459" s="134"/>
      <c r="O2459" s="135"/>
    </row>
    <row r="2460" spans="2:15" s="133" customFormat="1" x14ac:dyDescent="0.3">
      <c r="B2460" s="133" t="s">
        <v>2685</v>
      </c>
      <c r="E2460" s="94"/>
      <c r="F2460" s="94"/>
      <c r="H2460" s="95" t="str">
        <f>IF(G2460="","",G2460/[1]SUMMARY!$J$5)</f>
        <v/>
      </c>
      <c r="J2460" s="134"/>
      <c r="K2460" s="134"/>
      <c r="L2460" s="134"/>
      <c r="M2460" s="97"/>
      <c r="N2460" s="134"/>
      <c r="O2460" s="135"/>
    </row>
    <row r="2461" spans="2:15" s="133" customFormat="1" x14ac:dyDescent="0.3">
      <c r="B2461" s="133" t="s">
        <v>2686</v>
      </c>
      <c r="E2461" s="94"/>
      <c r="F2461" s="94"/>
      <c r="H2461" s="95" t="str">
        <f>IF(G2461="","",G2461/[1]SUMMARY!$J$5)</f>
        <v/>
      </c>
      <c r="J2461" s="134"/>
      <c r="K2461" s="134"/>
      <c r="L2461" s="134"/>
      <c r="M2461" s="97"/>
      <c r="N2461" s="134"/>
      <c r="O2461" s="135"/>
    </row>
    <row r="2462" spans="2:15" s="133" customFormat="1" x14ac:dyDescent="0.3">
      <c r="B2462" s="133" t="s">
        <v>2687</v>
      </c>
      <c r="E2462" s="94"/>
      <c r="F2462" s="94"/>
      <c r="H2462" s="95" t="str">
        <f>IF(G2462="","",G2462/[1]SUMMARY!$J$5)</f>
        <v/>
      </c>
      <c r="J2462" s="134"/>
      <c r="K2462" s="134"/>
      <c r="L2462" s="134"/>
      <c r="M2462" s="97"/>
      <c r="N2462" s="134"/>
      <c r="O2462" s="135"/>
    </row>
    <row r="2463" spans="2:15" s="133" customFormat="1" x14ac:dyDescent="0.3">
      <c r="B2463" s="133" t="s">
        <v>2688</v>
      </c>
      <c r="E2463" s="94"/>
      <c r="F2463" s="94"/>
      <c r="H2463" s="95" t="str">
        <f>IF(G2463="","",G2463/[1]SUMMARY!$J$5)</f>
        <v/>
      </c>
      <c r="J2463" s="134"/>
      <c r="K2463" s="134"/>
      <c r="L2463" s="134"/>
      <c r="M2463" s="97"/>
      <c r="N2463" s="134"/>
      <c r="O2463" s="135"/>
    </row>
    <row r="2464" spans="2:15" s="133" customFormat="1" x14ac:dyDescent="0.3">
      <c r="B2464" s="133" t="s">
        <v>2689</v>
      </c>
      <c r="E2464" s="94"/>
      <c r="F2464" s="94"/>
      <c r="H2464" s="95" t="str">
        <f>IF(G2464="","",G2464/[1]SUMMARY!$J$5)</f>
        <v/>
      </c>
      <c r="J2464" s="134"/>
      <c r="K2464" s="134"/>
      <c r="L2464" s="134"/>
      <c r="M2464" s="97"/>
      <c r="N2464" s="134"/>
      <c r="O2464" s="135"/>
    </row>
    <row r="2465" spans="2:15" s="133" customFormat="1" x14ac:dyDescent="0.3">
      <c r="B2465" s="133" t="s">
        <v>2690</v>
      </c>
      <c r="E2465" s="94"/>
      <c r="F2465" s="94"/>
      <c r="H2465" s="95" t="str">
        <f>IF(G2465="","",G2465/[1]SUMMARY!$J$5)</f>
        <v/>
      </c>
      <c r="J2465" s="134"/>
      <c r="K2465" s="134"/>
      <c r="L2465" s="134"/>
      <c r="M2465" s="97"/>
      <c r="N2465" s="134"/>
      <c r="O2465" s="135"/>
    </row>
    <row r="2466" spans="2:15" s="133" customFormat="1" x14ac:dyDescent="0.3">
      <c r="B2466" s="133" t="s">
        <v>2691</v>
      </c>
      <c r="E2466" s="94"/>
      <c r="F2466" s="94"/>
      <c r="H2466" s="95" t="str">
        <f>IF(G2466="","",G2466/[1]SUMMARY!$J$5)</f>
        <v/>
      </c>
      <c r="J2466" s="134"/>
      <c r="K2466" s="134"/>
      <c r="L2466" s="134"/>
      <c r="M2466" s="97"/>
      <c r="N2466" s="134"/>
      <c r="O2466" s="135"/>
    </row>
    <row r="2467" spans="2:15" s="133" customFormat="1" x14ac:dyDescent="0.3">
      <c r="B2467" s="133" t="s">
        <v>2692</v>
      </c>
      <c r="E2467" s="94"/>
      <c r="F2467" s="94"/>
      <c r="H2467" s="95" t="str">
        <f>IF(G2467="","",G2467/[1]SUMMARY!$J$5)</f>
        <v/>
      </c>
      <c r="J2467" s="134"/>
      <c r="K2467" s="134"/>
      <c r="L2467" s="134"/>
      <c r="M2467" s="97"/>
      <c r="N2467" s="134"/>
      <c r="O2467" s="135"/>
    </row>
    <row r="2468" spans="2:15" s="133" customFormat="1" x14ac:dyDescent="0.3">
      <c r="B2468" s="133" t="s">
        <v>2693</v>
      </c>
      <c r="E2468" s="94"/>
      <c r="F2468" s="94"/>
      <c r="H2468" s="95" t="str">
        <f>IF(G2468="","",G2468/[1]SUMMARY!$J$5)</f>
        <v/>
      </c>
      <c r="J2468" s="134"/>
      <c r="K2468" s="134"/>
      <c r="L2468" s="134"/>
      <c r="M2468" s="97"/>
      <c r="N2468" s="134"/>
      <c r="O2468" s="135"/>
    </row>
    <row r="2469" spans="2:15" s="133" customFormat="1" x14ac:dyDescent="0.3">
      <c r="B2469" s="133" t="s">
        <v>2694</v>
      </c>
      <c r="E2469" s="94"/>
      <c r="F2469" s="94"/>
      <c r="H2469" s="95" t="str">
        <f>IF(G2469="","",G2469/[1]SUMMARY!$J$5)</f>
        <v/>
      </c>
      <c r="J2469" s="134"/>
      <c r="K2469" s="134"/>
      <c r="L2469" s="134"/>
      <c r="M2469" s="97"/>
      <c r="N2469" s="134"/>
      <c r="O2469" s="135"/>
    </row>
    <row r="2470" spans="2:15" s="133" customFormat="1" x14ac:dyDescent="0.3">
      <c r="B2470" s="133" t="s">
        <v>2695</v>
      </c>
      <c r="E2470" s="94"/>
      <c r="F2470" s="94"/>
      <c r="H2470" s="95" t="str">
        <f>IF(G2470="","",G2470/[1]SUMMARY!$J$5)</f>
        <v/>
      </c>
      <c r="J2470" s="134"/>
      <c r="K2470" s="134"/>
      <c r="L2470" s="134"/>
      <c r="M2470" s="97"/>
      <c r="N2470" s="134"/>
      <c r="O2470" s="135"/>
    </row>
    <row r="2471" spans="2:15" s="133" customFormat="1" x14ac:dyDescent="0.3">
      <c r="B2471" s="133" t="s">
        <v>2696</v>
      </c>
      <c r="E2471" s="94"/>
      <c r="F2471" s="94"/>
      <c r="H2471" s="95" t="str">
        <f>IF(G2471="","",G2471/[1]SUMMARY!$J$5)</f>
        <v/>
      </c>
      <c r="J2471" s="134"/>
      <c r="K2471" s="134"/>
      <c r="L2471" s="134"/>
      <c r="M2471" s="97"/>
      <c r="N2471" s="134"/>
      <c r="O2471" s="135"/>
    </row>
    <row r="2472" spans="2:15" s="133" customFormat="1" x14ac:dyDescent="0.3">
      <c r="B2472" s="133" t="s">
        <v>2697</v>
      </c>
      <c r="E2472" s="94"/>
      <c r="F2472" s="94"/>
      <c r="H2472" s="95" t="str">
        <f>IF(G2472="","",G2472/[1]SUMMARY!$J$5)</f>
        <v/>
      </c>
      <c r="J2472" s="134"/>
      <c r="K2472" s="134"/>
      <c r="L2472" s="134"/>
      <c r="M2472" s="97"/>
      <c r="N2472" s="134"/>
      <c r="O2472" s="135"/>
    </row>
    <row r="2473" spans="2:15" s="133" customFormat="1" x14ac:dyDescent="0.3">
      <c r="B2473" s="133" t="s">
        <v>2698</v>
      </c>
      <c r="E2473" s="94"/>
      <c r="F2473" s="94"/>
      <c r="H2473" s="95" t="str">
        <f>IF(G2473="","",G2473/[1]SUMMARY!$J$5)</f>
        <v/>
      </c>
      <c r="J2473" s="134"/>
      <c r="K2473" s="134"/>
      <c r="L2473" s="134"/>
      <c r="M2473" s="97"/>
      <c r="N2473" s="134"/>
      <c r="O2473" s="135"/>
    </row>
    <row r="2474" spans="2:15" s="133" customFormat="1" x14ac:dyDescent="0.3">
      <c r="B2474" s="133" t="s">
        <v>2699</v>
      </c>
      <c r="E2474" s="94"/>
      <c r="F2474" s="94"/>
      <c r="H2474" s="95" t="str">
        <f>IF(G2474="","",G2474/[1]SUMMARY!$J$5)</f>
        <v/>
      </c>
      <c r="J2474" s="134"/>
      <c r="K2474" s="134"/>
      <c r="L2474" s="134"/>
      <c r="M2474" s="97"/>
      <c r="N2474" s="134"/>
      <c r="O2474" s="135"/>
    </row>
    <row r="2475" spans="2:15" s="133" customFormat="1" x14ac:dyDescent="0.3">
      <c r="B2475" s="133" t="s">
        <v>2700</v>
      </c>
      <c r="E2475" s="94"/>
      <c r="F2475" s="94"/>
      <c r="H2475" s="95" t="str">
        <f>IF(G2475="","",G2475/[1]SUMMARY!$J$5)</f>
        <v/>
      </c>
      <c r="J2475" s="134"/>
      <c r="K2475" s="134"/>
      <c r="L2475" s="134"/>
      <c r="M2475" s="97"/>
      <c r="N2475" s="134"/>
      <c r="O2475" s="135"/>
    </row>
    <row r="2476" spans="2:15" s="133" customFormat="1" x14ac:dyDescent="0.3">
      <c r="B2476" s="133" t="s">
        <v>2701</v>
      </c>
      <c r="E2476" s="94"/>
      <c r="F2476" s="94"/>
      <c r="H2476" s="95" t="str">
        <f>IF(G2476="","",G2476/[1]SUMMARY!$J$5)</f>
        <v/>
      </c>
      <c r="J2476" s="134"/>
      <c r="K2476" s="134"/>
      <c r="L2476" s="134"/>
      <c r="M2476" s="97"/>
      <c r="N2476" s="134"/>
      <c r="O2476" s="135"/>
    </row>
    <row r="2477" spans="2:15" s="133" customFormat="1" x14ac:dyDescent="0.3">
      <c r="B2477" s="133" t="s">
        <v>2702</v>
      </c>
      <c r="E2477" s="94"/>
      <c r="F2477" s="94"/>
      <c r="H2477" s="95" t="str">
        <f>IF(G2477="","",G2477/[1]SUMMARY!$J$5)</f>
        <v/>
      </c>
      <c r="J2477" s="134"/>
      <c r="K2477" s="134"/>
      <c r="L2477" s="134"/>
      <c r="M2477" s="97"/>
      <c r="N2477" s="134"/>
      <c r="O2477" s="135"/>
    </row>
    <row r="2478" spans="2:15" s="133" customFormat="1" x14ac:dyDescent="0.3">
      <c r="B2478" s="133" t="s">
        <v>2703</v>
      </c>
      <c r="E2478" s="94"/>
      <c r="F2478" s="94"/>
      <c r="H2478" s="95" t="str">
        <f>IF(G2478="","",G2478/[1]SUMMARY!$J$5)</f>
        <v/>
      </c>
      <c r="J2478" s="134"/>
      <c r="K2478" s="134"/>
      <c r="L2478" s="134"/>
      <c r="M2478" s="97"/>
      <c r="N2478" s="134"/>
      <c r="O2478" s="135"/>
    </row>
    <row r="2479" spans="2:15" s="133" customFormat="1" x14ac:dyDescent="0.3">
      <c r="B2479" s="133" t="s">
        <v>2704</v>
      </c>
      <c r="E2479" s="94"/>
      <c r="F2479" s="94"/>
      <c r="H2479" s="95" t="str">
        <f>IF(G2479="","",G2479/[1]SUMMARY!$J$5)</f>
        <v/>
      </c>
      <c r="J2479" s="134"/>
      <c r="K2479" s="134"/>
      <c r="L2479" s="134"/>
      <c r="M2479" s="97"/>
      <c r="N2479" s="134"/>
      <c r="O2479" s="135"/>
    </row>
    <row r="2480" spans="2:15" s="133" customFormat="1" x14ac:dyDescent="0.3">
      <c r="B2480" s="133" t="s">
        <v>2705</v>
      </c>
      <c r="E2480" s="94"/>
      <c r="F2480" s="94"/>
      <c r="H2480" s="95" t="str">
        <f>IF(G2480="","",G2480/[1]SUMMARY!$J$5)</f>
        <v/>
      </c>
      <c r="J2480" s="134"/>
      <c r="K2480" s="134"/>
      <c r="L2480" s="134"/>
      <c r="M2480" s="97"/>
      <c r="N2480" s="134"/>
      <c r="O2480" s="135"/>
    </row>
    <row r="2481" spans="2:15" s="133" customFormat="1" x14ac:dyDescent="0.3">
      <c r="B2481" s="133" t="s">
        <v>2706</v>
      </c>
      <c r="E2481" s="94"/>
      <c r="F2481" s="94"/>
      <c r="H2481" s="95" t="str">
        <f>IF(G2481="","",G2481/[1]SUMMARY!$J$5)</f>
        <v/>
      </c>
      <c r="J2481" s="134"/>
      <c r="K2481" s="134"/>
      <c r="L2481" s="134"/>
      <c r="M2481" s="97"/>
      <c r="N2481" s="134"/>
      <c r="O2481" s="135"/>
    </row>
    <row r="2482" spans="2:15" s="133" customFormat="1" x14ac:dyDescent="0.3">
      <c r="B2482" s="133" t="s">
        <v>2707</v>
      </c>
      <c r="E2482" s="94"/>
      <c r="F2482" s="94"/>
      <c r="H2482" s="95" t="str">
        <f>IF(G2482="","",G2482/[1]SUMMARY!$J$5)</f>
        <v/>
      </c>
      <c r="J2482" s="134"/>
      <c r="K2482" s="134"/>
      <c r="L2482" s="134"/>
      <c r="M2482" s="97"/>
      <c r="N2482" s="134"/>
      <c r="O2482" s="135"/>
    </row>
    <row r="2483" spans="2:15" s="133" customFormat="1" x14ac:dyDescent="0.3">
      <c r="B2483" s="133" t="s">
        <v>2708</v>
      </c>
      <c r="E2483" s="94"/>
      <c r="F2483" s="94"/>
      <c r="H2483" s="95" t="str">
        <f>IF(G2483="","",G2483/[1]SUMMARY!$J$5)</f>
        <v/>
      </c>
      <c r="J2483" s="134"/>
      <c r="K2483" s="134"/>
      <c r="L2483" s="134"/>
      <c r="M2483" s="97"/>
      <c r="N2483" s="134"/>
      <c r="O2483" s="135"/>
    </row>
    <row r="2484" spans="2:15" s="133" customFormat="1" x14ac:dyDescent="0.3">
      <c r="B2484" s="133" t="s">
        <v>2709</v>
      </c>
      <c r="E2484" s="94"/>
      <c r="F2484" s="94"/>
      <c r="H2484" s="95" t="str">
        <f>IF(G2484="","",G2484/[1]SUMMARY!$J$5)</f>
        <v/>
      </c>
      <c r="J2484" s="134"/>
      <c r="K2484" s="134"/>
      <c r="L2484" s="134"/>
      <c r="M2484" s="97"/>
      <c r="N2484" s="134"/>
      <c r="O2484" s="135"/>
    </row>
    <row r="2485" spans="2:15" s="133" customFormat="1" x14ac:dyDescent="0.3">
      <c r="B2485" s="133" t="s">
        <v>2710</v>
      </c>
      <c r="E2485" s="94"/>
      <c r="F2485" s="94"/>
      <c r="H2485" s="95" t="str">
        <f>IF(G2485="","",G2485/[1]SUMMARY!$J$5)</f>
        <v/>
      </c>
      <c r="J2485" s="134"/>
      <c r="K2485" s="134"/>
      <c r="L2485" s="134"/>
      <c r="M2485" s="97"/>
      <c r="N2485" s="134"/>
      <c r="O2485" s="135"/>
    </row>
    <row r="2486" spans="2:15" s="133" customFormat="1" x14ac:dyDescent="0.3">
      <c r="B2486" s="133" t="s">
        <v>2711</v>
      </c>
      <c r="E2486" s="94"/>
      <c r="F2486" s="94"/>
      <c r="H2486" s="95" t="str">
        <f>IF(G2486="","",G2486/[1]SUMMARY!$J$5)</f>
        <v/>
      </c>
      <c r="J2486" s="134"/>
      <c r="K2486" s="134"/>
      <c r="L2486" s="134"/>
      <c r="M2486" s="97"/>
      <c r="N2486" s="134"/>
      <c r="O2486" s="135"/>
    </row>
    <row r="2487" spans="2:15" s="133" customFormat="1" x14ac:dyDescent="0.3">
      <c r="B2487" s="133" t="s">
        <v>2712</v>
      </c>
      <c r="E2487" s="94"/>
      <c r="F2487" s="94"/>
      <c r="H2487" s="95" t="str">
        <f>IF(G2487="","",G2487/[1]SUMMARY!$J$5)</f>
        <v/>
      </c>
      <c r="J2487" s="134"/>
      <c r="K2487" s="134"/>
      <c r="L2487" s="134"/>
      <c r="M2487" s="97"/>
      <c r="N2487" s="134"/>
      <c r="O2487" s="135"/>
    </row>
    <row r="2488" spans="2:15" s="133" customFormat="1" x14ac:dyDescent="0.3">
      <c r="B2488" s="133" t="s">
        <v>2713</v>
      </c>
      <c r="E2488" s="94"/>
      <c r="F2488" s="94"/>
      <c r="H2488" s="95" t="str">
        <f>IF(G2488="","",G2488/[1]SUMMARY!$J$5)</f>
        <v/>
      </c>
      <c r="J2488" s="134"/>
      <c r="K2488" s="134"/>
      <c r="L2488" s="134"/>
      <c r="M2488" s="97"/>
      <c r="N2488" s="134"/>
      <c r="O2488" s="135"/>
    </row>
    <row r="2489" spans="2:15" s="133" customFormat="1" x14ac:dyDescent="0.3">
      <c r="B2489" s="133" t="s">
        <v>2714</v>
      </c>
      <c r="E2489" s="94"/>
      <c r="F2489" s="94"/>
      <c r="H2489" s="95" t="str">
        <f>IF(G2489="","",G2489/[1]SUMMARY!$J$5)</f>
        <v/>
      </c>
      <c r="J2489" s="134"/>
      <c r="K2489" s="134"/>
      <c r="L2489" s="134"/>
      <c r="M2489" s="97"/>
      <c r="N2489" s="134"/>
      <c r="O2489" s="135"/>
    </row>
    <row r="2490" spans="2:15" s="133" customFormat="1" x14ac:dyDescent="0.3">
      <c r="B2490" s="133" t="s">
        <v>2715</v>
      </c>
      <c r="E2490" s="94"/>
      <c r="F2490" s="94"/>
      <c r="H2490" s="95" t="str">
        <f>IF(G2490="","",G2490/[1]SUMMARY!$J$5)</f>
        <v/>
      </c>
      <c r="J2490" s="134"/>
      <c r="K2490" s="134"/>
      <c r="L2490" s="134"/>
      <c r="M2490" s="97"/>
      <c r="N2490" s="134"/>
      <c r="O2490" s="135"/>
    </row>
    <row r="2491" spans="2:15" s="133" customFormat="1" x14ac:dyDescent="0.3">
      <c r="B2491" s="133" t="s">
        <v>2716</v>
      </c>
      <c r="E2491" s="94"/>
      <c r="F2491" s="94"/>
      <c r="H2491" s="95" t="str">
        <f>IF(G2491="","",G2491/[1]SUMMARY!$J$5)</f>
        <v/>
      </c>
      <c r="J2491" s="134"/>
      <c r="K2491" s="134"/>
      <c r="L2491" s="134"/>
      <c r="M2491" s="97"/>
      <c r="N2491" s="134"/>
      <c r="O2491" s="135"/>
    </row>
    <row r="2492" spans="2:15" s="133" customFormat="1" x14ac:dyDescent="0.3">
      <c r="B2492" s="133" t="s">
        <v>2717</v>
      </c>
      <c r="E2492" s="94"/>
      <c r="F2492" s="94"/>
      <c r="H2492" s="95" t="str">
        <f>IF(G2492="","",G2492/[1]SUMMARY!$J$5)</f>
        <v/>
      </c>
      <c r="J2492" s="134"/>
      <c r="K2492" s="134"/>
      <c r="L2492" s="134"/>
      <c r="M2492" s="97"/>
      <c r="N2492" s="134"/>
      <c r="O2492" s="135"/>
    </row>
    <row r="2493" spans="2:15" s="133" customFormat="1" x14ac:dyDescent="0.3">
      <c r="B2493" s="133" t="s">
        <v>2718</v>
      </c>
      <c r="E2493" s="94"/>
      <c r="F2493" s="94"/>
      <c r="H2493" s="95" t="str">
        <f>IF(G2493="","",G2493/[1]SUMMARY!$J$5)</f>
        <v/>
      </c>
      <c r="J2493" s="134"/>
      <c r="K2493" s="134"/>
      <c r="L2493" s="134"/>
      <c r="M2493" s="97"/>
      <c r="N2493" s="134"/>
      <c r="O2493" s="135"/>
    </row>
    <row r="2494" spans="2:15" s="133" customFormat="1" x14ac:dyDescent="0.3">
      <c r="B2494" s="133" t="s">
        <v>2719</v>
      </c>
      <c r="E2494" s="94"/>
      <c r="F2494" s="94"/>
      <c r="H2494" s="95" t="str">
        <f>IF(G2494="","",G2494/[1]SUMMARY!$J$5)</f>
        <v/>
      </c>
      <c r="J2494" s="134"/>
      <c r="K2494" s="134"/>
      <c r="L2494" s="134"/>
      <c r="M2494" s="97"/>
      <c r="N2494" s="134"/>
      <c r="O2494" s="135"/>
    </row>
    <row r="2495" spans="2:15" s="133" customFormat="1" x14ac:dyDescent="0.3">
      <c r="B2495" s="133" t="s">
        <v>2720</v>
      </c>
      <c r="E2495" s="94"/>
      <c r="F2495" s="94"/>
      <c r="H2495" s="95" t="str">
        <f>IF(G2495="","",G2495/[1]SUMMARY!$J$5)</f>
        <v/>
      </c>
      <c r="J2495" s="134"/>
      <c r="K2495" s="134"/>
      <c r="L2495" s="134"/>
      <c r="M2495" s="97"/>
      <c r="N2495" s="134"/>
      <c r="O2495" s="135"/>
    </row>
    <row r="2496" spans="2:15" s="133" customFormat="1" x14ac:dyDescent="0.3">
      <c r="B2496" s="133" t="s">
        <v>2721</v>
      </c>
      <c r="E2496" s="94"/>
      <c r="F2496" s="94"/>
      <c r="H2496" s="95" t="str">
        <f>IF(G2496="","",G2496/[1]SUMMARY!$J$5)</f>
        <v/>
      </c>
      <c r="J2496" s="134"/>
      <c r="K2496" s="134"/>
      <c r="L2496" s="134"/>
      <c r="M2496" s="97"/>
      <c r="N2496" s="134"/>
      <c r="O2496" s="135"/>
    </row>
    <row r="2497" spans="2:15" s="133" customFormat="1" x14ac:dyDescent="0.3">
      <c r="B2497" s="133" t="s">
        <v>2722</v>
      </c>
      <c r="E2497" s="94"/>
      <c r="F2497" s="94"/>
      <c r="H2497" s="95" t="str">
        <f>IF(G2497="","",G2497/[1]SUMMARY!$J$5)</f>
        <v/>
      </c>
      <c r="J2497" s="134"/>
      <c r="K2497" s="134"/>
      <c r="L2497" s="134"/>
      <c r="M2497" s="97"/>
      <c r="N2497" s="134"/>
      <c r="O2497" s="135"/>
    </row>
    <row r="2498" spans="2:15" s="133" customFormat="1" x14ac:dyDescent="0.3">
      <c r="B2498" s="133" t="s">
        <v>2723</v>
      </c>
      <c r="E2498" s="94"/>
      <c r="F2498" s="94"/>
      <c r="H2498" s="95" t="str">
        <f>IF(G2498="","",G2498/[1]SUMMARY!$J$5)</f>
        <v/>
      </c>
      <c r="J2498" s="134"/>
      <c r="K2498" s="134"/>
      <c r="L2498" s="134"/>
      <c r="M2498" s="97"/>
      <c r="N2498" s="134"/>
      <c r="O2498" s="135"/>
    </row>
    <row r="2499" spans="2:15" s="133" customFormat="1" x14ac:dyDescent="0.3">
      <c r="B2499" s="133" t="s">
        <v>2724</v>
      </c>
      <c r="E2499" s="94"/>
      <c r="F2499" s="94"/>
      <c r="H2499" s="95" t="str">
        <f>IF(G2499="","",G2499/[1]SUMMARY!$J$5)</f>
        <v/>
      </c>
      <c r="J2499" s="134"/>
      <c r="K2499" s="134"/>
      <c r="L2499" s="134"/>
      <c r="M2499" s="97"/>
      <c r="N2499" s="134"/>
      <c r="O2499" s="135"/>
    </row>
    <row r="2500" spans="2:15" s="133" customFormat="1" x14ac:dyDescent="0.3">
      <c r="B2500" s="133" t="s">
        <v>2725</v>
      </c>
      <c r="E2500" s="94"/>
      <c r="F2500" s="94"/>
      <c r="H2500" s="95" t="str">
        <f>IF(G2500="","",G2500/[1]SUMMARY!$J$5)</f>
        <v/>
      </c>
      <c r="J2500" s="134"/>
      <c r="K2500" s="134"/>
      <c r="L2500" s="134"/>
      <c r="M2500" s="97"/>
      <c r="N2500" s="134"/>
      <c r="O2500" s="135"/>
    </row>
    <row r="2501" spans="2:15" s="133" customFormat="1" x14ac:dyDescent="0.3">
      <c r="B2501" s="133" t="s">
        <v>2726</v>
      </c>
      <c r="E2501" s="94"/>
      <c r="F2501" s="94"/>
      <c r="H2501" s="95" t="str">
        <f>IF(G2501="","",G2501/[1]SUMMARY!$J$5)</f>
        <v/>
      </c>
      <c r="J2501" s="134"/>
      <c r="K2501" s="134"/>
      <c r="L2501" s="134"/>
      <c r="M2501" s="97"/>
      <c r="N2501" s="134"/>
      <c r="O2501" s="135"/>
    </row>
    <row r="2502" spans="2:15" s="133" customFormat="1" x14ac:dyDescent="0.3">
      <c r="B2502" s="133" t="s">
        <v>2727</v>
      </c>
      <c r="E2502" s="94"/>
      <c r="F2502" s="94"/>
      <c r="H2502" s="95" t="str">
        <f>IF(G2502="","",G2502/[1]SUMMARY!$J$5)</f>
        <v/>
      </c>
      <c r="J2502" s="134"/>
      <c r="K2502" s="134"/>
      <c r="L2502" s="134"/>
      <c r="M2502" s="97"/>
      <c r="N2502" s="134"/>
      <c r="O2502" s="135"/>
    </row>
    <row r="2503" spans="2:15" s="133" customFormat="1" x14ac:dyDescent="0.3">
      <c r="B2503" s="133" t="s">
        <v>2728</v>
      </c>
      <c r="E2503" s="94"/>
      <c r="F2503" s="94"/>
      <c r="H2503" s="95" t="str">
        <f>IF(G2503="","",G2503/[1]SUMMARY!$J$5)</f>
        <v/>
      </c>
      <c r="J2503" s="134"/>
      <c r="K2503" s="134"/>
      <c r="L2503" s="134"/>
      <c r="M2503" s="97"/>
      <c r="N2503" s="134"/>
      <c r="O2503" s="135"/>
    </row>
    <row r="2504" spans="2:15" s="133" customFormat="1" x14ac:dyDescent="0.3">
      <c r="B2504" s="133" t="s">
        <v>2729</v>
      </c>
      <c r="E2504" s="94"/>
      <c r="F2504" s="94"/>
      <c r="H2504" s="95" t="str">
        <f>IF(G2504="","",G2504/[1]SUMMARY!$J$5)</f>
        <v/>
      </c>
      <c r="J2504" s="134"/>
      <c r="K2504" s="134"/>
      <c r="L2504" s="134"/>
      <c r="M2504" s="97"/>
      <c r="N2504" s="134"/>
      <c r="O2504" s="135"/>
    </row>
    <row r="2505" spans="2:15" s="133" customFormat="1" x14ac:dyDescent="0.3">
      <c r="B2505" s="133" t="s">
        <v>2730</v>
      </c>
      <c r="E2505" s="94"/>
      <c r="F2505" s="94"/>
      <c r="H2505" s="95" t="str">
        <f>IF(G2505="","",G2505/[1]SUMMARY!$J$5)</f>
        <v/>
      </c>
      <c r="J2505" s="134"/>
      <c r="K2505" s="134"/>
      <c r="L2505" s="134"/>
      <c r="M2505" s="97"/>
      <c r="N2505" s="134"/>
      <c r="O2505" s="135"/>
    </row>
    <row r="2506" spans="2:15" s="133" customFormat="1" x14ac:dyDescent="0.3">
      <c r="B2506" s="133" t="s">
        <v>2731</v>
      </c>
      <c r="E2506" s="94"/>
      <c r="F2506" s="94"/>
      <c r="H2506" s="95" t="str">
        <f>IF(G2506="","",G2506/[1]SUMMARY!$J$5)</f>
        <v/>
      </c>
      <c r="J2506" s="134"/>
      <c r="K2506" s="134"/>
      <c r="L2506" s="134"/>
      <c r="M2506" s="97"/>
      <c r="N2506" s="134"/>
      <c r="O2506" s="135"/>
    </row>
    <row r="2507" spans="2:15" s="133" customFormat="1" x14ac:dyDescent="0.3">
      <c r="B2507" s="133" t="s">
        <v>2732</v>
      </c>
      <c r="E2507" s="94"/>
      <c r="F2507" s="94"/>
      <c r="H2507" s="95" t="str">
        <f>IF(G2507="","",G2507/[1]SUMMARY!$J$5)</f>
        <v/>
      </c>
      <c r="J2507" s="134"/>
      <c r="K2507" s="134"/>
      <c r="L2507" s="134"/>
      <c r="M2507" s="97"/>
      <c r="N2507" s="134"/>
      <c r="O2507" s="135"/>
    </row>
    <row r="2508" spans="2:15" s="133" customFormat="1" x14ac:dyDescent="0.3">
      <c r="B2508" s="133" t="s">
        <v>2733</v>
      </c>
      <c r="E2508" s="94"/>
      <c r="F2508" s="94"/>
      <c r="H2508" s="95" t="str">
        <f>IF(G2508="","",G2508/[1]SUMMARY!$J$5)</f>
        <v/>
      </c>
      <c r="J2508" s="134"/>
      <c r="K2508" s="134"/>
      <c r="L2508" s="134"/>
      <c r="M2508" s="97"/>
      <c r="N2508" s="134"/>
      <c r="O2508" s="135"/>
    </row>
    <row r="2509" spans="2:15" s="133" customFormat="1" x14ac:dyDescent="0.3">
      <c r="B2509" s="133" t="s">
        <v>2734</v>
      </c>
      <c r="E2509" s="94"/>
      <c r="F2509" s="94"/>
      <c r="H2509" s="95" t="str">
        <f>IF(G2509="","",G2509/[1]SUMMARY!$J$5)</f>
        <v/>
      </c>
      <c r="J2509" s="134"/>
      <c r="K2509" s="134"/>
      <c r="L2509" s="134"/>
      <c r="M2509" s="97"/>
      <c r="N2509" s="134"/>
      <c r="O2509" s="135"/>
    </row>
    <row r="2510" spans="2:15" s="133" customFormat="1" x14ac:dyDescent="0.3">
      <c r="B2510" s="133" t="s">
        <v>2735</v>
      </c>
      <c r="E2510" s="94"/>
      <c r="F2510" s="94"/>
      <c r="H2510" s="95" t="str">
        <f>IF(G2510="","",G2510/[1]SUMMARY!$J$5)</f>
        <v/>
      </c>
      <c r="J2510" s="134"/>
      <c r="K2510" s="134"/>
      <c r="L2510" s="134"/>
      <c r="M2510" s="97"/>
      <c r="N2510" s="134"/>
      <c r="O2510" s="135"/>
    </row>
    <row r="2511" spans="2:15" s="133" customFormat="1" x14ac:dyDescent="0.3">
      <c r="B2511" s="133" t="s">
        <v>2736</v>
      </c>
      <c r="E2511" s="94"/>
      <c r="F2511" s="94"/>
      <c r="H2511" s="95" t="str">
        <f>IF(G2511="","",G2511/[1]SUMMARY!$J$5)</f>
        <v/>
      </c>
      <c r="J2511" s="134"/>
      <c r="K2511" s="134"/>
      <c r="L2511" s="134"/>
      <c r="M2511" s="97"/>
      <c r="N2511" s="134"/>
      <c r="O2511" s="135"/>
    </row>
    <row r="2512" spans="2:15" s="133" customFormat="1" x14ac:dyDescent="0.3">
      <c r="B2512" s="133" t="s">
        <v>2737</v>
      </c>
      <c r="E2512" s="94"/>
      <c r="F2512" s="94"/>
      <c r="H2512" s="95" t="str">
        <f>IF(G2512="","",G2512/[1]SUMMARY!$J$5)</f>
        <v/>
      </c>
      <c r="J2512" s="134"/>
      <c r="K2512" s="134"/>
      <c r="L2512" s="134"/>
      <c r="M2512" s="97"/>
      <c r="N2512" s="134"/>
      <c r="O2512" s="135"/>
    </row>
    <row r="2513" spans="2:15" s="133" customFormat="1" x14ac:dyDescent="0.3">
      <c r="B2513" s="133" t="s">
        <v>2738</v>
      </c>
      <c r="E2513" s="94"/>
      <c r="F2513" s="94"/>
      <c r="H2513" s="95" t="str">
        <f>IF(G2513="","",G2513/[1]SUMMARY!$J$5)</f>
        <v/>
      </c>
      <c r="J2513" s="134"/>
      <c r="K2513" s="134"/>
      <c r="L2513" s="134"/>
      <c r="M2513" s="97"/>
      <c r="N2513" s="134"/>
      <c r="O2513" s="135"/>
    </row>
    <row r="2514" spans="2:15" s="133" customFormat="1" x14ac:dyDescent="0.3">
      <c r="B2514" s="133" t="s">
        <v>2739</v>
      </c>
      <c r="E2514" s="94"/>
      <c r="F2514" s="94"/>
      <c r="H2514" s="95" t="str">
        <f>IF(G2514="","",G2514/[1]SUMMARY!$J$5)</f>
        <v/>
      </c>
      <c r="J2514" s="134"/>
      <c r="K2514" s="134"/>
      <c r="L2514" s="134"/>
      <c r="M2514" s="97"/>
      <c r="N2514" s="134"/>
      <c r="O2514" s="135"/>
    </row>
    <row r="2515" spans="2:15" s="133" customFormat="1" x14ac:dyDescent="0.3">
      <c r="B2515" s="133" t="s">
        <v>2740</v>
      </c>
      <c r="E2515" s="94"/>
      <c r="F2515" s="94"/>
      <c r="H2515" s="95" t="str">
        <f>IF(G2515="","",G2515/[1]SUMMARY!$J$5)</f>
        <v/>
      </c>
      <c r="J2515" s="134"/>
      <c r="K2515" s="134"/>
      <c r="L2515" s="134"/>
      <c r="M2515" s="97"/>
      <c r="N2515" s="134"/>
      <c r="O2515" s="135"/>
    </row>
    <row r="2516" spans="2:15" s="133" customFormat="1" x14ac:dyDescent="0.3">
      <c r="B2516" s="133" t="s">
        <v>2741</v>
      </c>
      <c r="E2516" s="94"/>
      <c r="F2516" s="94"/>
      <c r="H2516" s="95" t="str">
        <f>IF(G2516="","",G2516/[1]SUMMARY!$J$5)</f>
        <v/>
      </c>
      <c r="J2516" s="134"/>
      <c r="K2516" s="134"/>
      <c r="L2516" s="134"/>
      <c r="M2516" s="97"/>
      <c r="N2516" s="134"/>
      <c r="O2516" s="135"/>
    </row>
    <row r="2517" spans="2:15" s="133" customFormat="1" x14ac:dyDescent="0.3">
      <c r="B2517" s="133" t="s">
        <v>2742</v>
      </c>
      <c r="E2517" s="94"/>
      <c r="F2517" s="94"/>
      <c r="H2517" s="95" t="str">
        <f>IF(G2517="","",G2517/[1]SUMMARY!$J$5)</f>
        <v/>
      </c>
      <c r="J2517" s="134"/>
      <c r="K2517" s="134"/>
      <c r="L2517" s="134"/>
      <c r="M2517" s="97"/>
      <c r="N2517" s="134"/>
      <c r="O2517" s="135"/>
    </row>
    <row r="2518" spans="2:15" s="133" customFormat="1" x14ac:dyDescent="0.3">
      <c r="B2518" s="133" t="s">
        <v>2743</v>
      </c>
      <c r="E2518" s="94"/>
      <c r="F2518" s="94"/>
      <c r="H2518" s="95" t="str">
        <f>IF(G2518="","",G2518/[1]SUMMARY!$J$5)</f>
        <v/>
      </c>
      <c r="J2518" s="134"/>
      <c r="K2518" s="134"/>
      <c r="L2518" s="134"/>
      <c r="M2518" s="97"/>
      <c r="N2518" s="134"/>
      <c r="O2518" s="135"/>
    </row>
    <row r="2519" spans="2:15" s="133" customFormat="1" x14ac:dyDescent="0.3">
      <c r="B2519" s="133" t="s">
        <v>2744</v>
      </c>
      <c r="E2519" s="94"/>
      <c r="F2519" s="94"/>
      <c r="H2519" s="95" t="str">
        <f>IF(G2519="","",G2519/[1]SUMMARY!$J$5)</f>
        <v/>
      </c>
      <c r="J2519" s="134"/>
      <c r="K2519" s="134"/>
      <c r="L2519" s="134"/>
      <c r="M2519" s="97"/>
      <c r="N2519" s="134"/>
      <c r="O2519" s="135"/>
    </row>
    <row r="2520" spans="2:15" s="133" customFormat="1" x14ac:dyDescent="0.3">
      <c r="B2520" s="133" t="s">
        <v>2745</v>
      </c>
      <c r="E2520" s="94"/>
      <c r="F2520" s="94"/>
      <c r="H2520" s="95" t="str">
        <f>IF(G2520="","",G2520/[1]SUMMARY!$J$5)</f>
        <v/>
      </c>
      <c r="J2520" s="134"/>
      <c r="K2520" s="134"/>
      <c r="L2520" s="134"/>
      <c r="M2520" s="97"/>
      <c r="N2520" s="134"/>
      <c r="O2520" s="135"/>
    </row>
    <row r="2521" spans="2:15" s="133" customFormat="1" x14ac:dyDescent="0.3">
      <c r="B2521" s="133" t="s">
        <v>2746</v>
      </c>
      <c r="E2521" s="94"/>
      <c r="F2521" s="94"/>
      <c r="H2521" s="95" t="str">
        <f>IF(G2521="","",G2521/[1]SUMMARY!$J$5)</f>
        <v/>
      </c>
      <c r="J2521" s="134"/>
      <c r="K2521" s="134"/>
      <c r="L2521" s="134"/>
      <c r="M2521" s="97"/>
      <c r="N2521" s="134"/>
      <c r="O2521" s="135"/>
    </row>
    <row r="2522" spans="2:15" s="133" customFormat="1" x14ac:dyDescent="0.3">
      <c r="B2522" s="133" t="s">
        <v>2747</v>
      </c>
      <c r="E2522" s="94"/>
      <c r="F2522" s="94"/>
      <c r="H2522" s="95" t="str">
        <f>IF(G2522="","",G2522/[1]SUMMARY!$J$5)</f>
        <v/>
      </c>
      <c r="J2522" s="134"/>
      <c r="K2522" s="134"/>
      <c r="L2522" s="134"/>
      <c r="M2522" s="97"/>
      <c r="N2522" s="134"/>
      <c r="O2522" s="135"/>
    </row>
    <row r="2523" spans="2:15" s="133" customFormat="1" x14ac:dyDescent="0.3">
      <c r="B2523" s="133" t="s">
        <v>2748</v>
      </c>
      <c r="E2523" s="94"/>
      <c r="F2523" s="94"/>
      <c r="H2523" s="95" t="str">
        <f>IF(G2523="","",G2523/[1]SUMMARY!$J$5)</f>
        <v/>
      </c>
      <c r="J2523" s="134"/>
      <c r="K2523" s="134"/>
      <c r="L2523" s="134"/>
      <c r="M2523" s="97"/>
      <c r="N2523" s="134"/>
      <c r="O2523" s="135"/>
    </row>
    <row r="2524" spans="2:15" s="133" customFormat="1" x14ac:dyDescent="0.3">
      <c r="B2524" s="133" t="s">
        <v>2749</v>
      </c>
      <c r="E2524" s="94"/>
      <c r="F2524" s="94"/>
      <c r="H2524" s="95" t="str">
        <f>IF(G2524="","",G2524/[1]SUMMARY!$J$5)</f>
        <v/>
      </c>
      <c r="J2524" s="134"/>
      <c r="K2524" s="134"/>
      <c r="L2524" s="134"/>
      <c r="M2524" s="97"/>
      <c r="N2524" s="134"/>
      <c r="O2524" s="135"/>
    </row>
    <row r="2525" spans="2:15" s="133" customFormat="1" x14ac:dyDescent="0.3">
      <c r="B2525" s="133" t="s">
        <v>2750</v>
      </c>
      <c r="E2525" s="94"/>
      <c r="F2525" s="94"/>
      <c r="H2525" s="95" t="str">
        <f>IF(G2525="","",G2525/[1]SUMMARY!$J$5)</f>
        <v/>
      </c>
      <c r="J2525" s="134"/>
      <c r="K2525" s="134"/>
      <c r="L2525" s="134"/>
      <c r="M2525" s="97"/>
      <c r="N2525" s="134"/>
      <c r="O2525" s="135"/>
    </row>
    <row r="2526" spans="2:15" s="133" customFormat="1" x14ac:dyDescent="0.3">
      <c r="B2526" s="133" t="s">
        <v>2751</v>
      </c>
      <c r="E2526" s="94"/>
      <c r="F2526" s="94"/>
      <c r="H2526" s="95" t="str">
        <f>IF(G2526="","",G2526/[1]SUMMARY!$J$5)</f>
        <v/>
      </c>
      <c r="J2526" s="134"/>
      <c r="K2526" s="134"/>
      <c r="L2526" s="134"/>
      <c r="M2526" s="97"/>
      <c r="N2526" s="134"/>
      <c r="O2526" s="135"/>
    </row>
    <row r="2527" spans="2:15" s="133" customFormat="1" x14ac:dyDescent="0.3">
      <c r="B2527" s="133" t="s">
        <v>2752</v>
      </c>
      <c r="E2527" s="94"/>
      <c r="F2527" s="94"/>
      <c r="H2527" s="95" t="str">
        <f>IF(G2527="","",G2527/[1]SUMMARY!$J$5)</f>
        <v/>
      </c>
      <c r="J2527" s="134"/>
      <c r="K2527" s="134"/>
      <c r="L2527" s="134"/>
      <c r="M2527" s="97"/>
      <c r="N2527" s="134"/>
      <c r="O2527" s="135"/>
    </row>
    <row r="2528" spans="2:15" s="133" customFormat="1" x14ac:dyDescent="0.3">
      <c r="B2528" s="133" t="s">
        <v>2753</v>
      </c>
      <c r="E2528" s="94"/>
      <c r="F2528" s="94"/>
      <c r="H2528" s="95" t="str">
        <f>IF(G2528="","",G2528/[1]SUMMARY!$J$5)</f>
        <v/>
      </c>
      <c r="J2528" s="134"/>
      <c r="K2528" s="134"/>
      <c r="L2528" s="134"/>
      <c r="M2528" s="97"/>
      <c r="N2528" s="134"/>
      <c r="O2528" s="135"/>
    </row>
    <row r="2529" spans="2:15" s="133" customFormat="1" x14ac:dyDescent="0.3">
      <c r="B2529" s="133" t="s">
        <v>2754</v>
      </c>
      <c r="E2529" s="94"/>
      <c r="F2529" s="94"/>
      <c r="H2529" s="95" t="str">
        <f>IF(G2529="","",G2529/[1]SUMMARY!$J$5)</f>
        <v/>
      </c>
      <c r="J2529" s="134"/>
      <c r="K2529" s="134"/>
      <c r="L2529" s="134"/>
      <c r="M2529" s="97"/>
      <c r="N2529" s="134"/>
      <c r="O2529" s="135"/>
    </row>
    <row r="2530" spans="2:15" s="133" customFormat="1" x14ac:dyDescent="0.3">
      <c r="B2530" s="133" t="s">
        <v>2755</v>
      </c>
      <c r="E2530" s="94"/>
      <c r="F2530" s="94"/>
      <c r="H2530" s="95" t="str">
        <f>IF(G2530="","",G2530/[1]SUMMARY!$J$5)</f>
        <v/>
      </c>
      <c r="J2530" s="134"/>
      <c r="K2530" s="134"/>
      <c r="L2530" s="134"/>
      <c r="M2530" s="97"/>
      <c r="N2530" s="134"/>
      <c r="O2530" s="135"/>
    </row>
    <row r="2531" spans="2:15" s="133" customFormat="1" x14ac:dyDescent="0.3">
      <c r="B2531" s="133" t="s">
        <v>2756</v>
      </c>
      <c r="E2531" s="94"/>
      <c r="F2531" s="94"/>
      <c r="H2531" s="95" t="str">
        <f>IF(G2531="","",G2531/[1]SUMMARY!$J$5)</f>
        <v/>
      </c>
      <c r="J2531" s="134"/>
      <c r="K2531" s="134"/>
      <c r="L2531" s="134"/>
      <c r="M2531" s="97"/>
      <c r="N2531" s="134"/>
      <c r="O2531" s="135"/>
    </row>
    <row r="2532" spans="2:15" s="133" customFormat="1" x14ac:dyDescent="0.3">
      <c r="B2532" s="133" t="s">
        <v>2757</v>
      </c>
      <c r="E2532" s="94"/>
      <c r="F2532" s="94"/>
      <c r="H2532" s="95" t="str">
        <f>IF(G2532="","",G2532/[1]SUMMARY!$J$5)</f>
        <v/>
      </c>
      <c r="J2532" s="134"/>
      <c r="K2532" s="134"/>
      <c r="L2532" s="134"/>
      <c r="M2532" s="97"/>
      <c r="N2532" s="134"/>
      <c r="O2532" s="135"/>
    </row>
    <row r="2533" spans="2:15" s="133" customFormat="1" x14ac:dyDescent="0.3">
      <c r="B2533" s="133" t="s">
        <v>2758</v>
      </c>
      <c r="E2533" s="94"/>
      <c r="F2533" s="94"/>
      <c r="H2533" s="95" t="str">
        <f>IF(G2533="","",G2533/[1]SUMMARY!$J$5)</f>
        <v/>
      </c>
      <c r="J2533" s="134"/>
      <c r="K2533" s="134"/>
      <c r="L2533" s="134"/>
      <c r="M2533" s="97"/>
      <c r="N2533" s="134"/>
      <c r="O2533" s="135"/>
    </row>
    <row r="2534" spans="2:15" s="133" customFormat="1" x14ac:dyDescent="0.3">
      <c r="B2534" s="133" t="s">
        <v>2759</v>
      </c>
      <c r="E2534" s="94"/>
      <c r="F2534" s="94"/>
      <c r="H2534" s="95" t="str">
        <f>IF(G2534="","",G2534/[1]SUMMARY!$J$5)</f>
        <v/>
      </c>
      <c r="J2534" s="134"/>
      <c r="K2534" s="134"/>
      <c r="L2534" s="134"/>
      <c r="M2534" s="97"/>
      <c r="N2534" s="134"/>
      <c r="O2534" s="135"/>
    </row>
    <row r="2535" spans="2:15" s="133" customFormat="1" x14ac:dyDescent="0.3">
      <c r="B2535" s="133" t="s">
        <v>2760</v>
      </c>
      <c r="E2535" s="94"/>
      <c r="F2535" s="94"/>
      <c r="H2535" s="95" t="str">
        <f>IF(G2535="","",G2535/[1]SUMMARY!$J$5)</f>
        <v/>
      </c>
      <c r="J2535" s="134"/>
      <c r="K2535" s="134"/>
      <c r="L2535" s="134"/>
      <c r="M2535" s="97"/>
      <c r="N2535" s="134"/>
      <c r="O2535" s="135"/>
    </row>
    <row r="2536" spans="2:15" s="133" customFormat="1" x14ac:dyDescent="0.3">
      <c r="B2536" s="133" t="s">
        <v>2761</v>
      </c>
      <c r="E2536" s="94"/>
      <c r="F2536" s="94"/>
      <c r="H2536" s="95" t="str">
        <f>IF(G2536="","",G2536/[1]SUMMARY!$J$5)</f>
        <v/>
      </c>
      <c r="J2536" s="134"/>
      <c r="K2536" s="134"/>
      <c r="L2536" s="134"/>
      <c r="M2536" s="97"/>
      <c r="N2536" s="134"/>
      <c r="O2536" s="135"/>
    </row>
    <row r="2537" spans="2:15" s="133" customFormat="1" x14ac:dyDescent="0.3">
      <c r="B2537" s="133" t="s">
        <v>2762</v>
      </c>
      <c r="E2537" s="94"/>
      <c r="F2537" s="94"/>
      <c r="H2537" s="95" t="str">
        <f>IF(G2537="","",G2537/[1]SUMMARY!$J$5)</f>
        <v/>
      </c>
      <c r="J2537" s="134"/>
      <c r="K2537" s="134"/>
      <c r="L2537" s="134"/>
      <c r="M2537" s="97"/>
      <c r="N2537" s="134"/>
      <c r="O2537" s="135"/>
    </row>
    <row r="2538" spans="2:15" s="133" customFormat="1" x14ac:dyDescent="0.3">
      <c r="B2538" s="133" t="s">
        <v>2763</v>
      </c>
      <c r="E2538" s="94"/>
      <c r="F2538" s="94"/>
      <c r="H2538" s="95" t="str">
        <f>IF(G2538="","",G2538/[1]SUMMARY!$J$5)</f>
        <v/>
      </c>
      <c r="J2538" s="134"/>
      <c r="K2538" s="134"/>
      <c r="L2538" s="134"/>
      <c r="M2538" s="97"/>
      <c r="N2538" s="134"/>
      <c r="O2538" s="135"/>
    </row>
    <row r="2539" spans="2:15" s="133" customFormat="1" x14ac:dyDescent="0.3">
      <c r="B2539" s="133" t="s">
        <v>2764</v>
      </c>
      <c r="E2539" s="94"/>
      <c r="F2539" s="94"/>
      <c r="H2539" s="95" t="str">
        <f>IF(G2539="","",G2539/[1]SUMMARY!$J$5)</f>
        <v/>
      </c>
      <c r="J2539" s="134"/>
      <c r="K2539" s="134"/>
      <c r="L2539" s="134"/>
      <c r="M2539" s="97"/>
      <c r="N2539" s="134"/>
      <c r="O2539" s="135"/>
    </row>
    <row r="2540" spans="2:15" s="133" customFormat="1" x14ac:dyDescent="0.3">
      <c r="B2540" s="133" t="s">
        <v>2765</v>
      </c>
      <c r="E2540" s="94"/>
      <c r="F2540" s="94"/>
      <c r="H2540" s="95" t="str">
        <f>IF(G2540="","",G2540/[1]SUMMARY!$J$5)</f>
        <v/>
      </c>
      <c r="J2540" s="134"/>
      <c r="K2540" s="134"/>
      <c r="L2540" s="134"/>
      <c r="M2540" s="97"/>
      <c r="N2540" s="134"/>
      <c r="O2540" s="135"/>
    </row>
    <row r="2541" spans="2:15" s="133" customFormat="1" x14ac:dyDescent="0.3">
      <c r="B2541" s="133" t="s">
        <v>2766</v>
      </c>
      <c r="E2541" s="94"/>
      <c r="F2541" s="94"/>
      <c r="H2541" s="95" t="str">
        <f>IF(G2541="","",G2541/[1]SUMMARY!$J$5)</f>
        <v/>
      </c>
      <c r="J2541" s="134"/>
      <c r="K2541" s="134"/>
      <c r="L2541" s="134"/>
      <c r="M2541" s="97"/>
      <c r="N2541" s="134"/>
      <c r="O2541" s="135"/>
    </row>
    <row r="2542" spans="2:15" s="133" customFormat="1" x14ac:dyDescent="0.3">
      <c r="B2542" s="133" t="s">
        <v>2767</v>
      </c>
      <c r="E2542" s="94"/>
      <c r="F2542" s="94"/>
      <c r="H2542" s="95" t="str">
        <f>IF(G2542="","",G2542/[1]SUMMARY!$J$5)</f>
        <v/>
      </c>
      <c r="J2542" s="134"/>
      <c r="K2542" s="134"/>
      <c r="L2542" s="134"/>
      <c r="M2542" s="97"/>
      <c r="N2542" s="134"/>
      <c r="O2542" s="135"/>
    </row>
    <row r="2543" spans="2:15" s="133" customFormat="1" x14ac:dyDescent="0.3">
      <c r="B2543" s="133" t="s">
        <v>2768</v>
      </c>
      <c r="E2543" s="94"/>
      <c r="F2543" s="94"/>
      <c r="H2543" s="95" t="str">
        <f>IF(G2543="","",G2543/[1]SUMMARY!$J$5)</f>
        <v/>
      </c>
      <c r="J2543" s="134"/>
      <c r="K2543" s="134"/>
      <c r="L2543" s="134"/>
      <c r="M2543" s="97"/>
      <c r="N2543" s="134"/>
      <c r="O2543" s="135"/>
    </row>
    <row r="2544" spans="2:15" s="133" customFormat="1" x14ac:dyDescent="0.3">
      <c r="B2544" s="133" t="s">
        <v>2769</v>
      </c>
      <c r="E2544" s="94"/>
      <c r="F2544" s="94"/>
      <c r="H2544" s="95" t="str">
        <f>IF(G2544="","",G2544/[1]SUMMARY!$J$5)</f>
        <v/>
      </c>
      <c r="J2544" s="134"/>
      <c r="K2544" s="134"/>
      <c r="L2544" s="134"/>
      <c r="M2544" s="97"/>
      <c r="N2544" s="134"/>
      <c r="O2544" s="135"/>
    </row>
    <row r="2545" spans="2:15" s="133" customFormat="1" x14ac:dyDescent="0.3">
      <c r="B2545" s="133" t="s">
        <v>2770</v>
      </c>
      <c r="E2545" s="94"/>
      <c r="F2545" s="94"/>
      <c r="H2545" s="95" t="str">
        <f>IF(G2545="","",G2545/[1]SUMMARY!$J$5)</f>
        <v/>
      </c>
      <c r="J2545" s="134"/>
      <c r="K2545" s="134"/>
      <c r="L2545" s="134"/>
      <c r="M2545" s="97"/>
      <c r="N2545" s="134"/>
      <c r="O2545" s="135"/>
    </row>
    <row r="2546" spans="2:15" s="133" customFormat="1" x14ac:dyDescent="0.3">
      <c r="B2546" s="133" t="s">
        <v>2771</v>
      </c>
      <c r="E2546" s="94"/>
      <c r="F2546" s="94"/>
      <c r="H2546" s="95" t="str">
        <f>IF(G2546="","",G2546/[1]SUMMARY!$J$5)</f>
        <v/>
      </c>
      <c r="J2546" s="134"/>
      <c r="K2546" s="134"/>
      <c r="L2546" s="134"/>
      <c r="M2546" s="97"/>
      <c r="N2546" s="134"/>
      <c r="O2546" s="135"/>
    </row>
    <row r="2547" spans="2:15" s="133" customFormat="1" x14ac:dyDescent="0.3">
      <c r="B2547" s="133" t="s">
        <v>2772</v>
      </c>
      <c r="E2547" s="94"/>
      <c r="F2547" s="94"/>
      <c r="H2547" s="95" t="str">
        <f>IF(G2547="","",G2547/[1]SUMMARY!$J$5)</f>
        <v/>
      </c>
      <c r="J2547" s="134"/>
      <c r="K2547" s="134"/>
      <c r="L2547" s="134"/>
      <c r="M2547" s="97"/>
      <c r="N2547" s="134"/>
      <c r="O2547" s="135"/>
    </row>
    <row r="2548" spans="2:15" s="133" customFormat="1" x14ac:dyDescent="0.3">
      <c r="B2548" s="133" t="s">
        <v>2773</v>
      </c>
      <c r="E2548" s="94"/>
      <c r="F2548" s="94"/>
      <c r="H2548" s="95" t="str">
        <f>IF(G2548="","",G2548/[1]SUMMARY!$J$5)</f>
        <v/>
      </c>
      <c r="J2548" s="134"/>
      <c r="K2548" s="134"/>
      <c r="L2548" s="134"/>
      <c r="M2548" s="97"/>
      <c r="N2548" s="134"/>
      <c r="O2548" s="135"/>
    </row>
    <row r="2549" spans="2:15" s="133" customFormat="1" x14ac:dyDescent="0.3">
      <c r="B2549" s="133" t="s">
        <v>2774</v>
      </c>
      <c r="E2549" s="94"/>
      <c r="F2549" s="94"/>
      <c r="H2549" s="95" t="str">
        <f>IF(G2549="","",G2549/[1]SUMMARY!$J$5)</f>
        <v/>
      </c>
      <c r="J2549" s="134"/>
      <c r="K2549" s="134"/>
      <c r="L2549" s="134"/>
      <c r="M2549" s="97"/>
      <c r="N2549" s="134"/>
      <c r="O2549" s="135"/>
    </row>
    <row r="2550" spans="2:15" s="133" customFormat="1" x14ac:dyDescent="0.3">
      <c r="B2550" s="133" t="s">
        <v>2775</v>
      </c>
      <c r="E2550" s="94"/>
      <c r="F2550" s="94"/>
      <c r="H2550" s="95" t="str">
        <f>IF(G2550="","",G2550/[1]SUMMARY!$J$5)</f>
        <v/>
      </c>
      <c r="J2550" s="134"/>
      <c r="K2550" s="134"/>
      <c r="L2550" s="134"/>
      <c r="M2550" s="97"/>
      <c r="N2550" s="134"/>
      <c r="O2550" s="135"/>
    </row>
    <row r="2551" spans="2:15" s="133" customFormat="1" x14ac:dyDescent="0.3">
      <c r="B2551" s="133" t="s">
        <v>2776</v>
      </c>
      <c r="E2551" s="94"/>
      <c r="F2551" s="94"/>
      <c r="H2551" s="95" t="str">
        <f>IF(G2551="","",G2551/[1]SUMMARY!$J$5)</f>
        <v/>
      </c>
      <c r="J2551" s="134"/>
      <c r="K2551" s="134"/>
      <c r="L2551" s="134"/>
      <c r="M2551" s="97"/>
      <c r="N2551" s="134"/>
      <c r="O2551" s="135"/>
    </row>
    <row r="2552" spans="2:15" s="133" customFormat="1" x14ac:dyDescent="0.3">
      <c r="B2552" s="133" t="s">
        <v>2777</v>
      </c>
      <c r="E2552" s="94"/>
      <c r="F2552" s="94"/>
      <c r="H2552" s="95" t="str">
        <f>IF(G2552="","",G2552/[1]SUMMARY!$J$5)</f>
        <v/>
      </c>
      <c r="J2552" s="134"/>
      <c r="K2552" s="134"/>
      <c r="L2552" s="134"/>
      <c r="M2552" s="97"/>
      <c r="N2552" s="134"/>
      <c r="O2552" s="135"/>
    </row>
    <row r="2553" spans="2:15" s="133" customFormat="1" x14ac:dyDescent="0.3">
      <c r="B2553" s="133" t="s">
        <v>2778</v>
      </c>
      <c r="E2553" s="94"/>
      <c r="F2553" s="94"/>
      <c r="H2553" s="95" t="str">
        <f>IF(G2553="","",G2553/[1]SUMMARY!$J$5)</f>
        <v/>
      </c>
      <c r="J2553" s="134"/>
      <c r="K2553" s="134"/>
      <c r="L2553" s="134"/>
      <c r="M2553" s="97"/>
      <c r="N2553" s="134"/>
      <c r="O2553" s="135"/>
    </row>
    <row r="2554" spans="2:15" s="133" customFormat="1" x14ac:dyDescent="0.3">
      <c r="B2554" s="133" t="s">
        <v>2779</v>
      </c>
      <c r="E2554" s="94"/>
      <c r="F2554" s="94"/>
      <c r="H2554" s="95" t="str">
        <f>IF(G2554="","",G2554/[1]SUMMARY!$J$5)</f>
        <v/>
      </c>
      <c r="J2554" s="134"/>
      <c r="K2554" s="134"/>
      <c r="L2554" s="134"/>
      <c r="M2554" s="97"/>
      <c r="N2554" s="134"/>
      <c r="O2554" s="135"/>
    </row>
    <row r="2555" spans="2:15" s="133" customFormat="1" x14ac:dyDescent="0.3">
      <c r="B2555" s="133" t="s">
        <v>2780</v>
      </c>
      <c r="E2555" s="94"/>
      <c r="F2555" s="94"/>
      <c r="H2555" s="95" t="str">
        <f>IF(G2555="","",G2555/[1]SUMMARY!$J$5)</f>
        <v/>
      </c>
      <c r="J2555" s="134"/>
      <c r="K2555" s="134"/>
      <c r="L2555" s="134"/>
      <c r="M2555" s="97"/>
      <c r="N2555" s="134"/>
      <c r="O2555" s="135"/>
    </row>
    <row r="2556" spans="2:15" s="133" customFormat="1" x14ac:dyDescent="0.3">
      <c r="B2556" s="133" t="s">
        <v>2781</v>
      </c>
      <c r="E2556" s="94"/>
      <c r="F2556" s="94"/>
      <c r="H2556" s="95" t="str">
        <f>IF(G2556="","",G2556/[1]SUMMARY!$J$5)</f>
        <v/>
      </c>
      <c r="J2556" s="134"/>
      <c r="K2556" s="134"/>
      <c r="L2556" s="134"/>
      <c r="M2556" s="97"/>
      <c r="N2556" s="134"/>
      <c r="O2556" s="135"/>
    </row>
    <row r="2557" spans="2:15" s="133" customFormat="1" x14ac:dyDescent="0.3">
      <c r="B2557" s="133" t="s">
        <v>2782</v>
      </c>
      <c r="E2557" s="94"/>
      <c r="F2557" s="94"/>
      <c r="H2557" s="95" t="str">
        <f>IF(G2557="","",G2557/[1]SUMMARY!$J$5)</f>
        <v/>
      </c>
      <c r="J2557" s="134"/>
      <c r="K2557" s="134"/>
      <c r="L2557" s="134"/>
      <c r="M2557" s="97"/>
      <c r="N2557" s="134"/>
      <c r="O2557" s="135"/>
    </row>
    <row r="2558" spans="2:15" s="133" customFormat="1" x14ac:dyDescent="0.3">
      <c r="B2558" s="133" t="s">
        <v>2783</v>
      </c>
      <c r="E2558" s="94"/>
      <c r="F2558" s="94"/>
      <c r="H2558" s="95" t="str">
        <f>IF(G2558="","",G2558/[1]SUMMARY!$J$5)</f>
        <v/>
      </c>
      <c r="J2558" s="134"/>
      <c r="K2558" s="134"/>
      <c r="L2558" s="134"/>
      <c r="M2558" s="97"/>
      <c r="N2558" s="134"/>
      <c r="O2558" s="135"/>
    </row>
    <row r="2559" spans="2:15" s="133" customFormat="1" x14ac:dyDescent="0.3">
      <c r="B2559" s="133" t="s">
        <v>2784</v>
      </c>
      <c r="E2559" s="94"/>
      <c r="F2559" s="94"/>
      <c r="H2559" s="95" t="str">
        <f>IF(G2559="","",G2559/[1]SUMMARY!$J$5)</f>
        <v/>
      </c>
      <c r="J2559" s="134"/>
      <c r="K2559" s="134"/>
      <c r="L2559" s="134"/>
      <c r="M2559" s="97"/>
      <c r="N2559" s="134"/>
      <c r="O2559" s="135"/>
    </row>
    <row r="2560" spans="2:15" s="133" customFormat="1" x14ac:dyDescent="0.3">
      <c r="B2560" s="133" t="s">
        <v>2785</v>
      </c>
      <c r="E2560" s="94"/>
      <c r="F2560" s="94"/>
      <c r="H2560" s="95" t="str">
        <f>IF(G2560="","",G2560/[1]SUMMARY!$J$5)</f>
        <v/>
      </c>
      <c r="J2560" s="134"/>
      <c r="K2560" s="134"/>
      <c r="L2560" s="134"/>
      <c r="M2560" s="97"/>
      <c r="N2560" s="134"/>
      <c r="O2560" s="135"/>
    </row>
    <row r="2561" spans="2:15" s="133" customFormat="1" x14ac:dyDescent="0.3">
      <c r="B2561" s="133" t="s">
        <v>2786</v>
      </c>
      <c r="E2561" s="94"/>
      <c r="F2561" s="94"/>
      <c r="H2561" s="95" t="str">
        <f>IF(G2561="","",G2561/[1]SUMMARY!$J$5)</f>
        <v/>
      </c>
      <c r="J2561" s="134"/>
      <c r="K2561" s="134"/>
      <c r="L2561" s="134"/>
      <c r="M2561" s="97"/>
      <c r="N2561" s="134"/>
      <c r="O2561" s="135"/>
    </row>
    <row r="2562" spans="2:15" s="133" customFormat="1" x14ac:dyDescent="0.3">
      <c r="B2562" s="133" t="s">
        <v>2787</v>
      </c>
      <c r="E2562" s="94"/>
      <c r="F2562" s="94"/>
      <c r="H2562" s="95" t="str">
        <f>IF(G2562="","",G2562/[1]SUMMARY!$J$5)</f>
        <v/>
      </c>
      <c r="J2562" s="134"/>
      <c r="K2562" s="134"/>
      <c r="L2562" s="134"/>
      <c r="M2562" s="97"/>
      <c r="N2562" s="134"/>
      <c r="O2562" s="135"/>
    </row>
    <row r="2563" spans="2:15" s="133" customFormat="1" x14ac:dyDescent="0.3">
      <c r="B2563" s="133" t="s">
        <v>2788</v>
      </c>
      <c r="E2563" s="94"/>
      <c r="F2563" s="94"/>
      <c r="H2563" s="95" t="str">
        <f>IF(G2563="","",G2563/[1]SUMMARY!$J$5)</f>
        <v/>
      </c>
      <c r="J2563" s="134"/>
      <c r="K2563" s="134"/>
      <c r="L2563" s="134"/>
      <c r="M2563" s="97"/>
      <c r="N2563" s="134"/>
      <c r="O2563" s="135"/>
    </row>
    <row r="2564" spans="2:15" s="133" customFormat="1" x14ac:dyDescent="0.3">
      <c r="B2564" s="133" t="s">
        <v>2789</v>
      </c>
      <c r="E2564" s="94"/>
      <c r="F2564" s="94"/>
      <c r="H2564" s="95" t="str">
        <f>IF(G2564="","",G2564/[1]SUMMARY!$J$5)</f>
        <v/>
      </c>
      <c r="J2564" s="134"/>
      <c r="K2564" s="134"/>
      <c r="L2564" s="134"/>
      <c r="M2564" s="97"/>
      <c r="N2564" s="134"/>
      <c r="O2564" s="135"/>
    </row>
    <row r="2565" spans="2:15" s="133" customFormat="1" x14ac:dyDescent="0.3">
      <c r="B2565" s="133" t="s">
        <v>2790</v>
      </c>
      <c r="E2565" s="94"/>
      <c r="F2565" s="94"/>
      <c r="H2565" s="95" t="str">
        <f>IF(G2565="","",G2565/[1]SUMMARY!$J$5)</f>
        <v/>
      </c>
      <c r="J2565" s="134"/>
      <c r="K2565" s="134"/>
      <c r="L2565" s="134"/>
      <c r="M2565" s="97"/>
      <c r="N2565" s="134"/>
      <c r="O2565" s="135"/>
    </row>
    <row r="2566" spans="2:15" s="133" customFormat="1" x14ac:dyDescent="0.3">
      <c r="B2566" s="133" t="s">
        <v>2791</v>
      </c>
      <c r="E2566" s="94"/>
      <c r="F2566" s="94"/>
      <c r="H2566" s="95" t="str">
        <f>IF(G2566="","",G2566/[1]SUMMARY!$J$5)</f>
        <v/>
      </c>
      <c r="J2566" s="134"/>
      <c r="K2566" s="134"/>
      <c r="L2566" s="134"/>
      <c r="M2566" s="97"/>
      <c r="N2566" s="134"/>
      <c r="O2566" s="135"/>
    </row>
    <row r="2567" spans="2:15" s="133" customFormat="1" x14ac:dyDescent="0.3">
      <c r="B2567" s="133" t="s">
        <v>2792</v>
      </c>
      <c r="E2567" s="94"/>
      <c r="F2567" s="94"/>
      <c r="H2567" s="95" t="str">
        <f>IF(G2567="","",G2567/[1]SUMMARY!$J$5)</f>
        <v/>
      </c>
      <c r="J2567" s="134"/>
      <c r="K2567" s="134"/>
      <c r="L2567" s="134"/>
      <c r="M2567" s="97"/>
      <c r="N2567" s="134"/>
      <c r="O2567" s="135"/>
    </row>
    <row r="2568" spans="2:15" s="133" customFormat="1" x14ac:dyDescent="0.3">
      <c r="B2568" s="133" t="s">
        <v>2793</v>
      </c>
      <c r="E2568" s="94"/>
      <c r="F2568" s="94"/>
      <c r="H2568" s="95" t="str">
        <f>IF(G2568="","",G2568/[1]SUMMARY!$J$5)</f>
        <v/>
      </c>
      <c r="J2568" s="134"/>
      <c r="K2568" s="134"/>
      <c r="L2568" s="134"/>
      <c r="M2568" s="97"/>
      <c r="N2568" s="134"/>
      <c r="O2568" s="135"/>
    </row>
    <row r="2569" spans="2:15" s="133" customFormat="1" x14ac:dyDescent="0.3">
      <c r="B2569" s="133" t="s">
        <v>2794</v>
      </c>
      <c r="E2569" s="94"/>
      <c r="F2569" s="94"/>
      <c r="H2569" s="95" t="str">
        <f>IF(G2569="","",G2569/[1]SUMMARY!$J$5)</f>
        <v/>
      </c>
      <c r="J2569" s="134"/>
      <c r="K2569" s="134"/>
      <c r="L2569" s="134"/>
      <c r="M2569" s="97"/>
      <c r="N2569" s="134"/>
      <c r="O2569" s="135"/>
    </row>
    <row r="2570" spans="2:15" s="133" customFormat="1" x14ac:dyDescent="0.3">
      <c r="B2570" s="133" t="s">
        <v>2795</v>
      </c>
      <c r="E2570" s="94"/>
      <c r="F2570" s="94"/>
      <c r="H2570" s="95" t="str">
        <f>IF(G2570="","",G2570/[1]SUMMARY!$J$5)</f>
        <v/>
      </c>
      <c r="J2570" s="134"/>
      <c r="K2570" s="134"/>
      <c r="L2570" s="134"/>
      <c r="M2570" s="97"/>
      <c r="N2570" s="134"/>
      <c r="O2570" s="135"/>
    </row>
    <row r="2571" spans="2:15" s="133" customFormat="1" x14ac:dyDescent="0.3">
      <c r="B2571" s="133" t="s">
        <v>2796</v>
      </c>
      <c r="E2571" s="94"/>
      <c r="F2571" s="94"/>
      <c r="H2571" s="95" t="str">
        <f>IF(G2571="","",G2571/[1]SUMMARY!$J$5)</f>
        <v/>
      </c>
      <c r="J2571" s="134"/>
      <c r="K2571" s="134"/>
      <c r="L2571" s="134"/>
      <c r="M2571" s="97"/>
      <c r="N2571" s="134"/>
      <c r="O2571" s="135"/>
    </row>
    <row r="2572" spans="2:15" s="133" customFormat="1" x14ac:dyDescent="0.3">
      <c r="B2572" s="133" t="s">
        <v>2797</v>
      </c>
      <c r="E2572" s="94"/>
      <c r="F2572" s="94"/>
      <c r="H2572" s="95" t="str">
        <f>IF(G2572="","",G2572/[1]SUMMARY!$J$5)</f>
        <v/>
      </c>
      <c r="J2572" s="134"/>
      <c r="K2572" s="134"/>
      <c r="L2572" s="134"/>
      <c r="M2572" s="97"/>
      <c r="N2572" s="134"/>
      <c r="O2572" s="135"/>
    </row>
    <row r="2573" spans="2:15" s="133" customFormat="1" x14ac:dyDescent="0.3">
      <c r="B2573" s="133" t="s">
        <v>2798</v>
      </c>
      <c r="E2573" s="94"/>
      <c r="F2573" s="94"/>
      <c r="H2573" s="95" t="str">
        <f>IF(G2573="","",G2573/[1]SUMMARY!$J$5)</f>
        <v/>
      </c>
      <c r="J2573" s="134"/>
      <c r="K2573" s="134"/>
      <c r="L2573" s="134"/>
      <c r="M2573" s="97"/>
      <c r="N2573" s="134"/>
      <c r="O2573" s="135"/>
    </row>
    <row r="2574" spans="2:15" s="133" customFormat="1" x14ac:dyDescent="0.3">
      <c r="B2574" s="133" t="s">
        <v>2799</v>
      </c>
      <c r="E2574" s="94"/>
      <c r="F2574" s="94"/>
      <c r="H2574" s="95" t="str">
        <f>IF(G2574="","",G2574/[1]SUMMARY!$J$5)</f>
        <v/>
      </c>
      <c r="J2574" s="134"/>
      <c r="K2574" s="134"/>
      <c r="L2574" s="134"/>
      <c r="M2574" s="97"/>
      <c r="N2574" s="134"/>
      <c r="O2574" s="135"/>
    </row>
    <row r="2575" spans="2:15" s="133" customFormat="1" x14ac:dyDescent="0.3">
      <c r="B2575" s="133" t="s">
        <v>2800</v>
      </c>
      <c r="E2575" s="94"/>
      <c r="F2575" s="94"/>
      <c r="H2575" s="95" t="str">
        <f>IF(G2575="","",G2575/[1]SUMMARY!$J$5)</f>
        <v/>
      </c>
      <c r="J2575" s="134"/>
      <c r="K2575" s="134"/>
      <c r="L2575" s="134"/>
      <c r="M2575" s="97"/>
      <c r="N2575" s="134"/>
      <c r="O2575" s="135"/>
    </row>
    <row r="2576" spans="2:15" s="133" customFormat="1" x14ac:dyDescent="0.3">
      <c r="B2576" s="133" t="s">
        <v>2801</v>
      </c>
      <c r="E2576" s="94"/>
      <c r="F2576" s="94"/>
      <c r="H2576" s="95" t="str">
        <f>IF(G2576="","",G2576/[1]SUMMARY!$J$5)</f>
        <v/>
      </c>
      <c r="J2576" s="134"/>
      <c r="K2576" s="134"/>
      <c r="L2576" s="134"/>
      <c r="M2576" s="97"/>
      <c r="N2576" s="134"/>
      <c r="O2576" s="135"/>
    </row>
    <row r="2577" spans="2:15" s="133" customFormat="1" x14ac:dyDescent="0.3">
      <c r="B2577" s="133" t="s">
        <v>2802</v>
      </c>
      <c r="E2577" s="94"/>
      <c r="F2577" s="94"/>
      <c r="H2577" s="95" t="str">
        <f>IF(G2577="","",G2577/[1]SUMMARY!$J$5)</f>
        <v/>
      </c>
      <c r="J2577" s="134"/>
      <c r="K2577" s="134"/>
      <c r="L2577" s="134"/>
      <c r="M2577" s="97"/>
      <c r="N2577" s="134"/>
      <c r="O2577" s="135"/>
    </row>
    <row r="2578" spans="2:15" s="133" customFormat="1" x14ac:dyDescent="0.3">
      <c r="B2578" s="133" t="s">
        <v>2803</v>
      </c>
      <c r="E2578" s="94"/>
      <c r="F2578" s="94"/>
      <c r="H2578" s="95" t="str">
        <f>IF(G2578="","",G2578/[1]SUMMARY!$J$5)</f>
        <v/>
      </c>
      <c r="J2578" s="134"/>
      <c r="K2578" s="134"/>
      <c r="L2578" s="134"/>
      <c r="M2578" s="97"/>
      <c r="N2578" s="134"/>
      <c r="O2578" s="135"/>
    </row>
    <row r="2579" spans="2:15" s="133" customFormat="1" x14ac:dyDescent="0.3">
      <c r="B2579" s="133" t="s">
        <v>2804</v>
      </c>
      <c r="E2579" s="94"/>
      <c r="F2579" s="94"/>
      <c r="H2579" s="95" t="str">
        <f>IF(G2579="","",G2579/[1]SUMMARY!$J$5)</f>
        <v/>
      </c>
      <c r="J2579" s="134"/>
      <c r="K2579" s="134"/>
      <c r="L2579" s="134"/>
      <c r="M2579" s="97"/>
      <c r="N2579" s="134"/>
      <c r="O2579" s="135"/>
    </row>
    <row r="2580" spans="2:15" s="133" customFormat="1" x14ac:dyDescent="0.3">
      <c r="B2580" s="133" t="s">
        <v>2805</v>
      </c>
      <c r="E2580" s="94"/>
      <c r="F2580" s="94"/>
      <c r="H2580" s="95" t="str">
        <f>IF(G2580="","",G2580/[1]SUMMARY!$J$5)</f>
        <v/>
      </c>
      <c r="J2580" s="134"/>
      <c r="K2580" s="134"/>
      <c r="L2580" s="134"/>
      <c r="M2580" s="97"/>
      <c r="N2580" s="134"/>
      <c r="O2580" s="135"/>
    </row>
    <row r="2581" spans="2:15" s="133" customFormat="1" x14ac:dyDescent="0.3">
      <c r="B2581" s="133" t="s">
        <v>2806</v>
      </c>
      <c r="E2581" s="94"/>
      <c r="F2581" s="94"/>
      <c r="H2581" s="95" t="str">
        <f>IF(G2581="","",G2581/[1]SUMMARY!$J$5)</f>
        <v/>
      </c>
      <c r="J2581" s="134"/>
      <c r="K2581" s="134"/>
      <c r="L2581" s="134"/>
      <c r="M2581" s="97"/>
      <c r="N2581" s="134"/>
      <c r="O2581" s="135"/>
    </row>
    <row r="2582" spans="2:15" s="133" customFormat="1" x14ac:dyDescent="0.3">
      <c r="B2582" s="133" t="s">
        <v>2807</v>
      </c>
      <c r="E2582" s="94"/>
      <c r="F2582" s="94"/>
      <c r="H2582" s="95" t="str">
        <f>IF(G2582="","",G2582/[1]SUMMARY!$J$5)</f>
        <v/>
      </c>
      <c r="J2582" s="134"/>
      <c r="K2582" s="134"/>
      <c r="L2582" s="134"/>
      <c r="M2582" s="97"/>
      <c r="N2582" s="134"/>
      <c r="O2582" s="135"/>
    </row>
    <row r="2583" spans="2:15" s="133" customFormat="1" x14ac:dyDescent="0.3">
      <c r="B2583" s="133" t="s">
        <v>2808</v>
      </c>
      <c r="E2583" s="94"/>
      <c r="F2583" s="94"/>
      <c r="H2583" s="95" t="str">
        <f>IF(G2583="","",G2583/[1]SUMMARY!$J$5)</f>
        <v/>
      </c>
      <c r="J2583" s="134"/>
      <c r="K2583" s="134"/>
      <c r="L2583" s="134"/>
      <c r="M2583" s="97"/>
      <c r="N2583" s="134"/>
      <c r="O2583" s="135"/>
    </row>
    <row r="2584" spans="2:15" s="133" customFormat="1" x14ac:dyDescent="0.3">
      <c r="B2584" s="133" t="s">
        <v>2809</v>
      </c>
      <c r="E2584" s="94"/>
      <c r="F2584" s="94"/>
      <c r="H2584" s="95" t="str">
        <f>IF(G2584="","",G2584/[1]SUMMARY!$J$5)</f>
        <v/>
      </c>
      <c r="J2584" s="134"/>
      <c r="K2584" s="134"/>
      <c r="L2584" s="134"/>
      <c r="M2584" s="97"/>
      <c r="N2584" s="134"/>
      <c r="O2584" s="135"/>
    </row>
    <row r="2585" spans="2:15" s="133" customFormat="1" x14ac:dyDescent="0.3">
      <c r="B2585" s="133" t="s">
        <v>2810</v>
      </c>
      <c r="E2585" s="94"/>
      <c r="F2585" s="94"/>
      <c r="H2585" s="95" t="str">
        <f>IF(G2585="","",G2585/[1]SUMMARY!$J$5)</f>
        <v/>
      </c>
      <c r="J2585" s="134"/>
      <c r="K2585" s="134"/>
      <c r="L2585" s="134"/>
      <c r="M2585" s="97"/>
      <c r="N2585" s="134"/>
      <c r="O2585" s="135"/>
    </row>
    <row r="2586" spans="2:15" s="133" customFormat="1" x14ac:dyDescent="0.3">
      <c r="B2586" s="133" t="s">
        <v>2811</v>
      </c>
      <c r="E2586" s="94"/>
      <c r="F2586" s="94"/>
      <c r="H2586" s="95" t="str">
        <f>IF(G2586="","",G2586/[1]SUMMARY!$J$5)</f>
        <v/>
      </c>
      <c r="J2586" s="134"/>
      <c r="K2586" s="134"/>
      <c r="L2586" s="134"/>
      <c r="M2586" s="97"/>
      <c r="N2586" s="134"/>
      <c r="O2586" s="135"/>
    </row>
    <row r="2587" spans="2:15" s="133" customFormat="1" x14ac:dyDescent="0.3">
      <c r="B2587" s="133" t="s">
        <v>2812</v>
      </c>
      <c r="E2587" s="94"/>
      <c r="F2587" s="94"/>
      <c r="H2587" s="95" t="str">
        <f>IF(G2587="","",G2587/[1]SUMMARY!$J$5)</f>
        <v/>
      </c>
      <c r="J2587" s="134"/>
      <c r="K2587" s="134"/>
      <c r="L2587" s="134"/>
      <c r="M2587" s="97"/>
      <c r="N2587" s="134"/>
      <c r="O2587" s="135"/>
    </row>
    <row r="2588" spans="2:15" s="133" customFormat="1" x14ac:dyDescent="0.3">
      <c r="B2588" s="133" t="s">
        <v>2813</v>
      </c>
      <c r="E2588" s="94"/>
      <c r="F2588" s="94"/>
      <c r="H2588" s="95" t="str">
        <f>IF(G2588="","",G2588/[1]SUMMARY!$J$5)</f>
        <v/>
      </c>
      <c r="J2588" s="134"/>
      <c r="K2588" s="134"/>
      <c r="L2588" s="134"/>
      <c r="M2588" s="97"/>
      <c r="N2588" s="134"/>
      <c r="O2588" s="135"/>
    </row>
    <row r="2589" spans="2:15" s="133" customFormat="1" x14ac:dyDescent="0.3">
      <c r="B2589" s="133" t="s">
        <v>2814</v>
      </c>
      <c r="E2589" s="94"/>
      <c r="F2589" s="94"/>
      <c r="H2589" s="95" t="str">
        <f>IF(G2589="","",G2589/[1]SUMMARY!$J$5)</f>
        <v/>
      </c>
      <c r="J2589" s="134"/>
      <c r="K2589" s="134"/>
      <c r="L2589" s="134"/>
      <c r="M2589" s="97"/>
      <c r="N2589" s="134"/>
      <c r="O2589" s="135"/>
    </row>
    <row r="2590" spans="2:15" s="133" customFormat="1" x14ac:dyDescent="0.3">
      <c r="B2590" s="133" t="s">
        <v>2815</v>
      </c>
      <c r="E2590" s="94"/>
      <c r="F2590" s="94"/>
      <c r="H2590" s="95" t="str">
        <f>IF(G2590="","",G2590/[1]SUMMARY!$J$5)</f>
        <v/>
      </c>
      <c r="J2590" s="134"/>
      <c r="K2590" s="134"/>
      <c r="L2590" s="134"/>
      <c r="M2590" s="97"/>
      <c r="N2590" s="134"/>
      <c r="O2590" s="135"/>
    </row>
    <row r="2591" spans="2:15" s="133" customFormat="1" x14ac:dyDescent="0.3">
      <c r="B2591" s="133" t="s">
        <v>2816</v>
      </c>
      <c r="E2591" s="94"/>
      <c r="F2591" s="94"/>
      <c r="H2591" s="95" t="str">
        <f>IF(G2591="","",G2591/[1]SUMMARY!$J$5)</f>
        <v/>
      </c>
      <c r="J2591" s="134"/>
      <c r="K2591" s="134"/>
      <c r="L2591" s="134"/>
      <c r="M2591" s="97"/>
      <c r="N2591" s="134"/>
      <c r="O2591" s="135"/>
    </row>
    <row r="2592" spans="2:15" s="133" customFormat="1" x14ac:dyDescent="0.3">
      <c r="B2592" s="133" t="s">
        <v>2817</v>
      </c>
      <c r="E2592" s="94"/>
      <c r="F2592" s="94"/>
      <c r="H2592" s="95" t="str">
        <f>IF(G2592="","",G2592/[1]SUMMARY!$J$5)</f>
        <v/>
      </c>
      <c r="J2592" s="134"/>
      <c r="K2592" s="134"/>
      <c r="L2592" s="134"/>
      <c r="M2592" s="97"/>
      <c r="N2592" s="134"/>
      <c r="O2592" s="135"/>
    </row>
    <row r="2593" spans="2:15" s="133" customFormat="1" x14ac:dyDescent="0.3">
      <c r="B2593" s="133" t="s">
        <v>2818</v>
      </c>
      <c r="E2593" s="94"/>
      <c r="F2593" s="94"/>
      <c r="H2593" s="95" t="str">
        <f>IF(G2593="","",G2593/[1]SUMMARY!$J$5)</f>
        <v/>
      </c>
      <c r="J2593" s="134"/>
      <c r="K2593" s="134"/>
      <c r="L2593" s="134"/>
      <c r="M2593" s="97"/>
      <c r="N2593" s="134"/>
      <c r="O2593" s="135"/>
    </row>
    <row r="2594" spans="2:15" s="133" customFormat="1" x14ac:dyDescent="0.3">
      <c r="B2594" s="133" t="s">
        <v>2819</v>
      </c>
      <c r="E2594" s="94"/>
      <c r="F2594" s="94"/>
      <c r="H2594" s="95" t="str">
        <f>IF(G2594="","",G2594/[1]SUMMARY!$J$5)</f>
        <v/>
      </c>
      <c r="J2594" s="134"/>
      <c r="K2594" s="134"/>
      <c r="L2594" s="134"/>
      <c r="M2594" s="97"/>
      <c r="N2594" s="134"/>
      <c r="O2594" s="135"/>
    </row>
    <row r="2595" spans="2:15" s="133" customFormat="1" x14ac:dyDescent="0.3">
      <c r="B2595" s="133" t="s">
        <v>2820</v>
      </c>
      <c r="E2595" s="94"/>
      <c r="F2595" s="94"/>
      <c r="H2595" s="95" t="str">
        <f>IF(G2595="","",G2595/[1]SUMMARY!$J$5)</f>
        <v/>
      </c>
      <c r="J2595" s="134"/>
      <c r="K2595" s="134"/>
      <c r="L2595" s="134"/>
      <c r="M2595" s="97"/>
      <c r="N2595" s="134"/>
      <c r="O2595" s="135"/>
    </row>
    <row r="2596" spans="2:15" s="133" customFormat="1" x14ac:dyDescent="0.3">
      <c r="B2596" s="133" t="s">
        <v>2821</v>
      </c>
      <c r="E2596" s="94"/>
      <c r="F2596" s="94"/>
      <c r="H2596" s="95" t="str">
        <f>IF(G2596="","",G2596/[1]SUMMARY!$J$5)</f>
        <v/>
      </c>
      <c r="J2596" s="134"/>
      <c r="K2596" s="134"/>
      <c r="L2596" s="134"/>
      <c r="M2596" s="97"/>
      <c r="N2596" s="134"/>
      <c r="O2596" s="135"/>
    </row>
    <row r="2597" spans="2:15" s="133" customFormat="1" x14ac:dyDescent="0.3">
      <c r="B2597" s="133" t="s">
        <v>2822</v>
      </c>
      <c r="E2597" s="94"/>
      <c r="F2597" s="94"/>
      <c r="H2597" s="95" t="str">
        <f>IF(G2597="","",G2597/[1]SUMMARY!$J$5)</f>
        <v/>
      </c>
      <c r="J2597" s="134"/>
      <c r="K2597" s="134"/>
      <c r="L2597" s="134"/>
      <c r="M2597" s="97"/>
      <c r="N2597" s="134"/>
      <c r="O2597" s="135"/>
    </row>
    <row r="2598" spans="2:15" s="133" customFormat="1" x14ac:dyDescent="0.3">
      <c r="B2598" s="133" t="s">
        <v>2823</v>
      </c>
      <c r="E2598" s="94"/>
      <c r="F2598" s="94"/>
      <c r="H2598" s="95" t="str">
        <f>IF(G2598="","",G2598/[1]SUMMARY!$J$5)</f>
        <v/>
      </c>
      <c r="J2598" s="134"/>
      <c r="K2598" s="134"/>
      <c r="L2598" s="134"/>
      <c r="M2598" s="97"/>
      <c r="N2598" s="134"/>
      <c r="O2598" s="135"/>
    </row>
    <row r="2599" spans="2:15" s="133" customFormat="1" x14ac:dyDescent="0.3">
      <c r="B2599" s="133" t="s">
        <v>2824</v>
      </c>
      <c r="E2599" s="94"/>
      <c r="F2599" s="94"/>
      <c r="H2599" s="95" t="str">
        <f>IF(G2599="","",G2599/[1]SUMMARY!$J$5)</f>
        <v/>
      </c>
      <c r="J2599" s="134"/>
      <c r="K2599" s="134"/>
      <c r="L2599" s="134"/>
      <c r="M2599" s="97"/>
      <c r="N2599" s="134"/>
      <c r="O2599" s="135"/>
    </row>
    <row r="2600" spans="2:15" s="133" customFormat="1" x14ac:dyDescent="0.3">
      <c r="B2600" s="133" t="s">
        <v>2825</v>
      </c>
      <c r="E2600" s="94"/>
      <c r="F2600" s="94"/>
      <c r="H2600" s="95" t="str">
        <f>IF(G2600="","",G2600/[1]SUMMARY!$J$5)</f>
        <v/>
      </c>
      <c r="J2600" s="134"/>
      <c r="K2600" s="134"/>
      <c r="L2600" s="134"/>
      <c r="M2600" s="97"/>
      <c r="N2600" s="134"/>
      <c r="O2600" s="135"/>
    </row>
    <row r="2601" spans="2:15" s="133" customFormat="1" x14ac:dyDescent="0.3">
      <c r="B2601" s="133" t="s">
        <v>2826</v>
      </c>
      <c r="E2601" s="94"/>
      <c r="F2601" s="94"/>
      <c r="H2601" s="95" t="str">
        <f>IF(G2601="","",G2601/[1]SUMMARY!$J$5)</f>
        <v/>
      </c>
      <c r="J2601" s="134"/>
      <c r="K2601" s="134"/>
      <c r="L2601" s="134"/>
      <c r="M2601" s="97"/>
      <c r="N2601" s="134"/>
      <c r="O2601" s="135"/>
    </row>
    <row r="2602" spans="2:15" s="133" customFormat="1" x14ac:dyDescent="0.3">
      <c r="B2602" s="133" t="s">
        <v>2827</v>
      </c>
      <c r="E2602" s="94"/>
      <c r="F2602" s="94"/>
      <c r="H2602" s="95" t="str">
        <f>IF(G2602="","",G2602/[1]SUMMARY!$J$5)</f>
        <v/>
      </c>
      <c r="J2602" s="134"/>
      <c r="K2602" s="134"/>
      <c r="L2602" s="134"/>
      <c r="M2602" s="97"/>
      <c r="N2602" s="134"/>
      <c r="O2602" s="135"/>
    </row>
    <row r="2603" spans="2:15" s="133" customFormat="1" x14ac:dyDescent="0.3">
      <c r="B2603" s="133" t="s">
        <v>2828</v>
      </c>
      <c r="E2603" s="94"/>
      <c r="F2603" s="94"/>
      <c r="H2603" s="95" t="str">
        <f>IF(G2603="","",G2603/[1]SUMMARY!$J$5)</f>
        <v/>
      </c>
      <c r="J2603" s="134"/>
      <c r="K2603" s="134"/>
      <c r="L2603" s="134"/>
      <c r="M2603" s="97"/>
      <c r="N2603" s="134"/>
      <c r="O2603" s="135"/>
    </row>
    <row r="2604" spans="2:15" s="133" customFormat="1" x14ac:dyDescent="0.3">
      <c r="B2604" s="133" t="s">
        <v>2829</v>
      </c>
      <c r="E2604" s="94"/>
      <c r="F2604" s="94"/>
      <c r="H2604" s="95" t="str">
        <f>IF(G2604="","",G2604/[1]SUMMARY!$J$5)</f>
        <v/>
      </c>
      <c r="J2604" s="134"/>
      <c r="K2604" s="134"/>
      <c r="L2604" s="134"/>
      <c r="M2604" s="97"/>
      <c r="N2604" s="134"/>
      <c r="O2604" s="135"/>
    </row>
    <row r="2605" spans="2:15" s="133" customFormat="1" x14ac:dyDescent="0.3">
      <c r="B2605" s="133" t="s">
        <v>2830</v>
      </c>
      <c r="E2605" s="94"/>
      <c r="F2605" s="94"/>
      <c r="H2605" s="95" t="str">
        <f>IF(G2605="","",G2605/[1]SUMMARY!$J$5)</f>
        <v/>
      </c>
      <c r="J2605" s="134"/>
      <c r="K2605" s="134"/>
      <c r="L2605" s="134"/>
      <c r="M2605" s="97"/>
      <c r="N2605" s="134"/>
      <c r="O2605" s="135"/>
    </row>
    <row r="2606" spans="2:15" s="133" customFormat="1" x14ac:dyDescent="0.3">
      <c r="B2606" s="133" t="s">
        <v>2831</v>
      </c>
      <c r="E2606" s="94"/>
      <c r="F2606" s="94"/>
      <c r="H2606" s="95" t="str">
        <f>IF(G2606="","",G2606/[1]SUMMARY!$J$5)</f>
        <v/>
      </c>
      <c r="J2606" s="134"/>
      <c r="K2606" s="134"/>
      <c r="L2606" s="134"/>
      <c r="M2606" s="97"/>
      <c r="N2606" s="134"/>
      <c r="O2606" s="135"/>
    </row>
    <row r="2607" spans="2:15" s="133" customFormat="1" x14ac:dyDescent="0.3">
      <c r="B2607" s="133" t="s">
        <v>2832</v>
      </c>
      <c r="E2607" s="94"/>
      <c r="F2607" s="94"/>
      <c r="H2607" s="95" t="str">
        <f>IF(G2607="","",G2607/[1]SUMMARY!$J$5)</f>
        <v/>
      </c>
      <c r="J2607" s="134"/>
      <c r="K2607" s="134"/>
      <c r="L2607" s="134"/>
      <c r="M2607" s="97"/>
      <c r="N2607" s="134"/>
      <c r="O2607" s="135"/>
    </row>
    <row r="2608" spans="2:15" s="133" customFormat="1" x14ac:dyDescent="0.3">
      <c r="B2608" s="133" t="s">
        <v>2833</v>
      </c>
      <c r="E2608" s="94"/>
      <c r="F2608" s="94"/>
      <c r="H2608" s="95" t="str">
        <f>IF(G2608="","",G2608/[1]SUMMARY!$J$5)</f>
        <v/>
      </c>
      <c r="J2608" s="134"/>
      <c r="K2608" s="134"/>
      <c r="L2608" s="134"/>
      <c r="M2608" s="97"/>
      <c r="N2608" s="134"/>
      <c r="O2608" s="135"/>
    </row>
    <row r="2609" spans="2:15" s="133" customFormat="1" x14ac:dyDescent="0.3">
      <c r="B2609" s="133" t="s">
        <v>2834</v>
      </c>
      <c r="E2609" s="94"/>
      <c r="F2609" s="94"/>
      <c r="H2609" s="95" t="str">
        <f>IF(G2609="","",G2609/[1]SUMMARY!$J$5)</f>
        <v/>
      </c>
      <c r="J2609" s="134"/>
      <c r="K2609" s="134"/>
      <c r="L2609" s="134"/>
      <c r="M2609" s="97"/>
      <c r="N2609" s="134"/>
      <c r="O2609" s="135"/>
    </row>
    <row r="2610" spans="2:15" s="133" customFormat="1" x14ac:dyDescent="0.3">
      <c r="B2610" s="133" t="s">
        <v>2835</v>
      </c>
      <c r="E2610" s="94"/>
      <c r="F2610" s="94"/>
      <c r="H2610" s="95" t="str">
        <f>IF(G2610="","",G2610/[1]SUMMARY!$J$5)</f>
        <v/>
      </c>
      <c r="J2610" s="134"/>
      <c r="K2610" s="134"/>
      <c r="L2610" s="134"/>
      <c r="M2610" s="97"/>
      <c r="N2610" s="134"/>
      <c r="O2610" s="135"/>
    </row>
    <row r="2611" spans="2:15" s="133" customFormat="1" x14ac:dyDescent="0.3">
      <c r="B2611" s="133" t="s">
        <v>2836</v>
      </c>
      <c r="E2611" s="94"/>
      <c r="F2611" s="94"/>
      <c r="H2611" s="95" t="str">
        <f>IF(G2611="","",G2611/[1]SUMMARY!$J$5)</f>
        <v/>
      </c>
      <c r="J2611" s="134"/>
      <c r="K2611" s="134"/>
      <c r="L2611" s="134"/>
      <c r="M2611" s="97"/>
      <c r="N2611" s="134"/>
      <c r="O2611" s="135"/>
    </row>
    <row r="2612" spans="2:15" s="133" customFormat="1" x14ac:dyDescent="0.3">
      <c r="B2612" s="133" t="s">
        <v>2837</v>
      </c>
      <c r="E2612" s="94"/>
      <c r="F2612" s="94"/>
      <c r="H2612" s="95" t="str">
        <f>IF(G2612="","",G2612/[1]SUMMARY!$J$5)</f>
        <v/>
      </c>
      <c r="J2612" s="134"/>
      <c r="K2612" s="134"/>
      <c r="L2612" s="134"/>
      <c r="M2612" s="97"/>
      <c r="N2612" s="134"/>
      <c r="O2612" s="135"/>
    </row>
    <row r="2613" spans="2:15" s="133" customFormat="1" x14ac:dyDescent="0.3">
      <c r="B2613" s="133" t="s">
        <v>2838</v>
      </c>
      <c r="E2613" s="94"/>
      <c r="F2613" s="94"/>
      <c r="H2613" s="95" t="str">
        <f>IF(G2613="","",G2613/[1]SUMMARY!$J$5)</f>
        <v/>
      </c>
      <c r="J2613" s="134"/>
      <c r="K2613" s="134"/>
      <c r="L2613" s="134"/>
      <c r="M2613" s="97"/>
      <c r="N2613" s="134"/>
      <c r="O2613" s="135"/>
    </row>
    <row r="2614" spans="2:15" s="133" customFormat="1" x14ac:dyDescent="0.3">
      <c r="B2614" s="133" t="s">
        <v>2839</v>
      </c>
      <c r="E2614" s="94"/>
      <c r="F2614" s="94"/>
      <c r="H2614" s="95" t="str">
        <f>IF(G2614="","",G2614/[1]SUMMARY!$J$5)</f>
        <v/>
      </c>
      <c r="J2614" s="134"/>
      <c r="K2614" s="134"/>
      <c r="L2614" s="134"/>
      <c r="M2614" s="97"/>
      <c r="N2614" s="134"/>
      <c r="O2614" s="135"/>
    </row>
    <row r="2615" spans="2:15" s="133" customFormat="1" x14ac:dyDescent="0.3">
      <c r="B2615" s="133" t="s">
        <v>2840</v>
      </c>
      <c r="E2615" s="94"/>
      <c r="F2615" s="94"/>
      <c r="H2615" s="95" t="str">
        <f>IF(G2615="","",G2615/[1]SUMMARY!$J$5)</f>
        <v/>
      </c>
      <c r="J2615" s="134"/>
      <c r="K2615" s="134"/>
      <c r="L2615" s="134"/>
      <c r="M2615" s="97"/>
      <c r="N2615" s="134"/>
      <c r="O2615" s="135"/>
    </row>
    <row r="2616" spans="2:15" s="133" customFormat="1" x14ac:dyDescent="0.3">
      <c r="B2616" s="133" t="s">
        <v>2841</v>
      </c>
      <c r="E2616" s="94"/>
      <c r="F2616" s="94"/>
      <c r="H2616" s="95" t="str">
        <f>IF(G2616="","",G2616/[1]SUMMARY!$J$5)</f>
        <v/>
      </c>
      <c r="J2616" s="134"/>
      <c r="K2616" s="134"/>
      <c r="L2616" s="134"/>
      <c r="M2616" s="97"/>
      <c r="N2616" s="134"/>
      <c r="O2616" s="135"/>
    </row>
    <row r="2617" spans="2:15" s="133" customFormat="1" x14ac:dyDescent="0.3">
      <c r="B2617" s="133" t="s">
        <v>2842</v>
      </c>
      <c r="E2617" s="94"/>
      <c r="F2617" s="94"/>
      <c r="H2617" s="95" t="str">
        <f>IF(G2617="","",G2617/[1]SUMMARY!$J$5)</f>
        <v/>
      </c>
      <c r="J2617" s="134"/>
      <c r="K2617" s="134"/>
      <c r="L2617" s="134"/>
      <c r="M2617" s="97"/>
      <c r="N2617" s="134"/>
      <c r="O2617" s="135"/>
    </row>
    <row r="2618" spans="2:15" s="133" customFormat="1" x14ac:dyDescent="0.3">
      <c r="B2618" s="133" t="s">
        <v>2843</v>
      </c>
      <c r="E2618" s="94"/>
      <c r="F2618" s="94"/>
      <c r="H2618" s="95" t="str">
        <f>IF(G2618="","",G2618/[1]SUMMARY!$J$5)</f>
        <v/>
      </c>
      <c r="J2618" s="134"/>
      <c r="K2618" s="134"/>
      <c r="L2618" s="134"/>
      <c r="M2618" s="97"/>
      <c r="N2618" s="134"/>
      <c r="O2618" s="135"/>
    </row>
    <row r="2619" spans="2:15" s="133" customFormat="1" x14ac:dyDescent="0.3">
      <c r="B2619" s="133" t="s">
        <v>2844</v>
      </c>
      <c r="E2619" s="94"/>
      <c r="F2619" s="94"/>
      <c r="H2619" s="95" t="str">
        <f>IF(G2619="","",G2619/[1]SUMMARY!$J$5)</f>
        <v/>
      </c>
      <c r="J2619" s="134"/>
      <c r="K2619" s="134"/>
      <c r="L2619" s="134"/>
      <c r="M2619" s="97"/>
      <c r="N2619" s="134"/>
      <c r="O2619" s="135"/>
    </row>
    <row r="2620" spans="2:15" s="133" customFormat="1" x14ac:dyDescent="0.3">
      <c r="B2620" s="133" t="s">
        <v>2845</v>
      </c>
      <c r="E2620" s="94"/>
      <c r="F2620" s="94"/>
      <c r="H2620" s="95" t="str">
        <f>IF(G2620="","",G2620/[1]SUMMARY!$J$5)</f>
        <v/>
      </c>
      <c r="J2620" s="134"/>
      <c r="K2620" s="134"/>
      <c r="L2620" s="134"/>
      <c r="M2620" s="97"/>
      <c r="N2620" s="134"/>
      <c r="O2620" s="135"/>
    </row>
    <row r="2621" spans="2:15" s="133" customFormat="1" x14ac:dyDescent="0.3">
      <c r="B2621" s="133" t="s">
        <v>2846</v>
      </c>
      <c r="E2621" s="94"/>
      <c r="F2621" s="94"/>
      <c r="H2621" s="95" t="str">
        <f>IF(G2621="","",G2621/[1]SUMMARY!$J$5)</f>
        <v/>
      </c>
      <c r="J2621" s="134"/>
      <c r="K2621" s="134"/>
      <c r="L2621" s="134"/>
      <c r="M2621" s="97"/>
      <c r="N2621" s="134"/>
      <c r="O2621" s="135"/>
    </row>
    <row r="2622" spans="2:15" s="133" customFormat="1" x14ac:dyDescent="0.3">
      <c r="B2622" s="133" t="s">
        <v>2847</v>
      </c>
      <c r="E2622" s="94"/>
      <c r="F2622" s="94"/>
      <c r="H2622" s="95" t="str">
        <f>IF(G2622="","",G2622/[1]SUMMARY!$J$5)</f>
        <v/>
      </c>
      <c r="J2622" s="134"/>
      <c r="K2622" s="134"/>
      <c r="L2622" s="134"/>
      <c r="M2622" s="97"/>
      <c r="N2622" s="134"/>
      <c r="O2622" s="135"/>
    </row>
    <row r="2623" spans="2:15" s="133" customFormat="1" x14ac:dyDescent="0.3">
      <c r="B2623" s="133" t="s">
        <v>2848</v>
      </c>
      <c r="E2623" s="94"/>
      <c r="F2623" s="94"/>
      <c r="H2623" s="95" t="str">
        <f>IF(G2623="","",G2623/[1]SUMMARY!$J$5)</f>
        <v/>
      </c>
      <c r="J2623" s="134"/>
      <c r="K2623" s="134"/>
      <c r="L2623" s="134"/>
      <c r="M2623" s="97"/>
      <c r="N2623" s="134"/>
      <c r="O2623" s="135"/>
    </row>
    <row r="2624" spans="2:15" s="133" customFormat="1" x14ac:dyDescent="0.3">
      <c r="B2624" s="133" t="s">
        <v>2849</v>
      </c>
      <c r="E2624" s="94"/>
      <c r="F2624" s="94"/>
      <c r="H2624" s="95" t="str">
        <f>IF(G2624="","",G2624/[1]SUMMARY!$J$5)</f>
        <v/>
      </c>
      <c r="J2624" s="134"/>
      <c r="K2624" s="134"/>
      <c r="L2624" s="134"/>
      <c r="M2624" s="97"/>
      <c r="N2624" s="134"/>
      <c r="O2624" s="135"/>
    </row>
    <row r="2625" spans="2:15" s="133" customFormat="1" x14ac:dyDescent="0.3">
      <c r="B2625" s="133" t="s">
        <v>2850</v>
      </c>
      <c r="E2625" s="94"/>
      <c r="F2625" s="94"/>
      <c r="H2625" s="95" t="str">
        <f>IF(G2625="","",G2625/[1]SUMMARY!$J$5)</f>
        <v/>
      </c>
      <c r="J2625" s="134"/>
      <c r="K2625" s="134"/>
      <c r="L2625" s="134"/>
      <c r="M2625" s="97"/>
      <c r="N2625" s="134"/>
      <c r="O2625" s="135"/>
    </row>
    <row r="2626" spans="2:15" s="133" customFormat="1" x14ac:dyDescent="0.3">
      <c r="B2626" s="133" t="s">
        <v>2851</v>
      </c>
      <c r="E2626" s="94"/>
      <c r="F2626" s="94"/>
      <c r="H2626" s="95" t="str">
        <f>IF(G2626="","",G2626/[1]SUMMARY!$J$5)</f>
        <v/>
      </c>
      <c r="J2626" s="134"/>
      <c r="K2626" s="134"/>
      <c r="L2626" s="134"/>
      <c r="M2626" s="97"/>
      <c r="N2626" s="134"/>
      <c r="O2626" s="135"/>
    </row>
    <row r="2627" spans="2:15" s="133" customFormat="1" x14ac:dyDescent="0.3">
      <c r="B2627" s="133" t="s">
        <v>2852</v>
      </c>
      <c r="E2627" s="94"/>
      <c r="F2627" s="94"/>
      <c r="H2627" s="95" t="str">
        <f>IF(G2627="","",G2627/[1]SUMMARY!$J$5)</f>
        <v/>
      </c>
      <c r="J2627" s="134"/>
      <c r="K2627" s="134"/>
      <c r="L2627" s="134"/>
      <c r="M2627" s="97"/>
      <c r="N2627" s="134"/>
      <c r="O2627" s="135"/>
    </row>
    <row r="2628" spans="2:15" s="133" customFormat="1" x14ac:dyDescent="0.3">
      <c r="B2628" s="133" t="s">
        <v>2853</v>
      </c>
      <c r="E2628" s="94"/>
      <c r="F2628" s="94"/>
      <c r="H2628" s="95" t="str">
        <f>IF(G2628="","",G2628/[1]SUMMARY!$J$5)</f>
        <v/>
      </c>
      <c r="J2628" s="134"/>
      <c r="K2628" s="134"/>
      <c r="L2628" s="134"/>
      <c r="M2628" s="97"/>
      <c r="N2628" s="134"/>
      <c r="O2628" s="135"/>
    </row>
    <row r="2629" spans="2:15" s="133" customFormat="1" x14ac:dyDescent="0.3">
      <c r="B2629" s="133" t="s">
        <v>2854</v>
      </c>
      <c r="E2629" s="94"/>
      <c r="F2629" s="94"/>
      <c r="H2629" s="95" t="str">
        <f>IF(G2629="","",G2629/[1]SUMMARY!$J$5)</f>
        <v/>
      </c>
      <c r="J2629" s="134"/>
      <c r="K2629" s="134"/>
      <c r="L2629" s="134"/>
      <c r="M2629" s="97"/>
      <c r="N2629" s="134"/>
      <c r="O2629" s="135"/>
    </row>
    <row r="2630" spans="2:15" s="133" customFormat="1" x14ac:dyDescent="0.3">
      <c r="B2630" s="133" t="s">
        <v>2855</v>
      </c>
      <c r="E2630" s="94"/>
      <c r="F2630" s="94"/>
      <c r="H2630" s="95" t="str">
        <f>IF(G2630="","",G2630/[1]SUMMARY!$J$5)</f>
        <v/>
      </c>
      <c r="J2630" s="134"/>
      <c r="K2630" s="134"/>
      <c r="L2630" s="134"/>
      <c r="M2630" s="97"/>
      <c r="N2630" s="134"/>
      <c r="O2630" s="135"/>
    </row>
    <row r="2631" spans="2:15" s="133" customFormat="1" x14ac:dyDescent="0.3">
      <c r="B2631" s="133" t="s">
        <v>2856</v>
      </c>
      <c r="E2631" s="94"/>
      <c r="F2631" s="94"/>
      <c r="H2631" s="95" t="str">
        <f>IF(G2631="","",G2631/[1]SUMMARY!$J$5)</f>
        <v/>
      </c>
      <c r="J2631" s="134"/>
      <c r="K2631" s="134"/>
      <c r="L2631" s="134"/>
      <c r="M2631" s="97"/>
      <c r="N2631" s="134"/>
      <c r="O2631" s="135"/>
    </row>
    <row r="2632" spans="2:15" s="133" customFormat="1" x14ac:dyDescent="0.3">
      <c r="B2632" s="133" t="s">
        <v>2857</v>
      </c>
      <c r="E2632" s="94"/>
      <c r="F2632" s="94"/>
      <c r="H2632" s="95" t="str">
        <f>IF(G2632="","",G2632/[1]SUMMARY!$J$5)</f>
        <v/>
      </c>
      <c r="J2632" s="134"/>
      <c r="K2632" s="134"/>
      <c r="L2632" s="134"/>
      <c r="M2632" s="97"/>
      <c r="N2632" s="134"/>
      <c r="O2632" s="135"/>
    </row>
    <row r="2633" spans="2:15" s="133" customFormat="1" x14ac:dyDescent="0.3">
      <c r="B2633" s="133" t="s">
        <v>2858</v>
      </c>
      <c r="E2633" s="94"/>
      <c r="F2633" s="94"/>
      <c r="H2633" s="95" t="str">
        <f>IF(G2633="","",G2633/[1]SUMMARY!$J$5)</f>
        <v/>
      </c>
      <c r="J2633" s="134"/>
      <c r="K2633" s="134"/>
      <c r="L2633" s="134"/>
      <c r="M2633" s="97"/>
      <c r="N2633" s="134"/>
      <c r="O2633" s="135"/>
    </row>
    <row r="2634" spans="2:15" s="133" customFormat="1" x14ac:dyDescent="0.3">
      <c r="B2634" s="133" t="s">
        <v>2859</v>
      </c>
      <c r="E2634" s="94"/>
      <c r="F2634" s="94"/>
      <c r="H2634" s="95" t="str">
        <f>IF(G2634="","",G2634/[1]SUMMARY!$J$5)</f>
        <v/>
      </c>
      <c r="J2634" s="134"/>
      <c r="K2634" s="134"/>
      <c r="L2634" s="134"/>
      <c r="M2634" s="97"/>
      <c r="N2634" s="134"/>
      <c r="O2634" s="135"/>
    </row>
    <row r="2635" spans="2:15" s="133" customFormat="1" x14ac:dyDescent="0.3">
      <c r="B2635" s="133" t="s">
        <v>2860</v>
      </c>
      <c r="E2635" s="94"/>
      <c r="F2635" s="94"/>
      <c r="H2635" s="95" t="str">
        <f>IF(G2635="","",G2635/[1]SUMMARY!$J$5)</f>
        <v/>
      </c>
      <c r="J2635" s="134"/>
      <c r="K2635" s="134"/>
      <c r="L2635" s="134"/>
      <c r="M2635" s="97"/>
      <c r="N2635" s="134"/>
      <c r="O2635" s="135"/>
    </row>
    <row r="2636" spans="2:15" s="133" customFormat="1" x14ac:dyDescent="0.3">
      <c r="B2636" s="133" t="s">
        <v>2861</v>
      </c>
      <c r="E2636" s="94"/>
      <c r="F2636" s="94"/>
      <c r="H2636" s="95" t="str">
        <f>IF(G2636="","",G2636/[1]SUMMARY!$J$5)</f>
        <v/>
      </c>
      <c r="J2636" s="134"/>
      <c r="K2636" s="134"/>
      <c r="L2636" s="134"/>
      <c r="M2636" s="97"/>
      <c r="N2636" s="134"/>
      <c r="O2636" s="135"/>
    </row>
    <row r="2637" spans="2:15" s="133" customFormat="1" x14ac:dyDescent="0.3">
      <c r="B2637" s="133" t="s">
        <v>2862</v>
      </c>
      <c r="E2637" s="94"/>
      <c r="F2637" s="94"/>
      <c r="H2637" s="95" t="str">
        <f>IF(G2637="","",G2637/[1]SUMMARY!$J$5)</f>
        <v/>
      </c>
      <c r="J2637" s="134"/>
      <c r="K2637" s="134"/>
      <c r="L2637" s="134"/>
      <c r="M2637" s="97"/>
      <c r="N2637" s="134"/>
      <c r="O2637" s="135"/>
    </row>
    <row r="2638" spans="2:15" s="133" customFormat="1" x14ac:dyDescent="0.3">
      <c r="B2638" s="133" t="s">
        <v>2863</v>
      </c>
      <c r="E2638" s="94"/>
      <c r="F2638" s="94"/>
      <c r="H2638" s="95" t="str">
        <f>IF(G2638="","",G2638/[1]SUMMARY!$J$5)</f>
        <v/>
      </c>
      <c r="J2638" s="134"/>
      <c r="K2638" s="134"/>
      <c r="L2638" s="134"/>
      <c r="M2638" s="97"/>
      <c r="N2638" s="134"/>
      <c r="O2638" s="135"/>
    </row>
    <row r="2639" spans="2:15" s="133" customFormat="1" x14ac:dyDescent="0.3">
      <c r="B2639" s="133" t="s">
        <v>2864</v>
      </c>
      <c r="E2639" s="94"/>
      <c r="F2639" s="94"/>
      <c r="H2639" s="95" t="str">
        <f>IF(G2639="","",G2639/[1]SUMMARY!$J$5)</f>
        <v/>
      </c>
      <c r="J2639" s="134"/>
      <c r="K2639" s="134"/>
      <c r="L2639" s="134"/>
      <c r="M2639" s="97"/>
      <c r="N2639" s="134"/>
      <c r="O2639" s="135"/>
    </row>
    <row r="2640" spans="2:15" s="133" customFormat="1" x14ac:dyDescent="0.3">
      <c r="B2640" s="133" t="s">
        <v>2865</v>
      </c>
      <c r="E2640" s="94"/>
      <c r="F2640" s="94"/>
      <c r="H2640" s="95" t="str">
        <f>IF(G2640="","",G2640/[1]SUMMARY!$J$5)</f>
        <v/>
      </c>
      <c r="J2640" s="134"/>
      <c r="K2640" s="134"/>
      <c r="L2640" s="134"/>
      <c r="M2640" s="97"/>
      <c r="N2640" s="134"/>
      <c r="O2640" s="135"/>
    </row>
    <row r="2641" spans="4:4" x14ac:dyDescent="0.3">
      <c r="D2641" s="133"/>
    </row>
    <row r="2642" spans="4:4" x14ac:dyDescent="0.3">
      <c r="D2642" s="133"/>
    </row>
    <row r="2643" spans="4:4" x14ac:dyDescent="0.3">
      <c r="D2643" s="133"/>
    </row>
  </sheetData>
  <conditionalFormatting sqref="B36:C2640">
    <cfRule type="duplicateValues" dxfId="15" priority="12" stopIfTrue="1"/>
  </conditionalFormatting>
  <conditionalFormatting sqref="D35:D1048576 D1:D5">
    <cfRule type="duplicateValues" dxfId="14" priority="13"/>
  </conditionalFormatting>
  <conditionalFormatting sqref="D35:D1048576">
    <cfRule type="duplicateValues" dxfId="13" priority="11"/>
  </conditionalFormatting>
  <conditionalFormatting sqref="D7:D9">
    <cfRule type="duplicateValues" dxfId="12" priority="10" stopIfTrue="1"/>
  </conditionalFormatting>
  <conditionalFormatting sqref="D10">
    <cfRule type="duplicateValues" dxfId="11" priority="9" stopIfTrue="1"/>
  </conditionalFormatting>
  <conditionalFormatting sqref="D11">
    <cfRule type="duplicateValues" dxfId="10" priority="8" stopIfTrue="1"/>
  </conditionalFormatting>
  <conditionalFormatting sqref="D12">
    <cfRule type="duplicateValues" dxfId="9" priority="7" stopIfTrue="1"/>
  </conditionalFormatting>
  <conditionalFormatting sqref="D13">
    <cfRule type="duplicateValues" dxfId="8" priority="6" stopIfTrue="1"/>
  </conditionalFormatting>
  <conditionalFormatting sqref="D14:D15">
    <cfRule type="duplicateValues" dxfId="7" priority="5" stopIfTrue="1"/>
  </conditionalFormatting>
  <conditionalFormatting sqref="D16:D17">
    <cfRule type="duplicateValues" dxfId="6" priority="4" stopIfTrue="1"/>
  </conditionalFormatting>
  <conditionalFormatting sqref="D27:D29">
    <cfRule type="duplicateValues" dxfId="5" priority="14" stopIfTrue="1"/>
  </conditionalFormatting>
  <conditionalFormatting sqref="D33">
    <cfRule type="duplicateValues" dxfId="4" priority="3" stopIfTrue="1"/>
  </conditionalFormatting>
  <conditionalFormatting sqref="D34">
    <cfRule type="duplicateValues" dxfId="3" priority="15" stopIfTrue="1"/>
  </conditionalFormatting>
  <conditionalFormatting sqref="D6">
    <cfRule type="duplicateValues" dxfId="2" priority="2" stopIfTrue="1"/>
  </conditionalFormatting>
  <conditionalFormatting sqref="D32">
    <cfRule type="duplicateValues" dxfId="1" priority="1" stopIfTrue="1"/>
  </conditionalFormatting>
  <conditionalFormatting sqref="D30:D31 D18:D26">
    <cfRule type="duplicateValues" dxfId="0" priority="16" stopIfTrue="1"/>
  </conditionalFormatting>
  <dataValidations count="4">
    <dataValidation type="list" allowBlank="1" showInputMessage="1" showErrorMessage="1" sqref="B6:B27 B30:B35" xr:uid="{00000000-0002-0000-0300-000000000000}">
      <formula1>$D$50:$D$58</formula1>
    </dataValidation>
    <dataValidation type="list" allowBlank="1" showInputMessage="1" showErrorMessage="1" sqref="C6:C35" xr:uid="{00000000-0002-0000-0300-000001000000}">
      <formula1>$F$50:$F$53</formula1>
    </dataValidation>
    <dataValidation type="custom" allowBlank="1" showInputMessage="1" showErrorMessage="1" sqref="G6:G34" xr:uid="{00000000-0002-0000-0300-000002000000}">
      <formula1>"SECURED"</formula1>
    </dataValidation>
    <dataValidation type="custom" allowBlank="1" showInputMessage="1" showErrorMessage="1" sqref="J39:J1048576 K35:K1048576 D7:D17 J1:K34" xr:uid="{00000000-0002-0000-0300-000003000000}">
      <formula1>"secured"</formula1>
    </dataValidation>
  </dataValidations>
  <hyperlinks>
    <hyperlink ref="B2" location="SUMMARY!A1" display="BACK TO BUDGET SUMMARY" xr:uid="{00000000-0004-0000-03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4000000}">
          <x14:formula1>
            <xm:f>'https://cvdmaliorg808-my.sharepoint.com/Users/cokello/AppData/Local/Microsoft/Windows/Temporary Internet Files/Content.Outlook/NJDIHZ06/[budget.xlsx]PRICE LISTS'!#REF!</xm:f>
          </x14:formula1>
          <xm:sqref>D18:D27 D30:D31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74"/>
  <sheetViews>
    <sheetView topLeftCell="A4" workbookViewId="0">
      <selection activeCell="A4" sqref="A1:XFD1048576"/>
    </sheetView>
  </sheetViews>
  <sheetFormatPr defaultColWidth="8.77734375" defaultRowHeight="14.4" x14ac:dyDescent="0.3"/>
  <cols>
    <col min="1" max="1" width="28.21875" style="3" bestFit="1" customWidth="1"/>
    <col min="2" max="2" width="23.88671875" style="3" customWidth="1"/>
    <col min="3" max="3" width="22.88671875" style="3" customWidth="1"/>
    <col min="4" max="4" width="11.33203125" style="3" bestFit="1" customWidth="1"/>
    <col min="5" max="5" width="13.109375" style="21" bestFit="1" customWidth="1"/>
    <col min="6" max="6" width="13.109375" style="21" customWidth="1"/>
    <col min="7" max="7" width="11.21875" style="3" customWidth="1"/>
    <col min="8" max="8" width="12.5546875" style="3" bestFit="1" customWidth="1"/>
    <col min="9" max="9" width="7.6640625" style="3" customWidth="1"/>
    <col min="10" max="11" width="11.21875" style="3" customWidth="1"/>
    <col min="12" max="16384" width="8.77734375" style="3"/>
  </cols>
  <sheetData>
    <row r="2" spans="1:12" x14ac:dyDescent="0.3">
      <c r="A2" s="3" t="s">
        <v>21</v>
      </c>
      <c r="K2" s="3">
        <v>1.02</v>
      </c>
    </row>
    <row r="3" spans="1:12" ht="14.55" customHeight="1" x14ac:dyDescent="0.3">
      <c r="A3" s="2"/>
      <c r="B3" s="326" t="s">
        <v>75</v>
      </c>
      <c r="C3" s="327"/>
      <c r="D3" s="327"/>
      <c r="E3" s="327"/>
      <c r="F3" s="327"/>
      <c r="G3" s="327"/>
      <c r="H3" s="327"/>
      <c r="I3" s="327"/>
      <c r="J3" s="327"/>
      <c r="K3" s="328"/>
    </row>
    <row r="4" spans="1:12" s="5" customFormat="1" x14ac:dyDescent="0.3">
      <c r="A4" s="6"/>
      <c r="B4" s="6"/>
      <c r="C4" s="6"/>
      <c r="D4" s="6"/>
      <c r="E4" s="22"/>
      <c r="F4" s="22"/>
      <c r="G4" s="6"/>
      <c r="H4" s="329" t="s">
        <v>7</v>
      </c>
      <c r="I4" s="330"/>
      <c r="J4" s="6"/>
      <c r="K4" s="6"/>
      <c r="L4" s="7" t="s">
        <v>6</v>
      </c>
    </row>
    <row r="5" spans="1:12" s="5" customFormat="1" ht="54.45" customHeight="1" x14ac:dyDescent="0.3">
      <c r="A5" s="15" t="s">
        <v>8</v>
      </c>
      <c r="B5" s="15" t="s">
        <v>54</v>
      </c>
      <c r="C5" s="15" t="s">
        <v>65</v>
      </c>
      <c r="D5" s="15" t="s">
        <v>66</v>
      </c>
      <c r="E5" s="23" t="s">
        <v>22</v>
      </c>
      <c r="F5" s="23" t="s">
        <v>57</v>
      </c>
      <c r="G5" s="15" t="s">
        <v>23</v>
      </c>
      <c r="H5" s="8" t="s">
        <v>0</v>
      </c>
      <c r="I5" s="8" t="s">
        <v>62</v>
      </c>
      <c r="J5" s="8" t="s">
        <v>27</v>
      </c>
      <c r="K5" s="8" t="s">
        <v>28</v>
      </c>
      <c r="L5" s="7"/>
    </row>
    <row r="6" spans="1:12" x14ac:dyDescent="0.3">
      <c r="A6" s="2" t="s">
        <v>1</v>
      </c>
      <c r="B6" s="2" t="s">
        <v>19</v>
      </c>
      <c r="C6" s="2"/>
      <c r="D6" s="2"/>
      <c r="E6" s="24" t="e">
        <f>VLOOKUP(B6,'personnel '!A2:R242,18,FALSE)</f>
        <v>#N/A</v>
      </c>
      <c r="F6" s="24" t="e">
        <f>E6/12</f>
        <v>#N/A</v>
      </c>
      <c r="G6" s="31">
        <v>0.05</v>
      </c>
      <c r="H6" s="32" t="e">
        <f>F6*G6*2</f>
        <v>#N/A</v>
      </c>
      <c r="I6" s="2"/>
      <c r="J6" s="2" t="e">
        <f t="shared" ref="J6:J11" si="0">SUM(H6:I6)</f>
        <v>#N/A</v>
      </c>
      <c r="K6" s="2" t="e">
        <f t="shared" ref="K6:K73" si="1">J6/K$2</f>
        <v>#N/A</v>
      </c>
      <c r="L6" s="4" t="s">
        <v>55</v>
      </c>
    </row>
    <row r="7" spans="1:12" x14ac:dyDescent="0.3">
      <c r="A7" s="2" t="s">
        <v>1</v>
      </c>
      <c r="B7" s="2"/>
      <c r="C7" s="2"/>
      <c r="D7" s="2"/>
      <c r="E7" s="24" t="e">
        <f>VLOOKUP('Personnel Budget '!A6,'personnel '!A3:R243,18,FALSE)</f>
        <v>#N/A</v>
      </c>
      <c r="F7" s="24" t="e">
        <f t="shared" ref="F7:F11" si="2">E7/12</f>
        <v>#N/A</v>
      </c>
      <c r="G7" s="31"/>
      <c r="H7" s="2"/>
      <c r="I7" s="2"/>
      <c r="J7" s="2">
        <f t="shared" si="0"/>
        <v>0</v>
      </c>
      <c r="K7" s="2">
        <f t="shared" si="1"/>
        <v>0</v>
      </c>
      <c r="L7" s="4" t="s">
        <v>56</v>
      </c>
    </row>
    <row r="8" spans="1:12" x14ac:dyDescent="0.3">
      <c r="A8" s="2" t="s">
        <v>1</v>
      </c>
      <c r="B8" s="2"/>
      <c r="C8" s="2"/>
      <c r="D8" s="2"/>
      <c r="E8" s="24" t="e">
        <f>VLOOKUP('Personnel Budget '!A7,'personnel '!A20:R251,18,FALSE)</f>
        <v>#N/A</v>
      </c>
      <c r="F8" s="24" t="e">
        <f t="shared" si="2"/>
        <v>#N/A</v>
      </c>
      <c r="G8" s="31"/>
      <c r="H8" s="2"/>
      <c r="I8" s="2"/>
      <c r="J8" s="2">
        <f t="shared" si="0"/>
        <v>0</v>
      </c>
      <c r="K8" s="2">
        <f t="shared" si="1"/>
        <v>0</v>
      </c>
      <c r="L8" s="4"/>
    </row>
    <row r="9" spans="1:12" x14ac:dyDescent="0.3">
      <c r="A9" s="2" t="s">
        <v>1</v>
      </c>
      <c r="B9" s="2"/>
      <c r="C9" s="2"/>
      <c r="D9" s="2"/>
      <c r="E9" s="24" t="e">
        <f>VLOOKUP('Personnel Budget '!A8,'personnel '!A28:R259,18,FALSE)</f>
        <v>#N/A</v>
      </c>
      <c r="F9" s="24" t="e">
        <f t="shared" si="2"/>
        <v>#N/A</v>
      </c>
      <c r="G9" s="31"/>
      <c r="H9" s="2"/>
      <c r="I9" s="2"/>
      <c r="J9" s="2">
        <f t="shared" si="0"/>
        <v>0</v>
      </c>
      <c r="K9" s="2">
        <f t="shared" si="1"/>
        <v>0</v>
      </c>
      <c r="L9" s="4"/>
    </row>
    <row r="10" spans="1:12" x14ac:dyDescent="0.3">
      <c r="A10" s="2" t="s">
        <v>1</v>
      </c>
      <c r="B10" s="2"/>
      <c r="C10" s="2"/>
      <c r="D10" s="2"/>
      <c r="E10" s="24" t="e">
        <f>VLOOKUP('Personnel Budget '!A9,'personnel '!A36:R267,18,FALSE)</f>
        <v>#N/A</v>
      </c>
      <c r="F10" s="24" t="e">
        <f t="shared" si="2"/>
        <v>#N/A</v>
      </c>
      <c r="G10" s="31"/>
      <c r="H10" s="2"/>
      <c r="I10" s="2"/>
      <c r="J10" s="2">
        <f t="shared" si="0"/>
        <v>0</v>
      </c>
      <c r="K10" s="2">
        <f t="shared" si="1"/>
        <v>0</v>
      </c>
      <c r="L10" s="4"/>
    </row>
    <row r="11" spans="1:12" x14ac:dyDescent="0.3">
      <c r="A11" s="2" t="s">
        <v>1</v>
      </c>
      <c r="B11" s="2"/>
      <c r="C11" s="2"/>
      <c r="D11" s="2"/>
      <c r="E11" s="24" t="e">
        <f>VLOOKUP('Personnel Budget '!A10,'personnel '!A37:R275,18,FALSE)</f>
        <v>#N/A</v>
      </c>
      <c r="F11" s="24" t="e">
        <f t="shared" si="2"/>
        <v>#N/A</v>
      </c>
      <c r="G11" s="31"/>
      <c r="H11" s="2"/>
      <c r="I11" s="2"/>
      <c r="J11" s="2">
        <f t="shared" si="0"/>
        <v>0</v>
      </c>
      <c r="K11" s="2">
        <f t="shared" si="1"/>
        <v>0</v>
      </c>
      <c r="L11" s="4"/>
    </row>
    <row r="12" spans="1:12" s="5" customFormat="1" x14ac:dyDescent="0.3">
      <c r="A12" s="9" t="s">
        <v>29</v>
      </c>
      <c r="B12" s="9"/>
      <c r="C12" s="9"/>
      <c r="D12" s="9"/>
      <c r="E12" s="25"/>
      <c r="F12" s="25"/>
      <c r="G12" s="9"/>
      <c r="H12" s="9" t="e">
        <f>SUM(H6:H11)</f>
        <v>#N/A</v>
      </c>
      <c r="I12" s="9">
        <f t="shared" ref="I12:K12" si="3">SUM(I6:I11)</f>
        <v>0</v>
      </c>
      <c r="J12" s="9" t="e">
        <f t="shared" si="3"/>
        <v>#N/A</v>
      </c>
      <c r="K12" s="9" t="e">
        <f t="shared" si="3"/>
        <v>#N/A</v>
      </c>
      <c r="L12" s="7"/>
    </row>
    <row r="13" spans="1:12" s="12" customFormat="1" x14ac:dyDescent="0.3">
      <c r="A13" s="10"/>
      <c r="B13" s="10"/>
      <c r="C13" s="10"/>
      <c r="D13" s="10"/>
      <c r="E13" s="26"/>
      <c r="F13" s="26"/>
      <c r="G13" s="10"/>
      <c r="H13" s="10"/>
      <c r="I13" s="10"/>
      <c r="J13" s="10"/>
      <c r="K13" s="10"/>
      <c r="L13" s="11"/>
    </row>
    <row r="14" spans="1:12" x14ac:dyDescent="0.3">
      <c r="A14" s="2" t="s">
        <v>9</v>
      </c>
      <c r="B14" s="2" t="s">
        <v>19</v>
      </c>
      <c r="C14" s="2"/>
      <c r="D14" s="2"/>
      <c r="E14" s="24" t="e">
        <f>VLOOKUP(B14,'personnel '!A61:R299,18,FALSE)</f>
        <v>#N/A</v>
      </c>
      <c r="F14" s="24"/>
      <c r="G14" s="2"/>
      <c r="H14" s="2"/>
      <c r="I14" s="2"/>
      <c r="J14" s="2">
        <f>SUM(H14:I14)</f>
        <v>0</v>
      </c>
      <c r="K14" s="2">
        <f t="shared" si="1"/>
        <v>0</v>
      </c>
      <c r="L14" s="4"/>
    </row>
    <row r="15" spans="1:12" x14ac:dyDescent="0.3">
      <c r="A15" s="2" t="s">
        <v>3</v>
      </c>
      <c r="B15" s="2"/>
      <c r="C15" s="2"/>
      <c r="D15" s="2"/>
      <c r="E15" s="24" t="e">
        <f>VLOOKUP(B15,'personnel '!A69:R300,18,FALSE)</f>
        <v>#N/A</v>
      </c>
      <c r="F15" s="24"/>
      <c r="G15" s="2"/>
      <c r="H15" s="2"/>
      <c r="I15" s="2"/>
      <c r="J15" s="2">
        <f>SUM(H15:I15)</f>
        <v>0</v>
      </c>
      <c r="K15" s="2">
        <f t="shared" si="1"/>
        <v>0</v>
      </c>
      <c r="L15" s="4"/>
    </row>
    <row r="16" spans="1:12" x14ac:dyDescent="0.3">
      <c r="A16" s="2" t="s">
        <v>3</v>
      </c>
      <c r="B16" s="2"/>
      <c r="C16" s="2"/>
      <c r="D16" s="2"/>
      <c r="E16" s="24" t="e">
        <f>VLOOKUP(B16,'personnel '!A77:R308,18,FALSE)</f>
        <v>#N/A</v>
      </c>
      <c r="F16" s="24"/>
      <c r="G16" s="2"/>
      <c r="H16" s="2"/>
      <c r="I16" s="2"/>
      <c r="J16" s="2">
        <f>SUM(H16:I16)</f>
        <v>0</v>
      </c>
      <c r="K16" s="2">
        <f t="shared" si="1"/>
        <v>0</v>
      </c>
      <c r="L16" s="4"/>
    </row>
    <row r="17" spans="1:12" x14ac:dyDescent="0.3">
      <c r="A17" s="14" t="s">
        <v>30</v>
      </c>
      <c r="B17" s="9"/>
      <c r="C17" s="9"/>
      <c r="D17" s="9"/>
      <c r="E17" s="25"/>
      <c r="F17" s="25"/>
      <c r="G17" s="9"/>
      <c r="H17" s="9">
        <f>SUM(H13:H16)</f>
        <v>0</v>
      </c>
      <c r="I17" s="9">
        <f t="shared" ref="I17:K17" si="4">SUM(I13:I16)</f>
        <v>0</v>
      </c>
      <c r="J17" s="9">
        <f t="shared" si="4"/>
        <v>0</v>
      </c>
      <c r="K17" s="9">
        <f t="shared" si="4"/>
        <v>0</v>
      </c>
      <c r="L17" s="4"/>
    </row>
    <row r="18" spans="1:12" x14ac:dyDescent="0.3">
      <c r="A18" s="2"/>
      <c r="B18" s="2"/>
      <c r="C18" s="2"/>
      <c r="D18" s="2"/>
      <c r="E18" s="24"/>
      <c r="F18" s="24"/>
      <c r="G18" s="2"/>
      <c r="H18" s="2"/>
      <c r="I18" s="2"/>
      <c r="J18" s="2"/>
      <c r="K18" s="2"/>
      <c r="L18" s="4"/>
    </row>
    <row r="19" spans="1:12" s="5" customFormat="1" x14ac:dyDescent="0.3">
      <c r="A19" s="8" t="s">
        <v>2</v>
      </c>
      <c r="B19" s="8" t="s">
        <v>26</v>
      </c>
      <c r="C19" s="8"/>
      <c r="D19" s="8" t="s">
        <v>25</v>
      </c>
      <c r="E19" s="27" t="s">
        <v>61</v>
      </c>
      <c r="F19" s="8" t="s">
        <v>24</v>
      </c>
      <c r="G19" s="15"/>
      <c r="H19" s="8"/>
      <c r="I19" s="8"/>
      <c r="J19" s="8"/>
      <c r="K19" s="8"/>
      <c r="L19" s="7"/>
    </row>
    <row r="20" spans="1:12" x14ac:dyDescent="0.3">
      <c r="A20" s="2" t="s">
        <v>2</v>
      </c>
      <c r="B20" s="2" t="s">
        <v>18</v>
      </c>
      <c r="C20" s="2"/>
      <c r="D20" s="2"/>
      <c r="E20" s="24" t="e">
        <f>VLOOKUP(B20,'personnel '!G2:T242,17,)</f>
        <v>#N/A</v>
      </c>
      <c r="F20" s="21">
        <v>4</v>
      </c>
      <c r="H20" s="2"/>
      <c r="I20" s="2"/>
      <c r="J20" s="2">
        <f>SUM(H20:I20)</f>
        <v>0</v>
      </c>
      <c r="K20" s="2">
        <f t="shared" si="1"/>
        <v>0</v>
      </c>
      <c r="L20" s="4"/>
    </row>
    <row r="21" spans="1:12" x14ac:dyDescent="0.3">
      <c r="A21" s="2" t="s">
        <v>2</v>
      </c>
      <c r="B21" s="2"/>
      <c r="C21" s="2"/>
      <c r="D21" s="2"/>
      <c r="E21" s="24" t="e">
        <f>VLOOKUP(B21,'personnel '!G3:T243,17,)</f>
        <v>#N/A</v>
      </c>
      <c r="F21" s="24"/>
      <c r="G21" s="2"/>
      <c r="H21" s="2"/>
      <c r="I21" s="2"/>
      <c r="J21" s="2">
        <f>SUM(H21:I21)</f>
        <v>0</v>
      </c>
      <c r="K21" s="2">
        <f t="shared" si="1"/>
        <v>0</v>
      </c>
      <c r="L21" s="4"/>
    </row>
    <row r="22" spans="1:12" x14ac:dyDescent="0.3">
      <c r="A22" s="2" t="s">
        <v>2</v>
      </c>
      <c r="B22" s="2"/>
      <c r="C22" s="2"/>
      <c r="D22" s="2"/>
      <c r="E22" s="24" t="e">
        <f>VLOOKUP(B22,'personnel '!G20:T251,17,)</f>
        <v>#N/A</v>
      </c>
      <c r="F22" s="24"/>
      <c r="G22" s="2"/>
      <c r="H22" s="2"/>
      <c r="I22" s="2"/>
      <c r="J22" s="2">
        <f>SUM(H22:I22)</f>
        <v>0</v>
      </c>
      <c r="K22" s="2">
        <f t="shared" si="1"/>
        <v>0</v>
      </c>
      <c r="L22" s="4"/>
    </row>
    <row r="23" spans="1:12" x14ac:dyDescent="0.3">
      <c r="A23" s="2" t="s">
        <v>2</v>
      </c>
      <c r="B23" s="2"/>
      <c r="C23" s="2"/>
      <c r="D23" s="2"/>
      <c r="E23" s="24" t="e">
        <f>VLOOKUP(B23,'personnel '!G28:T259,17,)</f>
        <v>#N/A</v>
      </c>
      <c r="F23" s="24"/>
      <c r="G23" s="2"/>
      <c r="H23" s="2"/>
      <c r="I23" s="2"/>
      <c r="J23" s="2">
        <f>SUM(H23:I23)</f>
        <v>0</v>
      </c>
      <c r="K23" s="2">
        <f t="shared" si="1"/>
        <v>0</v>
      </c>
      <c r="L23" s="4"/>
    </row>
    <row r="24" spans="1:12" x14ac:dyDescent="0.3">
      <c r="A24" s="14" t="s">
        <v>38</v>
      </c>
      <c r="B24" s="9"/>
      <c r="C24" s="9"/>
      <c r="D24" s="9"/>
      <c r="E24" s="25"/>
      <c r="F24" s="25"/>
      <c r="G24" s="9"/>
      <c r="H24" s="9">
        <f>SUM(H20:H23)</f>
        <v>0</v>
      </c>
      <c r="I24" s="9">
        <f t="shared" ref="I24:K24" si="5">SUM(I20:I23)</f>
        <v>0</v>
      </c>
      <c r="J24" s="9">
        <f t="shared" si="5"/>
        <v>0</v>
      </c>
      <c r="K24" s="9">
        <f t="shared" si="5"/>
        <v>0</v>
      </c>
      <c r="L24" s="4"/>
    </row>
    <row r="25" spans="1:12" s="18" customFormat="1" x14ac:dyDescent="0.3">
      <c r="A25" s="16"/>
      <c r="B25" s="10"/>
      <c r="C25" s="10"/>
      <c r="D25" s="10"/>
      <c r="E25" s="26"/>
      <c r="F25" s="26"/>
      <c r="G25" s="10"/>
      <c r="H25" s="10"/>
      <c r="I25" s="10"/>
      <c r="J25" s="10"/>
      <c r="K25" s="10"/>
      <c r="L25" s="17"/>
    </row>
    <row r="26" spans="1:12" s="5" customFormat="1" ht="43.2" x14ac:dyDescent="0.3">
      <c r="A26" s="8" t="s">
        <v>34</v>
      </c>
      <c r="B26" s="15" t="s">
        <v>42</v>
      </c>
      <c r="C26" s="15"/>
      <c r="D26" s="15" t="s">
        <v>41</v>
      </c>
      <c r="E26" s="27" t="s">
        <v>59</v>
      </c>
      <c r="F26" s="8" t="s">
        <v>60</v>
      </c>
      <c r="G26" s="8" t="s">
        <v>20</v>
      </c>
      <c r="H26" s="8"/>
      <c r="I26" s="8"/>
      <c r="J26" s="8"/>
      <c r="K26" s="8"/>
      <c r="L26" s="7"/>
    </row>
    <row r="27" spans="1:12" x14ac:dyDescent="0.3">
      <c r="A27" s="2" t="s">
        <v>4</v>
      </c>
      <c r="B27" s="2"/>
      <c r="C27" s="2"/>
      <c r="D27" s="2"/>
      <c r="E27" s="24"/>
      <c r="F27" s="24"/>
      <c r="G27" s="2"/>
      <c r="H27" s="2"/>
      <c r="I27" s="2"/>
      <c r="J27" s="2">
        <f>SUM(H27:I27)</f>
        <v>0</v>
      </c>
      <c r="K27" s="2">
        <f t="shared" si="1"/>
        <v>0</v>
      </c>
      <c r="L27" s="4" t="s">
        <v>40</v>
      </c>
    </row>
    <row r="28" spans="1:12" x14ac:dyDescent="0.3">
      <c r="A28" s="2" t="s">
        <v>4</v>
      </c>
      <c r="B28" s="2"/>
      <c r="C28" s="2"/>
      <c r="D28" s="2"/>
      <c r="E28" s="24"/>
      <c r="F28" s="24"/>
      <c r="G28" s="2"/>
      <c r="H28" s="2"/>
      <c r="I28" s="2"/>
      <c r="J28" s="2">
        <f>SUM(H28:I28)</f>
        <v>0</v>
      </c>
      <c r="K28" s="2">
        <f t="shared" si="1"/>
        <v>0</v>
      </c>
      <c r="L28" s="4"/>
    </row>
    <row r="29" spans="1:12" x14ac:dyDescent="0.3">
      <c r="A29" s="2" t="s">
        <v>4</v>
      </c>
      <c r="B29" s="2"/>
      <c r="C29" s="2"/>
      <c r="D29" s="2"/>
      <c r="E29" s="24"/>
      <c r="F29" s="24"/>
      <c r="G29" s="2"/>
      <c r="H29" s="2"/>
      <c r="I29" s="2"/>
      <c r="J29" s="2">
        <f>SUM(H29:I29)</f>
        <v>0</v>
      </c>
      <c r="K29" s="2">
        <f t="shared" si="1"/>
        <v>0</v>
      </c>
      <c r="L29" s="4"/>
    </row>
    <row r="30" spans="1:12" x14ac:dyDescent="0.3">
      <c r="A30" s="9" t="s">
        <v>39</v>
      </c>
      <c r="B30" s="9"/>
      <c r="C30" s="9"/>
      <c r="D30" s="9"/>
      <c r="E30" s="25"/>
      <c r="F30" s="25"/>
      <c r="G30" s="9"/>
      <c r="H30" s="9">
        <f>SUM(H27:H29)</f>
        <v>0</v>
      </c>
      <c r="I30" s="9">
        <f t="shared" ref="I30:K30" si="6">SUM(I27:I29)</f>
        <v>0</v>
      </c>
      <c r="J30" s="9">
        <f t="shared" si="6"/>
        <v>0</v>
      </c>
      <c r="K30" s="9">
        <f t="shared" si="6"/>
        <v>0</v>
      </c>
      <c r="L30" s="4"/>
    </row>
    <row r="31" spans="1:12" s="5" customFormat="1" ht="43.2" x14ac:dyDescent="0.3">
      <c r="A31" s="8" t="s">
        <v>35</v>
      </c>
      <c r="B31" s="8"/>
      <c r="C31" s="8"/>
      <c r="D31" s="15" t="s">
        <v>41</v>
      </c>
      <c r="E31" s="27" t="s">
        <v>59</v>
      </c>
      <c r="F31" s="8" t="s">
        <v>60</v>
      </c>
      <c r="G31" s="8" t="s">
        <v>20</v>
      </c>
      <c r="H31" s="8"/>
      <c r="I31" s="8"/>
      <c r="J31" s="8"/>
      <c r="K31" s="8"/>
      <c r="L31" s="7"/>
    </row>
    <row r="32" spans="1:12" x14ac:dyDescent="0.3">
      <c r="A32" s="2" t="s">
        <v>31</v>
      </c>
      <c r="B32" s="2" t="s">
        <v>32</v>
      </c>
      <c r="C32" s="2"/>
      <c r="D32" s="2"/>
      <c r="E32" s="24"/>
      <c r="F32" s="24"/>
      <c r="G32" s="2"/>
      <c r="H32" s="2"/>
      <c r="I32" s="2"/>
      <c r="J32" s="2">
        <f t="shared" ref="J32:J51" si="7">SUM(H32:I32)</f>
        <v>0</v>
      </c>
      <c r="K32" s="2">
        <f t="shared" si="1"/>
        <v>0</v>
      </c>
      <c r="L32" s="4"/>
    </row>
    <row r="33" spans="1:12" x14ac:dyDescent="0.3">
      <c r="A33" s="2" t="s">
        <v>31</v>
      </c>
      <c r="B33" s="2" t="s">
        <v>32</v>
      </c>
      <c r="C33" s="2"/>
      <c r="D33" s="2"/>
      <c r="E33" s="24"/>
      <c r="F33" s="24"/>
      <c r="G33" s="2"/>
      <c r="H33" s="2"/>
      <c r="I33" s="2"/>
      <c r="J33" s="2">
        <f t="shared" si="7"/>
        <v>0</v>
      </c>
      <c r="K33" s="2">
        <f t="shared" si="1"/>
        <v>0</v>
      </c>
      <c r="L33" s="4"/>
    </row>
    <row r="34" spans="1:12" x14ac:dyDescent="0.3">
      <c r="A34" s="2" t="s">
        <v>31</v>
      </c>
      <c r="B34" s="2" t="s">
        <v>32</v>
      </c>
      <c r="C34" s="2"/>
      <c r="D34" s="2"/>
      <c r="E34" s="24"/>
      <c r="F34" s="24"/>
      <c r="G34" s="2"/>
      <c r="H34" s="2"/>
      <c r="I34" s="2"/>
      <c r="J34" s="2">
        <f t="shared" si="7"/>
        <v>0</v>
      </c>
      <c r="K34" s="2">
        <f t="shared" si="1"/>
        <v>0</v>
      </c>
      <c r="L34" s="4"/>
    </row>
    <row r="35" spans="1:12" x14ac:dyDescent="0.3">
      <c r="A35" s="2" t="s">
        <v>31</v>
      </c>
      <c r="B35" s="2" t="s">
        <v>32</v>
      </c>
      <c r="C35" s="2"/>
      <c r="D35" s="2"/>
      <c r="E35" s="24"/>
      <c r="F35" s="24"/>
      <c r="G35" s="2"/>
      <c r="H35" s="2"/>
      <c r="I35" s="2"/>
      <c r="J35" s="2">
        <f t="shared" si="7"/>
        <v>0</v>
      </c>
      <c r="K35" s="2">
        <f t="shared" si="1"/>
        <v>0</v>
      </c>
      <c r="L35" s="4"/>
    </row>
    <row r="36" spans="1:12" x14ac:dyDescent="0.3">
      <c r="A36" s="2" t="s">
        <v>31</v>
      </c>
      <c r="B36" s="2" t="s">
        <v>32</v>
      </c>
      <c r="C36" s="2"/>
      <c r="D36" s="2"/>
      <c r="E36" s="24"/>
      <c r="F36" s="24"/>
      <c r="G36" s="2"/>
      <c r="H36" s="2"/>
      <c r="I36" s="2"/>
      <c r="J36" s="2">
        <f t="shared" si="7"/>
        <v>0</v>
      </c>
      <c r="K36" s="2">
        <f t="shared" si="1"/>
        <v>0</v>
      </c>
      <c r="L36" s="4"/>
    </row>
    <row r="37" spans="1:12" x14ac:dyDescent="0.3">
      <c r="A37" s="2" t="s">
        <v>31</v>
      </c>
      <c r="B37" s="2" t="s">
        <v>32</v>
      </c>
      <c r="C37" s="2"/>
      <c r="D37" s="2"/>
      <c r="E37" s="24"/>
      <c r="F37" s="24"/>
      <c r="G37" s="2"/>
      <c r="H37" s="2"/>
      <c r="I37" s="2"/>
      <c r="J37" s="2">
        <f t="shared" si="7"/>
        <v>0</v>
      </c>
      <c r="K37" s="2">
        <f t="shared" si="1"/>
        <v>0</v>
      </c>
      <c r="L37" s="4"/>
    </row>
    <row r="38" spans="1:12" x14ac:dyDescent="0.3">
      <c r="A38" s="2" t="s">
        <v>31</v>
      </c>
      <c r="B38" s="2" t="s">
        <v>32</v>
      </c>
      <c r="C38" s="2"/>
      <c r="D38" s="2"/>
      <c r="E38" s="24"/>
      <c r="F38" s="24"/>
      <c r="G38" s="2"/>
      <c r="H38" s="2"/>
      <c r="I38" s="2"/>
      <c r="J38" s="2">
        <f t="shared" si="7"/>
        <v>0</v>
      </c>
      <c r="K38" s="2">
        <f t="shared" si="1"/>
        <v>0</v>
      </c>
      <c r="L38" s="4"/>
    </row>
    <row r="39" spans="1:12" x14ac:dyDescent="0.3">
      <c r="A39" s="2" t="s">
        <v>31</v>
      </c>
      <c r="B39" s="2" t="s">
        <v>32</v>
      </c>
      <c r="C39" s="2"/>
      <c r="D39" s="2"/>
      <c r="E39" s="24"/>
      <c r="F39" s="24"/>
      <c r="G39" s="2"/>
      <c r="H39" s="2"/>
      <c r="I39" s="2"/>
      <c r="J39" s="2">
        <f t="shared" si="7"/>
        <v>0</v>
      </c>
      <c r="K39" s="2">
        <f t="shared" si="1"/>
        <v>0</v>
      </c>
      <c r="L39" s="4"/>
    </row>
    <row r="40" spans="1:12" x14ac:dyDescent="0.3">
      <c r="A40" s="2" t="s">
        <v>31</v>
      </c>
      <c r="B40" s="2" t="s">
        <v>32</v>
      </c>
      <c r="C40" s="2"/>
      <c r="D40" s="2"/>
      <c r="E40" s="24"/>
      <c r="F40" s="24"/>
      <c r="G40" s="2"/>
      <c r="H40" s="2"/>
      <c r="I40" s="2"/>
      <c r="J40" s="2">
        <f t="shared" si="7"/>
        <v>0</v>
      </c>
      <c r="K40" s="2">
        <f t="shared" si="1"/>
        <v>0</v>
      </c>
      <c r="L40" s="4"/>
    </row>
    <row r="41" spans="1:12" x14ac:dyDescent="0.3">
      <c r="A41" s="2" t="s">
        <v>31</v>
      </c>
      <c r="B41" s="2" t="s">
        <v>32</v>
      </c>
      <c r="C41" s="2"/>
      <c r="D41" s="2"/>
      <c r="E41" s="24"/>
      <c r="F41" s="24"/>
      <c r="G41" s="2"/>
      <c r="H41" s="2"/>
      <c r="I41" s="2"/>
      <c r="J41" s="2">
        <f t="shared" si="7"/>
        <v>0</v>
      </c>
      <c r="K41" s="2">
        <f t="shared" si="1"/>
        <v>0</v>
      </c>
      <c r="L41" s="4"/>
    </row>
    <row r="42" spans="1:12" x14ac:dyDescent="0.3">
      <c r="A42" s="2" t="s">
        <v>31</v>
      </c>
      <c r="B42" s="2" t="s">
        <v>33</v>
      </c>
      <c r="C42" s="2"/>
      <c r="D42" s="2"/>
      <c r="E42" s="24"/>
      <c r="F42" s="24"/>
      <c r="G42" s="2"/>
      <c r="H42" s="2"/>
      <c r="I42" s="2"/>
      <c r="J42" s="2">
        <f t="shared" si="7"/>
        <v>0</v>
      </c>
      <c r="K42" s="2">
        <f t="shared" si="1"/>
        <v>0</v>
      </c>
      <c r="L42" s="4"/>
    </row>
    <row r="43" spans="1:12" x14ac:dyDescent="0.3">
      <c r="A43" s="2" t="s">
        <v>31</v>
      </c>
      <c r="B43" s="2" t="s">
        <v>33</v>
      </c>
      <c r="C43" s="2"/>
      <c r="D43" s="2"/>
      <c r="E43" s="24"/>
      <c r="F43" s="24"/>
      <c r="G43" s="2"/>
      <c r="H43" s="2"/>
      <c r="I43" s="2"/>
      <c r="J43" s="2">
        <f t="shared" si="7"/>
        <v>0</v>
      </c>
      <c r="K43" s="2">
        <f t="shared" si="1"/>
        <v>0</v>
      </c>
      <c r="L43" s="4"/>
    </row>
    <row r="44" spans="1:12" x14ac:dyDescent="0.3">
      <c r="A44" s="2" t="s">
        <v>31</v>
      </c>
      <c r="B44" s="2" t="s">
        <v>33</v>
      </c>
      <c r="C44" s="2"/>
      <c r="D44" s="2"/>
      <c r="E44" s="24"/>
      <c r="F44" s="24"/>
      <c r="G44" s="2"/>
      <c r="H44" s="2"/>
      <c r="I44" s="2"/>
      <c r="J44" s="2">
        <f t="shared" si="7"/>
        <v>0</v>
      </c>
      <c r="K44" s="2">
        <f t="shared" si="1"/>
        <v>0</v>
      </c>
      <c r="L44" s="4"/>
    </row>
    <row r="45" spans="1:12" x14ac:dyDescent="0.3">
      <c r="A45" s="2" t="s">
        <v>31</v>
      </c>
      <c r="B45" s="2" t="s">
        <v>33</v>
      </c>
      <c r="C45" s="2"/>
      <c r="D45" s="2"/>
      <c r="E45" s="24"/>
      <c r="F45" s="24"/>
      <c r="G45" s="2"/>
      <c r="H45" s="2"/>
      <c r="I45" s="2"/>
      <c r="J45" s="2">
        <f t="shared" si="7"/>
        <v>0</v>
      </c>
      <c r="K45" s="2">
        <f t="shared" si="1"/>
        <v>0</v>
      </c>
      <c r="L45" s="4"/>
    </row>
    <row r="46" spans="1:12" x14ac:dyDescent="0.3">
      <c r="A46" s="2" t="s">
        <v>31</v>
      </c>
      <c r="B46" s="2" t="s">
        <v>33</v>
      </c>
      <c r="C46" s="2"/>
      <c r="D46" s="2"/>
      <c r="E46" s="24"/>
      <c r="F46" s="24"/>
      <c r="G46" s="2"/>
      <c r="H46" s="2"/>
      <c r="I46" s="2"/>
      <c r="J46" s="2">
        <f t="shared" si="7"/>
        <v>0</v>
      </c>
      <c r="K46" s="2">
        <f t="shared" si="1"/>
        <v>0</v>
      </c>
      <c r="L46" s="4"/>
    </row>
    <row r="47" spans="1:12" x14ac:dyDescent="0.3">
      <c r="A47" s="2" t="s">
        <v>31</v>
      </c>
      <c r="B47" s="2" t="s">
        <v>33</v>
      </c>
      <c r="C47" s="2"/>
      <c r="D47" s="2"/>
      <c r="E47" s="24"/>
      <c r="F47" s="24"/>
      <c r="G47" s="2"/>
      <c r="H47" s="2"/>
      <c r="I47" s="2"/>
      <c r="J47" s="2">
        <f t="shared" si="7"/>
        <v>0</v>
      </c>
      <c r="K47" s="2">
        <f t="shared" si="1"/>
        <v>0</v>
      </c>
      <c r="L47" s="4"/>
    </row>
    <row r="48" spans="1:12" x14ac:dyDescent="0.3">
      <c r="A48" s="2" t="s">
        <v>31</v>
      </c>
      <c r="B48" s="2" t="s">
        <v>36</v>
      </c>
      <c r="C48" s="2"/>
      <c r="D48" s="2"/>
      <c r="E48" s="24"/>
      <c r="F48" s="24"/>
      <c r="G48" s="2"/>
      <c r="H48" s="2"/>
      <c r="I48" s="2"/>
      <c r="J48" s="2">
        <f t="shared" si="7"/>
        <v>0</v>
      </c>
      <c r="K48" s="2">
        <f t="shared" si="1"/>
        <v>0</v>
      </c>
      <c r="L48" s="4"/>
    </row>
    <row r="49" spans="1:12" x14ac:dyDescent="0.3">
      <c r="A49" s="2" t="s">
        <v>31</v>
      </c>
      <c r="B49" s="2" t="s">
        <v>36</v>
      </c>
      <c r="C49" s="2"/>
      <c r="D49" s="2"/>
      <c r="E49" s="24"/>
      <c r="F49" s="24"/>
      <c r="G49" s="2"/>
      <c r="H49" s="2"/>
      <c r="I49" s="2"/>
      <c r="J49" s="2">
        <f t="shared" si="7"/>
        <v>0</v>
      </c>
      <c r="K49" s="2">
        <f t="shared" si="1"/>
        <v>0</v>
      </c>
      <c r="L49" s="4"/>
    </row>
    <row r="50" spans="1:12" x14ac:dyDescent="0.3">
      <c r="A50" s="2" t="s">
        <v>31</v>
      </c>
      <c r="B50" s="2" t="s">
        <v>36</v>
      </c>
      <c r="C50" s="2"/>
      <c r="D50" s="2"/>
      <c r="E50" s="24"/>
      <c r="F50" s="24"/>
      <c r="G50" s="2"/>
      <c r="H50" s="2"/>
      <c r="I50" s="2"/>
      <c r="J50" s="2">
        <f t="shared" si="7"/>
        <v>0</v>
      </c>
      <c r="K50" s="2">
        <f t="shared" si="1"/>
        <v>0</v>
      </c>
      <c r="L50" s="4"/>
    </row>
    <row r="51" spans="1:12" x14ac:dyDescent="0.3">
      <c r="A51" s="2" t="s">
        <v>31</v>
      </c>
      <c r="B51" s="2" t="s">
        <v>36</v>
      </c>
      <c r="C51" s="2"/>
      <c r="D51" s="2"/>
      <c r="E51" s="24"/>
      <c r="F51" s="24"/>
      <c r="G51" s="2"/>
      <c r="H51" s="2"/>
      <c r="I51" s="2"/>
      <c r="J51" s="2">
        <f t="shared" si="7"/>
        <v>0</v>
      </c>
      <c r="K51" s="2">
        <f t="shared" si="1"/>
        <v>0</v>
      </c>
      <c r="L51" s="4"/>
    </row>
    <row r="52" spans="1:12" x14ac:dyDescent="0.3">
      <c r="A52" s="2" t="s">
        <v>63</v>
      </c>
      <c r="B52" s="2"/>
      <c r="C52" s="2"/>
      <c r="D52" s="2"/>
      <c r="E52" s="24"/>
      <c r="F52" s="24"/>
      <c r="G52" s="2"/>
      <c r="H52" s="2"/>
      <c r="I52" s="2"/>
      <c r="J52" s="2"/>
      <c r="K52" s="2"/>
      <c r="L52" s="4"/>
    </row>
    <row r="53" spans="1:12" x14ac:dyDescent="0.3">
      <c r="A53" s="2" t="s">
        <v>64</v>
      </c>
      <c r="B53" s="2"/>
      <c r="C53" s="2"/>
      <c r="D53" s="2"/>
      <c r="E53" s="24"/>
      <c r="F53" s="24"/>
      <c r="G53" s="2"/>
      <c r="H53" s="2"/>
      <c r="I53" s="2"/>
      <c r="J53" s="2"/>
      <c r="K53" s="2"/>
      <c r="L53" s="4"/>
    </row>
    <row r="54" spans="1:12" x14ac:dyDescent="0.3">
      <c r="A54" s="2" t="s">
        <v>67</v>
      </c>
      <c r="B54" s="2" t="s">
        <v>68</v>
      </c>
      <c r="C54" s="2"/>
      <c r="D54" s="2"/>
      <c r="E54" s="24"/>
      <c r="F54" s="24"/>
      <c r="G54" s="2"/>
      <c r="H54" s="2"/>
      <c r="I54" s="2"/>
      <c r="J54" s="2"/>
      <c r="K54" s="2"/>
      <c r="L54" s="4"/>
    </row>
    <row r="55" spans="1:12" x14ac:dyDescent="0.3">
      <c r="A55" s="2" t="s">
        <v>67</v>
      </c>
      <c r="B55" s="2" t="s">
        <v>69</v>
      </c>
      <c r="C55" s="2"/>
      <c r="D55" s="2"/>
      <c r="E55" s="24"/>
      <c r="F55" s="24"/>
      <c r="G55" s="2"/>
      <c r="H55" s="2"/>
      <c r="I55" s="2"/>
      <c r="J55" s="2"/>
      <c r="K55" s="2"/>
      <c r="L55" s="4"/>
    </row>
    <row r="56" spans="1:12" x14ac:dyDescent="0.3">
      <c r="A56" s="2" t="s">
        <v>67</v>
      </c>
      <c r="B56" s="2" t="s">
        <v>70</v>
      </c>
      <c r="C56" s="2"/>
      <c r="D56" s="2"/>
      <c r="E56" s="24"/>
      <c r="F56" s="24"/>
      <c r="G56" s="2"/>
      <c r="H56" s="2"/>
      <c r="I56" s="2"/>
      <c r="J56" s="2"/>
      <c r="K56" s="2"/>
      <c r="L56" s="4"/>
    </row>
    <row r="57" spans="1:12" x14ac:dyDescent="0.3">
      <c r="A57" s="2" t="s">
        <v>31</v>
      </c>
      <c r="B57" s="2" t="s">
        <v>36</v>
      </c>
      <c r="C57" s="2"/>
      <c r="D57" s="2"/>
      <c r="E57" s="24"/>
      <c r="F57" s="24"/>
      <c r="G57" s="2"/>
      <c r="H57" s="2"/>
      <c r="I57" s="2"/>
      <c r="J57" s="2">
        <f>SUM(H57:I57)</f>
        <v>0</v>
      </c>
      <c r="K57" s="2">
        <f t="shared" si="1"/>
        <v>0</v>
      </c>
      <c r="L57" s="4"/>
    </row>
    <row r="58" spans="1:12" s="12" customFormat="1" x14ac:dyDescent="0.3">
      <c r="A58" s="9" t="s">
        <v>37</v>
      </c>
      <c r="B58" s="9"/>
      <c r="C58" s="9"/>
      <c r="D58" s="9"/>
      <c r="E58" s="25"/>
      <c r="F58" s="25"/>
      <c r="G58" s="9"/>
      <c r="H58" s="9">
        <f>SUM(H32:H57)</f>
        <v>0</v>
      </c>
      <c r="I58" s="9">
        <f t="shared" ref="I58:K58" si="8">SUM(I32:I57)</f>
        <v>0</v>
      </c>
      <c r="J58" s="9">
        <f t="shared" si="8"/>
        <v>0</v>
      </c>
      <c r="K58" s="9">
        <f t="shared" si="8"/>
        <v>0</v>
      </c>
      <c r="L58" s="11"/>
    </row>
    <row r="59" spans="1:12" s="12" customFormat="1" x14ac:dyDescent="0.3">
      <c r="A59" s="15"/>
      <c r="B59" s="15"/>
      <c r="C59" s="15"/>
      <c r="D59" s="15"/>
      <c r="E59" s="23"/>
      <c r="F59" s="23"/>
      <c r="G59" s="15"/>
      <c r="H59" s="15"/>
      <c r="I59" s="15"/>
      <c r="J59" s="15"/>
      <c r="K59" s="15"/>
      <c r="L59" s="11"/>
    </row>
    <row r="60" spans="1:12" s="12" customFormat="1" x14ac:dyDescent="0.3">
      <c r="A60" s="15" t="s">
        <v>50</v>
      </c>
      <c r="B60" s="15" t="s">
        <v>44</v>
      </c>
      <c r="C60" s="15"/>
      <c r="D60" s="15" t="s">
        <v>45</v>
      </c>
      <c r="E60" s="23" t="s">
        <v>46</v>
      </c>
      <c r="F60" s="23"/>
      <c r="G60" s="15" t="s">
        <v>47</v>
      </c>
      <c r="H60" s="15"/>
      <c r="I60" s="15"/>
      <c r="J60" s="15"/>
      <c r="K60" s="15"/>
      <c r="L60" s="11"/>
    </row>
    <row r="61" spans="1:12" x14ac:dyDescent="0.3">
      <c r="A61" s="2" t="s">
        <v>43</v>
      </c>
      <c r="B61" s="2"/>
      <c r="C61" s="2"/>
      <c r="D61" s="2"/>
      <c r="E61" s="24"/>
      <c r="F61" s="24"/>
      <c r="G61" s="2"/>
      <c r="H61" s="2"/>
      <c r="I61" s="2"/>
      <c r="J61" s="2">
        <f>SUM(H61:I61)</f>
        <v>0</v>
      </c>
      <c r="K61" s="2">
        <f t="shared" si="1"/>
        <v>0</v>
      </c>
      <c r="L61" s="4"/>
    </row>
    <row r="62" spans="1:12" x14ac:dyDescent="0.3">
      <c r="A62" s="2" t="s">
        <v>43</v>
      </c>
      <c r="B62" s="2"/>
      <c r="C62" s="2"/>
      <c r="D62" s="2"/>
      <c r="E62" s="24"/>
      <c r="F62" s="24"/>
      <c r="G62" s="2"/>
      <c r="H62" s="2"/>
      <c r="I62" s="2"/>
      <c r="J62" s="2">
        <f>SUM(H62:I62)</f>
        <v>0</v>
      </c>
      <c r="K62" s="2">
        <f t="shared" si="1"/>
        <v>0</v>
      </c>
      <c r="L62" s="4"/>
    </row>
    <row r="63" spans="1:12" x14ac:dyDescent="0.3">
      <c r="A63" s="2" t="s">
        <v>43</v>
      </c>
      <c r="B63" s="2"/>
      <c r="C63" s="2"/>
      <c r="D63" s="2"/>
      <c r="E63" s="24"/>
      <c r="F63" s="24"/>
      <c r="G63" s="2"/>
      <c r="H63" s="2"/>
      <c r="I63" s="2"/>
      <c r="J63" s="2">
        <f>SUM(H63:I63)</f>
        <v>0</v>
      </c>
      <c r="K63" s="2">
        <f t="shared" si="1"/>
        <v>0</v>
      </c>
      <c r="L63" s="4"/>
    </row>
    <row r="64" spans="1:12" x14ac:dyDescent="0.3">
      <c r="A64" s="2" t="s">
        <v>48</v>
      </c>
      <c r="B64" s="2"/>
      <c r="C64" s="2"/>
      <c r="D64" s="2"/>
      <c r="E64" s="24"/>
      <c r="F64" s="24"/>
      <c r="G64" s="2"/>
      <c r="H64" s="2"/>
      <c r="I64" s="2"/>
      <c r="J64" s="2">
        <f>SUM(H64:I64)</f>
        <v>0</v>
      </c>
      <c r="K64" s="2">
        <f t="shared" si="1"/>
        <v>0</v>
      </c>
      <c r="L64" s="4"/>
    </row>
    <row r="65" spans="1:12" x14ac:dyDescent="0.3">
      <c r="A65" s="2" t="s">
        <v>58</v>
      </c>
      <c r="B65" s="2"/>
      <c r="C65" s="2"/>
      <c r="D65" s="2"/>
      <c r="E65" s="24"/>
      <c r="F65" s="24"/>
      <c r="G65" s="2"/>
      <c r="H65" s="2"/>
      <c r="I65" s="2"/>
      <c r="J65" s="2"/>
      <c r="K65" s="2"/>
      <c r="L65" s="4"/>
    </row>
    <row r="66" spans="1:12" x14ac:dyDescent="0.3">
      <c r="A66" s="13" t="s">
        <v>49</v>
      </c>
      <c r="B66" s="13"/>
      <c r="C66" s="13"/>
      <c r="D66" s="13"/>
      <c r="E66" s="28"/>
      <c r="F66" s="28"/>
      <c r="G66" s="13"/>
      <c r="H66" s="13">
        <f t="shared" ref="H66:K66" si="9">SUM(H61:H64)</f>
        <v>0</v>
      </c>
      <c r="I66" s="13">
        <f t="shared" si="9"/>
        <v>0</v>
      </c>
      <c r="J66" s="13">
        <f t="shared" si="9"/>
        <v>0</v>
      </c>
      <c r="K66" s="13">
        <f t="shared" si="9"/>
        <v>0</v>
      </c>
      <c r="L66" s="4"/>
    </row>
    <row r="67" spans="1:12" x14ac:dyDescent="0.3">
      <c r="A67" s="8"/>
      <c r="B67" s="8" t="s">
        <v>44</v>
      </c>
      <c r="C67" s="8"/>
      <c r="D67" s="8" t="s">
        <v>51</v>
      </c>
      <c r="E67" s="27"/>
      <c r="F67" s="27"/>
      <c r="G67" s="8"/>
      <c r="H67" s="8"/>
      <c r="I67" s="8"/>
      <c r="J67" s="8"/>
      <c r="K67" s="8"/>
      <c r="L67" s="4"/>
    </row>
    <row r="68" spans="1:12" x14ac:dyDescent="0.3">
      <c r="A68" s="2" t="s">
        <v>5</v>
      </c>
      <c r="B68" s="2"/>
      <c r="C68" s="2"/>
      <c r="D68" s="2" t="s">
        <v>72</v>
      </c>
      <c r="E68" s="24"/>
      <c r="F68" s="24"/>
      <c r="G68" s="2"/>
      <c r="H68" s="2"/>
      <c r="I68" s="2"/>
      <c r="J68" s="2">
        <f>SUM(H68:I68)</f>
        <v>0</v>
      </c>
      <c r="K68" s="2">
        <f t="shared" si="1"/>
        <v>0</v>
      </c>
      <c r="L68" s="4"/>
    </row>
    <row r="69" spans="1:12" x14ac:dyDescent="0.3">
      <c r="A69" s="2" t="s">
        <v>5</v>
      </c>
      <c r="B69" s="2"/>
      <c r="C69" s="2"/>
      <c r="D69" s="2" t="s">
        <v>73</v>
      </c>
      <c r="E69" s="24"/>
      <c r="F69" s="24"/>
      <c r="G69" s="2"/>
      <c r="H69" s="2"/>
      <c r="I69" s="2"/>
      <c r="J69" s="2">
        <f>SUM(H69:I69)</f>
        <v>0</v>
      </c>
      <c r="K69" s="2">
        <f t="shared" si="1"/>
        <v>0</v>
      </c>
      <c r="L69" s="4"/>
    </row>
    <row r="70" spans="1:12" x14ac:dyDescent="0.3">
      <c r="A70" s="2" t="s">
        <v>5</v>
      </c>
      <c r="B70" s="2"/>
      <c r="C70" s="2"/>
      <c r="D70" s="2"/>
      <c r="E70" s="24"/>
      <c r="F70" s="24"/>
      <c r="G70" s="2"/>
      <c r="H70" s="2"/>
      <c r="I70" s="2"/>
      <c r="J70" s="2">
        <f>SUM(H70:I70)</f>
        <v>0</v>
      </c>
      <c r="K70" s="2">
        <f t="shared" si="1"/>
        <v>0</v>
      </c>
      <c r="L70" s="4"/>
    </row>
    <row r="71" spans="1:12" x14ac:dyDescent="0.3">
      <c r="A71" s="9" t="s">
        <v>52</v>
      </c>
      <c r="B71" s="9"/>
      <c r="C71" s="9"/>
      <c r="D71" s="9"/>
      <c r="E71" s="25"/>
      <c r="F71" s="25"/>
      <c r="G71" s="9"/>
      <c r="H71" s="9">
        <f>SUM(H68:H70)</f>
        <v>0</v>
      </c>
      <c r="I71" s="9">
        <f t="shared" ref="I71" si="10">SUM(I68:I70)</f>
        <v>0</v>
      </c>
      <c r="J71" s="9">
        <f>SUM(J68:J70)</f>
        <v>0</v>
      </c>
      <c r="K71" s="9">
        <f>J71/K$2</f>
        <v>0</v>
      </c>
      <c r="L71" s="4"/>
    </row>
    <row r="72" spans="1:12" x14ac:dyDescent="0.3">
      <c r="A72" s="2"/>
      <c r="B72" s="2"/>
      <c r="C72" s="2"/>
      <c r="D72" s="2"/>
      <c r="E72" s="24"/>
      <c r="F72" s="24"/>
      <c r="G72" s="2"/>
      <c r="H72" s="2"/>
      <c r="I72" s="2"/>
      <c r="J72" s="2"/>
      <c r="K72" s="2">
        <f t="shared" si="1"/>
        <v>0</v>
      </c>
    </row>
    <row r="73" spans="1:12" x14ac:dyDescent="0.3">
      <c r="A73" s="19" t="s">
        <v>53</v>
      </c>
      <c r="B73" s="19"/>
      <c r="C73" s="19"/>
      <c r="D73" s="19"/>
      <c r="E73" s="29"/>
      <c r="F73" s="29"/>
      <c r="G73" s="19"/>
      <c r="H73" s="19" t="e">
        <f>H12+H17+H24+H30+H58+H71</f>
        <v>#N/A</v>
      </c>
      <c r="I73" s="19">
        <f>I12+I17+I24+I30+I58+I71</f>
        <v>0</v>
      </c>
      <c r="J73" s="19" t="e">
        <f>J12+J17+J24+J30+J58+J71</f>
        <v>#N/A</v>
      </c>
      <c r="K73" s="19" t="e">
        <f t="shared" si="1"/>
        <v>#N/A</v>
      </c>
    </row>
    <row r="74" spans="1:12" x14ac:dyDescent="0.3">
      <c r="A74" s="20" t="s">
        <v>71</v>
      </c>
      <c r="B74" s="20"/>
      <c r="C74" s="20"/>
      <c r="D74" s="20"/>
      <c r="E74" s="30"/>
      <c r="F74" s="30"/>
      <c r="G74" s="20"/>
      <c r="H74" s="20" t="e">
        <f>H73/$K$2</f>
        <v>#N/A</v>
      </c>
      <c r="I74" s="20">
        <f>I73/$K$2</f>
        <v>0</v>
      </c>
      <c r="J74" s="20" t="e">
        <f>J73/$K$2</f>
        <v>#N/A</v>
      </c>
      <c r="K74" s="20" t="e">
        <f>K73/$K$2</f>
        <v>#N/A</v>
      </c>
    </row>
  </sheetData>
  <mergeCells count="2">
    <mergeCell ref="B3:K3"/>
    <mergeCell ref="H4:I4"/>
  </mergeCells>
  <dataValidations count="2">
    <dataValidation type="list" allowBlank="1" showInputMessage="1" showErrorMessage="1" sqref="B6:B11" xr:uid="{00000000-0002-0000-0400-000000000000}">
      <formula1>$A$2:$A$51</formula1>
    </dataValidation>
    <dataValidation type="list" allowBlank="1" showInputMessage="1" showErrorMessage="1" sqref="C6:C11 C32:C51" xr:uid="{00000000-0002-0000-0400-000001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'personnel '!$A$2:$A$242</xm:f>
          </x14:formula1>
          <xm:sqref>B14:C16</xm:sqref>
        </x14:dataValidation>
        <x14:dataValidation type="list" allowBlank="1" showInputMessage="1" showErrorMessage="1" xr:uid="{00000000-0002-0000-0400-000003000000}">
          <x14:formula1>
            <xm:f>'personnel '!$G$2:$G$242</xm:f>
          </x14:formula1>
          <xm:sqref>B20:C23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111"/>
  <sheetViews>
    <sheetView workbookViewId="0">
      <selection activeCell="B8" sqref="B8"/>
    </sheetView>
  </sheetViews>
  <sheetFormatPr defaultColWidth="9.21875" defaultRowHeight="13.2" x14ac:dyDescent="0.3"/>
  <cols>
    <col min="1" max="1" width="27" style="193" customWidth="1"/>
    <col min="2" max="2" width="28" style="193" customWidth="1"/>
    <col min="3" max="3" width="25.21875" style="193" customWidth="1"/>
    <col min="4" max="4" width="46.77734375" style="193" customWidth="1"/>
    <col min="5" max="5" width="12" style="193" customWidth="1"/>
    <col min="6" max="6" width="10.77734375" style="193" customWidth="1"/>
    <col min="7" max="7" width="13.21875" style="193" customWidth="1"/>
    <col min="8" max="8" width="11.77734375" style="193" bestFit="1" customWidth="1"/>
    <col min="9" max="9" width="10.77734375" style="193" customWidth="1"/>
    <col min="10" max="10" width="14.21875" style="193" customWidth="1"/>
    <col min="11" max="11" width="13.77734375" style="193" customWidth="1"/>
    <col min="12" max="12" width="10.77734375" style="194" customWidth="1"/>
    <col min="13" max="13" width="16.5546875" style="195" bestFit="1" customWidth="1"/>
    <col min="14" max="14" width="14.44140625" style="196" bestFit="1" customWidth="1"/>
    <col min="15" max="15" width="14.21875" style="193" customWidth="1"/>
    <col min="16" max="16384" width="9.21875" style="193"/>
  </cols>
  <sheetData>
    <row r="2" spans="1:14" ht="20.399999999999999" x14ac:dyDescent="0.35">
      <c r="A2" s="197"/>
      <c r="B2" s="165" t="s">
        <v>225</v>
      </c>
      <c r="C2" s="165"/>
      <c r="D2" s="165"/>
      <c r="E2" s="165"/>
      <c r="F2" s="198"/>
      <c r="G2" s="198"/>
    </row>
    <row r="3" spans="1:14" x14ac:dyDescent="0.25">
      <c r="A3" s="199"/>
      <c r="B3" s="200"/>
      <c r="C3" s="200"/>
      <c r="D3" s="200"/>
      <c r="E3" s="200"/>
      <c r="F3" s="200"/>
      <c r="G3" s="200"/>
    </row>
    <row r="4" spans="1:14" x14ac:dyDescent="0.25">
      <c r="A4" s="199"/>
      <c r="B4" s="200"/>
      <c r="C4" s="200"/>
      <c r="D4" s="200"/>
      <c r="E4" s="200"/>
      <c r="F4" s="200"/>
      <c r="G4" s="200"/>
    </row>
    <row r="5" spans="1:14" ht="13.8" thickBot="1" x14ac:dyDescent="0.3">
      <c r="A5" s="199"/>
      <c r="B5" s="200"/>
      <c r="C5" s="200"/>
      <c r="D5" s="200"/>
      <c r="E5" s="200"/>
      <c r="F5" s="200"/>
      <c r="G5" s="200"/>
    </row>
    <row r="6" spans="1:14" ht="46.8" x14ac:dyDescent="0.3">
      <c r="A6" s="201"/>
      <c r="B6" s="202" t="s">
        <v>2890</v>
      </c>
      <c r="C6" s="202" t="s">
        <v>2891</v>
      </c>
      <c r="D6" s="202" t="s">
        <v>2892</v>
      </c>
      <c r="E6" s="202" t="s">
        <v>2893</v>
      </c>
      <c r="F6" s="203" t="s">
        <v>2894</v>
      </c>
      <c r="G6" s="202" t="s">
        <v>2895</v>
      </c>
      <c r="H6" s="203" t="s">
        <v>2896</v>
      </c>
      <c r="I6" s="202" t="s">
        <v>2897</v>
      </c>
      <c r="J6" s="202" t="s">
        <v>2898</v>
      </c>
      <c r="K6" s="203" t="s">
        <v>2899</v>
      </c>
      <c r="L6" s="204" t="s">
        <v>2900</v>
      </c>
      <c r="M6" s="205" t="s">
        <v>2901</v>
      </c>
      <c r="N6" s="205" t="s">
        <v>2902</v>
      </c>
    </row>
    <row r="7" spans="1:14" x14ac:dyDescent="0.3">
      <c r="A7" s="206" t="s">
        <v>2903</v>
      </c>
      <c r="B7" s="207"/>
      <c r="C7" s="207"/>
      <c r="D7" s="207"/>
      <c r="E7" s="207"/>
      <c r="F7" s="207"/>
      <c r="G7" s="207"/>
      <c r="H7" s="208"/>
      <c r="I7" s="208"/>
      <c r="J7" s="208"/>
      <c r="K7" s="209"/>
      <c r="L7" s="210"/>
      <c r="M7" s="211"/>
      <c r="N7" s="212"/>
    </row>
    <row r="8" spans="1:14" x14ac:dyDescent="0.3">
      <c r="A8" s="213"/>
      <c r="B8" s="214" t="s">
        <v>2904</v>
      </c>
      <c r="C8" s="207" t="s">
        <v>2905</v>
      </c>
      <c r="D8" s="207" t="s">
        <v>2906</v>
      </c>
      <c r="E8" s="207">
        <v>13</v>
      </c>
      <c r="F8" s="215">
        <f>IF(E8="",0,IF(D8=$B$42,VLOOKUP(E8,[1]PERDIEM!$C$5:$G$19,2,FALSE),IF(D8=$B$43,VLOOKUP(E8,[1]PERDIEM!$C$5:$G$19,3,FALSE),VLOOKUP(E8,[1]PERDIEM!$C$5:$G$19,4,FALSE))))</f>
        <v>14000</v>
      </c>
      <c r="G8" s="216">
        <v>5</v>
      </c>
      <c r="H8" s="217">
        <v>20000</v>
      </c>
      <c r="I8" s="218">
        <v>5000</v>
      </c>
      <c r="J8" s="218">
        <v>1000</v>
      </c>
      <c r="K8" s="218">
        <v>1</v>
      </c>
      <c r="L8" s="219">
        <v>4</v>
      </c>
      <c r="M8" s="211">
        <f t="shared" ref="M8:M11" si="0">IF((((F8*G8)+H8+J8+I8)*K8)*L8&gt;0,(((F8*G8)+H8+J8+I8)*K8)*L8,"")</f>
        <v>384000</v>
      </c>
      <c r="N8" s="220">
        <f>IF(M8="","",M8/[1]SUMMARY!$J$5)</f>
        <v>3840</v>
      </c>
    </row>
    <row r="9" spans="1:14" x14ac:dyDescent="0.3">
      <c r="A9" s="207"/>
      <c r="B9" s="207" t="s">
        <v>2907</v>
      </c>
      <c r="C9" s="207" t="s">
        <v>2908</v>
      </c>
      <c r="D9" s="207" t="s">
        <v>2906</v>
      </c>
      <c r="E9" s="207">
        <v>13</v>
      </c>
      <c r="F9" s="215">
        <f>IF(E9="",0,IF(D9=$B$42,VLOOKUP(E9,[1]PERDIEM!$C$5:$G$19,2,FALSE),IF(D9=$B$43,VLOOKUP(E9,[1]PERDIEM!$C$5:$G$19,3,FALSE),VLOOKUP(E9,[1]PERDIEM!$C$5:$G$19,4,FALSE))))</f>
        <v>14000</v>
      </c>
      <c r="G9" s="216">
        <v>5</v>
      </c>
      <c r="H9" s="217">
        <v>20000</v>
      </c>
      <c r="I9" s="218">
        <v>5000</v>
      </c>
      <c r="J9" s="218">
        <v>1000</v>
      </c>
      <c r="K9" s="218">
        <v>2</v>
      </c>
      <c r="L9" s="219">
        <v>4</v>
      </c>
      <c r="M9" s="211">
        <f t="shared" si="0"/>
        <v>768000</v>
      </c>
      <c r="N9" s="220">
        <f>IF(M9="","",M9/[1]SUMMARY!$J$5)</f>
        <v>7680</v>
      </c>
    </row>
    <row r="10" spans="1:14" x14ac:dyDescent="0.3">
      <c r="A10" s="207"/>
      <c r="B10" s="207" t="s">
        <v>2909</v>
      </c>
      <c r="C10" s="207" t="s">
        <v>2910</v>
      </c>
      <c r="D10" s="207" t="s">
        <v>2906</v>
      </c>
      <c r="E10" s="207">
        <v>9</v>
      </c>
      <c r="F10" s="215">
        <f>IF(E10="",0,IF(D10=$B$42,VLOOKUP(E10,[1]PERDIEM!$C$5:$G$19,2,FALSE),IF(D10=$B$43,VLOOKUP(E10,[1]PERDIEM!$C$5:$G$19,3,FALSE),VLOOKUP(E10,[1]PERDIEM!$C$5:$G$19,4,FALSE))))</f>
        <v>11200</v>
      </c>
      <c r="G10" s="216">
        <v>5</v>
      </c>
      <c r="H10" s="217">
        <v>20000</v>
      </c>
      <c r="I10" s="218">
        <v>5000</v>
      </c>
      <c r="J10" s="218">
        <v>1000</v>
      </c>
      <c r="K10" s="218">
        <v>3</v>
      </c>
      <c r="L10" s="219">
        <v>4</v>
      </c>
      <c r="M10" s="211">
        <f t="shared" si="0"/>
        <v>984000</v>
      </c>
      <c r="N10" s="220">
        <f>IF(M10="","",M10/[1]SUMMARY!$J$5)</f>
        <v>9840</v>
      </c>
    </row>
    <row r="11" spans="1:14" x14ac:dyDescent="0.3">
      <c r="A11" s="207"/>
      <c r="B11" s="207" t="s">
        <v>2911</v>
      </c>
      <c r="C11" s="207" t="s">
        <v>2910</v>
      </c>
      <c r="D11" s="207" t="s">
        <v>2906</v>
      </c>
      <c r="E11" s="207">
        <v>10</v>
      </c>
      <c r="F11" s="215">
        <f>IF(E11="",0,IF(D11=$B$42,VLOOKUP(E11,[1]PERDIEM!$C$5:$G$19,2,FALSE),IF(D11=$B$43,VLOOKUP(E11,[1]PERDIEM!$C$5:$G$19,3,FALSE),VLOOKUP(E11,[1]PERDIEM!$C$5:$G$19,4,FALSE))))</f>
        <v>11200</v>
      </c>
      <c r="G11" s="216">
        <v>5</v>
      </c>
      <c r="H11" s="217">
        <v>20000</v>
      </c>
      <c r="I11" s="218">
        <v>5000</v>
      </c>
      <c r="J11" s="218">
        <v>1000</v>
      </c>
      <c r="K11" s="218">
        <v>2</v>
      </c>
      <c r="L11" s="219">
        <v>4</v>
      </c>
      <c r="M11" s="211">
        <f t="shared" si="0"/>
        <v>656000</v>
      </c>
      <c r="N11" s="220">
        <f>IF(M11="","",M11/[1]SUMMARY!$J$5)</f>
        <v>6560</v>
      </c>
    </row>
    <row r="12" spans="1:14" x14ac:dyDescent="0.3">
      <c r="A12" s="221" t="s">
        <v>2912</v>
      </c>
      <c r="B12" s="207"/>
      <c r="C12" s="207"/>
      <c r="D12" s="207"/>
      <c r="E12" s="222"/>
      <c r="F12" s="207"/>
      <c r="G12" s="207"/>
      <c r="H12" s="223"/>
      <c r="I12" s="223"/>
      <c r="J12" s="223"/>
      <c r="K12" s="209"/>
      <c r="L12" s="210"/>
      <c r="M12" s="211">
        <f>SUM(M8:M11)</f>
        <v>2792000</v>
      </c>
      <c r="N12" s="220">
        <f>SUM(N8:N11)</f>
        <v>27920</v>
      </c>
    </row>
    <row r="13" spans="1:14" x14ac:dyDescent="0.3">
      <c r="A13" s="221" t="s">
        <v>2913</v>
      </c>
      <c r="B13" s="207"/>
      <c r="C13" s="207"/>
      <c r="D13" s="207"/>
      <c r="E13" s="207"/>
      <c r="F13" s="207"/>
      <c r="G13" s="207"/>
      <c r="H13" s="223"/>
      <c r="I13" s="223"/>
      <c r="J13" s="223"/>
      <c r="K13" s="209"/>
      <c r="L13" s="210"/>
      <c r="M13" s="211"/>
      <c r="N13" s="220"/>
    </row>
    <row r="14" spans="1:14" x14ac:dyDescent="0.3">
      <c r="A14" s="221"/>
      <c r="B14" s="207"/>
      <c r="C14" s="207"/>
      <c r="D14" s="207"/>
      <c r="E14" s="207"/>
      <c r="F14" s="207"/>
      <c r="G14" s="207"/>
      <c r="H14" s="223"/>
      <c r="I14" s="223"/>
      <c r="J14" s="223"/>
      <c r="K14" s="209"/>
      <c r="L14" s="210"/>
      <c r="M14" s="211"/>
      <c r="N14" s="220"/>
    </row>
    <row r="15" spans="1:14" x14ac:dyDescent="0.3">
      <c r="A15" s="221"/>
      <c r="B15" s="207" t="s">
        <v>2914</v>
      </c>
      <c r="C15" s="207"/>
      <c r="D15" s="207" t="s">
        <v>2915</v>
      </c>
      <c r="E15" s="207">
        <v>13</v>
      </c>
      <c r="F15" s="207">
        <v>54000</v>
      </c>
      <c r="G15" s="207">
        <v>5</v>
      </c>
      <c r="H15" s="223">
        <v>150000</v>
      </c>
      <c r="I15" s="223">
        <v>30000</v>
      </c>
      <c r="J15" s="223">
        <v>10000</v>
      </c>
      <c r="K15" s="209">
        <v>2</v>
      </c>
      <c r="L15" s="224">
        <v>0</v>
      </c>
      <c r="M15" s="211">
        <f>+(((F15*G15)+H15+J15+I15)*K15)*L15</f>
        <v>0</v>
      </c>
      <c r="N15" s="220">
        <f>M15/[1]SUMMARY!$J$5</f>
        <v>0</v>
      </c>
    </row>
    <row r="16" spans="1:14" x14ac:dyDescent="0.3">
      <c r="A16" s="221"/>
      <c r="B16" s="207"/>
      <c r="C16" s="207"/>
      <c r="D16" s="207"/>
      <c r="E16" s="207"/>
      <c r="F16" s="207"/>
      <c r="G16" s="207"/>
      <c r="H16" s="223"/>
      <c r="I16" s="223"/>
      <c r="J16" s="223"/>
      <c r="K16" s="209"/>
      <c r="L16" s="210"/>
      <c r="M16" s="211">
        <f t="shared" ref="M16:M17" si="1">+(((F16*G16)+H16+J16+I16)*K16)*L16</f>
        <v>0</v>
      </c>
      <c r="N16" s="220">
        <f>M16/[1]SUMMARY!$J$5</f>
        <v>0</v>
      </c>
    </row>
    <row r="17" spans="1:14" x14ac:dyDescent="0.3">
      <c r="A17" s="207"/>
      <c r="B17" s="207"/>
      <c r="C17" s="207"/>
      <c r="D17" s="207"/>
      <c r="E17" s="207"/>
      <c r="F17" s="207"/>
      <c r="G17" s="207"/>
      <c r="H17" s="223"/>
      <c r="I17" s="223"/>
      <c r="J17" s="223"/>
      <c r="K17" s="209"/>
      <c r="L17" s="210"/>
      <c r="M17" s="211">
        <f t="shared" si="1"/>
        <v>0</v>
      </c>
      <c r="N17" s="220">
        <f>M17/[1]SUMMARY!$J$5</f>
        <v>0</v>
      </c>
    </row>
    <row r="18" spans="1:14" x14ac:dyDescent="0.3">
      <c r="A18" s="207"/>
      <c r="B18" s="207"/>
      <c r="C18" s="207"/>
      <c r="D18" s="207"/>
      <c r="E18" s="207"/>
      <c r="F18" s="207"/>
      <c r="G18" s="207"/>
      <c r="H18" s="223"/>
      <c r="I18" s="223"/>
      <c r="J18" s="223"/>
      <c r="K18" s="209"/>
      <c r="L18" s="210"/>
      <c r="M18" s="211">
        <f>+(((F18*G18)+H18+J18+I18)*K18)*L18</f>
        <v>0</v>
      </c>
      <c r="N18" s="220">
        <f>M18/[1]SUMMARY!$J$5</f>
        <v>0</v>
      </c>
    </row>
    <row r="19" spans="1:14" x14ac:dyDescent="0.3">
      <c r="A19" s="221" t="s">
        <v>2912</v>
      </c>
      <c r="B19" s="222"/>
      <c r="C19" s="222"/>
      <c r="D19" s="222"/>
      <c r="E19" s="222"/>
      <c r="F19" s="207"/>
      <c r="G19" s="207"/>
      <c r="H19" s="223"/>
      <c r="I19" s="223"/>
      <c r="J19" s="223"/>
      <c r="K19" s="209"/>
      <c r="L19" s="210"/>
      <c r="M19" s="211">
        <f>SUM(M15:M18)</f>
        <v>0</v>
      </c>
      <c r="N19" s="225">
        <f>SUM(N15:N18)</f>
        <v>0</v>
      </c>
    </row>
    <row r="20" spans="1:14" ht="14.4" thickBot="1" x14ac:dyDescent="0.35">
      <c r="A20" s="226"/>
      <c r="B20" s="226" t="s">
        <v>2916</v>
      </c>
      <c r="C20" s="226"/>
      <c r="D20" s="226"/>
      <c r="E20" s="226"/>
      <c r="F20" s="227"/>
      <c r="G20" s="227"/>
      <c r="H20" s="227"/>
      <c r="I20" s="228"/>
      <c r="J20" s="228"/>
      <c r="K20" s="228"/>
      <c r="L20" s="229"/>
      <c r="M20" s="230">
        <f>M12+M19</f>
        <v>2792000</v>
      </c>
      <c r="N20" s="231">
        <f>N12+N19</f>
        <v>27920</v>
      </c>
    </row>
    <row r="31" spans="1:14" hidden="1" x14ac:dyDescent="0.3"/>
    <row r="32" spans="1:14" hidden="1" x14ac:dyDescent="0.3"/>
    <row r="33" spans="2:7" hidden="1" x14ac:dyDescent="0.3"/>
    <row r="34" spans="2:7" hidden="1" x14ac:dyDescent="0.3"/>
    <row r="35" spans="2:7" hidden="1" x14ac:dyDescent="0.3"/>
    <row r="36" spans="2:7" hidden="1" x14ac:dyDescent="0.3"/>
    <row r="37" spans="2:7" hidden="1" x14ac:dyDescent="0.3"/>
    <row r="38" spans="2:7" hidden="1" x14ac:dyDescent="0.3"/>
    <row r="39" spans="2:7" hidden="1" x14ac:dyDescent="0.3">
      <c r="G39" s="232"/>
    </row>
    <row r="40" spans="2:7" hidden="1" x14ac:dyDescent="0.25">
      <c r="G40" s="233">
        <v>20000</v>
      </c>
    </row>
    <row r="41" spans="2:7" hidden="1" x14ac:dyDescent="0.25">
      <c r="G41" s="233">
        <v>25000</v>
      </c>
    </row>
    <row r="42" spans="2:7" hidden="1" x14ac:dyDescent="0.25">
      <c r="B42" s="164" t="s">
        <v>2906</v>
      </c>
      <c r="C42" s="164"/>
      <c r="D42" s="164">
        <v>1</v>
      </c>
      <c r="E42" s="164"/>
      <c r="G42" s="233">
        <v>30000</v>
      </c>
    </row>
    <row r="43" spans="2:7" hidden="1" x14ac:dyDescent="0.25">
      <c r="B43" s="164" t="s">
        <v>2917</v>
      </c>
      <c r="C43" s="164"/>
      <c r="D43" s="164">
        <v>2</v>
      </c>
      <c r="G43" s="233">
        <v>35000</v>
      </c>
    </row>
    <row r="44" spans="2:7" hidden="1" x14ac:dyDescent="0.25">
      <c r="B44" s="164" t="s">
        <v>2918</v>
      </c>
      <c r="C44" s="164"/>
      <c r="D44" s="164">
        <v>3</v>
      </c>
      <c r="G44" s="233">
        <v>40000</v>
      </c>
    </row>
    <row r="45" spans="2:7" hidden="1" x14ac:dyDescent="0.25">
      <c r="D45" s="164">
        <v>4</v>
      </c>
    </row>
    <row r="46" spans="2:7" hidden="1" x14ac:dyDescent="0.25">
      <c r="D46" s="164">
        <v>5</v>
      </c>
    </row>
    <row r="47" spans="2:7" hidden="1" x14ac:dyDescent="0.25">
      <c r="D47" s="164">
        <v>6</v>
      </c>
    </row>
    <row r="48" spans="2:7" hidden="1" x14ac:dyDescent="0.25">
      <c r="D48" s="164">
        <v>7</v>
      </c>
    </row>
    <row r="49" spans="4:4" hidden="1" x14ac:dyDescent="0.25">
      <c r="D49" s="164">
        <v>8</v>
      </c>
    </row>
    <row r="50" spans="4:4" hidden="1" x14ac:dyDescent="0.25">
      <c r="D50" s="164">
        <v>9</v>
      </c>
    </row>
    <row r="51" spans="4:4" hidden="1" x14ac:dyDescent="0.25">
      <c r="D51" s="164">
        <v>10</v>
      </c>
    </row>
    <row r="52" spans="4:4" hidden="1" x14ac:dyDescent="0.25">
      <c r="D52" s="164">
        <v>11</v>
      </c>
    </row>
    <row r="53" spans="4:4" hidden="1" x14ac:dyDescent="0.25">
      <c r="D53" s="164">
        <v>12</v>
      </c>
    </row>
    <row r="54" spans="4:4" hidden="1" x14ac:dyDescent="0.25">
      <c r="D54" s="164">
        <v>13</v>
      </c>
    </row>
    <row r="55" spans="4:4" hidden="1" x14ac:dyDescent="0.25">
      <c r="D55" s="164">
        <v>14</v>
      </c>
    </row>
    <row r="56" spans="4:4" hidden="1" x14ac:dyDescent="0.3"/>
    <row r="57" spans="4:4" hidden="1" x14ac:dyDescent="0.3"/>
    <row r="58" spans="4:4" hidden="1" x14ac:dyDescent="0.3"/>
    <row r="59" spans="4:4" hidden="1" x14ac:dyDescent="0.3"/>
    <row r="60" spans="4:4" hidden="1" x14ac:dyDescent="0.3"/>
    <row r="61" spans="4:4" hidden="1" x14ac:dyDescent="0.3"/>
    <row r="62" spans="4:4" hidden="1" x14ac:dyDescent="0.3"/>
    <row r="63" spans="4:4" hidden="1" x14ac:dyDescent="0.3"/>
    <row r="64" spans="4:4" hidden="1" x14ac:dyDescent="0.3"/>
    <row r="65" hidden="1" x14ac:dyDescent="0.3"/>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hidden="1" x14ac:dyDescent="0.3"/>
    <row r="77" hidden="1" x14ac:dyDescent="0.3"/>
    <row r="78" hidden="1" x14ac:dyDescent="0.3"/>
    <row r="79" hidden="1" x14ac:dyDescent="0.3"/>
    <row r="80" hidden="1" x14ac:dyDescent="0.3"/>
    <row r="81" spans="4:4" hidden="1" x14ac:dyDescent="0.3"/>
    <row r="82" spans="4:4" hidden="1" x14ac:dyDescent="0.3"/>
    <row r="83" spans="4:4" hidden="1" x14ac:dyDescent="0.3"/>
    <row r="84" spans="4:4" hidden="1" x14ac:dyDescent="0.3"/>
    <row r="85" spans="4:4" hidden="1" x14ac:dyDescent="0.3"/>
    <row r="86" spans="4:4" hidden="1" x14ac:dyDescent="0.3"/>
    <row r="87" spans="4:4" hidden="1" x14ac:dyDescent="0.3"/>
    <row r="88" spans="4:4" hidden="1" x14ac:dyDescent="0.3"/>
    <row r="89" spans="4:4" hidden="1" x14ac:dyDescent="0.3"/>
    <row r="90" spans="4:4" hidden="1" x14ac:dyDescent="0.3"/>
    <row r="91" spans="4:4" hidden="1" x14ac:dyDescent="0.3"/>
    <row r="92" spans="4:4" hidden="1" x14ac:dyDescent="0.3"/>
    <row r="93" spans="4:4" hidden="1" x14ac:dyDescent="0.3"/>
    <row r="94" spans="4:4" hidden="1" x14ac:dyDescent="0.3"/>
    <row r="95" spans="4:4" hidden="1" x14ac:dyDescent="0.3"/>
    <row r="96" spans="4:4" hidden="1" x14ac:dyDescent="0.25">
      <c r="D96" s="234" t="s">
        <v>2905</v>
      </c>
    </row>
    <row r="97" spans="4:4" hidden="1" x14ac:dyDescent="0.25">
      <c r="D97" s="234" t="s">
        <v>2908</v>
      </c>
    </row>
    <row r="98" spans="4:4" hidden="1" x14ac:dyDescent="0.25">
      <c r="D98" s="234" t="s">
        <v>2910</v>
      </c>
    </row>
    <row r="99" spans="4:4" hidden="1" x14ac:dyDescent="0.25">
      <c r="D99" s="235" t="s">
        <v>2919</v>
      </c>
    </row>
    <row r="100" spans="4:4" hidden="1" x14ac:dyDescent="0.3"/>
    <row r="101" spans="4:4" hidden="1" x14ac:dyDescent="0.3"/>
    <row r="102" spans="4:4" hidden="1" x14ac:dyDescent="0.3"/>
    <row r="103" spans="4:4" hidden="1" x14ac:dyDescent="0.3"/>
    <row r="104" spans="4:4" hidden="1" x14ac:dyDescent="0.3"/>
    <row r="105" spans="4:4" hidden="1" x14ac:dyDescent="0.3"/>
    <row r="106" spans="4:4" hidden="1" x14ac:dyDescent="0.3"/>
    <row r="107" spans="4:4" hidden="1" x14ac:dyDescent="0.3"/>
    <row r="108" spans="4:4" hidden="1" x14ac:dyDescent="0.3"/>
    <row r="109" spans="4:4" hidden="1" x14ac:dyDescent="0.3"/>
    <row r="110" spans="4:4" hidden="1" x14ac:dyDescent="0.3"/>
    <row r="111" spans="4:4" hidden="1" x14ac:dyDescent="0.3"/>
  </sheetData>
  <dataValidations count="7">
    <dataValidation type="list" allowBlank="1" showInputMessage="1" showErrorMessage="1" sqref="D8:D12" xr:uid="{00000000-0002-0000-0500-000000000000}">
      <formula1>$B$42:$B$44</formula1>
    </dataValidation>
    <dataValidation allowBlank="1" showDropDown="1" showInputMessage="1" showErrorMessage="1" promptTitle="RESTRICTED CELL" sqref="M15:N19" xr:uid="{00000000-0002-0000-0500-000001000000}"/>
    <dataValidation type="custom" allowBlank="1" showDropDown="1" showInputMessage="1" showErrorMessage="1" promptTitle="RESTRICTED CELL" sqref="M20:N1048576 M1:N14" xr:uid="{00000000-0002-0000-0500-000002000000}">
      <formula1>"SECURED"</formula1>
    </dataValidation>
    <dataValidation type="list" allowBlank="1" showDropDown="1" showInputMessage="1" showErrorMessage="1" sqref="F8:F11" xr:uid="{00000000-0002-0000-0500-000003000000}">
      <formula1>"SECURED"</formula1>
    </dataValidation>
    <dataValidation type="list" allowBlank="1" showInputMessage="1" showErrorMessage="1" sqref="H8:H11" xr:uid="{00000000-0002-0000-0500-000004000000}">
      <formula1>$G$40:$G$44</formula1>
    </dataValidation>
    <dataValidation type="list" allowBlank="1" showInputMessage="1" showErrorMessage="1" sqref="E8:E11" xr:uid="{00000000-0002-0000-0500-000005000000}">
      <formula1>$D$42:$D$55</formula1>
    </dataValidation>
    <dataValidation type="list" allowBlank="1" showInputMessage="1" showErrorMessage="1" sqref="C17:C18 C7:C11" xr:uid="{00000000-0002-0000-0500-000006000000}">
      <formula1>$D$96:$D$99</formula1>
    </dataValidation>
  </dataValidations>
  <hyperlinks>
    <hyperlink ref="B2" location="SUMMARY!A1" display="BACK TO BUDGET SUMMAR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
  <sheetViews>
    <sheetView workbookViewId="0">
      <selection activeCell="B16" sqref="B16"/>
    </sheetView>
  </sheetViews>
  <sheetFormatPr defaultColWidth="9.21875" defaultRowHeight="13.8" x14ac:dyDescent="0.3"/>
  <cols>
    <col min="1" max="1" width="9.21875" style="141"/>
    <col min="2" max="2" width="55.21875" style="93" customWidth="1"/>
    <col min="3" max="3" width="30" style="93" bestFit="1" customWidth="1"/>
    <col min="4" max="4" width="11" style="93" bestFit="1" customWidth="1"/>
    <col min="5" max="5" width="16.5546875" style="138" customWidth="1"/>
    <col min="6" max="6" width="21" style="93" bestFit="1" customWidth="1"/>
    <col min="7" max="7" width="22.77734375" style="142" bestFit="1" customWidth="1"/>
    <col min="8" max="8" width="12.21875" style="143" bestFit="1" customWidth="1"/>
    <col min="9" max="9" width="36.77734375" style="144" customWidth="1"/>
    <col min="10" max="10" width="0.77734375" style="144" hidden="1" customWidth="1"/>
    <col min="11" max="11" width="16.77734375" style="144" hidden="1" customWidth="1"/>
    <col min="12" max="12" width="13.21875" style="144" customWidth="1"/>
    <col min="13" max="13" width="12" style="145" bestFit="1" customWidth="1"/>
    <col min="14" max="14" width="16.21875" style="146" customWidth="1"/>
    <col min="15" max="16384" width="9.21875" style="93"/>
  </cols>
  <sheetData>
    <row r="1" spans="1:14" x14ac:dyDescent="0.3">
      <c r="B1" s="100" t="s">
        <v>225</v>
      </c>
      <c r="C1" s="100"/>
    </row>
    <row r="2" spans="1:14" s="133" customFormat="1" ht="54" customHeight="1" x14ac:dyDescent="0.3">
      <c r="A2" s="147"/>
      <c r="B2" s="331" t="s">
        <v>2866</v>
      </c>
      <c r="C2" s="331"/>
      <c r="D2" s="331"/>
      <c r="E2" s="331"/>
      <c r="F2" s="331"/>
      <c r="H2" s="143"/>
      <c r="I2" s="148"/>
      <c r="J2" s="148"/>
      <c r="K2" s="148"/>
      <c r="L2" s="148"/>
      <c r="M2" s="149"/>
      <c r="N2" s="148"/>
    </row>
    <row r="4" spans="1:14" ht="47.25" customHeight="1" x14ac:dyDescent="0.3">
      <c r="B4" s="150" t="s">
        <v>2867</v>
      </c>
      <c r="C4" s="102" t="s">
        <v>227</v>
      </c>
      <c r="D4" s="150" t="s">
        <v>229</v>
      </c>
      <c r="E4" s="151" t="s">
        <v>2868</v>
      </c>
      <c r="F4" s="150" t="s">
        <v>231</v>
      </c>
      <c r="G4" s="152" t="s">
        <v>2869</v>
      </c>
      <c r="I4" s="153" t="s">
        <v>2867</v>
      </c>
      <c r="J4" s="153" t="s">
        <v>2870</v>
      </c>
      <c r="K4" s="153" t="s">
        <v>2871</v>
      </c>
      <c r="L4" s="153" t="s">
        <v>229</v>
      </c>
      <c r="M4" s="154" t="s">
        <v>2868</v>
      </c>
      <c r="N4" s="155" t="s">
        <v>2869</v>
      </c>
    </row>
    <row r="5" spans="1:14" x14ac:dyDescent="0.3">
      <c r="B5" s="123" t="s">
        <v>2872</v>
      </c>
      <c r="C5" s="123" t="s">
        <v>242</v>
      </c>
      <c r="D5" s="123">
        <v>0.5</v>
      </c>
      <c r="E5" s="156">
        <v>750000</v>
      </c>
      <c r="F5" s="116">
        <f t="shared" ref="F5:F13" si="0">E5*D5</f>
        <v>375000</v>
      </c>
      <c r="G5" s="157">
        <f>F5/[1]SUMMARY!$J$5</f>
        <v>3750</v>
      </c>
      <c r="I5" s="118" t="str">
        <f t="shared" ref="I5:I13" si="1">+IF(B5="","",B5)</f>
        <v>Lab Equipment Service Costs</v>
      </c>
      <c r="J5" s="118"/>
      <c r="K5" s="118"/>
      <c r="L5" s="118">
        <f t="shared" ref="L5:L13" si="2">+IF(D5="","",D5)</f>
        <v>0.5</v>
      </c>
      <c r="M5" s="119">
        <f>+IF(E5="","",E5/[1]SUMMARY!$J$5)</f>
        <v>7500</v>
      </c>
      <c r="N5" s="120">
        <f t="shared" ref="N5:N13" si="3">+IF(G5="","",G5)</f>
        <v>3750</v>
      </c>
    </row>
    <row r="6" spans="1:14" x14ac:dyDescent="0.3">
      <c r="B6" s="123" t="s">
        <v>2873</v>
      </c>
      <c r="C6" s="123" t="s">
        <v>242</v>
      </c>
      <c r="D6" s="158">
        <f>(1162*0.5)*0.444</f>
        <v>257.964</v>
      </c>
      <c r="E6" s="156">
        <v>19300</v>
      </c>
      <c r="F6" s="116">
        <f t="shared" si="0"/>
        <v>4978705.2</v>
      </c>
      <c r="G6" s="157">
        <f>F6/[1]SUMMARY!$J$5</f>
        <v>49787.052000000003</v>
      </c>
      <c r="I6" s="118" t="str">
        <f t="shared" si="1"/>
        <v>Sequencing Costs</v>
      </c>
      <c r="J6" s="118"/>
      <c r="K6" s="118"/>
      <c r="L6" s="118">
        <f t="shared" si="2"/>
        <v>257.964</v>
      </c>
      <c r="M6" s="119">
        <f>+IF(E6="","",E6/[1]SUMMARY!$J$5)</f>
        <v>193</v>
      </c>
      <c r="N6" s="120">
        <f t="shared" si="3"/>
        <v>49787.052000000003</v>
      </c>
    </row>
    <row r="7" spans="1:14" x14ac:dyDescent="0.3">
      <c r="B7" s="123" t="s">
        <v>2874</v>
      </c>
      <c r="C7" s="123" t="s">
        <v>242</v>
      </c>
      <c r="D7" s="158">
        <v>1500</v>
      </c>
      <c r="E7" s="156">
        <v>4000</v>
      </c>
      <c r="F7" s="116">
        <f t="shared" si="0"/>
        <v>6000000</v>
      </c>
      <c r="G7" s="157">
        <f>F7/[1]SUMMARY!$J$5</f>
        <v>60000</v>
      </c>
      <c r="I7" s="118" t="str">
        <f t="shared" si="1"/>
        <v>Testing of specimens ( Extraction, PCR &amp; labour)</v>
      </c>
      <c r="J7" s="118"/>
      <c r="K7" s="118"/>
      <c r="L7" s="118">
        <f t="shared" si="2"/>
        <v>1500</v>
      </c>
      <c r="M7" s="119">
        <f>+IF(E7="","",E7/[1]SUMMARY!$J$5)</f>
        <v>40</v>
      </c>
      <c r="N7" s="120">
        <f t="shared" si="3"/>
        <v>60000</v>
      </c>
    </row>
    <row r="8" spans="1:14" x14ac:dyDescent="0.3">
      <c r="B8" s="123" t="s">
        <v>2875</v>
      </c>
      <c r="C8" s="123" t="s">
        <v>242</v>
      </c>
      <c r="D8" s="158">
        <v>1</v>
      </c>
      <c r="E8" s="156">
        <v>500000</v>
      </c>
      <c r="F8" s="116">
        <f t="shared" si="0"/>
        <v>500000</v>
      </c>
      <c r="G8" s="157">
        <f>F8/[1]SUMMARY!$J$5</f>
        <v>5000</v>
      </c>
      <c r="I8" s="118" t="str">
        <f t="shared" si="1"/>
        <v>MOH Meetings &amp; Senistization</v>
      </c>
      <c r="J8" s="118"/>
      <c r="K8" s="118"/>
      <c r="L8" s="118">
        <f t="shared" si="2"/>
        <v>1</v>
      </c>
      <c r="M8" s="119">
        <f>+IF(E8="","",E8/[1]SUMMARY!$J$5)</f>
        <v>5000</v>
      </c>
      <c r="N8" s="120">
        <f t="shared" si="3"/>
        <v>5000</v>
      </c>
    </row>
    <row r="9" spans="1:14" x14ac:dyDescent="0.3">
      <c r="B9" s="123" t="s">
        <v>2876</v>
      </c>
      <c r="C9" s="123" t="s">
        <v>242</v>
      </c>
      <c r="D9" s="159">
        <v>8</v>
      </c>
      <c r="E9" s="156">
        <v>50000</v>
      </c>
      <c r="F9" s="116">
        <f t="shared" si="0"/>
        <v>400000</v>
      </c>
      <c r="G9" s="157">
        <f>F9/[1]SUMMARY!$J$5</f>
        <v>4000</v>
      </c>
      <c r="I9" s="118" t="str">
        <f t="shared" si="1"/>
        <v>Shipment Cost</v>
      </c>
      <c r="J9" s="118"/>
      <c r="K9" s="118"/>
      <c r="L9" s="118">
        <v>12</v>
      </c>
      <c r="M9" s="119">
        <f>+IF(E9="","",E9/[1]SUMMARY!$J$5)</f>
        <v>500</v>
      </c>
      <c r="N9" s="120">
        <f t="shared" si="3"/>
        <v>4000</v>
      </c>
    </row>
    <row r="10" spans="1:14" x14ac:dyDescent="0.3">
      <c r="B10" s="123" t="s">
        <v>2877</v>
      </c>
      <c r="C10" s="123" t="s">
        <v>242</v>
      </c>
      <c r="D10" s="159">
        <v>1</v>
      </c>
      <c r="E10" s="156">
        <v>100000</v>
      </c>
      <c r="F10" s="116">
        <f t="shared" si="0"/>
        <v>100000</v>
      </c>
      <c r="G10" s="157">
        <f>F10/[1]SUMMARY!$J$5</f>
        <v>1000</v>
      </c>
      <c r="I10" s="118" t="str">
        <f t="shared" si="1"/>
        <v>IRB approval Costs</v>
      </c>
      <c r="J10" s="118"/>
      <c r="K10" s="118"/>
      <c r="L10" s="118">
        <f t="shared" si="2"/>
        <v>1</v>
      </c>
      <c r="M10" s="119">
        <f>+IF(E10="","",E10/[1]SUMMARY!$J$5)</f>
        <v>1000</v>
      </c>
      <c r="N10" s="120">
        <f t="shared" si="3"/>
        <v>1000</v>
      </c>
    </row>
    <row r="11" spans="1:14" x14ac:dyDescent="0.3">
      <c r="B11" s="123"/>
      <c r="C11" s="123"/>
      <c r="D11" s="159"/>
      <c r="E11" s="156"/>
      <c r="F11" s="116">
        <f t="shared" si="0"/>
        <v>0</v>
      </c>
      <c r="G11" s="157">
        <f>F11/[1]SUMMARY!$J$5</f>
        <v>0</v>
      </c>
      <c r="I11" s="118" t="str">
        <f t="shared" si="1"/>
        <v/>
      </c>
      <c r="J11" s="118"/>
      <c r="K11" s="118"/>
      <c r="L11" s="118" t="str">
        <f t="shared" si="2"/>
        <v/>
      </c>
      <c r="M11" s="119" t="str">
        <f>+IF(E11="","",E11/[1]SUMMARY!$J$5)</f>
        <v/>
      </c>
      <c r="N11" s="120">
        <f t="shared" si="3"/>
        <v>0</v>
      </c>
    </row>
    <row r="12" spans="1:14" x14ac:dyDescent="0.3">
      <c r="B12" s="123"/>
      <c r="C12" s="123"/>
      <c r="D12" s="159"/>
      <c r="E12" s="156"/>
      <c r="F12" s="116">
        <f t="shared" si="0"/>
        <v>0</v>
      </c>
      <c r="G12" s="157">
        <f>F12/[1]SUMMARY!$J$5</f>
        <v>0</v>
      </c>
      <c r="I12" s="118" t="str">
        <f t="shared" si="1"/>
        <v/>
      </c>
      <c r="J12" s="118"/>
      <c r="K12" s="118"/>
      <c r="L12" s="118" t="str">
        <f t="shared" si="2"/>
        <v/>
      </c>
      <c r="M12" s="119" t="str">
        <f>+IF(E12="","",E12/[1]SUMMARY!$J$5)</f>
        <v/>
      </c>
      <c r="N12" s="120">
        <f t="shared" si="3"/>
        <v>0</v>
      </c>
    </row>
    <row r="13" spans="1:14" x14ac:dyDescent="0.3">
      <c r="B13" s="123"/>
      <c r="C13" s="123"/>
      <c r="D13" s="160"/>
      <c r="E13" s="156"/>
      <c r="F13" s="116">
        <f t="shared" si="0"/>
        <v>0</v>
      </c>
      <c r="G13" s="157">
        <f>F13/[1]SUMMARY!$J$5</f>
        <v>0</v>
      </c>
      <c r="I13" s="118" t="str">
        <f t="shared" si="1"/>
        <v/>
      </c>
      <c r="J13" s="118"/>
      <c r="K13" s="118"/>
      <c r="L13" s="118" t="str">
        <f t="shared" si="2"/>
        <v/>
      </c>
      <c r="M13" s="119" t="str">
        <f>+IF(E13="","",E13/[1]SUMMARY!$J$5)</f>
        <v/>
      </c>
      <c r="N13" s="120">
        <f t="shared" si="3"/>
        <v>0</v>
      </c>
    </row>
    <row r="14" spans="1:14" x14ac:dyDescent="0.3">
      <c r="B14" s="123"/>
      <c r="C14" s="123"/>
      <c r="D14" s="160"/>
      <c r="E14" s="156"/>
      <c r="F14" s="116"/>
      <c r="G14" s="157"/>
      <c r="I14" s="118"/>
      <c r="J14" s="118"/>
      <c r="K14" s="118"/>
      <c r="L14" s="118"/>
      <c r="M14" s="119"/>
      <c r="N14" s="120"/>
    </row>
    <row r="15" spans="1:14" ht="14.4" x14ac:dyDescent="0.3">
      <c r="B15" s="123"/>
      <c r="C15" s="123"/>
      <c r="D15" s="123"/>
      <c r="E15" s="151" t="s">
        <v>2878</v>
      </c>
      <c r="F15" s="161">
        <f>SUM(F5:F13)</f>
        <v>12353705.199999999</v>
      </c>
      <c r="G15" s="162">
        <f>SUM(G5:G13)</f>
        <v>123537.052</v>
      </c>
      <c r="I15" s="118"/>
      <c r="J15" s="118"/>
      <c r="K15" s="118"/>
      <c r="L15" s="118"/>
      <c r="M15" s="119"/>
      <c r="N15" s="163">
        <f>SUM(N5:N13)</f>
        <v>123537.052</v>
      </c>
    </row>
    <row r="18" spans="2:2" x14ac:dyDescent="0.3">
      <c r="B18" s="142"/>
    </row>
    <row r="34" spans="3:3" hidden="1" x14ac:dyDescent="0.3">
      <c r="C34" s="139" t="s">
        <v>235</v>
      </c>
    </row>
    <row r="35" spans="3:3" hidden="1" x14ac:dyDescent="0.3">
      <c r="C35" s="139" t="s">
        <v>242</v>
      </c>
    </row>
    <row r="36" spans="3:3" hidden="1" x14ac:dyDescent="0.3">
      <c r="C36" s="140" t="s">
        <v>286</v>
      </c>
    </row>
    <row r="37" spans="3:3" hidden="1" x14ac:dyDescent="0.3">
      <c r="C37" s="139" t="s">
        <v>289</v>
      </c>
    </row>
    <row r="38" spans="3:3" hidden="1" x14ac:dyDescent="0.3"/>
    <row r="39" spans="3:3" hidden="1" x14ac:dyDescent="0.3"/>
    <row r="40" spans="3:3" hidden="1" x14ac:dyDescent="0.3"/>
    <row r="41" spans="3:3" hidden="1" x14ac:dyDescent="0.3"/>
    <row r="42" spans="3:3" hidden="1" x14ac:dyDescent="0.3"/>
    <row r="43" spans="3:3" hidden="1" x14ac:dyDescent="0.3"/>
  </sheetData>
  <mergeCells count="1">
    <mergeCell ref="B2:F2"/>
  </mergeCells>
  <dataValidations count="5">
    <dataValidation type="list" allowBlank="1" showInputMessage="1" showErrorMessage="1" sqref="C5:C14" xr:uid="{00000000-0002-0000-0600-000000000000}">
      <formula1>$C$34:$C$36</formula1>
    </dataValidation>
    <dataValidation allowBlank="1" showDropDown="1" showInputMessage="1" showErrorMessage="1" sqref="G1:G1048576" xr:uid="{00000000-0002-0000-0600-000001000000}"/>
    <dataValidation type="decimal" operator="greaterThan" allowBlank="1" showInputMessage="1" showErrorMessage="1" errorTitle="KEMRI CDC BUDGET TEMPLATE" error="Please Enter A Valid Quantity" sqref="D5:D8 D13:D14" xr:uid="{00000000-0002-0000-0600-000002000000}">
      <formula1>0</formula1>
    </dataValidation>
    <dataValidation type="decimal" operator="greaterThan" allowBlank="1" showInputMessage="1" showErrorMessage="1" errorTitle="KEMRI CDC BUDGET TEMPLATE" error="Please Enter Valid Unit Cost" sqref="D9:D12 E5:E14" xr:uid="{00000000-0002-0000-0600-000003000000}">
      <formula1>0</formula1>
    </dataValidation>
    <dataValidation type="list" allowBlank="1" showDropDown="1" showInputMessage="1" showErrorMessage="1" sqref="N4 F1:F1048576" xr:uid="{00000000-0002-0000-0600-000004000000}">
      <formula1>"SECURED"</formula1>
    </dataValidation>
  </dataValidations>
  <hyperlinks>
    <hyperlink ref="B1" location="SUMMARY!A1" display="BACK TO BUDGET SUMMARY"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2"/>
  <sheetViews>
    <sheetView topLeftCell="C6" workbookViewId="0">
      <selection activeCell="A13" sqref="A13:F13"/>
    </sheetView>
  </sheetViews>
  <sheetFormatPr defaultColWidth="9.21875" defaultRowHeight="13.2" x14ac:dyDescent="0.25"/>
  <cols>
    <col min="1" max="1" width="38.5546875" style="164" bestFit="1" customWidth="1"/>
    <col min="2" max="2" width="30.5546875" style="164" bestFit="1" customWidth="1"/>
    <col min="3" max="3" width="39.21875" style="164" bestFit="1" customWidth="1"/>
    <col min="4" max="4" width="27.21875" style="164" customWidth="1"/>
    <col min="5" max="5" width="25" style="233" bestFit="1" customWidth="1"/>
    <col min="6" max="6" width="17.21875" style="164" customWidth="1"/>
    <col min="7" max="7" width="20.77734375" style="236" customWidth="1"/>
    <col min="8" max="8" width="9.21875" style="164"/>
    <col min="9" max="9" width="31.77734375" style="237" bestFit="1" customWidth="1"/>
    <col min="10" max="10" width="33.21875" style="237" bestFit="1" customWidth="1"/>
    <col min="11" max="11" width="9.21875" style="237"/>
    <col min="12" max="12" width="11.77734375" style="238" customWidth="1"/>
    <col min="13" max="13" width="13.21875" style="239" customWidth="1"/>
    <col min="14" max="14" width="12.21875" style="239" bestFit="1" customWidth="1"/>
    <col min="15" max="16384" width="9.21875" style="164"/>
  </cols>
  <sheetData>
    <row r="1" spans="1:15" x14ac:dyDescent="0.25">
      <c r="C1" s="165" t="s">
        <v>225</v>
      </c>
    </row>
    <row r="3" spans="1:15" ht="14.4" x14ac:dyDescent="0.3">
      <c r="C3" s="240" t="s">
        <v>2920</v>
      </c>
      <c r="D3" s="240" t="s">
        <v>229</v>
      </c>
      <c r="E3" s="241" t="s">
        <v>2921</v>
      </c>
      <c r="F3" s="240" t="s">
        <v>230</v>
      </c>
      <c r="G3" s="242" t="s">
        <v>2878</v>
      </c>
    </row>
    <row r="5" spans="1:15" ht="14.4" x14ac:dyDescent="0.3">
      <c r="A5" s="332" t="s">
        <v>2922</v>
      </c>
      <c r="B5" s="332"/>
      <c r="C5" s="332"/>
      <c r="D5" s="332"/>
      <c r="E5" s="332"/>
      <c r="F5" s="332"/>
    </row>
    <row r="6" spans="1:15" ht="43.2" x14ac:dyDescent="0.3">
      <c r="A6" s="243" t="s">
        <v>2923</v>
      </c>
      <c r="B6" s="243" t="s">
        <v>2891</v>
      </c>
      <c r="C6" s="243" t="s">
        <v>2924</v>
      </c>
      <c r="D6" s="240" t="s">
        <v>2925</v>
      </c>
      <c r="E6" s="241" t="s">
        <v>2926</v>
      </c>
      <c r="F6" s="240" t="s">
        <v>2878</v>
      </c>
      <c r="G6" s="244" t="s">
        <v>2869</v>
      </c>
      <c r="I6" s="245" t="s">
        <v>2923</v>
      </c>
      <c r="J6" s="245" t="s">
        <v>2924</v>
      </c>
      <c r="K6" s="245" t="s">
        <v>2925</v>
      </c>
      <c r="L6" s="245" t="s">
        <v>2926</v>
      </c>
      <c r="M6" s="246" t="s">
        <v>233</v>
      </c>
      <c r="N6" s="247" t="s">
        <v>2869</v>
      </c>
      <c r="O6" s="248"/>
    </row>
    <row r="7" spans="1:15" x14ac:dyDescent="0.25">
      <c r="A7" s="174" t="s">
        <v>2927</v>
      </c>
      <c r="B7" s="174" t="s">
        <v>242</v>
      </c>
      <c r="C7" s="174" t="s">
        <v>2928</v>
      </c>
      <c r="D7" s="174">
        <v>8</v>
      </c>
      <c r="E7" s="249">
        <v>20000</v>
      </c>
      <c r="F7" s="250">
        <f t="shared" ref="F7:F10" si="0">IF(A7="","",IF(A7="Vehicle",75*D7*E7,14.5*D7*E7))</f>
        <v>12000000</v>
      </c>
      <c r="G7" s="251">
        <f>IF(F7="","",F7/[1]SUMMARY!$J$5)</f>
        <v>120000</v>
      </c>
      <c r="I7" s="252" t="str">
        <f t="shared" ref="I7:I10" si="1">+IF(A7="","",A7)</f>
        <v>Vehicle</v>
      </c>
      <c r="J7" s="252" t="str">
        <f t="shared" ref="J7:L10" si="2">+IF(C7="","",C7)</f>
        <v>Transport Field &amp; Follow ups</v>
      </c>
      <c r="K7" s="252">
        <f t="shared" si="2"/>
        <v>8</v>
      </c>
      <c r="L7" s="253">
        <f t="shared" si="2"/>
        <v>20000</v>
      </c>
      <c r="M7" s="254">
        <f>+IF(F7="","",F7/[1]SUMMARY!$J$5)</f>
        <v>120000</v>
      </c>
      <c r="N7" s="254">
        <f t="shared" ref="N7:N10" si="3">+IF(G7="","",G7)</f>
        <v>120000</v>
      </c>
    </row>
    <row r="8" spans="1:15" x14ac:dyDescent="0.25">
      <c r="A8" s="174"/>
      <c r="B8" s="174"/>
      <c r="C8" s="174"/>
      <c r="D8" s="174"/>
      <c r="E8" s="249"/>
      <c r="F8" s="250" t="str">
        <f t="shared" si="0"/>
        <v/>
      </c>
      <c r="G8" s="251" t="str">
        <f>IF(F8="","",F8/[1]SUMMARY!$J$5)</f>
        <v/>
      </c>
      <c r="I8" s="252" t="str">
        <f t="shared" si="1"/>
        <v/>
      </c>
      <c r="J8" s="252" t="str">
        <f t="shared" si="2"/>
        <v/>
      </c>
      <c r="K8" s="252" t="str">
        <f t="shared" si="2"/>
        <v/>
      </c>
      <c r="L8" s="253" t="str">
        <f t="shared" si="2"/>
        <v/>
      </c>
      <c r="M8" s="254" t="str">
        <f>+IF(F8="","",F8/[1]SUMMARY!$J$5)</f>
        <v/>
      </c>
      <c r="N8" s="254" t="str">
        <f t="shared" si="3"/>
        <v/>
      </c>
    </row>
    <row r="9" spans="1:15" x14ac:dyDescent="0.25">
      <c r="A9" s="174"/>
      <c r="B9" s="174"/>
      <c r="C9" s="174"/>
      <c r="D9" s="174"/>
      <c r="E9" s="249"/>
      <c r="F9" s="250" t="str">
        <f t="shared" si="0"/>
        <v/>
      </c>
      <c r="G9" s="251" t="str">
        <f>IF(F9="","",F9/[1]SUMMARY!$J$5)</f>
        <v/>
      </c>
      <c r="I9" s="252" t="str">
        <f t="shared" si="1"/>
        <v/>
      </c>
      <c r="J9" s="252" t="str">
        <f t="shared" si="2"/>
        <v/>
      </c>
      <c r="K9" s="252" t="str">
        <f t="shared" si="2"/>
        <v/>
      </c>
      <c r="L9" s="253" t="str">
        <f t="shared" si="2"/>
        <v/>
      </c>
      <c r="M9" s="254" t="str">
        <f>+IF(F9="","",F9/[1]SUMMARY!$J$5)</f>
        <v/>
      </c>
      <c r="N9" s="254" t="str">
        <f t="shared" si="3"/>
        <v/>
      </c>
    </row>
    <row r="10" spans="1:15" x14ac:dyDescent="0.25">
      <c r="A10" s="174"/>
      <c r="B10" s="174"/>
      <c r="C10" s="174"/>
      <c r="D10" s="174"/>
      <c r="E10" s="249"/>
      <c r="F10" s="250" t="str">
        <f t="shared" si="0"/>
        <v/>
      </c>
      <c r="G10" s="251" t="str">
        <f>IF(F10="","",F10/[1]SUMMARY!$J$5)</f>
        <v/>
      </c>
      <c r="I10" s="252" t="str">
        <f t="shared" si="1"/>
        <v/>
      </c>
      <c r="J10" s="252" t="str">
        <f t="shared" si="2"/>
        <v/>
      </c>
      <c r="K10" s="252" t="str">
        <f t="shared" si="2"/>
        <v/>
      </c>
      <c r="L10" s="253" t="str">
        <f t="shared" si="2"/>
        <v/>
      </c>
      <c r="M10" s="254" t="str">
        <f>+IF(F10="","",F10/[1]SUMMARY!$J$5)</f>
        <v/>
      </c>
      <c r="N10" s="254" t="str">
        <f t="shared" si="3"/>
        <v/>
      </c>
    </row>
    <row r="11" spans="1:15" ht="14.4" x14ac:dyDescent="0.3">
      <c r="A11" s="174"/>
      <c r="B11" s="174"/>
      <c r="C11" s="174"/>
      <c r="D11" s="174"/>
      <c r="E11" s="241" t="s">
        <v>2929</v>
      </c>
      <c r="F11" s="255">
        <f>SUM(F7:F10)</f>
        <v>12000000</v>
      </c>
      <c r="G11" s="256">
        <f>SUM(G7:G10)</f>
        <v>120000</v>
      </c>
      <c r="I11" s="257" t="s">
        <v>2929</v>
      </c>
      <c r="J11" s="252"/>
      <c r="K11" s="252"/>
      <c r="L11" s="253"/>
      <c r="M11" s="254"/>
      <c r="N11" s="258">
        <f>SUM(N7:N10)</f>
        <v>120000</v>
      </c>
    </row>
    <row r="13" spans="1:15" ht="14.4" x14ac:dyDescent="0.3">
      <c r="A13" s="332" t="s">
        <v>2930</v>
      </c>
      <c r="B13" s="332"/>
      <c r="C13" s="332"/>
      <c r="D13" s="332"/>
      <c r="E13" s="332"/>
      <c r="F13" s="332"/>
    </row>
    <row r="14" spans="1:15" ht="40.200000000000003" x14ac:dyDescent="0.3">
      <c r="A14" s="259" t="s">
        <v>2931</v>
      </c>
      <c r="B14" s="243" t="s">
        <v>2891</v>
      </c>
      <c r="C14" s="240" t="s">
        <v>2932</v>
      </c>
      <c r="D14" s="240" t="s">
        <v>2933</v>
      </c>
      <c r="E14" s="241" t="s">
        <v>2934</v>
      </c>
      <c r="F14" s="240" t="s">
        <v>2878</v>
      </c>
      <c r="G14" s="244" t="s">
        <v>2869</v>
      </c>
      <c r="I14" s="245" t="str">
        <f>+A14</f>
        <v>TRAINING DESCRIPTION eg Diploma, Degree etc</v>
      </c>
      <c r="J14" s="245" t="str">
        <f>+C14</f>
        <v>TRAINING INSTITUTION</v>
      </c>
      <c r="K14" s="245" t="str">
        <f>+D14</f>
        <v>NO. MONTHS</v>
      </c>
      <c r="L14" s="245" t="s">
        <v>2935</v>
      </c>
      <c r="M14" s="246" t="str">
        <f>+G14</f>
        <v>TOTAL AMOUNT (USD)</v>
      </c>
      <c r="N14" s="260"/>
    </row>
    <row r="15" spans="1:15" x14ac:dyDescent="0.25">
      <c r="A15" s="174" t="s">
        <v>2936</v>
      </c>
      <c r="B15" s="174" t="s">
        <v>242</v>
      </c>
      <c r="C15" s="174" t="s">
        <v>2937</v>
      </c>
      <c r="D15" s="174">
        <v>1</v>
      </c>
      <c r="E15" s="249">
        <v>1500000</v>
      </c>
      <c r="F15" s="250">
        <f t="shared" ref="F15:F17" si="4">D15*E15</f>
        <v>1500000</v>
      </c>
      <c r="G15" s="251">
        <f>F15/[1]SUMMARY!$J$5</f>
        <v>15000</v>
      </c>
      <c r="I15" s="252" t="str">
        <f>+IF(A15="","",A15)</f>
        <v xml:space="preserve">Training  </v>
      </c>
      <c r="J15" s="252" t="str">
        <f t="shared" ref="J15:K15" si="5">+IF(C15="","",C15)</f>
        <v>TBD</v>
      </c>
      <c r="K15" s="252">
        <f t="shared" si="5"/>
        <v>1</v>
      </c>
      <c r="L15" s="260">
        <f>+IF(E15="","",E15/[1]SUMMARY!$J$5)</f>
        <v>15000</v>
      </c>
      <c r="M15" s="254">
        <f t="shared" ref="M15" si="6">+IF(G15="","",G15)</f>
        <v>15000</v>
      </c>
      <c r="N15" s="254"/>
    </row>
    <row r="16" spans="1:15" x14ac:dyDescent="0.25">
      <c r="A16" s="261"/>
      <c r="B16" s="174"/>
      <c r="C16" s="174"/>
      <c r="D16" s="174"/>
      <c r="E16" s="249"/>
      <c r="F16" s="250">
        <f t="shared" si="4"/>
        <v>0</v>
      </c>
      <c r="G16" s="251">
        <f>F16/[1]SUMMARY!$J$5</f>
        <v>0</v>
      </c>
      <c r="I16" s="252"/>
      <c r="J16" s="252"/>
      <c r="K16" s="252"/>
      <c r="L16" s="260"/>
      <c r="M16" s="254"/>
      <c r="N16" s="254"/>
    </row>
    <row r="17" spans="1:14" x14ac:dyDescent="0.25">
      <c r="A17" s="174"/>
      <c r="B17" s="174"/>
      <c r="C17" s="174"/>
      <c r="D17" s="174"/>
      <c r="E17" s="249"/>
      <c r="F17" s="250">
        <f t="shared" si="4"/>
        <v>0</v>
      </c>
      <c r="G17" s="251">
        <f>F17/[1]SUMMARY!$J$5</f>
        <v>0</v>
      </c>
      <c r="I17" s="252"/>
      <c r="J17" s="252"/>
      <c r="K17" s="252"/>
      <c r="L17" s="260"/>
      <c r="M17" s="254"/>
      <c r="N17" s="254"/>
    </row>
    <row r="18" spans="1:14" ht="14.4" x14ac:dyDescent="0.3">
      <c r="A18" s="262"/>
      <c r="B18" s="174"/>
      <c r="C18" s="35"/>
      <c r="D18" s="174"/>
      <c r="E18" s="249"/>
      <c r="F18" s="250"/>
      <c r="G18" s="251"/>
      <c r="I18" s="252"/>
      <c r="J18" s="252"/>
      <c r="K18" s="252"/>
      <c r="L18" s="260"/>
      <c r="M18" s="254"/>
      <c r="N18" s="254"/>
    </row>
    <row r="19" spans="1:14" ht="14.4" x14ac:dyDescent="0.3">
      <c r="A19" s="262"/>
      <c r="B19" s="174"/>
      <c r="C19" s="35"/>
      <c r="D19" s="174"/>
      <c r="E19" s="249"/>
      <c r="F19" s="250"/>
      <c r="G19" s="251"/>
      <c r="I19" s="252"/>
      <c r="J19" s="252"/>
      <c r="K19" s="252"/>
      <c r="L19" s="260"/>
      <c r="M19" s="254"/>
      <c r="N19" s="254"/>
    </row>
    <row r="20" spans="1:14" ht="14.4" x14ac:dyDescent="0.3">
      <c r="A20" s="262"/>
      <c r="B20" s="174"/>
      <c r="C20" s="35"/>
      <c r="D20" s="174"/>
      <c r="E20" s="249"/>
      <c r="F20" s="250"/>
      <c r="G20" s="251"/>
      <c r="I20" s="252"/>
      <c r="J20" s="252"/>
      <c r="K20" s="252"/>
      <c r="L20" s="260"/>
      <c r="M20" s="254"/>
      <c r="N20" s="254"/>
    </row>
    <row r="21" spans="1:14" ht="14.4" x14ac:dyDescent="0.3">
      <c r="A21" s="174"/>
      <c r="B21" s="174"/>
      <c r="C21" s="174"/>
      <c r="D21" s="174"/>
      <c r="E21" s="241" t="s">
        <v>2929</v>
      </c>
      <c r="F21" s="255">
        <f>SUM(F15:F15)</f>
        <v>1500000</v>
      </c>
      <c r="G21" s="256">
        <f>SUM(G15:G15)</f>
        <v>15000</v>
      </c>
      <c r="I21" s="257" t="s">
        <v>2929</v>
      </c>
      <c r="J21" s="252"/>
      <c r="K21" s="252"/>
      <c r="L21" s="253"/>
      <c r="M21" s="258">
        <f>SUM(M15:M15)</f>
        <v>15000</v>
      </c>
      <c r="N21" s="254"/>
    </row>
    <row r="22" spans="1:14" s="263" customFormat="1" x14ac:dyDescent="0.25">
      <c r="E22" s="264"/>
      <c r="G22" s="265"/>
      <c r="I22" s="266"/>
      <c r="J22" s="266"/>
      <c r="K22" s="266"/>
      <c r="L22" s="267"/>
      <c r="M22" s="268"/>
      <c r="N22" s="268"/>
    </row>
    <row r="23" spans="1:14" s="263" customFormat="1" ht="14.4" x14ac:dyDescent="0.3">
      <c r="A23" s="333" t="s">
        <v>2938</v>
      </c>
      <c r="B23" s="333"/>
      <c r="C23" s="333"/>
      <c r="D23" s="333"/>
      <c r="E23" s="333"/>
      <c r="F23" s="333"/>
      <c r="G23" s="265"/>
      <c r="I23" s="266"/>
      <c r="J23" s="266"/>
      <c r="K23" s="266"/>
      <c r="L23" s="267"/>
      <c r="M23" s="268"/>
      <c r="N23" s="268"/>
    </row>
    <row r="24" spans="1:14" x14ac:dyDescent="0.25">
      <c r="I24" s="266"/>
      <c r="J24" s="266"/>
      <c r="K24" s="266"/>
      <c r="L24" s="267"/>
      <c r="M24" s="268"/>
      <c r="N24" s="268"/>
    </row>
    <row r="25" spans="1:14" ht="40.200000000000003" x14ac:dyDescent="0.3">
      <c r="A25" s="259" t="s">
        <v>2939</v>
      </c>
      <c r="B25" s="243" t="s">
        <v>2891</v>
      </c>
      <c r="C25" s="240" t="s">
        <v>2940</v>
      </c>
      <c r="D25" s="240" t="s">
        <v>229</v>
      </c>
      <c r="E25" s="241" t="s">
        <v>2941</v>
      </c>
      <c r="F25" s="240" t="s">
        <v>2878</v>
      </c>
      <c r="G25" s="244" t="s">
        <v>2869</v>
      </c>
      <c r="I25" s="245" t="str">
        <f>+A25</f>
        <v>OTHER DESCRIPTION</v>
      </c>
      <c r="J25" s="245" t="str">
        <f>+C25</f>
        <v>NATURE</v>
      </c>
      <c r="K25" s="245" t="str">
        <f>+D25</f>
        <v>QUANTITY</v>
      </c>
      <c r="L25" s="245" t="s">
        <v>233</v>
      </c>
      <c r="M25" s="246" t="str">
        <f>+G25</f>
        <v>TOTAL AMOUNT (USD)</v>
      </c>
      <c r="N25" s="258"/>
    </row>
    <row r="26" spans="1:14" ht="14.4" x14ac:dyDescent="0.3">
      <c r="A26" s="269" t="s">
        <v>2942</v>
      </c>
      <c r="B26" s="174" t="s">
        <v>242</v>
      </c>
      <c r="C26" s="269" t="s">
        <v>2943</v>
      </c>
      <c r="D26" s="174">
        <v>12</v>
      </c>
      <c r="E26" s="270">
        <v>125000</v>
      </c>
      <c r="F26" s="250">
        <f t="shared" ref="F26:F31" si="7">E26*D26</f>
        <v>1500000</v>
      </c>
      <c r="G26" s="251">
        <f>F26/[1]SUMMARY!$J$5</f>
        <v>15000</v>
      </c>
      <c r="I26" s="271" t="str">
        <f>+IF(A26="","",A26)</f>
        <v>Airtime  and Communication Costs</v>
      </c>
      <c r="J26" s="271" t="str">
        <f t="shared" ref="J26:K31" si="8">+IF(C26="","",C26)</f>
        <v>Airtime for Communication /Internet</v>
      </c>
      <c r="K26" s="271">
        <f t="shared" si="8"/>
        <v>12</v>
      </c>
      <c r="L26" s="272">
        <f>+IF(E26="","",E26/[1]SUMMARY!J$5)</f>
        <v>1250</v>
      </c>
      <c r="M26" s="273">
        <f t="shared" ref="M26:M30" si="9">+IF(G26="","",G26)</f>
        <v>15000</v>
      </c>
      <c r="N26" s="254"/>
    </row>
    <row r="27" spans="1:14" ht="14.4" x14ac:dyDescent="0.3">
      <c r="A27" s="174"/>
      <c r="B27" s="174"/>
      <c r="C27" s="174"/>
      <c r="D27" s="174"/>
      <c r="E27" s="270"/>
      <c r="F27" s="250">
        <f t="shared" si="7"/>
        <v>0</v>
      </c>
      <c r="G27" s="251">
        <f>F27/[1]SUMMARY!$J$5</f>
        <v>0</v>
      </c>
      <c r="I27" s="271"/>
      <c r="J27" s="271" t="str">
        <f t="shared" si="8"/>
        <v/>
      </c>
      <c r="K27" s="271" t="str">
        <f t="shared" si="8"/>
        <v/>
      </c>
      <c r="L27" s="272" t="str">
        <f>+IF(E27="","",E27/[1]SUMMARY!J$5)</f>
        <v/>
      </c>
      <c r="M27" s="273">
        <f t="shared" si="9"/>
        <v>0</v>
      </c>
      <c r="N27" s="254"/>
    </row>
    <row r="28" spans="1:14" ht="14.4" x14ac:dyDescent="0.3">
      <c r="A28" s="174"/>
      <c r="B28" s="174"/>
      <c r="C28" s="174"/>
      <c r="D28" s="174"/>
      <c r="E28" s="270"/>
      <c r="F28" s="250">
        <f t="shared" si="7"/>
        <v>0</v>
      </c>
      <c r="G28" s="251">
        <f>F28/[1]SUMMARY!$J$5</f>
        <v>0</v>
      </c>
      <c r="I28" s="271"/>
      <c r="J28" s="271" t="str">
        <f t="shared" si="8"/>
        <v/>
      </c>
      <c r="K28" s="271" t="str">
        <f t="shared" si="8"/>
        <v/>
      </c>
      <c r="L28" s="272" t="str">
        <f>+IF(E28="","",E28/[1]SUMMARY!J$5)</f>
        <v/>
      </c>
      <c r="M28" s="273">
        <f t="shared" si="9"/>
        <v>0</v>
      </c>
      <c r="N28" s="254"/>
    </row>
    <row r="29" spans="1:14" ht="14.4" x14ac:dyDescent="0.3">
      <c r="A29" s="174"/>
      <c r="B29" s="174"/>
      <c r="C29" s="174"/>
      <c r="D29" s="174"/>
      <c r="E29" s="270"/>
      <c r="F29" s="250">
        <f t="shared" si="7"/>
        <v>0</v>
      </c>
      <c r="G29" s="251">
        <f>F29/[1]SUMMARY!$J$5</f>
        <v>0</v>
      </c>
      <c r="I29" s="271"/>
      <c r="J29" s="271" t="str">
        <f t="shared" si="8"/>
        <v/>
      </c>
      <c r="K29" s="271" t="str">
        <f t="shared" si="8"/>
        <v/>
      </c>
      <c r="L29" s="272" t="str">
        <f>+IF(E29="","",E29/[1]SUMMARY!J$5)</f>
        <v/>
      </c>
      <c r="M29" s="273">
        <f t="shared" si="9"/>
        <v>0</v>
      </c>
      <c r="N29" s="254"/>
    </row>
    <row r="30" spans="1:14" ht="14.4" x14ac:dyDescent="0.3">
      <c r="A30" s="174"/>
      <c r="B30" s="174"/>
      <c r="C30" s="174"/>
      <c r="D30" s="174"/>
      <c r="E30" s="270"/>
      <c r="F30" s="250">
        <f t="shared" si="7"/>
        <v>0</v>
      </c>
      <c r="G30" s="251">
        <f>F30/[1]SUMMARY!$J$5</f>
        <v>0</v>
      </c>
      <c r="I30" s="271" t="str">
        <f>+IF(A30="","",A30)</f>
        <v/>
      </c>
      <c r="J30" s="271" t="str">
        <f t="shared" si="8"/>
        <v/>
      </c>
      <c r="K30" s="271" t="str">
        <f t="shared" si="8"/>
        <v/>
      </c>
      <c r="L30" s="272" t="str">
        <f>+IF(E30="","",E30/[1]SUMMARY!J$5)</f>
        <v/>
      </c>
      <c r="M30" s="273">
        <f t="shared" si="9"/>
        <v>0</v>
      </c>
      <c r="N30" s="254"/>
    </row>
    <row r="31" spans="1:14" x14ac:dyDescent="0.25">
      <c r="A31" s="174"/>
      <c r="B31" s="174"/>
      <c r="C31" s="174"/>
      <c r="D31" s="174"/>
      <c r="E31" s="249"/>
      <c r="F31" s="250">
        <f t="shared" si="7"/>
        <v>0</v>
      </c>
      <c r="G31" s="251">
        <f>F31/[1]SUMMARY!$J$5</f>
        <v>0</v>
      </c>
      <c r="I31" s="271" t="str">
        <f t="shared" ref="I31" si="10">+IF(A31="","",A31)</f>
        <v/>
      </c>
      <c r="J31" s="271" t="str">
        <f t="shared" si="8"/>
        <v/>
      </c>
      <c r="K31" s="271" t="str">
        <f t="shared" si="8"/>
        <v/>
      </c>
      <c r="L31" s="272" t="str">
        <f>+IF(E31="","",E31/[1]SUMMARY!J$5)</f>
        <v/>
      </c>
      <c r="M31" s="274">
        <f>SUM(M26:M30)</f>
        <v>15000</v>
      </c>
      <c r="N31" s="254"/>
    </row>
    <row r="32" spans="1:14" ht="14.4" x14ac:dyDescent="0.3">
      <c r="A32" s="174"/>
      <c r="B32" s="174"/>
      <c r="C32" s="174"/>
      <c r="D32" s="174"/>
      <c r="E32" s="241" t="s">
        <v>2929</v>
      </c>
      <c r="F32" s="275">
        <f>SUM(F26:F31)</f>
        <v>1500000</v>
      </c>
      <c r="G32" s="276">
        <f>SUM(G26:G31)</f>
        <v>15000</v>
      </c>
      <c r="I32" s="257" t="s">
        <v>2929</v>
      </c>
      <c r="J32" s="252"/>
      <c r="K32" s="252"/>
      <c r="L32" s="253"/>
      <c r="M32" s="258"/>
      <c r="N32" s="254"/>
    </row>
    <row r="33" spans="2:14" x14ac:dyDescent="0.25">
      <c r="I33" s="266"/>
      <c r="J33" s="266"/>
      <c r="K33" s="266"/>
      <c r="L33" s="267"/>
      <c r="M33" s="268"/>
      <c r="N33" s="268"/>
    </row>
    <row r="34" spans="2:14" ht="14.4" x14ac:dyDescent="0.3">
      <c r="E34" s="241" t="s">
        <v>2878</v>
      </c>
      <c r="F34" s="277">
        <f>+F32+F21+F11</f>
        <v>15000000</v>
      </c>
      <c r="G34" s="276">
        <f>+G32+G21+G11</f>
        <v>150000</v>
      </c>
      <c r="I34" s="257" t="s">
        <v>2878</v>
      </c>
      <c r="J34" s="252"/>
      <c r="K34" s="252"/>
      <c r="L34" s="253"/>
      <c r="M34" s="254"/>
      <c r="N34" s="258">
        <f>+M31+M21+N11</f>
        <v>150000</v>
      </c>
    </row>
    <row r="43" spans="2:14" hidden="1" x14ac:dyDescent="0.25"/>
    <row r="44" spans="2:14" s="176" customFormat="1" ht="13.8" hidden="1" x14ac:dyDescent="0.3">
      <c r="B44" s="139" t="s">
        <v>235</v>
      </c>
      <c r="E44" s="233"/>
      <c r="G44" s="278"/>
      <c r="I44" s="279"/>
      <c r="J44" s="279"/>
      <c r="K44" s="279"/>
      <c r="L44" s="280"/>
      <c r="M44" s="279"/>
      <c r="N44" s="279"/>
    </row>
    <row r="45" spans="2:14" s="176" customFormat="1" ht="13.8" hidden="1" x14ac:dyDescent="0.3">
      <c r="B45" s="139" t="s">
        <v>242</v>
      </c>
      <c r="E45" s="233"/>
      <c r="G45" s="278"/>
      <c r="I45" s="279"/>
      <c r="J45" s="279"/>
      <c r="K45" s="279"/>
      <c r="L45" s="280"/>
      <c r="M45" s="279"/>
      <c r="N45" s="279"/>
    </row>
    <row r="46" spans="2:14" s="176" customFormat="1" ht="13.8" hidden="1" x14ac:dyDescent="0.3">
      <c r="B46" s="140" t="s">
        <v>286</v>
      </c>
      <c r="E46" s="233"/>
      <c r="G46" s="278"/>
      <c r="I46" s="279"/>
      <c r="J46" s="279"/>
      <c r="K46" s="279"/>
      <c r="L46" s="280"/>
      <c r="M46" s="279"/>
      <c r="N46" s="279"/>
    </row>
    <row r="47" spans="2:14" s="176" customFormat="1" ht="13.8" hidden="1" x14ac:dyDescent="0.3">
      <c r="B47" s="139" t="s">
        <v>289</v>
      </c>
      <c r="E47" s="233"/>
      <c r="G47" s="278"/>
      <c r="I47" s="279"/>
      <c r="J47" s="279"/>
      <c r="K47" s="279"/>
      <c r="L47" s="280"/>
      <c r="M47" s="279"/>
      <c r="N47" s="279"/>
    </row>
    <row r="48" spans="2:14" s="176" customFormat="1" hidden="1" x14ac:dyDescent="0.25">
      <c r="E48" s="233"/>
      <c r="G48" s="278"/>
      <c r="I48" s="279"/>
      <c r="J48" s="279"/>
      <c r="K48" s="279"/>
      <c r="L48" s="280"/>
      <c r="M48" s="279"/>
      <c r="N48" s="279"/>
    </row>
    <row r="49" spans="5:14" s="176" customFormat="1" hidden="1" x14ac:dyDescent="0.25">
      <c r="E49" s="233"/>
      <c r="G49" s="278"/>
      <c r="I49" s="279"/>
      <c r="J49" s="279"/>
      <c r="K49" s="279"/>
      <c r="L49" s="280"/>
      <c r="M49" s="279"/>
      <c r="N49" s="279"/>
    </row>
    <row r="50" spans="5:14" hidden="1" x14ac:dyDescent="0.25"/>
    <row r="51" spans="5:14" hidden="1" x14ac:dyDescent="0.25"/>
    <row r="52" spans="5:14" hidden="1" x14ac:dyDescent="0.25"/>
  </sheetData>
  <mergeCells count="3">
    <mergeCell ref="A5:F5"/>
    <mergeCell ref="A13:F13"/>
    <mergeCell ref="A23:F23"/>
  </mergeCells>
  <dataValidations count="12">
    <dataValidation type="list" allowBlank="1" showDropDown="1" showInputMessage="1" showErrorMessage="1" sqref="F1:G6 F33:G33 F35:G65497 F11:G31" xr:uid="{00000000-0002-0000-0700-000000000000}">
      <formula1>"SECURED"</formula1>
    </dataValidation>
    <dataValidation type="decimal" operator="greaterThan" allowBlank="1" showInputMessage="1" showErrorMessage="1" errorTitle="KEMRI CDC BUDGET TEMPLATE" error="Please Enter Valid Unit Cost" sqref="E15:E20" xr:uid="{00000000-0002-0000-0700-000001000000}">
      <formula1>0</formula1>
    </dataValidation>
    <dataValidation type="custom" allowBlank="1" showDropDown="1" showInputMessage="1" showErrorMessage="1" sqref="F7:F10" xr:uid="{00000000-0002-0000-0700-000002000000}">
      <formula1>"secured"</formula1>
    </dataValidation>
    <dataValidation type="list" allowBlank="1" showDropDown="1" showInputMessage="1" showErrorMessage="1" sqref="G7:G10" xr:uid="{00000000-0002-0000-0700-000003000000}">
      <formula1>"secured"</formula1>
    </dataValidation>
    <dataValidation type="list" allowBlank="1" showInputMessage="1" showErrorMessage="1" sqref="A7:A10" xr:uid="{00000000-0002-0000-0700-000004000000}">
      <formula1>"Vehicle, Motor bike"</formula1>
    </dataValidation>
    <dataValidation type="decimal" operator="greaterThan" allowBlank="1" showInputMessage="1" showErrorMessage="1" errorTitle="KEMRI CDC BUDGET TEMPLATE" error="Invalid Months" sqref="D7:D10" xr:uid="{00000000-0002-0000-0700-000005000000}">
      <formula1>0</formula1>
    </dataValidation>
    <dataValidation type="decimal" operator="greaterThan" allowBlank="1" showInputMessage="1" showErrorMessage="1" errorTitle="KEMRI CDC BUDGET TEMPLATE" error="Please Use A Valid Mileage" sqref="E7:E10" xr:uid="{00000000-0002-0000-0700-000006000000}">
      <formula1>0</formula1>
    </dataValidation>
    <dataValidation type="decimal" operator="greaterThan" allowBlank="1" showInputMessage="1" showErrorMessage="1" errorTitle="KEMRI CDC BUDGET TEMPLATE" error="Please Enter A Valid Unit Cost" sqref="E26:E31" xr:uid="{00000000-0002-0000-0700-000007000000}">
      <formula1>0</formula1>
    </dataValidation>
    <dataValidation type="custom" allowBlank="1" showDropDown="1" showInputMessage="1" showErrorMessage="1" sqref="M32:M1048576 N35:N1048576 I1:L1048576 M1:M30 N1:N33" xr:uid="{00000000-0002-0000-0700-000008000000}">
      <formula1>"SECURED"</formula1>
    </dataValidation>
    <dataValidation allowBlank="1" showDropDown="1" showInputMessage="1" showErrorMessage="1" sqref="F32:G32 F34:G34 M31 N34" xr:uid="{00000000-0002-0000-0700-000009000000}"/>
    <dataValidation type="list" allowBlank="1" showInputMessage="1" showErrorMessage="1" sqref="B7:B10 B15:B20 B26:B31" xr:uid="{00000000-0002-0000-0700-00000A000000}">
      <formula1>$B$44:$B$47</formula1>
    </dataValidation>
    <dataValidation type="decimal" operator="greaterThan" allowBlank="1" showInputMessage="1" showErrorMessage="1" errorTitle="KEMRI CDC BUDGET TEMPLATE" error="Please Enter A Valid Quantity" sqref="D26:D31 D15:D20" xr:uid="{00000000-0002-0000-0700-00000B000000}">
      <formula1>0</formula1>
    </dataValidation>
  </dataValidations>
  <hyperlinks>
    <hyperlink ref="C1" location="SUMMARY!A1" display="BACK TO BUDGET SUMMARY"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08"/>
  <sheetViews>
    <sheetView tabSelected="1" topLeftCell="C1" workbookViewId="0">
      <selection activeCell="H14" sqref="H14"/>
    </sheetView>
  </sheetViews>
  <sheetFormatPr defaultColWidth="8.88671875" defaultRowHeight="14.4" x14ac:dyDescent="0.3"/>
  <cols>
    <col min="1" max="1" width="53.6640625" bestFit="1" customWidth="1"/>
    <col min="2" max="5" width="8.109375" style="50" customWidth="1"/>
    <col min="6" max="6" width="12.109375" style="50" bestFit="1" customWidth="1"/>
    <col min="7" max="7" width="10.109375" bestFit="1" customWidth="1"/>
    <col min="8" max="8" width="10.109375" customWidth="1"/>
    <col min="9" max="9" width="11.109375" bestFit="1" customWidth="1"/>
    <col min="10" max="10" width="12.5546875" bestFit="1" customWidth="1"/>
    <col min="11" max="11" width="11.21875" customWidth="1"/>
    <col min="12" max="12" width="12.21875" customWidth="1"/>
    <col min="13" max="14" width="11.77734375" customWidth="1"/>
    <col min="15" max="15" width="10.77734375" customWidth="1"/>
    <col min="16" max="16" width="11.44140625" customWidth="1"/>
    <col min="17" max="18" width="10.44140625" customWidth="1"/>
    <col min="19" max="19" width="10.21875" customWidth="1"/>
    <col min="20" max="20" width="12.44140625" customWidth="1"/>
    <col min="21" max="21" width="9.33203125" customWidth="1"/>
    <col min="22" max="24" width="11.6640625" customWidth="1"/>
    <col min="25" max="25" width="18.88671875" bestFit="1" customWidth="1"/>
  </cols>
  <sheetData>
    <row r="1" spans="1:25" ht="18" x14ac:dyDescent="0.3">
      <c r="A1" s="334"/>
      <c r="B1" s="334"/>
      <c r="C1" s="33"/>
      <c r="D1" s="33"/>
      <c r="E1" s="33"/>
      <c r="F1" s="33"/>
    </row>
    <row r="2" spans="1:25" ht="15.6" x14ac:dyDescent="0.3">
      <c r="A2" s="34" t="s">
        <v>78</v>
      </c>
      <c r="B2" s="35"/>
      <c r="C2" s="35"/>
      <c r="D2" s="35"/>
      <c r="E2" s="35"/>
      <c r="F2" s="35"/>
      <c r="G2" s="51"/>
      <c r="H2" s="51"/>
      <c r="I2" s="51"/>
      <c r="J2" s="51"/>
      <c r="K2" s="35"/>
      <c r="L2" s="35"/>
      <c r="M2" s="35"/>
      <c r="N2" s="35"/>
      <c r="O2" s="35"/>
      <c r="P2" s="35"/>
      <c r="Q2" s="35"/>
      <c r="R2" s="35"/>
      <c r="S2" s="35"/>
      <c r="T2" s="35"/>
      <c r="U2" s="35"/>
      <c r="V2" s="35"/>
      <c r="W2" s="35"/>
      <c r="X2" s="35"/>
      <c r="Y2" s="35"/>
    </row>
    <row r="3" spans="1:25" ht="78" x14ac:dyDescent="0.3">
      <c r="A3" s="34" t="s">
        <v>80</v>
      </c>
      <c r="B3" s="36" t="s">
        <v>81</v>
      </c>
      <c r="C3" s="36"/>
      <c r="D3" s="36" t="s">
        <v>81</v>
      </c>
      <c r="E3" s="37" t="s">
        <v>189</v>
      </c>
      <c r="F3" s="37" t="s">
        <v>199</v>
      </c>
      <c r="G3" s="52" t="s">
        <v>79</v>
      </c>
      <c r="H3" s="52"/>
      <c r="I3" s="52"/>
      <c r="J3" s="52"/>
      <c r="K3" s="34" t="s">
        <v>10</v>
      </c>
      <c r="L3" s="34" t="s">
        <v>11</v>
      </c>
      <c r="M3" s="38" t="s">
        <v>12</v>
      </c>
      <c r="N3" s="38" t="s">
        <v>13</v>
      </c>
      <c r="O3" s="38" t="s">
        <v>14</v>
      </c>
      <c r="P3" s="38" t="s">
        <v>15</v>
      </c>
      <c r="Q3" s="38" t="s">
        <v>16</v>
      </c>
      <c r="R3" s="38" t="s">
        <v>82</v>
      </c>
      <c r="S3" s="34" t="s">
        <v>17</v>
      </c>
      <c r="T3" s="34" t="s">
        <v>83</v>
      </c>
      <c r="U3" s="34" t="s">
        <v>84</v>
      </c>
      <c r="V3" s="34" t="s">
        <v>85</v>
      </c>
      <c r="W3" s="34" t="s">
        <v>2962</v>
      </c>
      <c r="X3" s="34" t="s">
        <v>2961</v>
      </c>
      <c r="Y3" s="34" t="s">
        <v>86</v>
      </c>
    </row>
    <row r="4" spans="1:25" ht="15.6" x14ac:dyDescent="0.3">
      <c r="A4" s="39" t="s">
        <v>87</v>
      </c>
      <c r="B4" s="40">
        <v>2</v>
      </c>
      <c r="C4" s="40" t="s">
        <v>187</v>
      </c>
      <c r="D4" s="40" t="str">
        <f>CONCATENATE(C4, " ", B4)</f>
        <v>KMR 2</v>
      </c>
      <c r="E4" s="40" t="s">
        <v>190</v>
      </c>
      <c r="F4" s="40" t="str">
        <f>CONCATENATE(D4, " ", E4)</f>
        <v>KMR 2 Step1</v>
      </c>
      <c r="G4" s="41">
        <v>325188</v>
      </c>
      <c r="H4" s="312">
        <v>0</v>
      </c>
      <c r="I4" s="312">
        <f>G4</f>
        <v>325188</v>
      </c>
      <c r="J4" s="312"/>
      <c r="K4" s="43">
        <v>65000</v>
      </c>
      <c r="L4" s="43">
        <v>21000</v>
      </c>
      <c r="M4" s="42">
        <v>40000</v>
      </c>
      <c r="N4" s="1">
        <v>20000</v>
      </c>
      <c r="O4" s="42"/>
      <c r="P4" s="42">
        <v>80000</v>
      </c>
      <c r="Q4" s="42">
        <v>60000</v>
      </c>
      <c r="R4" s="42"/>
      <c r="S4" s="42">
        <v>11000</v>
      </c>
      <c r="T4" s="42">
        <f>G4+K4+L4+M4+N4+O4+P4+Q4+R4+S4</f>
        <v>622188</v>
      </c>
      <c r="U4" s="42">
        <f>G4*0.31</f>
        <v>100808.28</v>
      </c>
      <c r="V4" s="42">
        <v>260000</v>
      </c>
      <c r="W4" s="42">
        <f xml:space="preserve"> SUM(T4,U4,V4)</f>
        <v>982996.28</v>
      </c>
      <c r="X4" s="42">
        <f>SUM(T4,V3)</f>
        <v>622188</v>
      </c>
      <c r="Y4" s="42">
        <f>((T4*12)+S4+U4+V4)</f>
        <v>7838064.2800000003</v>
      </c>
    </row>
    <row r="5" spans="1:25" ht="15.6" x14ac:dyDescent="0.3">
      <c r="A5" s="39" t="s">
        <v>87</v>
      </c>
      <c r="B5" s="40">
        <v>2</v>
      </c>
      <c r="C5" s="40" t="s">
        <v>187</v>
      </c>
      <c r="D5" s="40" t="str">
        <f t="shared" ref="D5:D68" si="0">CONCATENATE(C5, " ", B5)</f>
        <v>KMR 2</v>
      </c>
      <c r="E5" s="40" t="s">
        <v>191</v>
      </c>
      <c r="F5" s="40" t="str">
        <f t="shared" ref="F5:F68" si="1">CONCATENATE(D5, " ", E5)</f>
        <v>KMR 2 step 2</v>
      </c>
      <c r="G5" s="42">
        <v>336163</v>
      </c>
      <c r="H5" s="312">
        <f>(G5-G4)/G4</f>
        <v>3.3749707861298696E-2</v>
      </c>
      <c r="I5" s="312">
        <f>I4*(1+H5)</f>
        <v>336163</v>
      </c>
      <c r="J5" s="312">
        <f>G5-I5</f>
        <v>0</v>
      </c>
      <c r="K5" s="43">
        <v>65000</v>
      </c>
      <c r="L5" s="43">
        <v>21000</v>
      </c>
      <c r="M5" s="42">
        <v>40000</v>
      </c>
      <c r="N5" s="1">
        <v>20000</v>
      </c>
      <c r="O5" s="42"/>
      <c r="P5" s="42">
        <v>80000</v>
      </c>
      <c r="Q5" s="42">
        <v>60000</v>
      </c>
      <c r="R5" s="42"/>
      <c r="S5" s="42">
        <v>11000</v>
      </c>
      <c r="T5" s="42">
        <f t="shared" ref="T5:T68" si="2">G5+K5+L5+M5+N5+O5+P5+Q5+R5+S5</f>
        <v>633163</v>
      </c>
      <c r="U5" s="42">
        <f t="shared" ref="U5:U11" si="3">G5*0.31</f>
        <v>104210.53</v>
      </c>
      <c r="V5" s="42">
        <v>260000</v>
      </c>
      <c r="W5" s="42">
        <f t="shared" ref="W5:W68" si="4" xml:space="preserve"> SUM(T5,U5,V5)</f>
        <v>997373.53</v>
      </c>
      <c r="X5" s="42">
        <f t="shared" ref="X5:X68" si="5">SUM(T5,V4)</f>
        <v>893163</v>
      </c>
      <c r="Y5" s="42">
        <f t="shared" ref="Y5:Y35" si="6">((T5*12)+S5+U5+V5)</f>
        <v>7973166.5300000003</v>
      </c>
    </row>
    <row r="6" spans="1:25" ht="15.6" x14ac:dyDescent="0.3">
      <c r="A6" s="39" t="s">
        <v>87</v>
      </c>
      <c r="B6" s="40">
        <v>2</v>
      </c>
      <c r="C6" s="40" t="s">
        <v>187</v>
      </c>
      <c r="D6" s="40" t="str">
        <f t="shared" si="0"/>
        <v>KMR 2</v>
      </c>
      <c r="E6" s="40" t="s">
        <v>192</v>
      </c>
      <c r="F6" s="40" t="str">
        <f t="shared" si="1"/>
        <v>KMR 2 Step3</v>
      </c>
      <c r="G6" s="42">
        <v>347577</v>
      </c>
      <c r="H6" s="312">
        <f t="shared" ref="H6:H69" si="7">(G6-G5)/G5</f>
        <v>3.3953766476381993E-2</v>
      </c>
      <c r="I6" s="312">
        <f t="shared" ref="I6:I11" si="8">I5*(1+H6)</f>
        <v>347577</v>
      </c>
      <c r="J6" s="312">
        <f t="shared" ref="J6:J10" si="9">G6-I6</f>
        <v>0</v>
      </c>
      <c r="K6" s="43">
        <v>65000</v>
      </c>
      <c r="L6" s="43">
        <v>21000</v>
      </c>
      <c r="M6" s="42">
        <v>40000</v>
      </c>
      <c r="N6" s="1">
        <v>20000</v>
      </c>
      <c r="O6" s="42"/>
      <c r="P6" s="42">
        <v>80000</v>
      </c>
      <c r="Q6" s="42">
        <v>60000</v>
      </c>
      <c r="R6" s="42"/>
      <c r="S6" s="42">
        <v>11000</v>
      </c>
      <c r="T6" s="42">
        <f t="shared" si="2"/>
        <v>644577</v>
      </c>
      <c r="U6" s="42">
        <f t="shared" si="3"/>
        <v>107748.87</v>
      </c>
      <c r="V6" s="42">
        <v>260000</v>
      </c>
      <c r="W6" s="42">
        <f t="shared" si="4"/>
        <v>1012325.87</v>
      </c>
      <c r="X6" s="42">
        <f t="shared" si="5"/>
        <v>904577</v>
      </c>
      <c r="Y6" s="42">
        <f t="shared" si="6"/>
        <v>8113672.8700000001</v>
      </c>
    </row>
    <row r="7" spans="1:25" ht="15.6" x14ac:dyDescent="0.3">
      <c r="A7" s="39" t="s">
        <v>87</v>
      </c>
      <c r="B7" s="40">
        <v>2</v>
      </c>
      <c r="C7" s="40" t="s">
        <v>187</v>
      </c>
      <c r="D7" s="40" t="str">
        <f t="shared" si="0"/>
        <v>KMR 2</v>
      </c>
      <c r="E7" s="40" t="s">
        <v>193</v>
      </c>
      <c r="F7" s="40" t="str">
        <f t="shared" si="1"/>
        <v>KMR 2 Step4</v>
      </c>
      <c r="G7" s="42">
        <v>359430</v>
      </c>
      <c r="H7" s="312">
        <f t="shared" si="7"/>
        <v>3.4101796148767037E-2</v>
      </c>
      <c r="I7" s="312">
        <f t="shared" si="8"/>
        <v>359430</v>
      </c>
      <c r="J7" s="312">
        <f t="shared" si="9"/>
        <v>0</v>
      </c>
      <c r="K7" s="43">
        <v>65000</v>
      </c>
      <c r="L7" s="43">
        <v>21000</v>
      </c>
      <c r="M7" s="42">
        <v>40000</v>
      </c>
      <c r="N7" s="1">
        <v>20000</v>
      </c>
      <c r="O7" s="42"/>
      <c r="P7" s="42">
        <v>80000</v>
      </c>
      <c r="Q7" s="42">
        <v>60000</v>
      </c>
      <c r="R7" s="42"/>
      <c r="S7" s="42">
        <v>11000</v>
      </c>
      <c r="T7" s="42">
        <f t="shared" si="2"/>
        <v>656430</v>
      </c>
      <c r="U7" s="42">
        <f t="shared" si="3"/>
        <v>111423.3</v>
      </c>
      <c r="V7" s="42">
        <v>260000</v>
      </c>
      <c r="W7" s="42">
        <f t="shared" si="4"/>
        <v>1027853.3</v>
      </c>
      <c r="X7" s="42">
        <f t="shared" si="5"/>
        <v>916430</v>
      </c>
      <c r="Y7" s="42">
        <f t="shared" si="6"/>
        <v>8259583.2999999998</v>
      </c>
    </row>
    <row r="8" spans="1:25" ht="15.6" x14ac:dyDescent="0.3">
      <c r="A8" s="39" t="s">
        <v>87</v>
      </c>
      <c r="B8" s="40">
        <v>2</v>
      </c>
      <c r="C8" s="40" t="s">
        <v>187</v>
      </c>
      <c r="D8" s="40" t="str">
        <f t="shared" si="0"/>
        <v>KMR 2</v>
      </c>
      <c r="E8" s="40" t="s">
        <v>194</v>
      </c>
      <c r="F8" s="40" t="str">
        <f t="shared" si="1"/>
        <v>KMR 2 Step5</v>
      </c>
      <c r="G8" s="43">
        <v>371722</v>
      </c>
      <c r="H8" s="312">
        <f t="shared" si="7"/>
        <v>3.4198592215452246E-2</v>
      </c>
      <c r="I8" s="312">
        <f t="shared" si="8"/>
        <v>371722</v>
      </c>
      <c r="J8" s="312">
        <f t="shared" si="9"/>
        <v>0</v>
      </c>
      <c r="K8" s="43">
        <v>65000</v>
      </c>
      <c r="L8" s="43">
        <v>21000</v>
      </c>
      <c r="M8" s="42">
        <v>40000</v>
      </c>
      <c r="N8" s="1">
        <v>20000</v>
      </c>
      <c r="O8" s="42"/>
      <c r="P8" s="42">
        <v>80000</v>
      </c>
      <c r="Q8" s="42">
        <v>60000</v>
      </c>
      <c r="R8" s="42"/>
      <c r="S8" s="42">
        <v>11000</v>
      </c>
      <c r="T8" s="42">
        <f t="shared" si="2"/>
        <v>668722</v>
      </c>
      <c r="U8" s="42">
        <f t="shared" si="3"/>
        <v>115233.81999999999</v>
      </c>
      <c r="V8" s="42">
        <v>260000</v>
      </c>
      <c r="W8" s="42">
        <f t="shared" si="4"/>
        <v>1043955.82</v>
      </c>
      <c r="X8" s="42">
        <f t="shared" si="5"/>
        <v>928722</v>
      </c>
      <c r="Y8" s="42">
        <f t="shared" si="6"/>
        <v>8410897.8200000003</v>
      </c>
    </row>
    <row r="9" spans="1:25" ht="15.6" x14ac:dyDescent="0.3">
      <c r="A9" s="39" t="s">
        <v>87</v>
      </c>
      <c r="B9" s="40">
        <v>2</v>
      </c>
      <c r="C9" s="40" t="s">
        <v>187</v>
      </c>
      <c r="D9" s="40" t="str">
        <f t="shared" si="0"/>
        <v>KMR 2</v>
      </c>
      <c r="E9" s="40" t="s">
        <v>195</v>
      </c>
      <c r="F9" s="40" t="str">
        <f t="shared" si="1"/>
        <v>KMR 2 Step6</v>
      </c>
      <c r="G9" s="43">
        <v>384453</v>
      </c>
      <c r="H9" s="312">
        <f t="shared" si="7"/>
        <v>3.424871274769855E-2</v>
      </c>
      <c r="I9" s="312">
        <f t="shared" si="8"/>
        <v>384453</v>
      </c>
      <c r="J9" s="312">
        <f t="shared" si="9"/>
        <v>0</v>
      </c>
      <c r="K9" s="43">
        <v>65000</v>
      </c>
      <c r="L9" s="43">
        <v>21000</v>
      </c>
      <c r="M9" s="42">
        <v>40000</v>
      </c>
      <c r="N9" s="1">
        <v>20000</v>
      </c>
      <c r="O9" s="42"/>
      <c r="P9" s="42">
        <v>80000</v>
      </c>
      <c r="Q9" s="42">
        <v>60000</v>
      </c>
      <c r="R9" s="42"/>
      <c r="S9" s="42">
        <v>11000</v>
      </c>
      <c r="T9" s="42">
        <f t="shared" si="2"/>
        <v>681453</v>
      </c>
      <c r="U9" s="42">
        <f t="shared" si="3"/>
        <v>119180.43</v>
      </c>
      <c r="V9" s="42">
        <v>260000</v>
      </c>
      <c r="W9" s="42">
        <f t="shared" si="4"/>
        <v>1060633.43</v>
      </c>
      <c r="X9" s="42">
        <f t="shared" si="5"/>
        <v>941453</v>
      </c>
      <c r="Y9" s="42">
        <f t="shared" si="6"/>
        <v>8567616.4299999997</v>
      </c>
    </row>
    <row r="10" spans="1:25" ht="15.6" x14ac:dyDescent="0.3">
      <c r="A10" s="39" t="s">
        <v>87</v>
      </c>
      <c r="B10" s="40">
        <v>2</v>
      </c>
      <c r="C10" s="40" t="s">
        <v>187</v>
      </c>
      <c r="D10" s="40" t="str">
        <f t="shared" si="0"/>
        <v>KMR 2</v>
      </c>
      <c r="E10" s="40" t="s">
        <v>196</v>
      </c>
      <c r="F10" s="40" t="str">
        <f t="shared" si="1"/>
        <v>KMR 2 Step7</v>
      </c>
      <c r="G10" s="43">
        <v>398062</v>
      </c>
      <c r="H10" s="312">
        <f t="shared" si="7"/>
        <v>3.5398345181335562E-2</v>
      </c>
      <c r="I10" s="312">
        <f t="shared" si="8"/>
        <v>398062</v>
      </c>
      <c r="J10" s="312">
        <f t="shared" si="9"/>
        <v>0</v>
      </c>
      <c r="K10" s="43">
        <v>65000</v>
      </c>
      <c r="L10" s="43">
        <v>21000</v>
      </c>
      <c r="M10" s="42">
        <v>40000</v>
      </c>
      <c r="N10" s="1">
        <v>20000</v>
      </c>
      <c r="O10" s="42"/>
      <c r="P10" s="42">
        <v>80000</v>
      </c>
      <c r="Q10" s="42">
        <v>60000</v>
      </c>
      <c r="R10" s="42"/>
      <c r="S10" s="42">
        <v>11000</v>
      </c>
      <c r="T10" s="42">
        <f t="shared" si="2"/>
        <v>695062</v>
      </c>
      <c r="U10" s="42">
        <f t="shared" si="3"/>
        <v>123399.22</v>
      </c>
      <c r="V10" s="42">
        <v>260000</v>
      </c>
      <c r="W10" s="42">
        <f t="shared" si="4"/>
        <v>1078461.22</v>
      </c>
      <c r="X10" s="42">
        <f t="shared" si="5"/>
        <v>955062</v>
      </c>
      <c r="Y10" s="42">
        <f t="shared" si="6"/>
        <v>8735143.2200000007</v>
      </c>
    </row>
    <row r="11" spans="1:25" ht="15.6" x14ac:dyDescent="0.3">
      <c r="A11" s="39" t="s">
        <v>87</v>
      </c>
      <c r="B11" s="40">
        <v>2</v>
      </c>
      <c r="C11" s="40" t="s">
        <v>187</v>
      </c>
      <c r="D11" s="40" t="str">
        <f t="shared" si="0"/>
        <v>KMR 2</v>
      </c>
      <c r="E11" s="40" t="s">
        <v>197</v>
      </c>
      <c r="F11" s="40" t="str">
        <f t="shared" si="1"/>
        <v>KMR 2 Step8</v>
      </c>
      <c r="G11" s="43">
        <v>412988</v>
      </c>
      <c r="H11" s="312">
        <f t="shared" si="7"/>
        <v>3.7496671372801223E-2</v>
      </c>
      <c r="I11" s="312">
        <f t="shared" si="8"/>
        <v>412988.00000000006</v>
      </c>
      <c r="J11" s="312">
        <f>(H5+H6+H7+H8+H9+H10+H11)/8</f>
        <v>3.0393449000466911E-2</v>
      </c>
      <c r="K11" s="43">
        <v>65000</v>
      </c>
      <c r="L11" s="43">
        <v>21000</v>
      </c>
      <c r="M11" s="42">
        <v>40000</v>
      </c>
      <c r="N11" s="1">
        <v>20000</v>
      </c>
      <c r="O11" s="42"/>
      <c r="P11" s="42">
        <v>80000</v>
      </c>
      <c r="Q11" s="42">
        <v>60000</v>
      </c>
      <c r="R11" s="42"/>
      <c r="S11" s="42">
        <v>11000</v>
      </c>
      <c r="T11" s="42">
        <f t="shared" si="2"/>
        <v>709988</v>
      </c>
      <c r="U11" s="42">
        <f t="shared" si="3"/>
        <v>128026.28</v>
      </c>
      <c r="V11" s="42">
        <v>260000</v>
      </c>
      <c r="W11" s="42">
        <f t="shared" si="4"/>
        <v>1098014.28</v>
      </c>
      <c r="X11" s="42">
        <f t="shared" si="5"/>
        <v>969988</v>
      </c>
      <c r="Y11" s="42">
        <f t="shared" si="6"/>
        <v>8918882.2799999993</v>
      </c>
    </row>
    <row r="12" spans="1:25" ht="15.6" x14ac:dyDescent="0.3">
      <c r="A12" s="39" t="s">
        <v>88</v>
      </c>
      <c r="B12" s="40">
        <v>3</v>
      </c>
      <c r="C12" s="40" t="s">
        <v>187</v>
      </c>
      <c r="D12" s="40" t="str">
        <f t="shared" si="0"/>
        <v>KMR 3</v>
      </c>
      <c r="E12" s="40" t="s">
        <v>190</v>
      </c>
      <c r="F12" s="40" t="str">
        <f t="shared" si="1"/>
        <v>KMR 3 Step1</v>
      </c>
      <c r="G12" s="41">
        <v>220729</v>
      </c>
      <c r="H12" s="312">
        <f t="shared" si="7"/>
        <v>-0.46553168615068719</v>
      </c>
      <c r="I12" s="312">
        <f>G12</f>
        <v>220729</v>
      </c>
      <c r="J12" s="312"/>
      <c r="K12" s="43">
        <v>60000</v>
      </c>
      <c r="L12" s="43">
        <v>17000</v>
      </c>
      <c r="M12" s="42">
        <v>40000</v>
      </c>
      <c r="N12" s="1">
        <v>20000</v>
      </c>
      <c r="O12" s="42"/>
      <c r="P12" s="42">
        <v>80000</v>
      </c>
      <c r="Q12" s="42">
        <v>51000</v>
      </c>
      <c r="R12" s="42"/>
      <c r="S12" s="42">
        <v>11000</v>
      </c>
      <c r="T12" s="42">
        <f t="shared" si="2"/>
        <v>499729</v>
      </c>
      <c r="U12" s="42">
        <f>G12*0.31</f>
        <v>68425.990000000005</v>
      </c>
      <c r="V12" s="42">
        <v>220000</v>
      </c>
      <c r="W12" s="42">
        <f t="shared" si="4"/>
        <v>788154.99</v>
      </c>
      <c r="X12" s="42">
        <f t="shared" si="5"/>
        <v>759729</v>
      </c>
      <c r="Y12" s="42">
        <f t="shared" si="6"/>
        <v>6296173.9900000002</v>
      </c>
    </row>
    <row r="13" spans="1:25" ht="15.6" x14ac:dyDescent="0.3">
      <c r="A13" s="39" t="s">
        <v>88</v>
      </c>
      <c r="B13" s="40">
        <v>3</v>
      </c>
      <c r="C13" s="40" t="s">
        <v>187</v>
      </c>
      <c r="D13" s="40" t="str">
        <f t="shared" si="0"/>
        <v>KMR 3</v>
      </c>
      <c r="E13" s="40" t="s">
        <v>191</v>
      </c>
      <c r="F13" s="40" t="str">
        <f t="shared" si="1"/>
        <v>KMR 3 step 2</v>
      </c>
      <c r="G13" s="42">
        <v>228455</v>
      </c>
      <c r="H13" s="312">
        <f t="shared" si="7"/>
        <v>3.5002197264518933E-2</v>
      </c>
      <c r="I13" s="312">
        <f>I12*(1+0.04)</f>
        <v>229558.16</v>
      </c>
      <c r="J13" s="312">
        <f>G13-I13</f>
        <v>-1103.1600000000035</v>
      </c>
      <c r="K13" s="43">
        <v>60000</v>
      </c>
      <c r="L13" s="43">
        <v>17000</v>
      </c>
      <c r="M13" s="42">
        <v>40000</v>
      </c>
      <c r="N13" s="1">
        <v>20000</v>
      </c>
      <c r="O13" s="42"/>
      <c r="P13" s="42">
        <v>80000</v>
      </c>
      <c r="Q13" s="42">
        <v>51000</v>
      </c>
      <c r="R13" s="42"/>
      <c r="S13" s="42">
        <v>11000</v>
      </c>
      <c r="T13" s="42">
        <f t="shared" si="2"/>
        <v>507455</v>
      </c>
      <c r="U13" s="42">
        <f t="shared" ref="U13:U19" si="10">G13*0.31</f>
        <v>70821.05</v>
      </c>
      <c r="V13" s="42">
        <v>220000</v>
      </c>
      <c r="W13" s="42">
        <f t="shared" si="4"/>
        <v>798276.05</v>
      </c>
      <c r="X13" s="42">
        <f t="shared" si="5"/>
        <v>727455</v>
      </c>
      <c r="Y13" s="42">
        <f t="shared" si="6"/>
        <v>6391281.0499999998</v>
      </c>
    </row>
    <row r="14" spans="1:25" ht="15.6" x14ac:dyDescent="0.3">
      <c r="A14" s="39" t="s">
        <v>88</v>
      </c>
      <c r="B14" s="40">
        <v>3</v>
      </c>
      <c r="C14" s="40" t="s">
        <v>187</v>
      </c>
      <c r="D14" s="40" t="str">
        <f t="shared" si="0"/>
        <v>KMR 3</v>
      </c>
      <c r="E14" s="40" t="s">
        <v>192</v>
      </c>
      <c r="F14" s="40" t="str">
        <f t="shared" si="1"/>
        <v>KMR 3 Step3</v>
      </c>
      <c r="G14" s="42">
        <v>236489</v>
      </c>
      <c r="H14" s="335">
        <f t="shared" si="7"/>
        <v>3.5166663018975287E-2</v>
      </c>
      <c r="I14" s="312">
        <f t="shared" ref="I7:I68" si="11">H14-H13</f>
        <v>1.6446575445635409E-4</v>
      </c>
      <c r="J14" s="312"/>
      <c r="K14" s="43">
        <v>60000</v>
      </c>
      <c r="L14" s="43">
        <v>17000</v>
      </c>
      <c r="M14" s="42">
        <v>40000</v>
      </c>
      <c r="N14" s="1">
        <v>20000</v>
      </c>
      <c r="O14" s="42"/>
      <c r="P14" s="42">
        <v>80000</v>
      </c>
      <c r="Q14" s="42">
        <v>51000</v>
      </c>
      <c r="R14" s="42"/>
      <c r="S14" s="42">
        <v>11000</v>
      </c>
      <c r="T14" s="42">
        <f t="shared" si="2"/>
        <v>515489</v>
      </c>
      <c r="U14" s="42">
        <f t="shared" si="10"/>
        <v>73311.59</v>
      </c>
      <c r="V14" s="42">
        <v>220000</v>
      </c>
      <c r="W14" s="42">
        <f t="shared" si="4"/>
        <v>808800.59</v>
      </c>
      <c r="X14" s="42">
        <f t="shared" si="5"/>
        <v>735489</v>
      </c>
      <c r="Y14" s="42">
        <f t="shared" si="6"/>
        <v>6490179.5899999999</v>
      </c>
    </row>
    <row r="15" spans="1:25" ht="15.6" x14ac:dyDescent="0.3">
      <c r="A15" s="39" t="s">
        <v>88</v>
      </c>
      <c r="B15" s="40">
        <v>3</v>
      </c>
      <c r="C15" s="40" t="s">
        <v>187</v>
      </c>
      <c r="D15" s="40" t="str">
        <f t="shared" si="0"/>
        <v>KMR 3</v>
      </c>
      <c r="E15" s="40" t="s">
        <v>193</v>
      </c>
      <c r="F15" s="40" t="str">
        <f t="shared" si="1"/>
        <v>KMR 3 Step4</v>
      </c>
      <c r="G15" s="42">
        <v>244833</v>
      </c>
      <c r="H15" s="312">
        <f t="shared" si="7"/>
        <v>3.5282824993974352E-2</v>
      </c>
      <c r="I15" s="312">
        <f t="shared" si="11"/>
        <v>1.1616197499906417E-4</v>
      </c>
      <c r="J15" s="312"/>
      <c r="K15" s="43">
        <v>60000</v>
      </c>
      <c r="L15" s="43">
        <v>17000</v>
      </c>
      <c r="M15" s="42">
        <v>40000</v>
      </c>
      <c r="N15" s="1">
        <v>20000</v>
      </c>
      <c r="O15" s="42"/>
      <c r="P15" s="42">
        <v>80000</v>
      </c>
      <c r="Q15" s="42">
        <v>51000</v>
      </c>
      <c r="R15" s="42"/>
      <c r="S15" s="42">
        <v>11000</v>
      </c>
      <c r="T15" s="42">
        <f t="shared" si="2"/>
        <v>523833</v>
      </c>
      <c r="U15" s="42">
        <f t="shared" si="10"/>
        <v>75898.23</v>
      </c>
      <c r="V15" s="42">
        <v>220000</v>
      </c>
      <c r="W15" s="42">
        <f t="shared" si="4"/>
        <v>819731.23</v>
      </c>
      <c r="X15" s="42">
        <f t="shared" si="5"/>
        <v>743833</v>
      </c>
      <c r="Y15" s="42">
        <f t="shared" si="6"/>
        <v>6592894.2300000004</v>
      </c>
    </row>
    <row r="16" spans="1:25" ht="15.6" x14ac:dyDescent="0.3">
      <c r="A16" s="39" t="s">
        <v>88</v>
      </c>
      <c r="B16" s="40">
        <v>3</v>
      </c>
      <c r="C16" s="40" t="s">
        <v>187</v>
      </c>
      <c r="D16" s="40" t="str">
        <f t="shared" si="0"/>
        <v>KMR 3</v>
      </c>
      <c r="E16" s="40" t="s">
        <v>194</v>
      </c>
      <c r="F16" s="40" t="str">
        <f t="shared" si="1"/>
        <v>KMR 3 Step5</v>
      </c>
      <c r="G16" s="43">
        <v>253485</v>
      </c>
      <c r="H16" s="312">
        <f t="shared" si="7"/>
        <v>3.5338373503571822E-2</v>
      </c>
      <c r="I16" s="312">
        <f t="shared" si="11"/>
        <v>5.5548509597470874E-5</v>
      </c>
      <c r="J16" s="312"/>
      <c r="K16" s="43">
        <v>60000</v>
      </c>
      <c r="L16" s="43">
        <v>17000</v>
      </c>
      <c r="M16" s="42">
        <v>40000</v>
      </c>
      <c r="N16" s="1">
        <v>20000</v>
      </c>
      <c r="O16" s="42"/>
      <c r="P16" s="42">
        <v>80000</v>
      </c>
      <c r="Q16" s="42">
        <v>51000</v>
      </c>
      <c r="R16" s="42"/>
      <c r="S16" s="42">
        <v>11000</v>
      </c>
      <c r="T16" s="42">
        <f t="shared" si="2"/>
        <v>532485</v>
      </c>
      <c r="U16" s="42">
        <f t="shared" si="10"/>
        <v>78580.350000000006</v>
      </c>
      <c r="V16" s="42">
        <v>220000</v>
      </c>
      <c r="W16" s="42">
        <f t="shared" si="4"/>
        <v>831065.35</v>
      </c>
      <c r="X16" s="42">
        <f t="shared" si="5"/>
        <v>752485</v>
      </c>
      <c r="Y16" s="42">
        <f t="shared" si="6"/>
        <v>6699400.3499999996</v>
      </c>
    </row>
    <row r="17" spans="1:25" ht="15.6" x14ac:dyDescent="0.3">
      <c r="A17" s="39" t="s">
        <v>88</v>
      </c>
      <c r="B17" s="40">
        <v>3</v>
      </c>
      <c r="C17" s="40" t="s">
        <v>187</v>
      </c>
      <c r="D17" s="40" t="str">
        <f t="shared" si="0"/>
        <v>KMR 3</v>
      </c>
      <c r="E17" s="40" t="s">
        <v>195</v>
      </c>
      <c r="F17" s="40" t="str">
        <f t="shared" si="1"/>
        <v>KMR 3 Step6</v>
      </c>
      <c r="G17" s="43">
        <v>262447</v>
      </c>
      <c r="H17" s="312">
        <f t="shared" si="7"/>
        <v>3.535514921987494E-2</v>
      </c>
      <c r="I17" s="312">
        <f t="shared" si="11"/>
        <v>1.6775716303117638E-5</v>
      </c>
      <c r="J17" s="312"/>
      <c r="K17" s="43">
        <v>60000</v>
      </c>
      <c r="L17" s="43">
        <v>17000</v>
      </c>
      <c r="M17" s="42">
        <v>40000</v>
      </c>
      <c r="N17" s="1">
        <v>20000</v>
      </c>
      <c r="O17" s="42"/>
      <c r="P17" s="42">
        <v>80000</v>
      </c>
      <c r="Q17" s="42">
        <v>51000</v>
      </c>
      <c r="R17" s="42"/>
      <c r="S17" s="42">
        <v>11000</v>
      </c>
      <c r="T17" s="42">
        <f t="shared" si="2"/>
        <v>541447</v>
      </c>
      <c r="U17" s="42">
        <f t="shared" si="10"/>
        <v>81358.569999999992</v>
      </c>
      <c r="V17" s="42">
        <v>220000</v>
      </c>
      <c r="W17" s="42">
        <f t="shared" si="4"/>
        <v>842805.57</v>
      </c>
      <c r="X17" s="42">
        <f t="shared" si="5"/>
        <v>761447</v>
      </c>
      <c r="Y17" s="42">
        <f t="shared" si="6"/>
        <v>6809722.5700000003</v>
      </c>
    </row>
    <row r="18" spans="1:25" ht="15.6" x14ac:dyDescent="0.3">
      <c r="A18" s="39" t="s">
        <v>88</v>
      </c>
      <c r="B18" s="40">
        <v>3</v>
      </c>
      <c r="C18" s="40" t="s">
        <v>187</v>
      </c>
      <c r="D18" s="40" t="str">
        <f t="shared" si="0"/>
        <v>KMR 3</v>
      </c>
      <c r="E18" s="40" t="s">
        <v>196</v>
      </c>
      <c r="F18" s="40" t="str">
        <f t="shared" si="1"/>
        <v>KMR 3 Step7</v>
      </c>
      <c r="G18" s="43">
        <v>272026</v>
      </c>
      <c r="H18" s="312">
        <f t="shared" si="7"/>
        <v>3.6498797852518791E-2</v>
      </c>
      <c r="I18" s="312">
        <f t="shared" si="11"/>
        <v>1.1436486326438511E-3</v>
      </c>
      <c r="J18" s="312"/>
      <c r="K18" s="43">
        <v>60000</v>
      </c>
      <c r="L18" s="43">
        <v>17000</v>
      </c>
      <c r="M18" s="42">
        <v>40000</v>
      </c>
      <c r="N18" s="1">
        <v>20000</v>
      </c>
      <c r="O18" s="42"/>
      <c r="P18" s="42">
        <v>80000</v>
      </c>
      <c r="Q18" s="42">
        <v>51000</v>
      </c>
      <c r="R18" s="42"/>
      <c r="S18" s="42">
        <v>11000</v>
      </c>
      <c r="T18" s="42">
        <f t="shared" si="2"/>
        <v>551026</v>
      </c>
      <c r="U18" s="42">
        <f t="shared" si="10"/>
        <v>84328.06</v>
      </c>
      <c r="V18" s="42">
        <v>220000</v>
      </c>
      <c r="W18" s="42">
        <f t="shared" si="4"/>
        <v>855354.06</v>
      </c>
      <c r="X18" s="42">
        <f t="shared" si="5"/>
        <v>771026</v>
      </c>
      <c r="Y18" s="42">
        <f t="shared" si="6"/>
        <v>6927640.0599999996</v>
      </c>
    </row>
    <row r="19" spans="1:25" ht="15.6" x14ac:dyDescent="0.3">
      <c r="A19" s="39" t="s">
        <v>88</v>
      </c>
      <c r="B19" s="40">
        <v>3</v>
      </c>
      <c r="C19" s="40" t="s">
        <v>187</v>
      </c>
      <c r="D19" s="40" t="str">
        <f t="shared" si="0"/>
        <v>KMR 3</v>
      </c>
      <c r="E19" s="40" t="s">
        <v>197</v>
      </c>
      <c r="F19" s="40" t="str">
        <f t="shared" si="1"/>
        <v>KMR 3 Step8</v>
      </c>
      <c r="G19" s="43">
        <v>282533</v>
      </c>
      <c r="H19" s="312">
        <f t="shared" si="7"/>
        <v>3.8624984376493421E-2</v>
      </c>
      <c r="I19" s="312">
        <f t="shared" si="11"/>
        <v>2.1261865239746297E-3</v>
      </c>
      <c r="J19" s="312">
        <f>(H13+H14+H15+H16+H17+H18+H19)/8</f>
        <v>3.1408623778740943E-2</v>
      </c>
      <c r="K19" s="43">
        <v>60000</v>
      </c>
      <c r="L19" s="43">
        <v>17000</v>
      </c>
      <c r="M19" s="42">
        <v>40000</v>
      </c>
      <c r="N19" s="1">
        <v>20000</v>
      </c>
      <c r="O19" s="42"/>
      <c r="P19" s="42">
        <v>80000</v>
      </c>
      <c r="Q19" s="42">
        <v>51000</v>
      </c>
      <c r="R19" s="42"/>
      <c r="S19" s="42">
        <v>11000</v>
      </c>
      <c r="T19" s="42">
        <f t="shared" si="2"/>
        <v>561533</v>
      </c>
      <c r="U19" s="42">
        <f t="shared" si="10"/>
        <v>87585.23</v>
      </c>
      <c r="V19" s="42">
        <v>220000</v>
      </c>
      <c r="W19" s="42">
        <f t="shared" si="4"/>
        <v>869118.23</v>
      </c>
      <c r="X19" s="42">
        <f t="shared" si="5"/>
        <v>781533</v>
      </c>
      <c r="Y19" s="42">
        <f t="shared" si="6"/>
        <v>7056981.2300000004</v>
      </c>
    </row>
    <row r="20" spans="1:25" ht="15.6" x14ac:dyDescent="0.3">
      <c r="A20" s="39" t="s">
        <v>89</v>
      </c>
      <c r="B20" s="40">
        <v>4</v>
      </c>
      <c r="C20" s="40" t="s">
        <v>187</v>
      </c>
      <c r="D20" s="40" t="str">
        <f t="shared" si="0"/>
        <v>KMR 4</v>
      </c>
      <c r="E20" s="40" t="s">
        <v>190</v>
      </c>
      <c r="F20" s="40" t="str">
        <f t="shared" si="1"/>
        <v>KMR 4 Step1</v>
      </c>
      <c r="G20" s="1">
        <v>192034</v>
      </c>
      <c r="H20" s="312">
        <f t="shared" si="7"/>
        <v>-0.3203130253811059</v>
      </c>
      <c r="I20" s="312"/>
      <c r="J20" s="312"/>
      <c r="K20" s="1">
        <v>60000</v>
      </c>
      <c r="L20" s="1">
        <v>15000</v>
      </c>
      <c r="M20" s="1">
        <v>30000</v>
      </c>
      <c r="N20" s="1">
        <v>20000</v>
      </c>
      <c r="O20" s="1"/>
      <c r="P20" s="1">
        <v>72000</v>
      </c>
      <c r="Q20" s="1">
        <v>51000</v>
      </c>
      <c r="R20" s="1"/>
      <c r="S20" s="42">
        <v>11000</v>
      </c>
      <c r="T20" s="42">
        <f t="shared" si="2"/>
        <v>451034</v>
      </c>
      <c r="U20" s="42">
        <f>G20*0.31</f>
        <v>59530.54</v>
      </c>
      <c r="V20" s="1">
        <v>200000</v>
      </c>
      <c r="W20" s="42">
        <f t="shared" si="4"/>
        <v>710564.54</v>
      </c>
      <c r="X20" s="42">
        <f t="shared" si="5"/>
        <v>671034</v>
      </c>
      <c r="Y20" s="42">
        <f t="shared" si="6"/>
        <v>5682938.54</v>
      </c>
    </row>
    <row r="21" spans="1:25" ht="15.6" x14ac:dyDescent="0.3">
      <c r="A21" s="39" t="s">
        <v>89</v>
      </c>
      <c r="B21" s="40">
        <v>4</v>
      </c>
      <c r="C21" s="40" t="s">
        <v>187</v>
      </c>
      <c r="D21" s="40" t="str">
        <f t="shared" si="0"/>
        <v>KMR 4</v>
      </c>
      <c r="E21" s="40" t="s">
        <v>191</v>
      </c>
      <c r="F21" s="40" t="str">
        <f t="shared" si="1"/>
        <v>KMR 4 step 2</v>
      </c>
      <c r="G21" s="42">
        <v>199235</v>
      </c>
      <c r="H21" s="312">
        <f t="shared" si="7"/>
        <v>3.7498567961923412E-2</v>
      </c>
      <c r="I21" s="312"/>
      <c r="J21" s="312"/>
      <c r="K21" s="1">
        <v>60000</v>
      </c>
      <c r="L21" s="1">
        <v>15000</v>
      </c>
      <c r="M21" s="1">
        <v>30000</v>
      </c>
      <c r="N21" s="1">
        <v>20000</v>
      </c>
      <c r="O21" s="1"/>
      <c r="P21" s="1">
        <v>72000</v>
      </c>
      <c r="Q21" s="1">
        <v>51000</v>
      </c>
      <c r="R21" s="1"/>
      <c r="S21" s="42">
        <v>11000</v>
      </c>
      <c r="T21" s="42">
        <f t="shared" si="2"/>
        <v>458235</v>
      </c>
      <c r="U21" s="42">
        <f t="shared" ref="U21:U27" si="12">G21*0.31</f>
        <v>61762.85</v>
      </c>
      <c r="V21" s="1">
        <v>200000</v>
      </c>
      <c r="W21" s="42">
        <f t="shared" si="4"/>
        <v>719997.85</v>
      </c>
      <c r="X21" s="42">
        <f t="shared" si="5"/>
        <v>658235</v>
      </c>
      <c r="Y21" s="42">
        <f t="shared" si="6"/>
        <v>5771582.8499999996</v>
      </c>
    </row>
    <row r="22" spans="1:25" ht="15.6" x14ac:dyDescent="0.3">
      <c r="A22" s="39" t="s">
        <v>89</v>
      </c>
      <c r="B22" s="40">
        <v>4</v>
      </c>
      <c r="C22" s="40" t="s">
        <v>187</v>
      </c>
      <c r="D22" s="40" t="str">
        <f t="shared" si="0"/>
        <v>KMR 4</v>
      </c>
      <c r="E22" s="40" t="s">
        <v>192</v>
      </c>
      <c r="F22" s="40" t="str">
        <f t="shared" si="1"/>
        <v>KMR 4 Step3</v>
      </c>
      <c r="G22" s="42">
        <v>206725</v>
      </c>
      <c r="H22" s="312">
        <f t="shared" si="7"/>
        <v>3.7593796270735565E-2</v>
      </c>
      <c r="I22" s="312">
        <f t="shared" si="11"/>
        <v>9.5228308812152218E-5</v>
      </c>
      <c r="J22" s="312"/>
      <c r="K22" s="1">
        <v>60000</v>
      </c>
      <c r="L22" s="1">
        <v>15000</v>
      </c>
      <c r="M22" s="1">
        <v>30000</v>
      </c>
      <c r="N22" s="1">
        <v>20000</v>
      </c>
      <c r="O22" s="1"/>
      <c r="P22" s="1">
        <v>72000</v>
      </c>
      <c r="Q22" s="1">
        <v>51000</v>
      </c>
      <c r="R22" s="1"/>
      <c r="S22" s="42">
        <v>11000</v>
      </c>
      <c r="T22" s="42">
        <f t="shared" si="2"/>
        <v>465725</v>
      </c>
      <c r="U22" s="42">
        <f t="shared" si="12"/>
        <v>64084.75</v>
      </c>
      <c r="V22" s="1">
        <v>200000</v>
      </c>
      <c r="W22" s="42">
        <f t="shared" si="4"/>
        <v>729809.75</v>
      </c>
      <c r="X22" s="42">
        <f t="shared" si="5"/>
        <v>665725</v>
      </c>
      <c r="Y22" s="42">
        <f t="shared" si="6"/>
        <v>5863784.75</v>
      </c>
    </row>
    <row r="23" spans="1:25" ht="15.6" x14ac:dyDescent="0.3">
      <c r="A23" s="39" t="s">
        <v>89</v>
      </c>
      <c r="B23" s="40">
        <v>4</v>
      </c>
      <c r="C23" s="40" t="s">
        <v>187</v>
      </c>
      <c r="D23" s="40" t="str">
        <f t="shared" si="0"/>
        <v>KMR 4</v>
      </c>
      <c r="E23" s="40" t="s">
        <v>193</v>
      </c>
      <c r="F23" s="40" t="str">
        <f t="shared" si="1"/>
        <v>KMR 4 Step4</v>
      </c>
      <c r="G23" s="42">
        <v>214502</v>
      </c>
      <c r="H23" s="312">
        <f t="shared" si="7"/>
        <v>3.7620026605393639E-2</v>
      </c>
      <c r="I23" s="312">
        <f t="shared" si="11"/>
        <v>2.6230334658074173E-5</v>
      </c>
      <c r="J23" s="312"/>
      <c r="K23" s="1">
        <v>60000</v>
      </c>
      <c r="L23" s="1">
        <v>15000</v>
      </c>
      <c r="M23" s="1">
        <v>30000</v>
      </c>
      <c r="N23" s="1">
        <v>20000</v>
      </c>
      <c r="O23" s="1"/>
      <c r="P23" s="1">
        <v>72000</v>
      </c>
      <c r="Q23" s="1">
        <v>51000</v>
      </c>
      <c r="R23" s="1"/>
      <c r="S23" s="42">
        <v>11000</v>
      </c>
      <c r="T23" s="42">
        <f t="shared" si="2"/>
        <v>473502</v>
      </c>
      <c r="U23" s="42">
        <f t="shared" si="12"/>
        <v>66495.62</v>
      </c>
      <c r="V23" s="1">
        <v>200000</v>
      </c>
      <c r="W23" s="42">
        <f t="shared" si="4"/>
        <v>739997.62</v>
      </c>
      <c r="X23" s="42">
        <f t="shared" si="5"/>
        <v>673502</v>
      </c>
      <c r="Y23" s="42">
        <f t="shared" si="6"/>
        <v>5959519.6200000001</v>
      </c>
    </row>
    <row r="24" spans="1:25" ht="15.6" x14ac:dyDescent="0.3">
      <c r="A24" s="39" t="s">
        <v>89</v>
      </c>
      <c r="B24" s="40">
        <v>4</v>
      </c>
      <c r="C24" s="40" t="s">
        <v>187</v>
      </c>
      <c r="D24" s="40" t="str">
        <f t="shared" si="0"/>
        <v>KMR 4</v>
      </c>
      <c r="E24" s="40" t="s">
        <v>194</v>
      </c>
      <c r="F24" s="40" t="str">
        <f t="shared" si="1"/>
        <v>KMR 4 Step5</v>
      </c>
      <c r="G24" s="43">
        <v>222567</v>
      </c>
      <c r="H24" s="312">
        <f t="shared" si="7"/>
        <v>3.7598717028279459E-2</v>
      </c>
      <c r="I24" s="312">
        <f t="shared" si="11"/>
        <v>-2.1309577114179967E-5</v>
      </c>
      <c r="J24" s="312"/>
      <c r="K24" s="1">
        <v>60000</v>
      </c>
      <c r="L24" s="1">
        <v>15000</v>
      </c>
      <c r="M24" s="1">
        <v>30000</v>
      </c>
      <c r="N24" s="1">
        <v>20000</v>
      </c>
      <c r="O24" s="1"/>
      <c r="P24" s="1">
        <v>72000</v>
      </c>
      <c r="Q24" s="1">
        <v>51000</v>
      </c>
      <c r="R24" s="1"/>
      <c r="S24" s="42">
        <v>11000</v>
      </c>
      <c r="T24" s="42">
        <f t="shared" si="2"/>
        <v>481567</v>
      </c>
      <c r="U24" s="42">
        <f t="shared" si="12"/>
        <v>68995.77</v>
      </c>
      <c r="V24" s="1">
        <v>200000</v>
      </c>
      <c r="W24" s="42">
        <f t="shared" si="4"/>
        <v>750562.77</v>
      </c>
      <c r="X24" s="42">
        <f t="shared" si="5"/>
        <v>681567</v>
      </c>
      <c r="Y24" s="42">
        <f t="shared" si="6"/>
        <v>6058799.7699999996</v>
      </c>
    </row>
    <row r="25" spans="1:25" ht="15.6" x14ac:dyDescent="0.3">
      <c r="A25" s="39" t="s">
        <v>89</v>
      </c>
      <c r="B25" s="40">
        <v>4</v>
      </c>
      <c r="C25" s="40" t="s">
        <v>187</v>
      </c>
      <c r="D25" s="40" t="str">
        <f t="shared" si="0"/>
        <v>KMR 4</v>
      </c>
      <c r="E25" s="40" t="s">
        <v>195</v>
      </c>
      <c r="F25" s="40" t="str">
        <f t="shared" si="1"/>
        <v>KMR 4 Step6</v>
      </c>
      <c r="G25" s="43">
        <v>230921</v>
      </c>
      <c r="H25" s="312">
        <f t="shared" si="7"/>
        <v>3.7534764812393574E-2</v>
      </c>
      <c r="I25" s="312">
        <f t="shared" si="11"/>
        <v>-6.3952215885884622E-5</v>
      </c>
      <c r="J25" s="312"/>
      <c r="K25" s="1">
        <v>60000</v>
      </c>
      <c r="L25" s="1">
        <v>15000</v>
      </c>
      <c r="M25" s="1">
        <v>30000</v>
      </c>
      <c r="N25" s="1">
        <v>20000</v>
      </c>
      <c r="O25" s="1"/>
      <c r="P25" s="1">
        <v>72000</v>
      </c>
      <c r="Q25" s="1">
        <v>51000</v>
      </c>
      <c r="R25" s="1"/>
      <c r="S25" s="42">
        <v>11000</v>
      </c>
      <c r="T25" s="42">
        <f t="shared" si="2"/>
        <v>489921</v>
      </c>
      <c r="U25" s="42">
        <f t="shared" si="12"/>
        <v>71585.509999999995</v>
      </c>
      <c r="V25" s="1">
        <v>200000</v>
      </c>
      <c r="W25" s="42">
        <f t="shared" si="4"/>
        <v>761506.51</v>
      </c>
      <c r="X25" s="42">
        <f t="shared" si="5"/>
        <v>689921</v>
      </c>
      <c r="Y25" s="42">
        <f t="shared" si="6"/>
        <v>6161637.5099999998</v>
      </c>
    </row>
    <row r="26" spans="1:25" ht="15.6" x14ac:dyDescent="0.3">
      <c r="A26" s="39" t="s">
        <v>89</v>
      </c>
      <c r="B26" s="40">
        <v>4</v>
      </c>
      <c r="C26" s="40" t="s">
        <v>187</v>
      </c>
      <c r="D26" s="40" t="str">
        <f t="shared" si="0"/>
        <v>KMR 4</v>
      </c>
      <c r="E26" s="40" t="s">
        <v>196</v>
      </c>
      <c r="F26" s="40" t="str">
        <f t="shared" si="1"/>
        <v>KMR 4 Step7</v>
      </c>
      <c r="G26" s="43">
        <v>239850</v>
      </c>
      <c r="H26" s="312">
        <f t="shared" si="7"/>
        <v>3.8666903399864019E-2</v>
      </c>
      <c r="I26" s="312">
        <f t="shared" si="11"/>
        <v>1.1321385874704451E-3</v>
      </c>
      <c r="J26" s="312"/>
      <c r="K26" s="1">
        <v>60000</v>
      </c>
      <c r="L26" s="1">
        <v>15000</v>
      </c>
      <c r="M26" s="1">
        <v>30000</v>
      </c>
      <c r="N26" s="1">
        <v>20000</v>
      </c>
      <c r="O26" s="1"/>
      <c r="P26" s="1">
        <v>72000</v>
      </c>
      <c r="Q26" s="1">
        <v>51000</v>
      </c>
      <c r="R26" s="1"/>
      <c r="S26" s="42">
        <v>11000</v>
      </c>
      <c r="T26" s="42">
        <f t="shared" si="2"/>
        <v>498850</v>
      </c>
      <c r="U26" s="42">
        <f t="shared" si="12"/>
        <v>74353.5</v>
      </c>
      <c r="V26" s="1">
        <v>200000</v>
      </c>
      <c r="W26" s="42">
        <f t="shared" si="4"/>
        <v>773203.5</v>
      </c>
      <c r="X26" s="42">
        <f t="shared" si="5"/>
        <v>698850</v>
      </c>
      <c r="Y26" s="42">
        <f t="shared" si="6"/>
        <v>6271553.5</v>
      </c>
    </row>
    <row r="27" spans="1:25" ht="15.6" x14ac:dyDescent="0.3">
      <c r="A27" s="39" t="s">
        <v>89</v>
      </c>
      <c r="B27" s="40">
        <v>4</v>
      </c>
      <c r="C27" s="40" t="s">
        <v>187</v>
      </c>
      <c r="D27" s="40" t="str">
        <f t="shared" si="0"/>
        <v>KMR 4</v>
      </c>
      <c r="E27" s="40" t="s">
        <v>197</v>
      </c>
      <c r="F27" s="40" t="str">
        <f t="shared" si="1"/>
        <v>KMR 4 Step8</v>
      </c>
      <c r="G27" s="43">
        <v>249644</v>
      </c>
      <c r="H27" s="312">
        <f t="shared" si="7"/>
        <v>4.0833854492391075E-2</v>
      </c>
      <c r="I27" s="312">
        <f t="shared" si="11"/>
        <v>2.1669510925270558E-3</v>
      </c>
      <c r="J27" s="312">
        <f>(H21+H22+H23+H24+H25+H26+H27)/8</f>
        <v>3.3418328821372592E-2</v>
      </c>
      <c r="K27" s="1">
        <v>60000</v>
      </c>
      <c r="L27" s="1">
        <v>15000</v>
      </c>
      <c r="M27" s="1">
        <v>30000</v>
      </c>
      <c r="N27" s="1">
        <v>20000</v>
      </c>
      <c r="O27" s="1"/>
      <c r="P27" s="1">
        <v>72000</v>
      </c>
      <c r="Q27" s="1">
        <v>51000</v>
      </c>
      <c r="R27" s="1"/>
      <c r="S27" s="42">
        <v>11000</v>
      </c>
      <c r="T27" s="42">
        <f t="shared" si="2"/>
        <v>508644</v>
      </c>
      <c r="U27" s="42">
        <f t="shared" si="12"/>
        <v>77389.64</v>
      </c>
      <c r="V27" s="1">
        <v>200000</v>
      </c>
      <c r="W27" s="42">
        <f t="shared" si="4"/>
        <v>786033.64</v>
      </c>
      <c r="X27" s="42">
        <f t="shared" si="5"/>
        <v>708644</v>
      </c>
      <c r="Y27" s="42">
        <f t="shared" si="6"/>
        <v>6392117.6399999997</v>
      </c>
    </row>
    <row r="28" spans="1:25" ht="15.6" x14ac:dyDescent="0.3">
      <c r="A28" s="39" t="s">
        <v>90</v>
      </c>
      <c r="B28" s="40">
        <v>5</v>
      </c>
      <c r="C28" s="40" t="s">
        <v>187</v>
      </c>
      <c r="D28" s="40" t="str">
        <f t="shared" si="0"/>
        <v>KMR 5</v>
      </c>
      <c r="E28" s="40" t="s">
        <v>190</v>
      </c>
      <c r="F28" s="40" t="str">
        <f t="shared" si="1"/>
        <v>KMR 5 Step1</v>
      </c>
      <c r="G28" s="42">
        <v>165149</v>
      </c>
      <c r="H28" s="312">
        <f t="shared" si="7"/>
        <v>-0.33846196984505938</v>
      </c>
      <c r="I28" s="312"/>
      <c r="J28" s="312"/>
      <c r="K28" s="43">
        <v>45000</v>
      </c>
      <c r="L28" s="43">
        <v>14000</v>
      </c>
      <c r="M28" s="1">
        <v>30000</v>
      </c>
      <c r="N28" s="1">
        <v>20000</v>
      </c>
      <c r="O28" s="42"/>
      <c r="P28" s="42">
        <v>72000</v>
      </c>
      <c r="Q28" s="42">
        <v>46000</v>
      </c>
      <c r="R28" s="42"/>
      <c r="S28" s="42">
        <v>11000</v>
      </c>
      <c r="T28" s="42">
        <f t="shared" si="2"/>
        <v>403149</v>
      </c>
      <c r="U28" s="42">
        <f t="shared" ref="U28:U35" si="13">G28*0.31</f>
        <v>51196.19</v>
      </c>
      <c r="V28" s="42">
        <v>180000</v>
      </c>
      <c r="W28" s="42">
        <f t="shared" si="4"/>
        <v>634345.18999999994</v>
      </c>
      <c r="X28" s="42">
        <f t="shared" si="5"/>
        <v>603149</v>
      </c>
      <c r="Y28" s="42">
        <f t="shared" si="6"/>
        <v>5079984.1900000004</v>
      </c>
    </row>
    <row r="29" spans="1:25" ht="15.6" x14ac:dyDescent="0.3">
      <c r="A29" s="39" t="s">
        <v>90</v>
      </c>
      <c r="B29" s="40">
        <v>5</v>
      </c>
      <c r="C29" s="40" t="s">
        <v>187</v>
      </c>
      <c r="D29" s="40" t="str">
        <f t="shared" si="0"/>
        <v>KMR 5</v>
      </c>
      <c r="E29" s="40" t="s">
        <v>191</v>
      </c>
      <c r="F29" s="40" t="str">
        <f t="shared" si="1"/>
        <v>KMR 5 step 2</v>
      </c>
      <c r="G29" s="42">
        <v>171755</v>
      </c>
      <c r="H29" s="312">
        <f t="shared" si="7"/>
        <v>4.0000242205523499E-2</v>
      </c>
      <c r="I29" s="312"/>
      <c r="J29" s="312"/>
      <c r="K29" s="43">
        <v>45000</v>
      </c>
      <c r="L29" s="43">
        <v>14000</v>
      </c>
      <c r="M29" s="1">
        <v>30000</v>
      </c>
      <c r="N29" s="1">
        <v>20000</v>
      </c>
      <c r="O29" s="42"/>
      <c r="P29" s="42">
        <v>72000</v>
      </c>
      <c r="Q29" s="42">
        <v>46000</v>
      </c>
      <c r="R29" s="42"/>
      <c r="S29" s="42">
        <v>11000</v>
      </c>
      <c r="T29" s="42">
        <f t="shared" si="2"/>
        <v>409755</v>
      </c>
      <c r="U29" s="42">
        <f t="shared" si="13"/>
        <v>53244.05</v>
      </c>
      <c r="V29" s="42">
        <v>180000</v>
      </c>
      <c r="W29" s="42">
        <f t="shared" si="4"/>
        <v>642999.05000000005</v>
      </c>
      <c r="X29" s="42">
        <f t="shared" si="5"/>
        <v>589755</v>
      </c>
      <c r="Y29" s="42">
        <f t="shared" si="6"/>
        <v>5161304.05</v>
      </c>
    </row>
    <row r="30" spans="1:25" ht="15.6" x14ac:dyDescent="0.3">
      <c r="A30" s="39" t="s">
        <v>90</v>
      </c>
      <c r="B30" s="40">
        <v>5</v>
      </c>
      <c r="C30" s="40" t="s">
        <v>187</v>
      </c>
      <c r="D30" s="40" t="str">
        <f t="shared" si="0"/>
        <v>KMR 5</v>
      </c>
      <c r="E30" s="40" t="s">
        <v>192</v>
      </c>
      <c r="F30" s="40" t="str">
        <f t="shared" si="1"/>
        <v>KMR 5 Step3</v>
      </c>
      <c r="G30" s="42">
        <v>178625</v>
      </c>
      <c r="H30" s="312">
        <f t="shared" si="7"/>
        <v>3.9998835550638989E-2</v>
      </c>
      <c r="I30" s="312">
        <f t="shared" si="11"/>
        <v>-1.406654884510139E-6</v>
      </c>
      <c r="J30" s="312"/>
      <c r="K30" s="43">
        <v>45000</v>
      </c>
      <c r="L30" s="43">
        <v>14000</v>
      </c>
      <c r="M30" s="1">
        <v>30000</v>
      </c>
      <c r="N30" s="1">
        <v>20000</v>
      </c>
      <c r="O30" s="42"/>
      <c r="P30" s="42">
        <v>72000</v>
      </c>
      <c r="Q30" s="42">
        <v>46000</v>
      </c>
      <c r="R30" s="42"/>
      <c r="S30" s="42">
        <v>11000</v>
      </c>
      <c r="T30" s="42">
        <f t="shared" si="2"/>
        <v>416625</v>
      </c>
      <c r="U30" s="42">
        <f t="shared" si="13"/>
        <v>55373.75</v>
      </c>
      <c r="V30" s="42">
        <v>180000</v>
      </c>
      <c r="W30" s="42">
        <f t="shared" si="4"/>
        <v>651998.75</v>
      </c>
      <c r="X30" s="42">
        <f t="shared" si="5"/>
        <v>596625</v>
      </c>
      <c r="Y30" s="42">
        <f t="shared" si="6"/>
        <v>5245873.75</v>
      </c>
    </row>
    <row r="31" spans="1:25" ht="15.6" x14ac:dyDescent="0.3">
      <c r="A31" s="39" t="s">
        <v>90</v>
      </c>
      <c r="B31" s="40">
        <v>5</v>
      </c>
      <c r="C31" s="40" t="s">
        <v>187</v>
      </c>
      <c r="D31" s="40" t="str">
        <f t="shared" si="0"/>
        <v>KMR 5</v>
      </c>
      <c r="E31" s="40" t="s">
        <v>193</v>
      </c>
      <c r="F31" s="40" t="str">
        <f t="shared" si="1"/>
        <v>KMR 5 Step4</v>
      </c>
      <c r="G31" s="42">
        <v>185760</v>
      </c>
      <c r="H31" s="312">
        <f t="shared" si="7"/>
        <v>3.9944016794961512E-2</v>
      </c>
      <c r="I31" s="312">
        <f t="shared" si="11"/>
        <v>-5.4818755677477071E-5</v>
      </c>
      <c r="J31" s="312"/>
      <c r="K31" s="43">
        <v>45000</v>
      </c>
      <c r="L31" s="43">
        <v>14000</v>
      </c>
      <c r="M31" s="1">
        <v>30000</v>
      </c>
      <c r="N31" s="1">
        <v>20000</v>
      </c>
      <c r="O31" s="42"/>
      <c r="P31" s="42">
        <v>72000</v>
      </c>
      <c r="Q31" s="42">
        <v>46000</v>
      </c>
      <c r="R31" s="42"/>
      <c r="S31" s="42">
        <v>11000</v>
      </c>
      <c r="T31" s="42">
        <f t="shared" si="2"/>
        <v>423760</v>
      </c>
      <c r="U31" s="42">
        <f t="shared" si="13"/>
        <v>57585.599999999999</v>
      </c>
      <c r="V31" s="42">
        <v>180000</v>
      </c>
      <c r="W31" s="42">
        <f t="shared" si="4"/>
        <v>661345.6</v>
      </c>
      <c r="X31" s="42">
        <f t="shared" si="5"/>
        <v>603760</v>
      </c>
      <c r="Y31" s="42">
        <f t="shared" si="6"/>
        <v>5333705.5999999996</v>
      </c>
    </row>
    <row r="32" spans="1:25" ht="15.6" x14ac:dyDescent="0.3">
      <c r="A32" s="39" t="s">
        <v>90</v>
      </c>
      <c r="B32" s="40">
        <v>5</v>
      </c>
      <c r="C32" s="40" t="s">
        <v>187</v>
      </c>
      <c r="D32" s="40" t="str">
        <f t="shared" si="0"/>
        <v>KMR 5</v>
      </c>
      <c r="E32" s="40" t="s">
        <v>194</v>
      </c>
      <c r="F32" s="40" t="str">
        <f t="shared" si="1"/>
        <v>KMR 5 Step5</v>
      </c>
      <c r="G32" s="43">
        <v>193158</v>
      </c>
      <c r="H32" s="312">
        <f t="shared" si="7"/>
        <v>3.9825581395348836E-2</v>
      </c>
      <c r="I32" s="312">
        <f t="shared" si="11"/>
        <v>-1.1843539961267635E-4</v>
      </c>
      <c r="J32" s="312"/>
      <c r="K32" s="43">
        <v>45000</v>
      </c>
      <c r="L32" s="43">
        <v>14000</v>
      </c>
      <c r="M32" s="1">
        <v>30000</v>
      </c>
      <c r="N32" s="1">
        <v>20000</v>
      </c>
      <c r="O32" s="42"/>
      <c r="P32" s="42">
        <v>72000</v>
      </c>
      <c r="Q32" s="42">
        <v>46000</v>
      </c>
      <c r="R32" s="42"/>
      <c r="S32" s="42">
        <v>11000</v>
      </c>
      <c r="T32" s="42">
        <f t="shared" si="2"/>
        <v>431158</v>
      </c>
      <c r="U32" s="42">
        <f t="shared" si="13"/>
        <v>59878.98</v>
      </c>
      <c r="V32" s="42">
        <v>180000</v>
      </c>
      <c r="W32" s="42">
        <f t="shared" si="4"/>
        <v>671036.98</v>
      </c>
      <c r="X32" s="42">
        <f t="shared" si="5"/>
        <v>611158</v>
      </c>
      <c r="Y32" s="42">
        <f t="shared" si="6"/>
        <v>5424774.9800000004</v>
      </c>
    </row>
    <row r="33" spans="1:25" ht="15.6" x14ac:dyDescent="0.3">
      <c r="A33" s="39" t="s">
        <v>90</v>
      </c>
      <c r="B33" s="40">
        <v>5</v>
      </c>
      <c r="C33" s="40" t="s">
        <v>187</v>
      </c>
      <c r="D33" s="40" t="str">
        <f t="shared" si="0"/>
        <v>KMR 5</v>
      </c>
      <c r="E33" s="40" t="s">
        <v>195</v>
      </c>
      <c r="F33" s="40" t="str">
        <f t="shared" si="1"/>
        <v>KMR 5 Step6</v>
      </c>
      <c r="G33" s="43">
        <v>200821</v>
      </c>
      <c r="H33" s="312">
        <f t="shared" si="7"/>
        <v>3.9672185464749064E-2</v>
      </c>
      <c r="I33" s="312">
        <f t="shared" si="11"/>
        <v>-1.5339593059977147E-4</v>
      </c>
      <c r="J33" s="312"/>
      <c r="K33" s="43">
        <v>45000</v>
      </c>
      <c r="L33" s="43">
        <v>14000</v>
      </c>
      <c r="M33" s="1">
        <v>30000</v>
      </c>
      <c r="N33" s="1">
        <v>20000</v>
      </c>
      <c r="O33" s="42"/>
      <c r="P33" s="42">
        <v>72000</v>
      </c>
      <c r="Q33" s="42">
        <v>46000</v>
      </c>
      <c r="R33" s="42"/>
      <c r="S33" s="42">
        <v>11000</v>
      </c>
      <c r="T33" s="42">
        <f t="shared" si="2"/>
        <v>438821</v>
      </c>
      <c r="U33" s="42">
        <f t="shared" si="13"/>
        <v>62254.51</v>
      </c>
      <c r="V33" s="42">
        <v>180000</v>
      </c>
      <c r="W33" s="42">
        <f t="shared" si="4"/>
        <v>681075.51</v>
      </c>
      <c r="X33" s="42">
        <f t="shared" si="5"/>
        <v>618821</v>
      </c>
      <c r="Y33" s="42">
        <f t="shared" si="6"/>
        <v>5519106.5099999998</v>
      </c>
    </row>
    <row r="34" spans="1:25" ht="15.6" x14ac:dyDescent="0.3">
      <c r="A34" s="39" t="s">
        <v>90</v>
      </c>
      <c r="B34" s="40">
        <v>5</v>
      </c>
      <c r="C34" s="40" t="s">
        <v>187</v>
      </c>
      <c r="D34" s="40" t="str">
        <f t="shared" si="0"/>
        <v>KMR 5</v>
      </c>
      <c r="E34" s="40" t="s">
        <v>196</v>
      </c>
      <c r="F34" s="40" t="str">
        <f t="shared" si="1"/>
        <v>KMR 5 Step7</v>
      </c>
      <c r="G34" s="43">
        <v>209013</v>
      </c>
      <c r="H34" s="312">
        <f t="shared" si="7"/>
        <v>4.0792546596222508E-2</v>
      </c>
      <c r="I34" s="312">
        <f t="shared" si="11"/>
        <v>1.1203611314734435E-3</v>
      </c>
      <c r="J34" s="312"/>
      <c r="K34" s="43">
        <v>45000</v>
      </c>
      <c r="L34" s="43">
        <v>14000</v>
      </c>
      <c r="M34" s="1">
        <v>30000</v>
      </c>
      <c r="N34" s="1">
        <v>20000</v>
      </c>
      <c r="O34" s="42"/>
      <c r="P34" s="42">
        <v>72000</v>
      </c>
      <c r="Q34" s="42">
        <v>46000</v>
      </c>
      <c r="R34" s="42"/>
      <c r="S34" s="42">
        <v>11000</v>
      </c>
      <c r="T34" s="42">
        <f t="shared" si="2"/>
        <v>447013</v>
      </c>
      <c r="U34" s="42">
        <f t="shared" si="13"/>
        <v>64794.03</v>
      </c>
      <c r="V34" s="42">
        <v>180000</v>
      </c>
      <c r="W34" s="42">
        <f t="shared" si="4"/>
        <v>691807.03</v>
      </c>
      <c r="X34" s="42">
        <f t="shared" si="5"/>
        <v>627013</v>
      </c>
      <c r="Y34" s="42">
        <f t="shared" si="6"/>
        <v>5619950.0300000003</v>
      </c>
    </row>
    <row r="35" spans="1:25" ht="15.6" x14ac:dyDescent="0.3">
      <c r="A35" s="39" t="s">
        <v>90</v>
      </c>
      <c r="B35" s="40">
        <v>5</v>
      </c>
      <c r="C35" s="40" t="s">
        <v>187</v>
      </c>
      <c r="D35" s="40" t="str">
        <f t="shared" si="0"/>
        <v>KMR 5</v>
      </c>
      <c r="E35" s="40" t="s">
        <v>197</v>
      </c>
      <c r="F35" s="40" t="str">
        <f t="shared" si="1"/>
        <v>KMR 5 Step8</v>
      </c>
      <c r="G35" s="43">
        <v>217997</v>
      </c>
      <c r="H35" s="312">
        <f t="shared" si="7"/>
        <v>4.298297235100209E-2</v>
      </c>
      <c r="I35" s="312">
        <f t="shared" si="11"/>
        <v>2.1904257547795819E-3</v>
      </c>
      <c r="J35" s="312"/>
      <c r="K35" s="43">
        <v>45000</v>
      </c>
      <c r="L35" s="43">
        <v>14000</v>
      </c>
      <c r="M35" s="1">
        <v>30000</v>
      </c>
      <c r="N35" s="1">
        <v>20000</v>
      </c>
      <c r="O35" s="42"/>
      <c r="P35" s="42">
        <v>72000</v>
      </c>
      <c r="Q35" s="42">
        <v>46000</v>
      </c>
      <c r="R35" s="42"/>
      <c r="S35" s="42">
        <v>11000</v>
      </c>
      <c r="T35" s="42">
        <f t="shared" si="2"/>
        <v>455997</v>
      </c>
      <c r="U35" s="42">
        <f t="shared" si="13"/>
        <v>67579.069999999992</v>
      </c>
      <c r="V35" s="42">
        <v>180000</v>
      </c>
      <c r="W35" s="42">
        <f t="shared" si="4"/>
        <v>703576.07000000007</v>
      </c>
      <c r="X35" s="42">
        <f t="shared" si="5"/>
        <v>635997</v>
      </c>
      <c r="Y35" s="42">
        <f t="shared" si="6"/>
        <v>5730543.0700000003</v>
      </c>
    </row>
    <row r="36" spans="1:25" ht="15.6" x14ac:dyDescent="0.3">
      <c r="A36" s="44" t="s">
        <v>91</v>
      </c>
      <c r="B36" s="40"/>
      <c r="C36" s="40"/>
      <c r="D36" s="40"/>
      <c r="E36" s="40"/>
      <c r="F36" s="40"/>
      <c r="G36" s="41"/>
      <c r="H36" s="312">
        <f t="shared" si="7"/>
        <v>-1</v>
      </c>
      <c r="I36" s="312"/>
      <c r="J36" s="312"/>
      <c r="K36" s="42"/>
      <c r="L36" s="42"/>
      <c r="M36" s="42"/>
      <c r="N36" s="42"/>
      <c r="O36" s="42"/>
      <c r="P36" s="42"/>
      <c r="Q36" s="42"/>
      <c r="R36" s="42"/>
      <c r="S36" s="42"/>
      <c r="T36" s="42">
        <f t="shared" si="2"/>
        <v>0</v>
      </c>
      <c r="U36" s="42"/>
      <c r="V36" s="42"/>
      <c r="W36" s="42">
        <f t="shared" si="4"/>
        <v>0</v>
      </c>
      <c r="X36" s="42">
        <f t="shared" si="5"/>
        <v>180000</v>
      </c>
      <c r="Y36" s="42"/>
    </row>
    <row r="37" spans="1:25" ht="15.6" x14ac:dyDescent="0.3">
      <c r="A37" s="39" t="s">
        <v>76</v>
      </c>
      <c r="B37" s="40">
        <v>2</v>
      </c>
      <c r="C37" s="40" t="s">
        <v>187</v>
      </c>
      <c r="D37" s="40" t="str">
        <f t="shared" si="0"/>
        <v>KMR 2</v>
      </c>
      <c r="E37" s="40" t="s">
        <v>190</v>
      </c>
      <c r="F37" s="40" t="str">
        <f t="shared" si="1"/>
        <v>KMR 2 Step1</v>
      </c>
      <c r="G37" s="41">
        <v>325188</v>
      </c>
      <c r="H37" s="312" t="e">
        <f t="shared" si="7"/>
        <v>#DIV/0!</v>
      </c>
      <c r="I37" s="312" t="e">
        <f t="shared" si="11"/>
        <v>#DIV/0!</v>
      </c>
      <c r="J37" s="312"/>
      <c r="K37" s="43">
        <v>65000</v>
      </c>
      <c r="L37" s="43">
        <v>21000</v>
      </c>
      <c r="M37" s="42"/>
      <c r="N37" s="42"/>
      <c r="O37" s="42"/>
      <c r="P37" s="42"/>
      <c r="Q37" s="42"/>
      <c r="R37" s="42"/>
      <c r="S37" s="42">
        <v>11000</v>
      </c>
      <c r="T37" s="42">
        <f t="shared" si="2"/>
        <v>422188</v>
      </c>
      <c r="U37" s="42">
        <f t="shared" ref="U37:U76" si="14">G37*0.31</f>
        <v>100808.28</v>
      </c>
      <c r="V37" s="42">
        <v>260000</v>
      </c>
      <c r="W37" s="42">
        <f t="shared" si="4"/>
        <v>782996.28</v>
      </c>
      <c r="X37" s="42">
        <f t="shared" si="5"/>
        <v>422188</v>
      </c>
      <c r="Y37" s="42">
        <f t="shared" ref="Y37:Y76" si="15">((T37*12)+S37+U37+V37)</f>
        <v>5438064.2800000003</v>
      </c>
    </row>
    <row r="38" spans="1:25" ht="15.6" x14ac:dyDescent="0.3">
      <c r="A38" s="39" t="s">
        <v>76</v>
      </c>
      <c r="B38" s="40">
        <v>2</v>
      </c>
      <c r="C38" s="40" t="s">
        <v>187</v>
      </c>
      <c r="D38" s="40" t="str">
        <f t="shared" si="0"/>
        <v>KMR 2</v>
      </c>
      <c r="E38" s="40" t="s">
        <v>191</v>
      </c>
      <c r="F38" s="40" t="str">
        <f t="shared" si="1"/>
        <v>KMR 2 step 2</v>
      </c>
      <c r="G38" s="42">
        <v>336163</v>
      </c>
      <c r="H38" s="312">
        <f t="shared" si="7"/>
        <v>3.3749707861298696E-2</v>
      </c>
      <c r="I38" s="312"/>
      <c r="J38" s="312"/>
      <c r="K38" s="43"/>
      <c r="L38" s="43"/>
      <c r="M38" s="42"/>
      <c r="N38" s="42"/>
      <c r="O38" s="42"/>
      <c r="P38" s="42"/>
      <c r="Q38" s="42"/>
      <c r="R38" s="42"/>
      <c r="S38" s="42">
        <v>11000</v>
      </c>
      <c r="T38" s="42">
        <f t="shared" si="2"/>
        <v>347163</v>
      </c>
      <c r="U38" s="42">
        <f t="shared" si="14"/>
        <v>104210.53</v>
      </c>
      <c r="V38" s="42">
        <v>260000</v>
      </c>
      <c r="W38" s="42">
        <f t="shared" si="4"/>
        <v>711373.53</v>
      </c>
      <c r="X38" s="42">
        <f t="shared" si="5"/>
        <v>607163</v>
      </c>
      <c r="Y38" s="42">
        <f t="shared" si="15"/>
        <v>4541166.53</v>
      </c>
    </row>
    <row r="39" spans="1:25" ht="15.6" x14ac:dyDescent="0.3">
      <c r="A39" s="39" t="s">
        <v>76</v>
      </c>
      <c r="B39" s="40">
        <v>2</v>
      </c>
      <c r="C39" s="40" t="s">
        <v>187</v>
      </c>
      <c r="D39" s="40" t="str">
        <f t="shared" si="0"/>
        <v>KMR 2</v>
      </c>
      <c r="E39" s="40" t="s">
        <v>192</v>
      </c>
      <c r="F39" s="40" t="str">
        <f t="shared" si="1"/>
        <v>KMR 2 Step3</v>
      </c>
      <c r="G39" s="42">
        <v>347577</v>
      </c>
      <c r="H39" s="312">
        <f t="shared" si="7"/>
        <v>3.3953766476381993E-2</v>
      </c>
      <c r="I39" s="312">
        <f t="shared" si="11"/>
        <v>2.0405861508329681E-4</v>
      </c>
      <c r="J39" s="312"/>
      <c r="K39" s="43"/>
      <c r="L39" s="43"/>
      <c r="M39" s="42"/>
      <c r="N39" s="42"/>
      <c r="O39" s="42"/>
      <c r="P39" s="42"/>
      <c r="Q39" s="42"/>
      <c r="R39" s="42"/>
      <c r="S39" s="42">
        <v>11000</v>
      </c>
      <c r="T39" s="42">
        <f t="shared" si="2"/>
        <v>358577</v>
      </c>
      <c r="U39" s="42">
        <f t="shared" si="14"/>
        <v>107748.87</v>
      </c>
      <c r="V39" s="42">
        <v>260000</v>
      </c>
      <c r="W39" s="42">
        <f t="shared" si="4"/>
        <v>726325.87</v>
      </c>
      <c r="X39" s="42">
        <f t="shared" si="5"/>
        <v>618577</v>
      </c>
      <c r="Y39" s="42">
        <f t="shared" si="15"/>
        <v>4681672.87</v>
      </c>
    </row>
    <row r="40" spans="1:25" ht="15.6" x14ac:dyDescent="0.3">
      <c r="A40" s="39" t="s">
        <v>76</v>
      </c>
      <c r="B40" s="40">
        <v>2</v>
      </c>
      <c r="C40" s="40" t="s">
        <v>187</v>
      </c>
      <c r="D40" s="40" t="str">
        <f t="shared" si="0"/>
        <v>KMR 2</v>
      </c>
      <c r="E40" s="40" t="s">
        <v>193</v>
      </c>
      <c r="F40" s="40" t="str">
        <f t="shared" si="1"/>
        <v>KMR 2 Step4</v>
      </c>
      <c r="G40" s="42">
        <v>359430</v>
      </c>
      <c r="H40" s="312">
        <f t="shared" si="7"/>
        <v>3.4101796148767037E-2</v>
      </c>
      <c r="I40" s="312">
        <f t="shared" si="11"/>
        <v>1.4802967238504439E-4</v>
      </c>
      <c r="J40" s="312"/>
      <c r="K40" s="43"/>
      <c r="L40" s="43"/>
      <c r="M40" s="42"/>
      <c r="N40" s="42"/>
      <c r="O40" s="42"/>
      <c r="P40" s="42"/>
      <c r="Q40" s="42"/>
      <c r="R40" s="42"/>
      <c r="S40" s="42">
        <v>11000</v>
      </c>
      <c r="T40" s="42">
        <f t="shared" si="2"/>
        <v>370430</v>
      </c>
      <c r="U40" s="42">
        <f t="shared" si="14"/>
        <v>111423.3</v>
      </c>
      <c r="V40" s="42">
        <v>260000</v>
      </c>
      <c r="W40" s="42">
        <f t="shared" si="4"/>
        <v>741853.3</v>
      </c>
      <c r="X40" s="42">
        <f t="shared" si="5"/>
        <v>630430</v>
      </c>
      <c r="Y40" s="42">
        <f t="shared" si="15"/>
        <v>4827583.3</v>
      </c>
    </row>
    <row r="41" spans="1:25" ht="15.6" x14ac:dyDescent="0.3">
      <c r="A41" s="39" t="s">
        <v>76</v>
      </c>
      <c r="B41" s="40">
        <v>2</v>
      </c>
      <c r="C41" s="40" t="s">
        <v>187</v>
      </c>
      <c r="D41" s="40" t="str">
        <f t="shared" si="0"/>
        <v>KMR 2</v>
      </c>
      <c r="E41" s="40" t="s">
        <v>194</v>
      </c>
      <c r="F41" s="40" t="str">
        <f t="shared" si="1"/>
        <v>KMR 2 Step5</v>
      </c>
      <c r="G41" s="43">
        <v>371722</v>
      </c>
      <c r="H41" s="312">
        <f t="shared" si="7"/>
        <v>3.4198592215452246E-2</v>
      </c>
      <c r="I41" s="312">
        <f t="shared" si="11"/>
        <v>9.6796066685209126E-5</v>
      </c>
      <c r="J41" s="312"/>
      <c r="K41" s="43"/>
      <c r="L41" s="43"/>
      <c r="M41" s="42"/>
      <c r="N41" s="42"/>
      <c r="O41" s="42"/>
      <c r="P41" s="42"/>
      <c r="Q41" s="42"/>
      <c r="R41" s="42"/>
      <c r="S41" s="42">
        <v>11000</v>
      </c>
      <c r="T41" s="42">
        <f t="shared" si="2"/>
        <v>382722</v>
      </c>
      <c r="U41" s="42">
        <f t="shared" si="14"/>
        <v>115233.81999999999</v>
      </c>
      <c r="V41" s="42">
        <v>260000</v>
      </c>
      <c r="W41" s="42">
        <f t="shared" si="4"/>
        <v>757955.82000000007</v>
      </c>
      <c r="X41" s="42">
        <f t="shared" si="5"/>
        <v>642722</v>
      </c>
      <c r="Y41" s="42">
        <f t="shared" si="15"/>
        <v>4978897.82</v>
      </c>
    </row>
    <row r="42" spans="1:25" ht="15.6" x14ac:dyDescent="0.3">
      <c r="A42" s="39" t="s">
        <v>76</v>
      </c>
      <c r="B42" s="40">
        <v>2</v>
      </c>
      <c r="C42" s="40" t="s">
        <v>187</v>
      </c>
      <c r="D42" s="40" t="str">
        <f t="shared" si="0"/>
        <v>KMR 2</v>
      </c>
      <c r="E42" s="40" t="s">
        <v>195</v>
      </c>
      <c r="F42" s="40" t="str">
        <f t="shared" si="1"/>
        <v>KMR 2 Step6</v>
      </c>
      <c r="G42" s="43">
        <v>384453</v>
      </c>
      <c r="H42" s="312">
        <f t="shared" si="7"/>
        <v>3.424871274769855E-2</v>
      </c>
      <c r="I42" s="312">
        <f t="shared" si="11"/>
        <v>5.0120532246303307E-5</v>
      </c>
      <c r="J42" s="312"/>
      <c r="K42" s="43"/>
      <c r="L42" s="43"/>
      <c r="M42" s="42"/>
      <c r="N42" s="42"/>
      <c r="O42" s="42"/>
      <c r="P42" s="42"/>
      <c r="Q42" s="42"/>
      <c r="R42" s="42"/>
      <c r="S42" s="42">
        <v>11000</v>
      </c>
      <c r="T42" s="42">
        <f t="shared" si="2"/>
        <v>395453</v>
      </c>
      <c r="U42" s="42">
        <f t="shared" si="14"/>
        <v>119180.43</v>
      </c>
      <c r="V42" s="42">
        <v>260000</v>
      </c>
      <c r="W42" s="42">
        <f t="shared" si="4"/>
        <v>774633.42999999993</v>
      </c>
      <c r="X42" s="42">
        <f t="shared" si="5"/>
        <v>655453</v>
      </c>
      <c r="Y42" s="42">
        <f t="shared" si="15"/>
        <v>5135616.43</v>
      </c>
    </row>
    <row r="43" spans="1:25" ht="15.6" x14ac:dyDescent="0.3">
      <c r="A43" s="39" t="s">
        <v>76</v>
      </c>
      <c r="B43" s="40">
        <v>2</v>
      </c>
      <c r="C43" s="40" t="s">
        <v>187</v>
      </c>
      <c r="D43" s="40" t="str">
        <f t="shared" si="0"/>
        <v>KMR 2</v>
      </c>
      <c r="E43" s="40" t="s">
        <v>196</v>
      </c>
      <c r="F43" s="40" t="str">
        <f t="shared" si="1"/>
        <v>KMR 2 Step7</v>
      </c>
      <c r="G43" s="43">
        <v>398062</v>
      </c>
      <c r="H43" s="312">
        <f t="shared" si="7"/>
        <v>3.5398345181335562E-2</v>
      </c>
      <c r="I43" s="312">
        <f t="shared" si="11"/>
        <v>1.1496324336370128E-3</v>
      </c>
      <c r="J43" s="312"/>
      <c r="K43" s="43"/>
      <c r="L43" s="43"/>
      <c r="M43" s="42"/>
      <c r="N43" s="42"/>
      <c r="O43" s="42"/>
      <c r="P43" s="42"/>
      <c r="Q43" s="42"/>
      <c r="R43" s="42"/>
      <c r="S43" s="42">
        <v>11000</v>
      </c>
      <c r="T43" s="42">
        <f t="shared" si="2"/>
        <v>409062</v>
      </c>
      <c r="U43" s="42">
        <f t="shared" si="14"/>
        <v>123399.22</v>
      </c>
      <c r="V43" s="42">
        <v>260000</v>
      </c>
      <c r="W43" s="42">
        <f t="shared" si="4"/>
        <v>792461.22</v>
      </c>
      <c r="X43" s="42">
        <f t="shared" si="5"/>
        <v>669062</v>
      </c>
      <c r="Y43" s="42">
        <f t="shared" si="15"/>
        <v>5303143.22</v>
      </c>
    </row>
    <row r="44" spans="1:25" ht="15.6" x14ac:dyDescent="0.3">
      <c r="A44" s="39" t="s">
        <v>76</v>
      </c>
      <c r="B44" s="40">
        <v>2</v>
      </c>
      <c r="C44" s="40" t="s">
        <v>187</v>
      </c>
      <c r="D44" s="40" t="str">
        <f t="shared" si="0"/>
        <v>KMR 2</v>
      </c>
      <c r="E44" s="40" t="s">
        <v>197</v>
      </c>
      <c r="F44" s="40" t="str">
        <f t="shared" si="1"/>
        <v>KMR 2 Step8</v>
      </c>
      <c r="G44" s="43">
        <v>412988</v>
      </c>
      <c r="H44" s="312">
        <f t="shared" si="7"/>
        <v>3.7496671372801223E-2</v>
      </c>
      <c r="I44" s="312">
        <f t="shared" si="11"/>
        <v>2.0983261914656604E-3</v>
      </c>
      <c r="J44" s="312"/>
      <c r="K44" s="43"/>
      <c r="L44" s="43"/>
      <c r="M44" s="42"/>
      <c r="N44" s="42"/>
      <c r="O44" s="42"/>
      <c r="P44" s="42"/>
      <c r="Q44" s="42"/>
      <c r="R44" s="42"/>
      <c r="S44" s="42">
        <v>11000</v>
      </c>
      <c r="T44" s="42">
        <f t="shared" si="2"/>
        <v>423988</v>
      </c>
      <c r="U44" s="42">
        <f t="shared" si="14"/>
        <v>128026.28</v>
      </c>
      <c r="V44" s="42">
        <v>260000</v>
      </c>
      <c r="W44" s="42">
        <f t="shared" si="4"/>
        <v>812014.28</v>
      </c>
      <c r="X44" s="42">
        <f t="shared" si="5"/>
        <v>683988</v>
      </c>
      <c r="Y44" s="42">
        <f t="shared" si="15"/>
        <v>5486882.2800000003</v>
      </c>
    </row>
    <row r="45" spans="1:25" ht="15.6" x14ac:dyDescent="0.3">
      <c r="A45" s="39" t="s">
        <v>77</v>
      </c>
      <c r="B45" s="40">
        <v>3</v>
      </c>
      <c r="C45" s="40" t="s">
        <v>187</v>
      </c>
      <c r="D45" s="40" t="str">
        <f t="shared" si="0"/>
        <v>KMR 3</v>
      </c>
      <c r="E45" s="40" t="s">
        <v>190</v>
      </c>
      <c r="F45" s="40" t="str">
        <f t="shared" si="1"/>
        <v>KMR 3 Step1</v>
      </c>
      <c r="G45" s="41">
        <v>220729</v>
      </c>
      <c r="H45" s="312">
        <f t="shared" si="7"/>
        <v>-0.46553168615068719</v>
      </c>
      <c r="I45" s="312"/>
      <c r="J45" s="312"/>
      <c r="K45" s="43">
        <v>60000</v>
      </c>
      <c r="L45" s="43">
        <v>17000</v>
      </c>
      <c r="M45" s="42"/>
      <c r="N45" s="42"/>
      <c r="O45" s="42"/>
      <c r="P45" s="42"/>
      <c r="Q45" s="42"/>
      <c r="R45" s="42"/>
      <c r="S45" s="42">
        <v>11000</v>
      </c>
      <c r="T45" s="42">
        <f t="shared" si="2"/>
        <v>308729</v>
      </c>
      <c r="U45" s="42">
        <f t="shared" si="14"/>
        <v>68425.990000000005</v>
      </c>
      <c r="V45" s="42">
        <v>220000</v>
      </c>
      <c r="W45" s="42">
        <f t="shared" si="4"/>
        <v>597154.99</v>
      </c>
      <c r="X45" s="42">
        <f t="shared" si="5"/>
        <v>568729</v>
      </c>
      <c r="Y45" s="42">
        <f t="shared" si="15"/>
        <v>4004173.99</v>
      </c>
    </row>
    <row r="46" spans="1:25" ht="15.6" x14ac:dyDescent="0.3">
      <c r="A46" s="39" t="s">
        <v>77</v>
      </c>
      <c r="B46" s="40">
        <v>3</v>
      </c>
      <c r="C46" s="40" t="s">
        <v>187</v>
      </c>
      <c r="D46" s="40" t="str">
        <f t="shared" si="0"/>
        <v>KMR 3</v>
      </c>
      <c r="E46" s="40" t="s">
        <v>191</v>
      </c>
      <c r="F46" s="40" t="str">
        <f t="shared" si="1"/>
        <v>KMR 3 step 2</v>
      </c>
      <c r="G46" s="42">
        <v>228455</v>
      </c>
      <c r="H46" s="312">
        <f t="shared" si="7"/>
        <v>3.5002197264518933E-2</v>
      </c>
      <c r="I46" s="312"/>
      <c r="J46" s="312"/>
      <c r="K46" s="43"/>
      <c r="L46" s="43"/>
      <c r="M46" s="42"/>
      <c r="N46" s="42"/>
      <c r="O46" s="42"/>
      <c r="P46" s="42"/>
      <c r="Q46" s="42"/>
      <c r="R46" s="42"/>
      <c r="S46" s="42">
        <v>11000</v>
      </c>
      <c r="T46" s="42">
        <f t="shared" si="2"/>
        <v>239455</v>
      </c>
      <c r="U46" s="42">
        <f t="shared" si="14"/>
        <v>70821.05</v>
      </c>
      <c r="V46" s="42">
        <v>220000</v>
      </c>
      <c r="W46" s="42">
        <f t="shared" si="4"/>
        <v>530276.05000000005</v>
      </c>
      <c r="X46" s="42">
        <f t="shared" si="5"/>
        <v>459455</v>
      </c>
      <c r="Y46" s="42">
        <f t="shared" si="15"/>
        <v>3175281.05</v>
      </c>
    </row>
    <row r="47" spans="1:25" ht="15.6" x14ac:dyDescent="0.3">
      <c r="A47" s="39" t="s">
        <v>77</v>
      </c>
      <c r="B47" s="40">
        <v>3</v>
      </c>
      <c r="C47" s="40" t="s">
        <v>187</v>
      </c>
      <c r="D47" s="40" t="str">
        <f t="shared" si="0"/>
        <v>KMR 3</v>
      </c>
      <c r="E47" s="40" t="s">
        <v>192</v>
      </c>
      <c r="F47" s="40" t="str">
        <f t="shared" si="1"/>
        <v>KMR 3 Step3</v>
      </c>
      <c r="G47" s="42">
        <v>236489</v>
      </c>
      <c r="H47" s="312">
        <f t="shared" si="7"/>
        <v>3.5166663018975287E-2</v>
      </c>
      <c r="I47" s="312">
        <f t="shared" si="11"/>
        <v>1.6446575445635409E-4</v>
      </c>
      <c r="J47" s="312"/>
      <c r="K47" s="43"/>
      <c r="L47" s="43"/>
      <c r="M47" s="42"/>
      <c r="N47" s="42"/>
      <c r="O47" s="42"/>
      <c r="P47" s="42"/>
      <c r="Q47" s="42"/>
      <c r="R47" s="42"/>
      <c r="S47" s="42">
        <v>11000</v>
      </c>
      <c r="T47" s="42">
        <f t="shared" si="2"/>
        <v>247489</v>
      </c>
      <c r="U47" s="42">
        <f t="shared" si="14"/>
        <v>73311.59</v>
      </c>
      <c r="V47" s="42">
        <v>220000</v>
      </c>
      <c r="W47" s="42">
        <f t="shared" si="4"/>
        <v>540800.59</v>
      </c>
      <c r="X47" s="42">
        <f t="shared" si="5"/>
        <v>467489</v>
      </c>
      <c r="Y47" s="42">
        <f t="shared" si="15"/>
        <v>3274179.59</v>
      </c>
    </row>
    <row r="48" spans="1:25" ht="15.6" x14ac:dyDescent="0.3">
      <c r="A48" s="39" t="s">
        <v>77</v>
      </c>
      <c r="B48" s="40">
        <v>3</v>
      </c>
      <c r="C48" s="40" t="s">
        <v>187</v>
      </c>
      <c r="D48" s="40" t="str">
        <f t="shared" si="0"/>
        <v>KMR 3</v>
      </c>
      <c r="E48" s="40" t="s">
        <v>193</v>
      </c>
      <c r="F48" s="40" t="str">
        <f t="shared" si="1"/>
        <v>KMR 3 Step4</v>
      </c>
      <c r="G48" s="42">
        <v>244833</v>
      </c>
      <c r="H48" s="312">
        <f t="shared" si="7"/>
        <v>3.5282824993974352E-2</v>
      </c>
      <c r="I48" s="312">
        <f t="shared" si="11"/>
        <v>1.1616197499906417E-4</v>
      </c>
      <c r="J48" s="312"/>
      <c r="K48" s="43"/>
      <c r="L48" s="43"/>
      <c r="M48" s="42"/>
      <c r="N48" s="42"/>
      <c r="O48" s="42"/>
      <c r="P48" s="42"/>
      <c r="Q48" s="42"/>
      <c r="R48" s="42"/>
      <c r="S48" s="42">
        <v>11000</v>
      </c>
      <c r="T48" s="42">
        <f t="shared" si="2"/>
        <v>255833</v>
      </c>
      <c r="U48" s="42">
        <f t="shared" si="14"/>
        <v>75898.23</v>
      </c>
      <c r="V48" s="42">
        <v>220000</v>
      </c>
      <c r="W48" s="42">
        <f t="shared" si="4"/>
        <v>551731.23</v>
      </c>
      <c r="X48" s="42">
        <f t="shared" si="5"/>
        <v>475833</v>
      </c>
      <c r="Y48" s="42">
        <f t="shared" si="15"/>
        <v>3376894.23</v>
      </c>
    </row>
    <row r="49" spans="1:25" ht="15.6" x14ac:dyDescent="0.3">
      <c r="A49" s="39" t="s">
        <v>77</v>
      </c>
      <c r="B49" s="40">
        <v>3</v>
      </c>
      <c r="C49" s="40" t="s">
        <v>187</v>
      </c>
      <c r="D49" s="40" t="str">
        <f t="shared" si="0"/>
        <v>KMR 3</v>
      </c>
      <c r="E49" s="40" t="s">
        <v>194</v>
      </c>
      <c r="F49" s="40" t="str">
        <f t="shared" si="1"/>
        <v>KMR 3 Step5</v>
      </c>
      <c r="G49" s="43">
        <v>253485</v>
      </c>
      <c r="H49" s="312">
        <f t="shared" si="7"/>
        <v>3.5338373503571822E-2</v>
      </c>
      <c r="I49" s="312">
        <f t="shared" si="11"/>
        <v>5.5548509597470874E-5</v>
      </c>
      <c r="J49" s="312"/>
      <c r="K49" s="43"/>
      <c r="L49" s="43"/>
      <c r="M49" s="42"/>
      <c r="N49" s="42"/>
      <c r="O49" s="42"/>
      <c r="P49" s="42"/>
      <c r="Q49" s="42"/>
      <c r="R49" s="42"/>
      <c r="S49" s="42">
        <v>11000</v>
      </c>
      <c r="T49" s="42">
        <f t="shared" si="2"/>
        <v>264485</v>
      </c>
      <c r="U49" s="42">
        <f t="shared" si="14"/>
        <v>78580.350000000006</v>
      </c>
      <c r="V49" s="42">
        <v>220000</v>
      </c>
      <c r="W49" s="42">
        <f t="shared" si="4"/>
        <v>563065.35</v>
      </c>
      <c r="X49" s="42">
        <f t="shared" si="5"/>
        <v>484485</v>
      </c>
      <c r="Y49" s="42">
        <f t="shared" si="15"/>
        <v>3483400.35</v>
      </c>
    </row>
    <row r="50" spans="1:25" ht="15.6" x14ac:dyDescent="0.3">
      <c r="A50" s="39" t="s">
        <v>77</v>
      </c>
      <c r="B50" s="40">
        <v>3</v>
      </c>
      <c r="C50" s="40" t="s">
        <v>187</v>
      </c>
      <c r="D50" s="40" t="str">
        <f t="shared" si="0"/>
        <v>KMR 3</v>
      </c>
      <c r="E50" s="40" t="s">
        <v>195</v>
      </c>
      <c r="F50" s="40" t="str">
        <f t="shared" si="1"/>
        <v>KMR 3 Step6</v>
      </c>
      <c r="G50" s="43">
        <v>262447</v>
      </c>
      <c r="H50" s="312">
        <f t="shared" si="7"/>
        <v>3.535514921987494E-2</v>
      </c>
      <c r="I50" s="312">
        <f t="shared" si="11"/>
        <v>1.6775716303117638E-5</v>
      </c>
      <c r="J50" s="312"/>
      <c r="K50" s="43"/>
      <c r="L50" s="43"/>
      <c r="M50" s="42"/>
      <c r="N50" s="42"/>
      <c r="O50" s="42"/>
      <c r="P50" s="42"/>
      <c r="Q50" s="42"/>
      <c r="R50" s="42"/>
      <c r="S50" s="42">
        <v>11000</v>
      </c>
      <c r="T50" s="42">
        <f t="shared" si="2"/>
        <v>273447</v>
      </c>
      <c r="U50" s="42">
        <f t="shared" si="14"/>
        <v>81358.569999999992</v>
      </c>
      <c r="V50" s="42">
        <v>220000</v>
      </c>
      <c r="W50" s="42">
        <f t="shared" si="4"/>
        <v>574805.57000000007</v>
      </c>
      <c r="X50" s="42">
        <f t="shared" si="5"/>
        <v>493447</v>
      </c>
      <c r="Y50" s="42">
        <f t="shared" si="15"/>
        <v>3593722.57</v>
      </c>
    </row>
    <row r="51" spans="1:25" ht="15.6" x14ac:dyDescent="0.3">
      <c r="A51" s="39" t="s">
        <v>77</v>
      </c>
      <c r="B51" s="40">
        <v>3</v>
      </c>
      <c r="C51" s="40" t="s">
        <v>187</v>
      </c>
      <c r="D51" s="40" t="str">
        <f t="shared" si="0"/>
        <v>KMR 3</v>
      </c>
      <c r="E51" s="40" t="s">
        <v>196</v>
      </c>
      <c r="F51" s="40" t="str">
        <f t="shared" si="1"/>
        <v>KMR 3 Step7</v>
      </c>
      <c r="G51" s="43">
        <v>272026</v>
      </c>
      <c r="H51" s="312">
        <f t="shared" si="7"/>
        <v>3.6498797852518791E-2</v>
      </c>
      <c r="I51" s="312">
        <f t="shared" si="11"/>
        <v>1.1436486326438511E-3</v>
      </c>
      <c r="J51" s="312"/>
      <c r="K51" s="43"/>
      <c r="L51" s="43"/>
      <c r="M51" s="42"/>
      <c r="N51" s="42"/>
      <c r="O51" s="42"/>
      <c r="P51" s="42"/>
      <c r="Q51" s="42"/>
      <c r="R51" s="42"/>
      <c r="S51" s="42">
        <v>11000</v>
      </c>
      <c r="T51" s="42">
        <f t="shared" si="2"/>
        <v>283026</v>
      </c>
      <c r="U51" s="42">
        <f t="shared" si="14"/>
        <v>84328.06</v>
      </c>
      <c r="V51" s="42">
        <v>220000</v>
      </c>
      <c r="W51" s="42">
        <f t="shared" si="4"/>
        <v>587354.06000000006</v>
      </c>
      <c r="X51" s="42">
        <f t="shared" si="5"/>
        <v>503026</v>
      </c>
      <c r="Y51" s="42">
        <f t="shared" si="15"/>
        <v>3711640.06</v>
      </c>
    </row>
    <row r="52" spans="1:25" ht="15.6" x14ac:dyDescent="0.3">
      <c r="A52" s="39" t="s">
        <v>77</v>
      </c>
      <c r="B52" s="40">
        <v>3</v>
      </c>
      <c r="C52" s="40" t="s">
        <v>187</v>
      </c>
      <c r="D52" s="40" t="str">
        <f t="shared" si="0"/>
        <v>KMR 3</v>
      </c>
      <c r="E52" s="40" t="s">
        <v>197</v>
      </c>
      <c r="F52" s="40" t="str">
        <f t="shared" si="1"/>
        <v>KMR 3 Step8</v>
      </c>
      <c r="G52" s="43">
        <v>282533</v>
      </c>
      <c r="H52" s="312">
        <f t="shared" si="7"/>
        <v>3.8624984376493421E-2</v>
      </c>
      <c r="I52" s="312">
        <f t="shared" si="11"/>
        <v>2.1261865239746297E-3</v>
      </c>
      <c r="J52" s="312"/>
      <c r="K52" s="43"/>
      <c r="L52" s="43"/>
      <c r="M52" s="42"/>
      <c r="N52" s="42"/>
      <c r="O52" s="42"/>
      <c r="P52" s="42"/>
      <c r="Q52" s="42"/>
      <c r="R52" s="42"/>
      <c r="S52" s="42">
        <v>11000</v>
      </c>
      <c r="T52" s="42">
        <f t="shared" si="2"/>
        <v>293533</v>
      </c>
      <c r="U52" s="42">
        <f t="shared" si="14"/>
        <v>87585.23</v>
      </c>
      <c r="V52" s="42">
        <v>220000</v>
      </c>
      <c r="W52" s="42">
        <f t="shared" si="4"/>
        <v>601118.23</v>
      </c>
      <c r="X52" s="42">
        <f t="shared" si="5"/>
        <v>513533</v>
      </c>
      <c r="Y52" s="42">
        <f t="shared" si="15"/>
        <v>3840981.23</v>
      </c>
    </row>
    <row r="53" spans="1:25" ht="15.6" x14ac:dyDescent="0.3">
      <c r="A53" s="39" t="s">
        <v>92</v>
      </c>
      <c r="B53" s="40">
        <v>4</v>
      </c>
      <c r="C53" s="40" t="s">
        <v>187</v>
      </c>
      <c r="D53" s="40" t="str">
        <f t="shared" si="0"/>
        <v>KMR 4</v>
      </c>
      <c r="E53" s="40" t="s">
        <v>190</v>
      </c>
      <c r="F53" s="40" t="str">
        <f t="shared" si="1"/>
        <v>KMR 4 Step1</v>
      </c>
      <c r="G53" s="1">
        <v>192034</v>
      </c>
      <c r="H53" s="312">
        <f t="shared" si="7"/>
        <v>-0.3203130253811059</v>
      </c>
      <c r="I53" s="312"/>
      <c r="J53" s="312"/>
      <c r="K53" s="1">
        <v>60000</v>
      </c>
      <c r="L53" s="1">
        <v>15000</v>
      </c>
      <c r="M53" s="42"/>
      <c r="N53" s="42"/>
      <c r="O53" s="42"/>
      <c r="P53" s="42"/>
      <c r="Q53" s="42"/>
      <c r="R53" s="42"/>
      <c r="S53" s="42">
        <v>11000</v>
      </c>
      <c r="T53" s="42">
        <f t="shared" si="2"/>
        <v>278034</v>
      </c>
      <c r="U53" s="42">
        <f t="shared" si="14"/>
        <v>59530.54</v>
      </c>
      <c r="V53" s="1">
        <v>200000</v>
      </c>
      <c r="W53" s="42">
        <f t="shared" si="4"/>
        <v>537564.54</v>
      </c>
      <c r="X53" s="42">
        <f t="shared" si="5"/>
        <v>498034</v>
      </c>
      <c r="Y53" s="42">
        <f t="shared" si="15"/>
        <v>3606938.54</v>
      </c>
    </row>
    <row r="54" spans="1:25" ht="15.6" x14ac:dyDescent="0.3">
      <c r="A54" s="39" t="s">
        <v>92</v>
      </c>
      <c r="B54" s="40">
        <v>4</v>
      </c>
      <c r="C54" s="40" t="s">
        <v>187</v>
      </c>
      <c r="D54" s="40" t="str">
        <f t="shared" si="0"/>
        <v>KMR 4</v>
      </c>
      <c r="E54" s="40" t="s">
        <v>191</v>
      </c>
      <c r="F54" s="40" t="str">
        <f t="shared" si="1"/>
        <v>KMR 4 step 2</v>
      </c>
      <c r="G54" s="42">
        <v>199235</v>
      </c>
      <c r="H54" s="312">
        <f t="shared" si="7"/>
        <v>3.7498567961923412E-2</v>
      </c>
      <c r="I54" s="312"/>
      <c r="J54" s="312"/>
      <c r="K54" s="1">
        <v>60000</v>
      </c>
      <c r="L54" s="1">
        <v>15000</v>
      </c>
      <c r="M54" s="42"/>
      <c r="N54" s="42"/>
      <c r="O54" s="42"/>
      <c r="P54" s="42"/>
      <c r="Q54" s="42"/>
      <c r="R54" s="42"/>
      <c r="S54" s="42">
        <v>11000</v>
      </c>
      <c r="T54" s="42">
        <f t="shared" si="2"/>
        <v>285235</v>
      </c>
      <c r="U54" s="42">
        <f t="shared" si="14"/>
        <v>61762.85</v>
      </c>
      <c r="V54" s="1">
        <v>200000</v>
      </c>
      <c r="W54" s="42">
        <f t="shared" si="4"/>
        <v>546997.85</v>
      </c>
      <c r="X54" s="42">
        <f t="shared" si="5"/>
        <v>485235</v>
      </c>
      <c r="Y54" s="42">
        <f t="shared" si="15"/>
        <v>3695582.85</v>
      </c>
    </row>
    <row r="55" spans="1:25" ht="15.6" x14ac:dyDescent="0.3">
      <c r="A55" s="39" t="s">
        <v>92</v>
      </c>
      <c r="B55" s="40">
        <v>4</v>
      </c>
      <c r="C55" s="40" t="s">
        <v>187</v>
      </c>
      <c r="D55" s="40" t="str">
        <f t="shared" si="0"/>
        <v>KMR 4</v>
      </c>
      <c r="E55" s="40" t="s">
        <v>192</v>
      </c>
      <c r="F55" s="40" t="str">
        <f t="shared" si="1"/>
        <v>KMR 4 Step3</v>
      </c>
      <c r="G55" s="42">
        <v>206725</v>
      </c>
      <c r="H55" s="312">
        <f t="shared" si="7"/>
        <v>3.7593796270735565E-2</v>
      </c>
      <c r="I55" s="312">
        <f t="shared" si="11"/>
        <v>9.5228308812152218E-5</v>
      </c>
      <c r="J55" s="312"/>
      <c r="K55" s="1">
        <v>60000</v>
      </c>
      <c r="L55" s="1">
        <v>15000</v>
      </c>
      <c r="M55" s="42"/>
      <c r="N55" s="42"/>
      <c r="O55" s="42"/>
      <c r="P55" s="42"/>
      <c r="Q55" s="42"/>
      <c r="R55" s="42"/>
      <c r="S55" s="42">
        <v>11000</v>
      </c>
      <c r="T55" s="42">
        <f t="shared" si="2"/>
        <v>292725</v>
      </c>
      <c r="U55" s="42">
        <f t="shared" si="14"/>
        <v>64084.75</v>
      </c>
      <c r="V55" s="1">
        <v>200000</v>
      </c>
      <c r="W55" s="42">
        <f t="shared" si="4"/>
        <v>556809.75</v>
      </c>
      <c r="X55" s="42">
        <f t="shared" si="5"/>
        <v>492725</v>
      </c>
      <c r="Y55" s="42">
        <f t="shared" si="15"/>
        <v>3787784.75</v>
      </c>
    </row>
    <row r="56" spans="1:25" ht="15.6" x14ac:dyDescent="0.3">
      <c r="A56" s="39" t="s">
        <v>92</v>
      </c>
      <c r="B56" s="40">
        <v>4</v>
      </c>
      <c r="C56" s="40" t="s">
        <v>187</v>
      </c>
      <c r="D56" s="40" t="str">
        <f t="shared" si="0"/>
        <v>KMR 4</v>
      </c>
      <c r="E56" s="40" t="s">
        <v>193</v>
      </c>
      <c r="F56" s="40" t="str">
        <f t="shared" si="1"/>
        <v>KMR 4 Step4</v>
      </c>
      <c r="G56" s="42">
        <v>214502</v>
      </c>
      <c r="H56" s="312">
        <f t="shared" si="7"/>
        <v>3.7620026605393639E-2</v>
      </c>
      <c r="I56" s="312">
        <f t="shared" si="11"/>
        <v>2.6230334658074173E-5</v>
      </c>
      <c r="J56" s="312"/>
      <c r="K56" s="1">
        <v>60000</v>
      </c>
      <c r="L56" s="1">
        <v>15000</v>
      </c>
      <c r="M56" s="42"/>
      <c r="N56" s="42"/>
      <c r="O56" s="42"/>
      <c r="P56" s="42"/>
      <c r="Q56" s="42"/>
      <c r="R56" s="42"/>
      <c r="S56" s="42">
        <v>11000</v>
      </c>
      <c r="T56" s="42">
        <f t="shared" si="2"/>
        <v>300502</v>
      </c>
      <c r="U56" s="42">
        <f t="shared" si="14"/>
        <v>66495.62</v>
      </c>
      <c r="V56" s="1">
        <v>200000</v>
      </c>
      <c r="W56" s="42">
        <f t="shared" si="4"/>
        <v>566997.62</v>
      </c>
      <c r="X56" s="42">
        <f t="shared" si="5"/>
        <v>500502</v>
      </c>
      <c r="Y56" s="42">
        <f t="shared" si="15"/>
        <v>3883519.62</v>
      </c>
    </row>
    <row r="57" spans="1:25" ht="15.6" x14ac:dyDescent="0.3">
      <c r="A57" s="39" t="s">
        <v>92</v>
      </c>
      <c r="B57" s="40">
        <v>4</v>
      </c>
      <c r="C57" s="40" t="s">
        <v>187</v>
      </c>
      <c r="D57" s="40" t="str">
        <f t="shared" si="0"/>
        <v>KMR 4</v>
      </c>
      <c r="E57" s="40" t="s">
        <v>194</v>
      </c>
      <c r="F57" s="40" t="str">
        <f t="shared" si="1"/>
        <v>KMR 4 Step5</v>
      </c>
      <c r="G57" s="43">
        <v>222567</v>
      </c>
      <c r="H57" s="312">
        <f t="shared" si="7"/>
        <v>3.7598717028279459E-2</v>
      </c>
      <c r="I57" s="312">
        <f t="shared" si="11"/>
        <v>-2.1309577114179967E-5</v>
      </c>
      <c r="J57" s="312"/>
      <c r="K57" s="1">
        <v>60000</v>
      </c>
      <c r="L57" s="1">
        <v>15000</v>
      </c>
      <c r="M57" s="42"/>
      <c r="N57" s="42"/>
      <c r="O57" s="42"/>
      <c r="P57" s="42"/>
      <c r="Q57" s="42"/>
      <c r="R57" s="42"/>
      <c r="S57" s="42">
        <v>11000</v>
      </c>
      <c r="T57" s="42">
        <f t="shared" si="2"/>
        <v>308567</v>
      </c>
      <c r="U57" s="42">
        <f t="shared" si="14"/>
        <v>68995.77</v>
      </c>
      <c r="V57" s="1">
        <v>200000</v>
      </c>
      <c r="W57" s="42">
        <f t="shared" si="4"/>
        <v>577562.77</v>
      </c>
      <c r="X57" s="42">
        <f t="shared" si="5"/>
        <v>508567</v>
      </c>
      <c r="Y57" s="42">
        <f t="shared" si="15"/>
        <v>3982799.77</v>
      </c>
    </row>
    <row r="58" spans="1:25" ht="15.6" x14ac:dyDescent="0.3">
      <c r="A58" s="39" t="s">
        <v>92</v>
      </c>
      <c r="B58" s="40">
        <v>4</v>
      </c>
      <c r="C58" s="40" t="s">
        <v>187</v>
      </c>
      <c r="D58" s="40" t="str">
        <f t="shared" si="0"/>
        <v>KMR 4</v>
      </c>
      <c r="E58" s="40" t="s">
        <v>195</v>
      </c>
      <c r="F58" s="40" t="str">
        <f t="shared" si="1"/>
        <v>KMR 4 Step6</v>
      </c>
      <c r="G58" s="43">
        <v>230921</v>
      </c>
      <c r="H58" s="312">
        <f t="shared" si="7"/>
        <v>3.7534764812393574E-2</v>
      </c>
      <c r="I58" s="312">
        <f t="shared" si="11"/>
        <v>-6.3952215885884622E-5</v>
      </c>
      <c r="J58" s="312"/>
      <c r="K58" s="1">
        <v>60000</v>
      </c>
      <c r="L58" s="1">
        <v>15000</v>
      </c>
      <c r="M58" s="42"/>
      <c r="N58" s="42"/>
      <c r="O58" s="42"/>
      <c r="P58" s="42"/>
      <c r="Q58" s="42"/>
      <c r="R58" s="42"/>
      <c r="S58" s="42">
        <v>11000</v>
      </c>
      <c r="T58" s="42">
        <f t="shared" si="2"/>
        <v>316921</v>
      </c>
      <c r="U58" s="42">
        <f t="shared" si="14"/>
        <v>71585.509999999995</v>
      </c>
      <c r="V58" s="1">
        <v>200000</v>
      </c>
      <c r="W58" s="42">
        <f t="shared" si="4"/>
        <v>588506.51</v>
      </c>
      <c r="X58" s="42">
        <f t="shared" si="5"/>
        <v>516921</v>
      </c>
      <c r="Y58" s="42">
        <f t="shared" si="15"/>
        <v>4085637.51</v>
      </c>
    </row>
    <row r="59" spans="1:25" ht="15.6" x14ac:dyDescent="0.3">
      <c r="A59" s="39" t="s">
        <v>92</v>
      </c>
      <c r="B59" s="40">
        <v>4</v>
      </c>
      <c r="C59" s="40" t="s">
        <v>187</v>
      </c>
      <c r="D59" s="40" t="str">
        <f t="shared" si="0"/>
        <v>KMR 4</v>
      </c>
      <c r="E59" s="40" t="s">
        <v>196</v>
      </c>
      <c r="F59" s="40" t="str">
        <f t="shared" si="1"/>
        <v>KMR 4 Step7</v>
      </c>
      <c r="G59" s="43">
        <v>239850</v>
      </c>
      <c r="H59" s="312">
        <f t="shared" si="7"/>
        <v>3.8666903399864019E-2</v>
      </c>
      <c r="I59" s="312">
        <f t="shared" si="11"/>
        <v>1.1321385874704451E-3</v>
      </c>
      <c r="J59" s="312"/>
      <c r="K59" s="1">
        <v>60000</v>
      </c>
      <c r="L59" s="1">
        <v>15000</v>
      </c>
      <c r="M59" s="42"/>
      <c r="N59" s="42"/>
      <c r="O59" s="42"/>
      <c r="P59" s="42"/>
      <c r="Q59" s="42"/>
      <c r="R59" s="42"/>
      <c r="S59" s="42">
        <v>11000</v>
      </c>
      <c r="T59" s="42">
        <f t="shared" si="2"/>
        <v>325850</v>
      </c>
      <c r="U59" s="42">
        <f t="shared" si="14"/>
        <v>74353.5</v>
      </c>
      <c r="V59" s="1">
        <v>200000</v>
      </c>
      <c r="W59" s="42">
        <f t="shared" si="4"/>
        <v>600203.5</v>
      </c>
      <c r="X59" s="42">
        <f t="shared" si="5"/>
        <v>525850</v>
      </c>
      <c r="Y59" s="42">
        <f t="shared" si="15"/>
        <v>4195553.5</v>
      </c>
    </row>
    <row r="60" spans="1:25" ht="15.6" x14ac:dyDescent="0.3">
      <c r="A60" s="39" t="s">
        <v>92</v>
      </c>
      <c r="B60" s="40">
        <v>4</v>
      </c>
      <c r="C60" s="40" t="s">
        <v>187</v>
      </c>
      <c r="D60" s="40" t="str">
        <f t="shared" si="0"/>
        <v>KMR 4</v>
      </c>
      <c r="E60" s="40" t="s">
        <v>197</v>
      </c>
      <c r="F60" s="40" t="str">
        <f t="shared" si="1"/>
        <v>KMR 4 Step8</v>
      </c>
      <c r="G60" s="43">
        <v>249644</v>
      </c>
      <c r="H60" s="312">
        <f t="shared" si="7"/>
        <v>4.0833854492391075E-2</v>
      </c>
      <c r="I60" s="312">
        <f t="shared" si="11"/>
        <v>2.1669510925270558E-3</v>
      </c>
      <c r="J60" s="312"/>
      <c r="K60" s="1">
        <v>60000</v>
      </c>
      <c r="L60" s="1">
        <v>15000</v>
      </c>
      <c r="M60" s="42"/>
      <c r="N60" s="42"/>
      <c r="O60" s="42"/>
      <c r="P60" s="42"/>
      <c r="Q60" s="42"/>
      <c r="R60" s="42"/>
      <c r="S60" s="42">
        <v>11000</v>
      </c>
      <c r="T60" s="42">
        <f t="shared" si="2"/>
        <v>335644</v>
      </c>
      <c r="U60" s="42">
        <f t="shared" si="14"/>
        <v>77389.64</v>
      </c>
      <c r="V60" s="1">
        <v>200000</v>
      </c>
      <c r="W60" s="42">
        <f t="shared" si="4"/>
        <v>613033.64</v>
      </c>
      <c r="X60" s="42">
        <f t="shared" si="5"/>
        <v>535644</v>
      </c>
      <c r="Y60" s="42">
        <f t="shared" si="15"/>
        <v>4316117.6400000006</v>
      </c>
    </row>
    <row r="61" spans="1:25" ht="15.6" x14ac:dyDescent="0.3">
      <c r="A61" s="39" t="s">
        <v>93</v>
      </c>
      <c r="B61" s="40">
        <v>5</v>
      </c>
      <c r="C61" s="40" t="s">
        <v>187</v>
      </c>
      <c r="D61" s="40" t="str">
        <f t="shared" si="0"/>
        <v>KMR 5</v>
      </c>
      <c r="E61" s="40" t="s">
        <v>190</v>
      </c>
      <c r="F61" s="40" t="str">
        <f t="shared" si="1"/>
        <v>KMR 5 Step1</v>
      </c>
      <c r="G61" s="42">
        <v>165149</v>
      </c>
      <c r="H61" s="312">
        <f t="shared" si="7"/>
        <v>-0.33846196984505938</v>
      </c>
      <c r="I61" s="312"/>
      <c r="J61" s="312"/>
      <c r="K61" s="43">
        <v>45000</v>
      </c>
      <c r="L61" s="43">
        <v>14000</v>
      </c>
      <c r="M61" s="42"/>
      <c r="N61" s="42"/>
      <c r="O61" s="42"/>
      <c r="P61" s="42"/>
      <c r="Q61" s="42"/>
      <c r="R61" s="42"/>
      <c r="S61" s="42">
        <v>11000</v>
      </c>
      <c r="T61" s="42">
        <f t="shared" si="2"/>
        <v>235149</v>
      </c>
      <c r="U61" s="42">
        <f t="shared" si="14"/>
        <v>51196.19</v>
      </c>
      <c r="V61" s="42">
        <v>180000</v>
      </c>
      <c r="W61" s="42">
        <f t="shared" si="4"/>
        <v>466345.19</v>
      </c>
      <c r="X61" s="42">
        <f t="shared" si="5"/>
        <v>435149</v>
      </c>
      <c r="Y61" s="42">
        <f t="shared" si="15"/>
        <v>3063984.19</v>
      </c>
    </row>
    <row r="62" spans="1:25" ht="15.6" x14ac:dyDescent="0.3">
      <c r="A62" s="39" t="s">
        <v>93</v>
      </c>
      <c r="B62" s="40">
        <v>5</v>
      </c>
      <c r="C62" s="40" t="s">
        <v>187</v>
      </c>
      <c r="D62" s="40" t="str">
        <f t="shared" si="0"/>
        <v>KMR 5</v>
      </c>
      <c r="E62" s="40" t="s">
        <v>191</v>
      </c>
      <c r="F62" s="40" t="str">
        <f t="shared" si="1"/>
        <v>KMR 5 step 2</v>
      </c>
      <c r="G62" s="42">
        <v>171755</v>
      </c>
      <c r="H62" s="312">
        <f t="shared" si="7"/>
        <v>4.0000242205523499E-2</v>
      </c>
      <c r="I62" s="312"/>
      <c r="J62" s="312"/>
      <c r="K62" s="43">
        <v>45000</v>
      </c>
      <c r="L62" s="43">
        <v>14000</v>
      </c>
      <c r="M62" s="42"/>
      <c r="N62" s="42"/>
      <c r="O62" s="42"/>
      <c r="P62" s="42"/>
      <c r="Q62" s="42"/>
      <c r="R62" s="42"/>
      <c r="S62" s="42">
        <v>11000</v>
      </c>
      <c r="T62" s="42">
        <f t="shared" si="2"/>
        <v>241755</v>
      </c>
      <c r="U62" s="42">
        <f t="shared" si="14"/>
        <v>53244.05</v>
      </c>
      <c r="V62" s="42">
        <v>180000</v>
      </c>
      <c r="W62" s="42">
        <f t="shared" si="4"/>
        <v>474999.05</v>
      </c>
      <c r="X62" s="42">
        <f t="shared" si="5"/>
        <v>421755</v>
      </c>
      <c r="Y62" s="42">
        <f t="shared" si="15"/>
        <v>3145304.05</v>
      </c>
    </row>
    <row r="63" spans="1:25" ht="15.6" x14ac:dyDescent="0.3">
      <c r="A63" s="39" t="s">
        <v>93</v>
      </c>
      <c r="B63" s="40">
        <v>5</v>
      </c>
      <c r="C63" s="40" t="s">
        <v>187</v>
      </c>
      <c r="D63" s="40" t="str">
        <f t="shared" si="0"/>
        <v>KMR 5</v>
      </c>
      <c r="E63" s="40" t="s">
        <v>192</v>
      </c>
      <c r="F63" s="40" t="str">
        <f t="shared" si="1"/>
        <v>KMR 5 Step3</v>
      </c>
      <c r="G63" s="42">
        <v>178625</v>
      </c>
      <c r="H63" s="312">
        <f t="shared" si="7"/>
        <v>3.9998835550638989E-2</v>
      </c>
      <c r="I63" s="312">
        <f t="shared" si="11"/>
        <v>-1.406654884510139E-6</v>
      </c>
      <c r="J63" s="312"/>
      <c r="K63" s="43">
        <v>45000</v>
      </c>
      <c r="L63" s="43">
        <v>14000</v>
      </c>
      <c r="M63" s="42"/>
      <c r="N63" s="42"/>
      <c r="O63" s="42"/>
      <c r="P63" s="42"/>
      <c r="Q63" s="42"/>
      <c r="R63" s="42"/>
      <c r="S63" s="42">
        <v>11000</v>
      </c>
      <c r="T63" s="42">
        <f t="shared" si="2"/>
        <v>248625</v>
      </c>
      <c r="U63" s="42">
        <f t="shared" si="14"/>
        <v>55373.75</v>
      </c>
      <c r="V63" s="42">
        <v>180000</v>
      </c>
      <c r="W63" s="42">
        <f t="shared" si="4"/>
        <v>483998.75</v>
      </c>
      <c r="X63" s="42">
        <f t="shared" si="5"/>
        <v>428625</v>
      </c>
      <c r="Y63" s="42">
        <f t="shared" si="15"/>
        <v>3229873.75</v>
      </c>
    </row>
    <row r="64" spans="1:25" ht="15.6" x14ac:dyDescent="0.3">
      <c r="A64" s="39" t="s">
        <v>93</v>
      </c>
      <c r="B64" s="40">
        <v>5</v>
      </c>
      <c r="C64" s="40" t="s">
        <v>187</v>
      </c>
      <c r="D64" s="40" t="str">
        <f t="shared" si="0"/>
        <v>KMR 5</v>
      </c>
      <c r="E64" s="40" t="s">
        <v>193</v>
      </c>
      <c r="F64" s="40" t="str">
        <f t="shared" si="1"/>
        <v>KMR 5 Step4</v>
      </c>
      <c r="G64" s="42">
        <v>185760</v>
      </c>
      <c r="H64" s="312">
        <f t="shared" si="7"/>
        <v>3.9944016794961512E-2</v>
      </c>
      <c r="I64" s="312">
        <f t="shared" si="11"/>
        <v>-5.4818755677477071E-5</v>
      </c>
      <c r="J64" s="312"/>
      <c r="K64" s="43">
        <v>45000</v>
      </c>
      <c r="L64" s="43">
        <v>14000</v>
      </c>
      <c r="M64" s="42"/>
      <c r="N64" s="42"/>
      <c r="O64" s="42"/>
      <c r="P64" s="42"/>
      <c r="Q64" s="42"/>
      <c r="R64" s="42"/>
      <c r="S64" s="42">
        <v>11000</v>
      </c>
      <c r="T64" s="42">
        <f t="shared" si="2"/>
        <v>255760</v>
      </c>
      <c r="U64" s="42">
        <f t="shared" si="14"/>
        <v>57585.599999999999</v>
      </c>
      <c r="V64" s="42">
        <v>180000</v>
      </c>
      <c r="W64" s="42">
        <f t="shared" si="4"/>
        <v>493345.6</v>
      </c>
      <c r="X64" s="42">
        <f t="shared" si="5"/>
        <v>435760</v>
      </c>
      <c r="Y64" s="42">
        <f t="shared" si="15"/>
        <v>3317705.6</v>
      </c>
    </row>
    <row r="65" spans="1:25" ht="15.6" x14ac:dyDescent="0.3">
      <c r="A65" s="39" t="s">
        <v>93</v>
      </c>
      <c r="B65" s="40">
        <v>5</v>
      </c>
      <c r="C65" s="40" t="s">
        <v>187</v>
      </c>
      <c r="D65" s="40" t="str">
        <f t="shared" si="0"/>
        <v>KMR 5</v>
      </c>
      <c r="E65" s="40" t="s">
        <v>194</v>
      </c>
      <c r="F65" s="40" t="str">
        <f t="shared" si="1"/>
        <v>KMR 5 Step5</v>
      </c>
      <c r="G65" s="43">
        <v>193158</v>
      </c>
      <c r="H65" s="312">
        <f t="shared" si="7"/>
        <v>3.9825581395348836E-2</v>
      </c>
      <c r="I65" s="312">
        <f t="shared" si="11"/>
        <v>-1.1843539961267635E-4</v>
      </c>
      <c r="J65" s="312"/>
      <c r="K65" s="43">
        <v>45000</v>
      </c>
      <c r="L65" s="43">
        <v>14000</v>
      </c>
      <c r="M65" s="42"/>
      <c r="N65" s="42"/>
      <c r="O65" s="42"/>
      <c r="P65" s="42"/>
      <c r="Q65" s="42"/>
      <c r="R65" s="42"/>
      <c r="S65" s="42">
        <v>11000</v>
      </c>
      <c r="T65" s="42">
        <f t="shared" si="2"/>
        <v>263158</v>
      </c>
      <c r="U65" s="42">
        <f t="shared" si="14"/>
        <v>59878.98</v>
      </c>
      <c r="V65" s="42">
        <v>180000</v>
      </c>
      <c r="W65" s="42">
        <f t="shared" si="4"/>
        <v>503036.98</v>
      </c>
      <c r="X65" s="42">
        <f t="shared" si="5"/>
        <v>443158</v>
      </c>
      <c r="Y65" s="42">
        <f t="shared" si="15"/>
        <v>3408774.98</v>
      </c>
    </row>
    <row r="66" spans="1:25" ht="15.6" x14ac:dyDescent="0.3">
      <c r="A66" s="39" t="s">
        <v>93</v>
      </c>
      <c r="B66" s="40">
        <v>5</v>
      </c>
      <c r="C66" s="40" t="s">
        <v>187</v>
      </c>
      <c r="D66" s="40" t="str">
        <f t="shared" si="0"/>
        <v>KMR 5</v>
      </c>
      <c r="E66" s="40" t="s">
        <v>195</v>
      </c>
      <c r="F66" s="40" t="str">
        <f t="shared" si="1"/>
        <v>KMR 5 Step6</v>
      </c>
      <c r="G66" s="43">
        <v>200821</v>
      </c>
      <c r="H66" s="312">
        <f t="shared" si="7"/>
        <v>3.9672185464749064E-2</v>
      </c>
      <c r="I66" s="312">
        <f t="shared" si="11"/>
        <v>-1.5339593059977147E-4</v>
      </c>
      <c r="J66" s="312"/>
      <c r="K66" s="43">
        <v>45000</v>
      </c>
      <c r="L66" s="43">
        <v>14000</v>
      </c>
      <c r="M66" s="42"/>
      <c r="N66" s="42"/>
      <c r="O66" s="42"/>
      <c r="P66" s="42"/>
      <c r="Q66" s="42"/>
      <c r="R66" s="42"/>
      <c r="S66" s="42">
        <v>11000</v>
      </c>
      <c r="T66" s="42">
        <f t="shared" si="2"/>
        <v>270821</v>
      </c>
      <c r="U66" s="42">
        <f t="shared" si="14"/>
        <v>62254.51</v>
      </c>
      <c r="V66" s="42">
        <v>180000</v>
      </c>
      <c r="W66" s="42">
        <f t="shared" si="4"/>
        <v>513075.51</v>
      </c>
      <c r="X66" s="42">
        <f t="shared" si="5"/>
        <v>450821</v>
      </c>
      <c r="Y66" s="42">
        <f t="shared" si="15"/>
        <v>3503106.51</v>
      </c>
    </row>
    <row r="67" spans="1:25" ht="15.6" x14ac:dyDescent="0.3">
      <c r="A67" s="39" t="s">
        <v>93</v>
      </c>
      <c r="B67" s="40">
        <v>5</v>
      </c>
      <c r="C67" s="40" t="s">
        <v>187</v>
      </c>
      <c r="D67" s="40" t="str">
        <f t="shared" si="0"/>
        <v>KMR 5</v>
      </c>
      <c r="E67" s="40" t="s">
        <v>196</v>
      </c>
      <c r="F67" s="40" t="str">
        <f t="shared" si="1"/>
        <v>KMR 5 Step7</v>
      </c>
      <c r="G67" s="43">
        <v>209013</v>
      </c>
      <c r="H67" s="312">
        <f t="shared" si="7"/>
        <v>4.0792546596222508E-2</v>
      </c>
      <c r="I67" s="312">
        <f t="shared" si="11"/>
        <v>1.1203611314734435E-3</v>
      </c>
      <c r="J67" s="312"/>
      <c r="K67" s="43">
        <v>45000</v>
      </c>
      <c r="L67" s="43">
        <v>14000</v>
      </c>
      <c r="M67" s="42"/>
      <c r="N67" s="42"/>
      <c r="O67" s="42"/>
      <c r="P67" s="42"/>
      <c r="Q67" s="42"/>
      <c r="R67" s="42"/>
      <c r="S67" s="42">
        <v>11000</v>
      </c>
      <c r="T67" s="42">
        <f t="shared" si="2"/>
        <v>279013</v>
      </c>
      <c r="U67" s="42">
        <f t="shared" si="14"/>
        <v>64794.03</v>
      </c>
      <c r="V67" s="42">
        <v>180000</v>
      </c>
      <c r="W67" s="42">
        <f t="shared" si="4"/>
        <v>523807.03</v>
      </c>
      <c r="X67" s="42">
        <f t="shared" si="5"/>
        <v>459013</v>
      </c>
      <c r="Y67" s="42">
        <f t="shared" si="15"/>
        <v>3603950.03</v>
      </c>
    </row>
    <row r="68" spans="1:25" ht="15.6" x14ac:dyDescent="0.3">
      <c r="A68" s="39" t="s">
        <v>93</v>
      </c>
      <c r="B68" s="40">
        <v>5</v>
      </c>
      <c r="C68" s="40" t="s">
        <v>187</v>
      </c>
      <c r="D68" s="40" t="str">
        <f t="shared" si="0"/>
        <v>KMR 5</v>
      </c>
      <c r="E68" s="40" t="s">
        <v>197</v>
      </c>
      <c r="F68" s="40" t="str">
        <f t="shared" si="1"/>
        <v>KMR 5 Step8</v>
      </c>
      <c r="G68" s="43">
        <v>217997</v>
      </c>
      <c r="H68" s="312">
        <f t="shared" si="7"/>
        <v>4.298297235100209E-2</v>
      </c>
      <c r="I68" s="312">
        <f t="shared" si="11"/>
        <v>2.1904257547795819E-3</v>
      </c>
      <c r="J68" s="312"/>
      <c r="K68" s="43">
        <v>45000</v>
      </c>
      <c r="L68" s="43">
        <v>14000</v>
      </c>
      <c r="M68" s="42"/>
      <c r="N68" s="42"/>
      <c r="O68" s="42"/>
      <c r="P68" s="42"/>
      <c r="Q68" s="42"/>
      <c r="R68" s="42"/>
      <c r="S68" s="42">
        <v>11000</v>
      </c>
      <c r="T68" s="42">
        <f t="shared" si="2"/>
        <v>287997</v>
      </c>
      <c r="U68" s="42">
        <f t="shared" si="14"/>
        <v>67579.069999999992</v>
      </c>
      <c r="V68" s="42">
        <v>180000</v>
      </c>
      <c r="W68" s="42">
        <f t="shared" si="4"/>
        <v>535576.07000000007</v>
      </c>
      <c r="X68" s="42">
        <f t="shared" si="5"/>
        <v>467997</v>
      </c>
      <c r="Y68" s="42">
        <f t="shared" si="15"/>
        <v>3714543.07</v>
      </c>
    </row>
    <row r="69" spans="1:25" ht="15.6" x14ac:dyDescent="0.3">
      <c r="A69" s="39" t="s">
        <v>94</v>
      </c>
      <c r="B69" s="40">
        <v>6</v>
      </c>
      <c r="C69" s="40" t="s">
        <v>187</v>
      </c>
      <c r="D69" s="40" t="str">
        <f t="shared" ref="D69:D132" si="16">CONCATENATE(C69, " ", B69)</f>
        <v>KMR 6</v>
      </c>
      <c r="E69" s="40" t="s">
        <v>190</v>
      </c>
      <c r="F69" s="40" t="str">
        <f t="shared" ref="F69:F132" si="17">CONCATENATE(D69, " ", E69)</f>
        <v>KMR 6 Step1</v>
      </c>
      <c r="G69" s="41">
        <v>132285</v>
      </c>
      <c r="H69" s="312">
        <f t="shared" si="7"/>
        <v>-0.39317972265673379</v>
      </c>
      <c r="I69" s="312"/>
      <c r="J69" s="312"/>
      <c r="K69" s="43">
        <v>35000</v>
      </c>
      <c r="L69" s="43">
        <v>10500</v>
      </c>
      <c r="M69" s="42"/>
      <c r="N69" s="42"/>
      <c r="O69" s="42"/>
      <c r="P69" s="42"/>
      <c r="Q69" s="42"/>
      <c r="R69" s="42"/>
      <c r="S69" s="42">
        <v>7000</v>
      </c>
      <c r="T69" s="42">
        <f t="shared" ref="T69:T132" si="18">G69+K69+L69+M69+N69+O69+P69+Q69+R69+S69</f>
        <v>184785</v>
      </c>
      <c r="U69" s="42">
        <f t="shared" si="14"/>
        <v>41008.35</v>
      </c>
      <c r="V69" s="42">
        <v>180000</v>
      </c>
      <c r="W69" s="42">
        <f t="shared" ref="W69:W132" si="19" xml:space="preserve"> SUM(T69,U69,V69)</f>
        <v>405793.35</v>
      </c>
      <c r="X69" s="42">
        <f t="shared" ref="X69:X132" si="20">SUM(T69,V68)</f>
        <v>364785</v>
      </c>
      <c r="Y69" s="42">
        <f t="shared" si="15"/>
        <v>2445428.35</v>
      </c>
    </row>
    <row r="70" spans="1:25" ht="15.6" x14ac:dyDescent="0.3">
      <c r="A70" s="39" t="s">
        <v>94</v>
      </c>
      <c r="B70" s="40">
        <v>6</v>
      </c>
      <c r="C70" s="40" t="s">
        <v>187</v>
      </c>
      <c r="D70" s="40" t="str">
        <f t="shared" si="16"/>
        <v>KMR 6</v>
      </c>
      <c r="E70" s="40" t="s">
        <v>191</v>
      </c>
      <c r="F70" s="40" t="str">
        <f t="shared" si="17"/>
        <v>KMR 6 step 2</v>
      </c>
      <c r="G70" s="42">
        <v>137246</v>
      </c>
      <c r="H70" s="312">
        <f t="shared" ref="H70:H133" si="21">(G70-G69)/G69</f>
        <v>3.7502362323770647E-2</v>
      </c>
      <c r="I70" s="312"/>
      <c r="J70" s="312"/>
      <c r="K70" s="43">
        <v>35000</v>
      </c>
      <c r="L70" s="43">
        <v>10500</v>
      </c>
      <c r="M70" s="42"/>
      <c r="N70" s="42"/>
      <c r="O70" s="42"/>
      <c r="P70" s="42"/>
      <c r="Q70" s="42"/>
      <c r="R70" s="42"/>
      <c r="S70" s="42">
        <v>7000</v>
      </c>
      <c r="T70" s="42">
        <f t="shared" si="18"/>
        <v>189746</v>
      </c>
      <c r="U70" s="42">
        <f t="shared" si="14"/>
        <v>42546.26</v>
      </c>
      <c r="V70" s="42">
        <v>180000</v>
      </c>
      <c r="W70" s="42">
        <f t="shared" si="19"/>
        <v>412292.26</v>
      </c>
      <c r="X70" s="42">
        <f t="shared" si="20"/>
        <v>369746</v>
      </c>
      <c r="Y70" s="42">
        <f t="shared" si="15"/>
        <v>2506498.2599999998</v>
      </c>
    </row>
    <row r="71" spans="1:25" ht="15.6" x14ac:dyDescent="0.3">
      <c r="A71" s="39" t="s">
        <v>94</v>
      </c>
      <c r="B71" s="40">
        <v>6</v>
      </c>
      <c r="C71" s="40" t="s">
        <v>187</v>
      </c>
      <c r="D71" s="40" t="str">
        <f t="shared" si="16"/>
        <v>KMR 6</v>
      </c>
      <c r="E71" s="40" t="s">
        <v>192</v>
      </c>
      <c r="F71" s="40" t="str">
        <f t="shared" si="17"/>
        <v>KMR 6 Step3</v>
      </c>
      <c r="G71" s="42">
        <v>142405</v>
      </c>
      <c r="H71" s="312">
        <f t="shared" si="21"/>
        <v>3.7589437943546626E-2</v>
      </c>
      <c r="I71" s="312">
        <f t="shared" ref="I71:I133" si="22">H71-H70</f>
        <v>8.7075619775979496E-5</v>
      </c>
      <c r="J71" s="312"/>
      <c r="K71" s="43">
        <v>35000</v>
      </c>
      <c r="L71" s="43">
        <v>10500</v>
      </c>
      <c r="M71" s="42"/>
      <c r="N71" s="42"/>
      <c r="O71" s="42"/>
      <c r="P71" s="42"/>
      <c r="Q71" s="42"/>
      <c r="R71" s="42"/>
      <c r="S71" s="42">
        <v>7000</v>
      </c>
      <c r="T71" s="42">
        <f t="shared" si="18"/>
        <v>194905</v>
      </c>
      <c r="U71" s="42">
        <f t="shared" si="14"/>
        <v>44145.55</v>
      </c>
      <c r="V71" s="42">
        <v>180000</v>
      </c>
      <c r="W71" s="42">
        <f t="shared" si="19"/>
        <v>419050.55</v>
      </c>
      <c r="X71" s="42">
        <f t="shared" si="20"/>
        <v>374905</v>
      </c>
      <c r="Y71" s="42">
        <f t="shared" si="15"/>
        <v>2570005.5499999998</v>
      </c>
    </row>
    <row r="72" spans="1:25" ht="15.6" x14ac:dyDescent="0.3">
      <c r="A72" s="39" t="s">
        <v>94</v>
      </c>
      <c r="B72" s="40">
        <v>6</v>
      </c>
      <c r="C72" s="40" t="s">
        <v>187</v>
      </c>
      <c r="D72" s="40" t="str">
        <f t="shared" si="16"/>
        <v>KMR 6</v>
      </c>
      <c r="E72" s="40" t="s">
        <v>193</v>
      </c>
      <c r="F72" s="40" t="str">
        <f t="shared" si="17"/>
        <v>KMR 6 Step4</v>
      </c>
      <c r="G72" s="42">
        <v>147762</v>
      </c>
      <c r="H72" s="312">
        <f t="shared" si="21"/>
        <v>3.7618061163582739E-2</v>
      </c>
      <c r="I72" s="312">
        <f t="shared" si="22"/>
        <v>2.8623220036112784E-5</v>
      </c>
      <c r="J72" s="312"/>
      <c r="K72" s="43">
        <v>35000</v>
      </c>
      <c r="L72" s="43">
        <v>10500</v>
      </c>
      <c r="M72" s="42"/>
      <c r="N72" s="42"/>
      <c r="O72" s="42"/>
      <c r="P72" s="42"/>
      <c r="Q72" s="42"/>
      <c r="R72" s="42"/>
      <c r="S72" s="42">
        <v>7000</v>
      </c>
      <c r="T72" s="42">
        <f t="shared" si="18"/>
        <v>200262</v>
      </c>
      <c r="U72" s="42">
        <f t="shared" si="14"/>
        <v>45806.22</v>
      </c>
      <c r="V72" s="42">
        <v>180000</v>
      </c>
      <c r="W72" s="42">
        <f t="shared" si="19"/>
        <v>426068.22</v>
      </c>
      <c r="X72" s="42">
        <f t="shared" si="20"/>
        <v>380262</v>
      </c>
      <c r="Y72" s="42">
        <f t="shared" si="15"/>
        <v>2635950.2200000002</v>
      </c>
    </row>
    <row r="73" spans="1:25" ht="15.6" x14ac:dyDescent="0.3">
      <c r="A73" s="39" t="s">
        <v>94</v>
      </c>
      <c r="B73" s="40">
        <v>6</v>
      </c>
      <c r="C73" s="40" t="s">
        <v>187</v>
      </c>
      <c r="D73" s="40" t="str">
        <f t="shared" si="16"/>
        <v>KMR 6</v>
      </c>
      <c r="E73" s="40" t="s">
        <v>194</v>
      </c>
      <c r="F73" s="40" t="str">
        <f t="shared" si="17"/>
        <v>KMR 6 Step5</v>
      </c>
      <c r="G73" s="43">
        <v>153318</v>
      </c>
      <c r="H73" s="312">
        <f t="shared" si="21"/>
        <v>3.7601007024810167E-2</v>
      </c>
      <c r="I73" s="312">
        <f t="shared" si="22"/>
        <v>-1.705413877257228E-5</v>
      </c>
      <c r="J73" s="312"/>
      <c r="K73" s="43">
        <v>35000</v>
      </c>
      <c r="L73" s="43">
        <v>10500</v>
      </c>
      <c r="M73" s="42"/>
      <c r="N73" s="42"/>
      <c r="O73" s="42"/>
      <c r="P73" s="42"/>
      <c r="Q73" s="42"/>
      <c r="R73" s="42"/>
      <c r="S73" s="42">
        <v>7000</v>
      </c>
      <c r="T73" s="42">
        <f t="shared" si="18"/>
        <v>205818</v>
      </c>
      <c r="U73" s="42">
        <f t="shared" si="14"/>
        <v>47528.58</v>
      </c>
      <c r="V73" s="42">
        <v>180000</v>
      </c>
      <c r="W73" s="42">
        <f t="shared" si="19"/>
        <v>433346.58</v>
      </c>
      <c r="X73" s="42">
        <f t="shared" si="20"/>
        <v>385818</v>
      </c>
      <c r="Y73" s="42">
        <f t="shared" si="15"/>
        <v>2704344.58</v>
      </c>
    </row>
    <row r="74" spans="1:25" ht="15.6" x14ac:dyDescent="0.3">
      <c r="A74" s="39" t="s">
        <v>94</v>
      </c>
      <c r="B74" s="40">
        <v>6</v>
      </c>
      <c r="C74" s="40" t="s">
        <v>187</v>
      </c>
      <c r="D74" s="40" t="str">
        <f t="shared" si="16"/>
        <v>KMR 6</v>
      </c>
      <c r="E74" s="40" t="s">
        <v>195</v>
      </c>
      <c r="F74" s="40" t="str">
        <f t="shared" si="17"/>
        <v>KMR 6 Step6</v>
      </c>
      <c r="G74" s="43">
        <v>159072</v>
      </c>
      <c r="H74" s="312">
        <f t="shared" si="21"/>
        <v>3.7529839940515793E-2</v>
      </c>
      <c r="I74" s="312">
        <f t="shared" si="22"/>
        <v>-7.1167084294374017E-5</v>
      </c>
      <c r="J74" s="312"/>
      <c r="K74" s="43">
        <v>35000</v>
      </c>
      <c r="L74" s="43">
        <v>10500</v>
      </c>
      <c r="M74" s="42"/>
      <c r="N74" s="42"/>
      <c r="O74" s="42"/>
      <c r="P74" s="42"/>
      <c r="Q74" s="42"/>
      <c r="R74" s="42"/>
      <c r="S74" s="42">
        <v>7000</v>
      </c>
      <c r="T74" s="42">
        <f t="shared" si="18"/>
        <v>211572</v>
      </c>
      <c r="U74" s="42">
        <f t="shared" si="14"/>
        <v>49312.32</v>
      </c>
      <c r="V74" s="42">
        <v>180000</v>
      </c>
      <c r="W74" s="42">
        <f t="shared" si="19"/>
        <v>440884.32</v>
      </c>
      <c r="X74" s="42">
        <f t="shared" si="20"/>
        <v>391572</v>
      </c>
      <c r="Y74" s="42">
        <f t="shared" si="15"/>
        <v>2775176.32</v>
      </c>
    </row>
    <row r="75" spans="1:25" ht="15.6" x14ac:dyDescent="0.3">
      <c r="A75" s="39" t="s">
        <v>94</v>
      </c>
      <c r="B75" s="40">
        <v>6</v>
      </c>
      <c r="C75" s="40" t="s">
        <v>187</v>
      </c>
      <c r="D75" s="40" t="str">
        <f t="shared" si="16"/>
        <v>KMR 6</v>
      </c>
      <c r="E75" s="40" t="s">
        <v>196</v>
      </c>
      <c r="F75" s="40" t="str">
        <f t="shared" si="17"/>
        <v>KMR 6 Step7</v>
      </c>
      <c r="G75" s="43">
        <v>165224</v>
      </c>
      <c r="H75" s="312">
        <f t="shared" si="21"/>
        <v>3.8674311003822168E-2</v>
      </c>
      <c r="I75" s="312">
        <f t="shared" si="22"/>
        <v>1.1444710633063751E-3</v>
      </c>
      <c r="J75" s="312"/>
      <c r="K75" s="43">
        <v>35000</v>
      </c>
      <c r="L75" s="43">
        <v>10500</v>
      </c>
      <c r="M75" s="42"/>
      <c r="N75" s="42"/>
      <c r="O75" s="42"/>
      <c r="P75" s="42"/>
      <c r="Q75" s="42"/>
      <c r="R75" s="42"/>
      <c r="S75" s="42">
        <v>7000</v>
      </c>
      <c r="T75" s="42">
        <f t="shared" si="18"/>
        <v>217724</v>
      </c>
      <c r="U75" s="42">
        <f t="shared" si="14"/>
        <v>51219.44</v>
      </c>
      <c r="V75" s="42">
        <v>180000</v>
      </c>
      <c r="W75" s="42">
        <f t="shared" si="19"/>
        <v>448943.44</v>
      </c>
      <c r="X75" s="42">
        <f t="shared" si="20"/>
        <v>397724</v>
      </c>
      <c r="Y75" s="42">
        <f t="shared" si="15"/>
        <v>2850907.44</v>
      </c>
    </row>
    <row r="76" spans="1:25" ht="15.6" x14ac:dyDescent="0.3">
      <c r="A76" s="39" t="s">
        <v>94</v>
      </c>
      <c r="B76" s="40">
        <v>6</v>
      </c>
      <c r="C76" s="40" t="s">
        <v>187</v>
      </c>
      <c r="D76" s="40" t="str">
        <f t="shared" si="16"/>
        <v>KMR 6</v>
      </c>
      <c r="E76" s="40" t="s">
        <v>197</v>
      </c>
      <c r="F76" s="40" t="str">
        <f t="shared" si="17"/>
        <v>KMR 6 Step8</v>
      </c>
      <c r="G76" s="43">
        <v>171970</v>
      </c>
      <c r="H76" s="312">
        <f t="shared" si="21"/>
        <v>4.0829419454800758E-2</v>
      </c>
      <c r="I76" s="312">
        <f t="shared" si="22"/>
        <v>2.1551084509785906E-3</v>
      </c>
      <c r="J76" s="312"/>
      <c r="K76" s="43">
        <v>35000</v>
      </c>
      <c r="L76" s="43">
        <v>10500</v>
      </c>
      <c r="M76" s="42"/>
      <c r="N76" s="42"/>
      <c r="O76" s="42"/>
      <c r="P76" s="42"/>
      <c r="Q76" s="42"/>
      <c r="R76" s="42"/>
      <c r="S76" s="42">
        <v>7000</v>
      </c>
      <c r="T76" s="42">
        <f t="shared" si="18"/>
        <v>224470</v>
      </c>
      <c r="U76" s="42">
        <f t="shared" si="14"/>
        <v>53310.7</v>
      </c>
      <c r="V76" s="42">
        <v>180000</v>
      </c>
      <c r="W76" s="42">
        <f t="shared" si="19"/>
        <v>457780.7</v>
      </c>
      <c r="X76" s="42">
        <f t="shared" si="20"/>
        <v>404470</v>
      </c>
      <c r="Y76" s="42">
        <f t="shared" si="15"/>
        <v>2933950.7</v>
      </c>
    </row>
    <row r="77" spans="1:25" ht="15.6" x14ac:dyDescent="0.3">
      <c r="A77" s="44" t="s">
        <v>95</v>
      </c>
      <c r="B77" s="40"/>
      <c r="C77" s="40"/>
      <c r="D77" s="40"/>
      <c r="E77" s="40"/>
      <c r="F77" s="40"/>
      <c r="G77" s="42"/>
      <c r="H77" s="312">
        <f t="shared" si="21"/>
        <v>-1</v>
      </c>
      <c r="I77" s="312"/>
      <c r="J77" s="312"/>
      <c r="K77" s="42"/>
      <c r="L77" s="42"/>
      <c r="M77" s="42"/>
      <c r="N77" s="42"/>
      <c r="O77" s="42"/>
      <c r="P77" s="42"/>
      <c r="Q77" s="42"/>
      <c r="R77" s="42"/>
      <c r="S77" s="42"/>
      <c r="T77" s="42">
        <f t="shared" si="18"/>
        <v>0</v>
      </c>
      <c r="U77" s="42"/>
      <c r="V77" s="42"/>
      <c r="W77" s="42">
        <f t="shared" si="19"/>
        <v>0</v>
      </c>
      <c r="X77" s="42">
        <f t="shared" si="20"/>
        <v>180000</v>
      </c>
      <c r="Y77" s="42"/>
    </row>
    <row r="78" spans="1:25" ht="15.6" x14ac:dyDescent="0.3">
      <c r="A78" s="39" t="s">
        <v>96</v>
      </c>
      <c r="B78" s="40">
        <v>4</v>
      </c>
      <c r="C78" s="40" t="s">
        <v>187</v>
      </c>
      <c r="D78" s="40" t="str">
        <f t="shared" si="16"/>
        <v>KMR 4</v>
      </c>
      <c r="E78" s="40" t="s">
        <v>190</v>
      </c>
      <c r="F78" s="40" t="str">
        <f t="shared" si="17"/>
        <v>KMR 4 Step1</v>
      </c>
      <c r="G78" s="1">
        <v>192034</v>
      </c>
      <c r="H78" s="312" t="e">
        <f t="shared" si="21"/>
        <v>#DIV/0!</v>
      </c>
      <c r="I78" s="312" t="e">
        <f t="shared" si="22"/>
        <v>#DIV/0!</v>
      </c>
      <c r="J78" s="312"/>
      <c r="K78" s="1">
        <v>60000</v>
      </c>
      <c r="L78" s="1">
        <v>15000</v>
      </c>
      <c r="M78" s="42">
        <v>30000</v>
      </c>
      <c r="N78" s="42">
        <v>3000</v>
      </c>
      <c r="O78" s="42">
        <v>20000</v>
      </c>
      <c r="P78" s="42"/>
      <c r="Q78" s="42"/>
      <c r="R78" s="42"/>
      <c r="S78" s="42">
        <v>11000</v>
      </c>
      <c r="T78" s="42">
        <f t="shared" si="18"/>
        <v>331034</v>
      </c>
      <c r="U78" s="42">
        <f t="shared" ref="U78:U109" si="23">G78*0.31</f>
        <v>59530.54</v>
      </c>
      <c r="V78" s="1">
        <v>200000</v>
      </c>
      <c r="W78" s="42">
        <f t="shared" si="19"/>
        <v>590564.54</v>
      </c>
      <c r="X78" s="42">
        <f t="shared" si="20"/>
        <v>331034</v>
      </c>
      <c r="Y78" s="42">
        <f t="shared" ref="Y78:Y109" si="24">((T78*12)+S78+U78+V78)</f>
        <v>4242938.54</v>
      </c>
    </row>
    <row r="79" spans="1:25" ht="15.6" x14ac:dyDescent="0.3">
      <c r="A79" s="39" t="s">
        <v>96</v>
      </c>
      <c r="B79" s="40">
        <v>4</v>
      </c>
      <c r="C79" s="40" t="s">
        <v>187</v>
      </c>
      <c r="D79" s="40" t="str">
        <f t="shared" si="16"/>
        <v>KMR 4</v>
      </c>
      <c r="E79" s="40" t="s">
        <v>191</v>
      </c>
      <c r="F79" s="40" t="str">
        <f t="shared" si="17"/>
        <v>KMR 4 step 2</v>
      </c>
      <c r="G79" s="42">
        <v>199235</v>
      </c>
      <c r="H79" s="312">
        <f t="shared" si="21"/>
        <v>3.7498567961923412E-2</v>
      </c>
      <c r="I79" s="312"/>
      <c r="J79" s="312"/>
      <c r="K79" s="1">
        <v>60000</v>
      </c>
      <c r="L79" s="1">
        <v>15000</v>
      </c>
      <c r="M79" s="42">
        <v>30000</v>
      </c>
      <c r="N79" s="42">
        <v>3000</v>
      </c>
      <c r="O79" s="42">
        <v>20000</v>
      </c>
      <c r="P79" s="42"/>
      <c r="Q79" s="42"/>
      <c r="R79" s="42"/>
      <c r="S79" s="42">
        <v>11000</v>
      </c>
      <c r="T79" s="42">
        <f t="shared" si="18"/>
        <v>338235</v>
      </c>
      <c r="U79" s="42">
        <f t="shared" si="23"/>
        <v>61762.85</v>
      </c>
      <c r="V79" s="1">
        <v>200000</v>
      </c>
      <c r="W79" s="42">
        <f t="shared" si="19"/>
        <v>599997.85</v>
      </c>
      <c r="X79" s="42">
        <f t="shared" si="20"/>
        <v>538235</v>
      </c>
      <c r="Y79" s="42">
        <f t="shared" si="24"/>
        <v>4331582.8499999996</v>
      </c>
    </row>
    <row r="80" spans="1:25" ht="15.6" x14ac:dyDescent="0.3">
      <c r="A80" s="39" t="s">
        <v>96</v>
      </c>
      <c r="B80" s="40">
        <v>4</v>
      </c>
      <c r="C80" s="40" t="s">
        <v>187</v>
      </c>
      <c r="D80" s="40" t="str">
        <f t="shared" si="16"/>
        <v>KMR 4</v>
      </c>
      <c r="E80" s="40" t="s">
        <v>192</v>
      </c>
      <c r="F80" s="40" t="str">
        <f t="shared" si="17"/>
        <v>KMR 4 Step3</v>
      </c>
      <c r="G80" s="42">
        <v>206725</v>
      </c>
      <c r="H80" s="312">
        <f t="shared" si="21"/>
        <v>3.7593796270735565E-2</v>
      </c>
      <c r="I80" s="312">
        <f t="shared" si="22"/>
        <v>9.5228308812152218E-5</v>
      </c>
      <c r="J80" s="312"/>
      <c r="K80" s="1">
        <v>60000</v>
      </c>
      <c r="L80" s="1">
        <v>15000</v>
      </c>
      <c r="M80" s="42">
        <v>30000</v>
      </c>
      <c r="N80" s="42">
        <v>3000</v>
      </c>
      <c r="O80" s="42">
        <v>20000</v>
      </c>
      <c r="P80" s="42"/>
      <c r="Q80" s="42"/>
      <c r="R80" s="42"/>
      <c r="S80" s="42">
        <v>11000</v>
      </c>
      <c r="T80" s="42">
        <f t="shared" si="18"/>
        <v>345725</v>
      </c>
      <c r="U80" s="42">
        <f t="shared" si="23"/>
        <v>64084.75</v>
      </c>
      <c r="V80" s="1">
        <v>200000</v>
      </c>
      <c r="W80" s="42">
        <f t="shared" si="19"/>
        <v>609809.75</v>
      </c>
      <c r="X80" s="42">
        <f t="shared" si="20"/>
        <v>545725</v>
      </c>
      <c r="Y80" s="42">
        <f t="shared" si="24"/>
        <v>4423784.75</v>
      </c>
    </row>
    <row r="81" spans="1:25" ht="15.6" x14ac:dyDescent="0.3">
      <c r="A81" s="39" t="s">
        <v>96</v>
      </c>
      <c r="B81" s="40">
        <v>4</v>
      </c>
      <c r="C81" s="40" t="s">
        <v>187</v>
      </c>
      <c r="D81" s="40" t="str">
        <f t="shared" si="16"/>
        <v>KMR 4</v>
      </c>
      <c r="E81" s="40" t="s">
        <v>193</v>
      </c>
      <c r="F81" s="40" t="str">
        <f t="shared" si="17"/>
        <v>KMR 4 Step4</v>
      </c>
      <c r="G81" s="42">
        <v>214502</v>
      </c>
      <c r="H81" s="312">
        <f t="shared" si="21"/>
        <v>3.7620026605393639E-2</v>
      </c>
      <c r="I81" s="312">
        <f t="shared" si="22"/>
        <v>2.6230334658074173E-5</v>
      </c>
      <c r="J81" s="312"/>
      <c r="K81" s="1">
        <v>60000</v>
      </c>
      <c r="L81" s="1">
        <v>15000</v>
      </c>
      <c r="M81" s="42">
        <v>30000</v>
      </c>
      <c r="N81" s="42">
        <v>3000</v>
      </c>
      <c r="O81" s="42">
        <v>20000</v>
      </c>
      <c r="P81" s="42"/>
      <c r="Q81" s="42"/>
      <c r="R81" s="42"/>
      <c r="S81" s="42">
        <v>11000</v>
      </c>
      <c r="T81" s="42">
        <f t="shared" si="18"/>
        <v>353502</v>
      </c>
      <c r="U81" s="42">
        <f t="shared" si="23"/>
        <v>66495.62</v>
      </c>
      <c r="V81" s="1">
        <v>200000</v>
      </c>
      <c r="W81" s="42">
        <f t="shared" si="19"/>
        <v>619997.62</v>
      </c>
      <c r="X81" s="42">
        <f t="shared" si="20"/>
        <v>553502</v>
      </c>
      <c r="Y81" s="42">
        <f t="shared" si="24"/>
        <v>4519519.62</v>
      </c>
    </row>
    <row r="82" spans="1:25" ht="15.6" x14ac:dyDescent="0.3">
      <c r="A82" s="39" t="s">
        <v>96</v>
      </c>
      <c r="B82" s="40">
        <v>4</v>
      </c>
      <c r="C82" s="40" t="s">
        <v>187</v>
      </c>
      <c r="D82" s="40" t="str">
        <f t="shared" si="16"/>
        <v>KMR 4</v>
      </c>
      <c r="E82" s="40" t="s">
        <v>194</v>
      </c>
      <c r="F82" s="40" t="str">
        <f t="shared" si="17"/>
        <v>KMR 4 Step5</v>
      </c>
      <c r="G82" s="43">
        <v>222567</v>
      </c>
      <c r="H82" s="312">
        <f t="shared" si="21"/>
        <v>3.7598717028279459E-2</v>
      </c>
      <c r="I82" s="312">
        <f t="shared" si="22"/>
        <v>-2.1309577114179967E-5</v>
      </c>
      <c r="J82" s="312"/>
      <c r="K82" s="1">
        <v>60000</v>
      </c>
      <c r="L82" s="1">
        <v>15000</v>
      </c>
      <c r="M82" s="42">
        <v>30000</v>
      </c>
      <c r="N82" s="42">
        <v>3000</v>
      </c>
      <c r="O82" s="42">
        <v>20000</v>
      </c>
      <c r="P82" s="42"/>
      <c r="Q82" s="42"/>
      <c r="R82" s="42"/>
      <c r="S82" s="42">
        <v>11000</v>
      </c>
      <c r="T82" s="42">
        <f t="shared" si="18"/>
        <v>361567</v>
      </c>
      <c r="U82" s="42">
        <f t="shared" si="23"/>
        <v>68995.77</v>
      </c>
      <c r="V82" s="1">
        <v>200000</v>
      </c>
      <c r="W82" s="42">
        <f t="shared" si="19"/>
        <v>630562.77</v>
      </c>
      <c r="X82" s="42">
        <f t="shared" si="20"/>
        <v>561567</v>
      </c>
      <c r="Y82" s="42">
        <f t="shared" si="24"/>
        <v>4618799.7699999996</v>
      </c>
    </row>
    <row r="83" spans="1:25" ht="15.6" x14ac:dyDescent="0.3">
      <c r="A83" s="39" t="s">
        <v>96</v>
      </c>
      <c r="B83" s="40">
        <v>4</v>
      </c>
      <c r="C83" s="40" t="s">
        <v>187</v>
      </c>
      <c r="D83" s="40" t="str">
        <f t="shared" si="16"/>
        <v>KMR 4</v>
      </c>
      <c r="E83" s="40" t="s">
        <v>195</v>
      </c>
      <c r="F83" s="40" t="str">
        <f t="shared" si="17"/>
        <v>KMR 4 Step6</v>
      </c>
      <c r="G83" s="43">
        <v>230921</v>
      </c>
      <c r="H83" s="312">
        <f t="shared" si="21"/>
        <v>3.7534764812393574E-2</v>
      </c>
      <c r="I83" s="312">
        <f t="shared" si="22"/>
        <v>-6.3952215885884622E-5</v>
      </c>
      <c r="J83" s="312"/>
      <c r="K83" s="1">
        <v>60000</v>
      </c>
      <c r="L83" s="1">
        <v>15000</v>
      </c>
      <c r="M83" s="42">
        <v>30000</v>
      </c>
      <c r="N83" s="42">
        <v>3000</v>
      </c>
      <c r="O83" s="42">
        <v>20000</v>
      </c>
      <c r="P83" s="42"/>
      <c r="Q83" s="42"/>
      <c r="R83" s="42"/>
      <c r="S83" s="42">
        <v>11000</v>
      </c>
      <c r="T83" s="42">
        <f t="shared" si="18"/>
        <v>369921</v>
      </c>
      <c r="U83" s="42">
        <f t="shared" si="23"/>
        <v>71585.509999999995</v>
      </c>
      <c r="V83" s="1">
        <v>200000</v>
      </c>
      <c r="W83" s="42">
        <f t="shared" si="19"/>
        <v>641506.51</v>
      </c>
      <c r="X83" s="42">
        <f t="shared" si="20"/>
        <v>569921</v>
      </c>
      <c r="Y83" s="42">
        <f t="shared" si="24"/>
        <v>4721637.51</v>
      </c>
    </row>
    <row r="84" spans="1:25" ht="15.6" x14ac:dyDescent="0.3">
      <c r="A84" s="39" t="s">
        <v>96</v>
      </c>
      <c r="B84" s="40">
        <v>4</v>
      </c>
      <c r="C84" s="40" t="s">
        <v>187</v>
      </c>
      <c r="D84" s="40" t="str">
        <f t="shared" si="16"/>
        <v>KMR 4</v>
      </c>
      <c r="E84" s="40" t="s">
        <v>196</v>
      </c>
      <c r="F84" s="40" t="str">
        <f t="shared" si="17"/>
        <v>KMR 4 Step7</v>
      </c>
      <c r="G84" s="43">
        <v>239850</v>
      </c>
      <c r="H84" s="312">
        <f t="shared" si="21"/>
        <v>3.8666903399864019E-2</v>
      </c>
      <c r="I84" s="312">
        <f t="shared" si="22"/>
        <v>1.1321385874704451E-3</v>
      </c>
      <c r="J84" s="312"/>
      <c r="K84" s="1">
        <v>60000</v>
      </c>
      <c r="L84" s="1">
        <v>15000</v>
      </c>
      <c r="M84" s="42">
        <v>30000</v>
      </c>
      <c r="N84" s="42">
        <v>3000</v>
      </c>
      <c r="O84" s="42">
        <v>20000</v>
      </c>
      <c r="P84" s="42"/>
      <c r="Q84" s="42"/>
      <c r="R84" s="42"/>
      <c r="S84" s="42">
        <v>11000</v>
      </c>
      <c r="T84" s="42">
        <f t="shared" si="18"/>
        <v>378850</v>
      </c>
      <c r="U84" s="42">
        <f t="shared" si="23"/>
        <v>74353.5</v>
      </c>
      <c r="V84" s="1">
        <v>200000</v>
      </c>
      <c r="W84" s="42">
        <f t="shared" si="19"/>
        <v>653203.5</v>
      </c>
      <c r="X84" s="42">
        <f t="shared" si="20"/>
        <v>578850</v>
      </c>
      <c r="Y84" s="42">
        <f t="shared" si="24"/>
        <v>4831553.5</v>
      </c>
    </row>
    <row r="85" spans="1:25" ht="15.6" x14ac:dyDescent="0.3">
      <c r="A85" s="39" t="s">
        <v>96</v>
      </c>
      <c r="B85" s="40">
        <v>4</v>
      </c>
      <c r="C85" s="40" t="s">
        <v>187</v>
      </c>
      <c r="D85" s="40" t="str">
        <f t="shared" si="16"/>
        <v>KMR 4</v>
      </c>
      <c r="E85" s="40" t="s">
        <v>197</v>
      </c>
      <c r="F85" s="40" t="str">
        <f t="shared" si="17"/>
        <v>KMR 4 Step8</v>
      </c>
      <c r="G85" s="43">
        <v>249644</v>
      </c>
      <c r="H85" s="312">
        <f t="shared" si="21"/>
        <v>4.0833854492391075E-2</v>
      </c>
      <c r="I85" s="312">
        <f t="shared" si="22"/>
        <v>2.1669510925270558E-3</v>
      </c>
      <c r="J85" s="312"/>
      <c r="K85" s="1">
        <v>60000</v>
      </c>
      <c r="L85" s="1">
        <v>15000</v>
      </c>
      <c r="M85" s="42">
        <v>30000</v>
      </c>
      <c r="N85" s="42">
        <v>3000</v>
      </c>
      <c r="O85" s="42">
        <v>20000</v>
      </c>
      <c r="P85" s="42"/>
      <c r="Q85" s="42"/>
      <c r="R85" s="42"/>
      <c r="S85" s="42">
        <v>11000</v>
      </c>
      <c r="T85" s="42">
        <f t="shared" si="18"/>
        <v>388644</v>
      </c>
      <c r="U85" s="42">
        <f t="shared" si="23"/>
        <v>77389.64</v>
      </c>
      <c r="V85" s="1">
        <v>200000</v>
      </c>
      <c r="W85" s="42">
        <f t="shared" si="19"/>
        <v>666033.64</v>
      </c>
      <c r="X85" s="42">
        <f t="shared" si="20"/>
        <v>588644</v>
      </c>
      <c r="Y85" s="42">
        <f t="shared" si="24"/>
        <v>4952117.6399999997</v>
      </c>
    </row>
    <row r="86" spans="1:25" ht="15.6" x14ac:dyDescent="0.3">
      <c r="A86" s="39" t="s">
        <v>97</v>
      </c>
      <c r="B86" s="40">
        <v>4</v>
      </c>
      <c r="C86" s="40" t="s">
        <v>187</v>
      </c>
      <c r="D86" s="40" t="str">
        <f t="shared" si="16"/>
        <v>KMR 4</v>
      </c>
      <c r="E86" s="40" t="s">
        <v>190</v>
      </c>
      <c r="F86" s="40" t="str">
        <f t="shared" si="17"/>
        <v>KMR 4 Step1</v>
      </c>
      <c r="G86" s="1">
        <v>192034</v>
      </c>
      <c r="H86" s="312">
        <f t="shared" si="21"/>
        <v>-0.23076861450705805</v>
      </c>
      <c r="I86" s="312"/>
      <c r="J86" s="312"/>
      <c r="K86" s="1">
        <v>60000</v>
      </c>
      <c r="L86" s="1">
        <v>15000</v>
      </c>
      <c r="M86" s="42">
        <v>30000</v>
      </c>
      <c r="N86" s="42">
        <v>3000</v>
      </c>
      <c r="O86" s="42">
        <v>20000</v>
      </c>
      <c r="P86" s="42"/>
      <c r="Q86" s="42"/>
      <c r="R86" s="42"/>
      <c r="S86" s="42">
        <v>11000</v>
      </c>
      <c r="T86" s="42">
        <f t="shared" si="18"/>
        <v>331034</v>
      </c>
      <c r="U86" s="42">
        <f t="shared" si="23"/>
        <v>59530.54</v>
      </c>
      <c r="V86" s="1">
        <v>200000</v>
      </c>
      <c r="W86" s="42">
        <f t="shared" si="19"/>
        <v>590564.54</v>
      </c>
      <c r="X86" s="42">
        <f t="shared" si="20"/>
        <v>531034</v>
      </c>
      <c r="Y86" s="42">
        <f t="shared" si="24"/>
        <v>4242938.54</v>
      </c>
    </row>
    <row r="87" spans="1:25" ht="15.6" x14ac:dyDescent="0.3">
      <c r="A87" s="39" t="s">
        <v>97</v>
      </c>
      <c r="B87" s="40">
        <v>4</v>
      </c>
      <c r="C87" s="40" t="s">
        <v>187</v>
      </c>
      <c r="D87" s="40" t="str">
        <f t="shared" si="16"/>
        <v>KMR 4</v>
      </c>
      <c r="E87" s="40" t="s">
        <v>191</v>
      </c>
      <c r="F87" s="40" t="str">
        <f t="shared" si="17"/>
        <v>KMR 4 step 2</v>
      </c>
      <c r="G87" s="42">
        <v>199235</v>
      </c>
      <c r="H87" s="312">
        <f t="shared" si="21"/>
        <v>3.7498567961923412E-2</v>
      </c>
      <c r="I87" s="312"/>
      <c r="J87" s="312"/>
      <c r="K87" s="1">
        <v>60000</v>
      </c>
      <c r="L87" s="1">
        <v>15000</v>
      </c>
      <c r="M87" s="42">
        <v>30000</v>
      </c>
      <c r="N87" s="42">
        <v>3000</v>
      </c>
      <c r="O87" s="42">
        <v>20000</v>
      </c>
      <c r="P87" s="42"/>
      <c r="Q87" s="42"/>
      <c r="R87" s="42"/>
      <c r="S87" s="42">
        <v>11000</v>
      </c>
      <c r="T87" s="42">
        <f t="shared" si="18"/>
        <v>338235</v>
      </c>
      <c r="U87" s="42">
        <f t="shared" si="23"/>
        <v>61762.85</v>
      </c>
      <c r="V87" s="1">
        <v>200000</v>
      </c>
      <c r="W87" s="42">
        <f t="shared" si="19"/>
        <v>599997.85</v>
      </c>
      <c r="X87" s="42">
        <f t="shared" si="20"/>
        <v>538235</v>
      </c>
      <c r="Y87" s="42">
        <f t="shared" si="24"/>
        <v>4331582.8499999996</v>
      </c>
    </row>
    <row r="88" spans="1:25" ht="15.6" x14ac:dyDescent="0.3">
      <c r="A88" s="39" t="s">
        <v>97</v>
      </c>
      <c r="B88" s="40">
        <v>4</v>
      </c>
      <c r="C88" s="40" t="s">
        <v>187</v>
      </c>
      <c r="D88" s="40" t="str">
        <f t="shared" si="16"/>
        <v>KMR 4</v>
      </c>
      <c r="E88" s="40" t="s">
        <v>192</v>
      </c>
      <c r="F88" s="40" t="str">
        <f t="shared" si="17"/>
        <v>KMR 4 Step3</v>
      </c>
      <c r="G88" s="42">
        <v>206725</v>
      </c>
      <c r="H88" s="312">
        <f t="shared" si="21"/>
        <v>3.7593796270735565E-2</v>
      </c>
      <c r="I88" s="312">
        <f t="shared" si="22"/>
        <v>9.5228308812152218E-5</v>
      </c>
      <c r="J88" s="312"/>
      <c r="K88" s="1">
        <v>60000</v>
      </c>
      <c r="L88" s="1">
        <v>15000</v>
      </c>
      <c r="M88" s="42">
        <v>30000</v>
      </c>
      <c r="N88" s="42">
        <v>3000</v>
      </c>
      <c r="O88" s="42">
        <v>20000</v>
      </c>
      <c r="P88" s="42"/>
      <c r="Q88" s="42"/>
      <c r="R88" s="42"/>
      <c r="S88" s="42">
        <v>11000</v>
      </c>
      <c r="T88" s="42">
        <f t="shared" si="18"/>
        <v>345725</v>
      </c>
      <c r="U88" s="42">
        <f t="shared" si="23"/>
        <v>64084.75</v>
      </c>
      <c r="V88" s="1">
        <v>200000</v>
      </c>
      <c r="W88" s="42">
        <f t="shared" si="19"/>
        <v>609809.75</v>
      </c>
      <c r="X88" s="42">
        <f t="shared" si="20"/>
        <v>545725</v>
      </c>
      <c r="Y88" s="42">
        <f t="shared" si="24"/>
        <v>4423784.75</v>
      </c>
    </row>
    <row r="89" spans="1:25" ht="15.6" x14ac:dyDescent="0.3">
      <c r="A89" s="39" t="s">
        <v>97</v>
      </c>
      <c r="B89" s="40">
        <v>4</v>
      </c>
      <c r="C89" s="40" t="s">
        <v>187</v>
      </c>
      <c r="D89" s="40" t="str">
        <f t="shared" si="16"/>
        <v>KMR 4</v>
      </c>
      <c r="E89" s="40" t="s">
        <v>193</v>
      </c>
      <c r="F89" s="40" t="str">
        <f t="shared" si="17"/>
        <v>KMR 4 Step4</v>
      </c>
      <c r="G89" s="42">
        <v>214502</v>
      </c>
      <c r="H89" s="312">
        <f t="shared" si="21"/>
        <v>3.7620026605393639E-2</v>
      </c>
      <c r="I89" s="312">
        <f t="shared" si="22"/>
        <v>2.6230334658074173E-5</v>
      </c>
      <c r="J89" s="312"/>
      <c r="K89" s="1">
        <v>60000</v>
      </c>
      <c r="L89" s="1">
        <v>15000</v>
      </c>
      <c r="M89" s="42">
        <v>30000</v>
      </c>
      <c r="N89" s="42">
        <v>3000</v>
      </c>
      <c r="O89" s="42">
        <v>20000</v>
      </c>
      <c r="P89" s="42"/>
      <c r="Q89" s="42"/>
      <c r="R89" s="42"/>
      <c r="S89" s="42">
        <v>11000</v>
      </c>
      <c r="T89" s="42">
        <f t="shared" si="18"/>
        <v>353502</v>
      </c>
      <c r="U89" s="42">
        <f t="shared" si="23"/>
        <v>66495.62</v>
      </c>
      <c r="V89" s="1">
        <v>200000</v>
      </c>
      <c r="W89" s="42">
        <f t="shared" si="19"/>
        <v>619997.62</v>
      </c>
      <c r="X89" s="42">
        <f t="shared" si="20"/>
        <v>553502</v>
      </c>
      <c r="Y89" s="42">
        <f t="shared" si="24"/>
        <v>4519519.62</v>
      </c>
    </row>
    <row r="90" spans="1:25" ht="15.6" x14ac:dyDescent="0.3">
      <c r="A90" s="39" t="s">
        <v>97</v>
      </c>
      <c r="B90" s="40">
        <v>4</v>
      </c>
      <c r="C90" s="40" t="s">
        <v>187</v>
      </c>
      <c r="D90" s="40" t="str">
        <f t="shared" si="16"/>
        <v>KMR 4</v>
      </c>
      <c r="E90" s="40" t="s">
        <v>194</v>
      </c>
      <c r="F90" s="40" t="str">
        <f t="shared" si="17"/>
        <v>KMR 4 Step5</v>
      </c>
      <c r="G90" s="43">
        <v>222567</v>
      </c>
      <c r="H90" s="312">
        <f t="shared" si="21"/>
        <v>3.7598717028279459E-2</v>
      </c>
      <c r="I90" s="312">
        <f t="shared" si="22"/>
        <v>-2.1309577114179967E-5</v>
      </c>
      <c r="J90" s="312"/>
      <c r="K90" s="1">
        <v>60000</v>
      </c>
      <c r="L90" s="1">
        <v>15000</v>
      </c>
      <c r="M90" s="42">
        <v>30000</v>
      </c>
      <c r="N90" s="42">
        <v>3000</v>
      </c>
      <c r="O90" s="42">
        <v>20000</v>
      </c>
      <c r="P90" s="42"/>
      <c r="Q90" s="42"/>
      <c r="R90" s="42"/>
      <c r="S90" s="42">
        <v>11000</v>
      </c>
      <c r="T90" s="42">
        <f t="shared" si="18"/>
        <v>361567</v>
      </c>
      <c r="U90" s="42">
        <f t="shared" si="23"/>
        <v>68995.77</v>
      </c>
      <c r="V90" s="1">
        <v>200000</v>
      </c>
      <c r="W90" s="42">
        <f t="shared" si="19"/>
        <v>630562.77</v>
      </c>
      <c r="X90" s="42">
        <f t="shared" si="20"/>
        <v>561567</v>
      </c>
      <c r="Y90" s="42">
        <f t="shared" si="24"/>
        <v>4618799.7699999996</v>
      </c>
    </row>
    <row r="91" spans="1:25" ht="15.6" x14ac:dyDescent="0.3">
      <c r="A91" s="39" t="s">
        <v>97</v>
      </c>
      <c r="B91" s="40">
        <v>4</v>
      </c>
      <c r="C91" s="40" t="s">
        <v>187</v>
      </c>
      <c r="D91" s="40" t="str">
        <f t="shared" si="16"/>
        <v>KMR 4</v>
      </c>
      <c r="E91" s="40" t="s">
        <v>195</v>
      </c>
      <c r="F91" s="40" t="str">
        <f t="shared" si="17"/>
        <v>KMR 4 Step6</v>
      </c>
      <c r="G91" s="43">
        <v>230921</v>
      </c>
      <c r="H91" s="312">
        <f t="shared" si="21"/>
        <v>3.7534764812393574E-2</v>
      </c>
      <c r="I91" s="312">
        <f t="shared" si="22"/>
        <v>-6.3952215885884622E-5</v>
      </c>
      <c r="J91" s="312"/>
      <c r="K91" s="1">
        <v>60000</v>
      </c>
      <c r="L91" s="1">
        <v>15000</v>
      </c>
      <c r="M91" s="42">
        <v>30000</v>
      </c>
      <c r="N91" s="42">
        <v>3000</v>
      </c>
      <c r="O91" s="42">
        <v>20000</v>
      </c>
      <c r="P91" s="42"/>
      <c r="Q91" s="42"/>
      <c r="R91" s="42"/>
      <c r="S91" s="42">
        <v>11000</v>
      </c>
      <c r="T91" s="42">
        <f t="shared" si="18"/>
        <v>369921</v>
      </c>
      <c r="U91" s="42">
        <f t="shared" si="23"/>
        <v>71585.509999999995</v>
      </c>
      <c r="V91" s="1">
        <v>200000</v>
      </c>
      <c r="W91" s="42">
        <f t="shared" si="19"/>
        <v>641506.51</v>
      </c>
      <c r="X91" s="42">
        <f t="shared" si="20"/>
        <v>569921</v>
      </c>
      <c r="Y91" s="42">
        <f t="shared" si="24"/>
        <v>4721637.51</v>
      </c>
    </row>
    <row r="92" spans="1:25" ht="15.6" x14ac:dyDescent="0.3">
      <c r="A92" s="39" t="s">
        <v>97</v>
      </c>
      <c r="B92" s="40">
        <v>4</v>
      </c>
      <c r="C92" s="40" t="s">
        <v>187</v>
      </c>
      <c r="D92" s="40" t="str">
        <f t="shared" si="16"/>
        <v>KMR 4</v>
      </c>
      <c r="E92" s="40" t="s">
        <v>196</v>
      </c>
      <c r="F92" s="40" t="str">
        <f t="shared" si="17"/>
        <v>KMR 4 Step7</v>
      </c>
      <c r="G92" s="43">
        <v>239850</v>
      </c>
      <c r="H92" s="312">
        <f t="shared" si="21"/>
        <v>3.8666903399864019E-2</v>
      </c>
      <c r="I92" s="312">
        <f t="shared" si="22"/>
        <v>1.1321385874704451E-3</v>
      </c>
      <c r="J92" s="312"/>
      <c r="K92" s="1">
        <v>60000</v>
      </c>
      <c r="L92" s="1">
        <v>15000</v>
      </c>
      <c r="M92" s="42">
        <v>30000</v>
      </c>
      <c r="N92" s="42">
        <v>3000</v>
      </c>
      <c r="O92" s="42">
        <v>20000</v>
      </c>
      <c r="P92" s="42"/>
      <c r="Q92" s="42"/>
      <c r="R92" s="42"/>
      <c r="S92" s="42">
        <v>11000</v>
      </c>
      <c r="T92" s="42">
        <f t="shared" si="18"/>
        <v>378850</v>
      </c>
      <c r="U92" s="42">
        <f t="shared" si="23"/>
        <v>74353.5</v>
      </c>
      <c r="V92" s="1">
        <v>200000</v>
      </c>
      <c r="W92" s="42">
        <f t="shared" si="19"/>
        <v>653203.5</v>
      </c>
      <c r="X92" s="42">
        <f t="shared" si="20"/>
        <v>578850</v>
      </c>
      <c r="Y92" s="42">
        <f t="shared" si="24"/>
        <v>4831553.5</v>
      </c>
    </row>
    <row r="93" spans="1:25" ht="15.6" x14ac:dyDescent="0.3">
      <c r="A93" s="39" t="s">
        <v>97</v>
      </c>
      <c r="B93" s="40">
        <v>4</v>
      </c>
      <c r="C93" s="40" t="s">
        <v>187</v>
      </c>
      <c r="D93" s="40" t="str">
        <f t="shared" si="16"/>
        <v>KMR 4</v>
      </c>
      <c r="E93" s="40" t="s">
        <v>197</v>
      </c>
      <c r="F93" s="40" t="str">
        <f t="shared" si="17"/>
        <v>KMR 4 Step8</v>
      </c>
      <c r="G93" s="43">
        <v>249644</v>
      </c>
      <c r="H93" s="312">
        <f t="shared" si="21"/>
        <v>4.0833854492391075E-2</v>
      </c>
      <c r="I93" s="312">
        <f t="shared" si="22"/>
        <v>2.1669510925270558E-3</v>
      </c>
      <c r="J93" s="312"/>
      <c r="K93" s="1">
        <v>60000</v>
      </c>
      <c r="L93" s="1">
        <v>15000</v>
      </c>
      <c r="M93" s="42">
        <v>30000</v>
      </c>
      <c r="N93" s="42">
        <v>3000</v>
      </c>
      <c r="O93" s="42">
        <v>20000</v>
      </c>
      <c r="P93" s="42"/>
      <c r="Q93" s="42"/>
      <c r="R93" s="42"/>
      <c r="S93" s="42">
        <v>11000</v>
      </c>
      <c r="T93" s="42">
        <f t="shared" si="18"/>
        <v>388644</v>
      </c>
      <c r="U93" s="42">
        <f t="shared" si="23"/>
        <v>77389.64</v>
      </c>
      <c r="V93" s="1">
        <v>200000</v>
      </c>
      <c r="W93" s="42">
        <f t="shared" si="19"/>
        <v>666033.64</v>
      </c>
      <c r="X93" s="42">
        <f t="shared" si="20"/>
        <v>588644</v>
      </c>
      <c r="Y93" s="42">
        <f t="shared" si="24"/>
        <v>4952117.6399999997</v>
      </c>
    </row>
    <row r="94" spans="1:25" ht="15.6" x14ac:dyDescent="0.3">
      <c r="A94" s="39" t="s">
        <v>98</v>
      </c>
      <c r="B94" s="40">
        <v>5</v>
      </c>
      <c r="C94" s="40" t="s">
        <v>187</v>
      </c>
      <c r="D94" s="40" t="str">
        <f t="shared" si="16"/>
        <v>KMR 5</v>
      </c>
      <c r="E94" s="40" t="s">
        <v>190</v>
      </c>
      <c r="F94" s="40" t="str">
        <f t="shared" si="17"/>
        <v>KMR 5 Step1</v>
      </c>
      <c r="G94" s="42">
        <v>165149</v>
      </c>
      <c r="H94" s="312">
        <f t="shared" si="21"/>
        <v>-0.33846196984505938</v>
      </c>
      <c r="I94" s="312"/>
      <c r="J94" s="312"/>
      <c r="K94" s="43">
        <v>45000</v>
      </c>
      <c r="L94" s="43">
        <v>14000</v>
      </c>
      <c r="M94" s="42">
        <v>25000</v>
      </c>
      <c r="N94" s="42">
        <v>3000</v>
      </c>
      <c r="O94" s="42">
        <v>20000</v>
      </c>
      <c r="P94" s="42"/>
      <c r="Q94" s="42"/>
      <c r="R94" s="42"/>
      <c r="S94" s="42">
        <v>11000</v>
      </c>
      <c r="T94" s="42">
        <f t="shared" si="18"/>
        <v>283149</v>
      </c>
      <c r="U94" s="42">
        <f t="shared" si="23"/>
        <v>51196.19</v>
      </c>
      <c r="V94" s="42">
        <v>180000</v>
      </c>
      <c r="W94" s="42">
        <f t="shared" si="19"/>
        <v>514345.19</v>
      </c>
      <c r="X94" s="42">
        <f t="shared" si="20"/>
        <v>483149</v>
      </c>
      <c r="Y94" s="42">
        <f t="shared" si="24"/>
        <v>3639984.19</v>
      </c>
    </row>
    <row r="95" spans="1:25" ht="15.6" x14ac:dyDescent="0.3">
      <c r="A95" s="39" t="s">
        <v>98</v>
      </c>
      <c r="B95" s="40">
        <v>5</v>
      </c>
      <c r="C95" s="40" t="s">
        <v>187</v>
      </c>
      <c r="D95" s="40" t="str">
        <f t="shared" si="16"/>
        <v>KMR 5</v>
      </c>
      <c r="E95" s="40" t="s">
        <v>191</v>
      </c>
      <c r="F95" s="40" t="str">
        <f t="shared" si="17"/>
        <v>KMR 5 step 2</v>
      </c>
      <c r="G95" s="42">
        <v>171755</v>
      </c>
      <c r="H95" s="312">
        <f t="shared" si="21"/>
        <v>4.0000242205523499E-2</v>
      </c>
      <c r="I95" s="312"/>
      <c r="J95" s="312"/>
      <c r="K95" s="43">
        <v>45000</v>
      </c>
      <c r="L95" s="43">
        <v>14000</v>
      </c>
      <c r="M95" s="42">
        <v>25000</v>
      </c>
      <c r="N95" s="42">
        <v>3000</v>
      </c>
      <c r="O95" s="42">
        <v>20000</v>
      </c>
      <c r="P95" s="42"/>
      <c r="Q95" s="42"/>
      <c r="R95" s="42"/>
      <c r="S95" s="42">
        <v>11000</v>
      </c>
      <c r="T95" s="42">
        <f t="shared" si="18"/>
        <v>289755</v>
      </c>
      <c r="U95" s="42">
        <f t="shared" si="23"/>
        <v>53244.05</v>
      </c>
      <c r="V95" s="42">
        <v>180000</v>
      </c>
      <c r="W95" s="42">
        <f t="shared" si="19"/>
        <v>522999.05</v>
      </c>
      <c r="X95" s="42">
        <f t="shared" si="20"/>
        <v>469755</v>
      </c>
      <c r="Y95" s="42">
        <f t="shared" si="24"/>
        <v>3721304.05</v>
      </c>
    </row>
    <row r="96" spans="1:25" ht="15.6" x14ac:dyDescent="0.3">
      <c r="A96" s="39" t="s">
        <v>98</v>
      </c>
      <c r="B96" s="40">
        <v>5</v>
      </c>
      <c r="C96" s="40" t="s">
        <v>187</v>
      </c>
      <c r="D96" s="40" t="str">
        <f t="shared" si="16"/>
        <v>KMR 5</v>
      </c>
      <c r="E96" s="40" t="s">
        <v>192</v>
      </c>
      <c r="F96" s="40" t="str">
        <f t="shared" si="17"/>
        <v>KMR 5 Step3</v>
      </c>
      <c r="G96" s="42">
        <v>178625</v>
      </c>
      <c r="H96" s="312">
        <f t="shared" si="21"/>
        <v>3.9998835550638989E-2</v>
      </c>
      <c r="I96" s="312">
        <f t="shared" si="22"/>
        <v>-1.406654884510139E-6</v>
      </c>
      <c r="J96" s="312"/>
      <c r="K96" s="43">
        <v>45000</v>
      </c>
      <c r="L96" s="43">
        <v>14000</v>
      </c>
      <c r="M96" s="42">
        <v>25000</v>
      </c>
      <c r="N96" s="42">
        <v>3000</v>
      </c>
      <c r="O96" s="42">
        <v>20000</v>
      </c>
      <c r="P96" s="42"/>
      <c r="Q96" s="42"/>
      <c r="R96" s="42"/>
      <c r="S96" s="42">
        <v>11000</v>
      </c>
      <c r="T96" s="42">
        <f t="shared" si="18"/>
        <v>296625</v>
      </c>
      <c r="U96" s="42">
        <f t="shared" si="23"/>
        <v>55373.75</v>
      </c>
      <c r="V96" s="42">
        <v>180000</v>
      </c>
      <c r="W96" s="42">
        <f t="shared" si="19"/>
        <v>531998.75</v>
      </c>
      <c r="X96" s="42">
        <f t="shared" si="20"/>
        <v>476625</v>
      </c>
      <c r="Y96" s="42">
        <f t="shared" si="24"/>
        <v>3805873.75</v>
      </c>
    </row>
    <row r="97" spans="1:25" ht="15.6" x14ac:dyDescent="0.3">
      <c r="A97" s="39" t="s">
        <v>98</v>
      </c>
      <c r="B97" s="40">
        <v>5</v>
      </c>
      <c r="C97" s="40" t="s">
        <v>187</v>
      </c>
      <c r="D97" s="40" t="str">
        <f t="shared" si="16"/>
        <v>KMR 5</v>
      </c>
      <c r="E97" s="40" t="s">
        <v>193</v>
      </c>
      <c r="F97" s="40" t="str">
        <f t="shared" si="17"/>
        <v>KMR 5 Step4</v>
      </c>
      <c r="G97" s="42">
        <v>185760</v>
      </c>
      <c r="H97" s="312">
        <f t="shared" si="21"/>
        <v>3.9944016794961512E-2</v>
      </c>
      <c r="I97" s="312">
        <f t="shared" si="22"/>
        <v>-5.4818755677477071E-5</v>
      </c>
      <c r="J97" s="312"/>
      <c r="K97" s="43">
        <v>45000</v>
      </c>
      <c r="L97" s="43">
        <v>14000</v>
      </c>
      <c r="M97" s="42">
        <v>25000</v>
      </c>
      <c r="N97" s="42">
        <v>3000</v>
      </c>
      <c r="O97" s="42">
        <v>20000</v>
      </c>
      <c r="P97" s="42"/>
      <c r="Q97" s="42"/>
      <c r="R97" s="42"/>
      <c r="S97" s="42">
        <v>11000</v>
      </c>
      <c r="T97" s="42">
        <f t="shared" si="18"/>
        <v>303760</v>
      </c>
      <c r="U97" s="42">
        <f t="shared" si="23"/>
        <v>57585.599999999999</v>
      </c>
      <c r="V97" s="42">
        <v>180000</v>
      </c>
      <c r="W97" s="42">
        <f t="shared" si="19"/>
        <v>541345.6</v>
      </c>
      <c r="X97" s="42">
        <f t="shared" si="20"/>
        <v>483760</v>
      </c>
      <c r="Y97" s="42">
        <f t="shared" si="24"/>
        <v>3893705.6</v>
      </c>
    </row>
    <row r="98" spans="1:25" ht="15.6" x14ac:dyDescent="0.3">
      <c r="A98" s="39" t="s">
        <v>98</v>
      </c>
      <c r="B98" s="40">
        <v>5</v>
      </c>
      <c r="C98" s="40" t="s">
        <v>187</v>
      </c>
      <c r="D98" s="40" t="str">
        <f t="shared" si="16"/>
        <v>KMR 5</v>
      </c>
      <c r="E98" s="40" t="s">
        <v>194</v>
      </c>
      <c r="F98" s="40" t="str">
        <f t="shared" si="17"/>
        <v>KMR 5 Step5</v>
      </c>
      <c r="G98" s="43">
        <v>193158</v>
      </c>
      <c r="H98" s="312">
        <f t="shared" si="21"/>
        <v>3.9825581395348836E-2</v>
      </c>
      <c r="I98" s="312">
        <f t="shared" si="22"/>
        <v>-1.1843539961267635E-4</v>
      </c>
      <c r="J98" s="312"/>
      <c r="K98" s="43">
        <v>45000</v>
      </c>
      <c r="L98" s="43">
        <v>14000</v>
      </c>
      <c r="M98" s="42">
        <v>25000</v>
      </c>
      <c r="N98" s="42">
        <v>3000</v>
      </c>
      <c r="O98" s="42">
        <v>20000</v>
      </c>
      <c r="P98" s="42"/>
      <c r="Q98" s="42"/>
      <c r="R98" s="42"/>
      <c r="S98" s="42">
        <v>11000</v>
      </c>
      <c r="T98" s="42">
        <f t="shared" si="18"/>
        <v>311158</v>
      </c>
      <c r="U98" s="42">
        <f t="shared" si="23"/>
        <v>59878.98</v>
      </c>
      <c r="V98" s="42">
        <v>180000</v>
      </c>
      <c r="W98" s="42">
        <f t="shared" si="19"/>
        <v>551036.98</v>
      </c>
      <c r="X98" s="42">
        <f t="shared" si="20"/>
        <v>491158</v>
      </c>
      <c r="Y98" s="42">
        <f t="shared" si="24"/>
        <v>3984774.98</v>
      </c>
    </row>
    <row r="99" spans="1:25" ht="15.6" x14ac:dyDescent="0.3">
      <c r="A99" s="39" t="s">
        <v>98</v>
      </c>
      <c r="B99" s="40">
        <v>5</v>
      </c>
      <c r="C99" s="40" t="s">
        <v>187</v>
      </c>
      <c r="D99" s="40" t="str">
        <f t="shared" si="16"/>
        <v>KMR 5</v>
      </c>
      <c r="E99" s="40" t="s">
        <v>195</v>
      </c>
      <c r="F99" s="40" t="str">
        <f t="shared" si="17"/>
        <v>KMR 5 Step6</v>
      </c>
      <c r="G99" s="43">
        <v>200821</v>
      </c>
      <c r="H99" s="312">
        <f t="shared" si="21"/>
        <v>3.9672185464749064E-2</v>
      </c>
      <c r="I99" s="312">
        <f t="shared" si="22"/>
        <v>-1.5339593059977147E-4</v>
      </c>
      <c r="J99" s="312"/>
      <c r="K99" s="43">
        <v>45000</v>
      </c>
      <c r="L99" s="43">
        <v>14000</v>
      </c>
      <c r="M99" s="42">
        <v>25000</v>
      </c>
      <c r="N99" s="42">
        <v>3000</v>
      </c>
      <c r="O99" s="42">
        <v>20000</v>
      </c>
      <c r="P99" s="42"/>
      <c r="Q99" s="42"/>
      <c r="R99" s="42"/>
      <c r="S99" s="42">
        <v>11000</v>
      </c>
      <c r="T99" s="42">
        <f t="shared" si="18"/>
        <v>318821</v>
      </c>
      <c r="U99" s="42">
        <f t="shared" si="23"/>
        <v>62254.51</v>
      </c>
      <c r="V99" s="42">
        <v>180000</v>
      </c>
      <c r="W99" s="42">
        <f t="shared" si="19"/>
        <v>561075.51</v>
      </c>
      <c r="X99" s="42">
        <f t="shared" si="20"/>
        <v>498821</v>
      </c>
      <c r="Y99" s="42">
        <f t="shared" si="24"/>
        <v>4079106.51</v>
      </c>
    </row>
    <row r="100" spans="1:25" ht="15.6" x14ac:dyDescent="0.3">
      <c r="A100" s="39" t="s">
        <v>98</v>
      </c>
      <c r="B100" s="40">
        <v>5</v>
      </c>
      <c r="C100" s="40" t="s">
        <v>187</v>
      </c>
      <c r="D100" s="40" t="str">
        <f t="shared" si="16"/>
        <v>KMR 5</v>
      </c>
      <c r="E100" s="40" t="s">
        <v>196</v>
      </c>
      <c r="F100" s="40" t="str">
        <f t="shared" si="17"/>
        <v>KMR 5 Step7</v>
      </c>
      <c r="G100" s="43">
        <v>209013</v>
      </c>
      <c r="H100" s="312">
        <f t="shared" si="21"/>
        <v>4.0792546596222508E-2</v>
      </c>
      <c r="I100" s="312">
        <f t="shared" si="22"/>
        <v>1.1203611314734435E-3</v>
      </c>
      <c r="J100" s="312"/>
      <c r="K100" s="43">
        <v>45000</v>
      </c>
      <c r="L100" s="43">
        <v>14000</v>
      </c>
      <c r="M100" s="42">
        <v>25000</v>
      </c>
      <c r="N100" s="42">
        <v>3000</v>
      </c>
      <c r="O100" s="42">
        <v>20000</v>
      </c>
      <c r="P100" s="42"/>
      <c r="Q100" s="42"/>
      <c r="R100" s="42"/>
      <c r="S100" s="42">
        <v>11000</v>
      </c>
      <c r="T100" s="42">
        <f t="shared" si="18"/>
        <v>327013</v>
      </c>
      <c r="U100" s="42">
        <f t="shared" si="23"/>
        <v>64794.03</v>
      </c>
      <c r="V100" s="42">
        <v>180000</v>
      </c>
      <c r="W100" s="42">
        <f t="shared" si="19"/>
        <v>571807.03</v>
      </c>
      <c r="X100" s="42">
        <f t="shared" si="20"/>
        <v>507013</v>
      </c>
      <c r="Y100" s="42">
        <f t="shared" si="24"/>
        <v>4179950.03</v>
      </c>
    </row>
    <row r="101" spans="1:25" ht="15.6" x14ac:dyDescent="0.3">
      <c r="A101" s="39" t="s">
        <v>98</v>
      </c>
      <c r="B101" s="40">
        <v>5</v>
      </c>
      <c r="C101" s="40" t="s">
        <v>187</v>
      </c>
      <c r="D101" s="40" t="str">
        <f t="shared" si="16"/>
        <v>KMR 5</v>
      </c>
      <c r="E101" s="40" t="s">
        <v>197</v>
      </c>
      <c r="F101" s="40" t="str">
        <f t="shared" si="17"/>
        <v>KMR 5 Step8</v>
      </c>
      <c r="G101" s="43">
        <v>217997</v>
      </c>
      <c r="H101" s="312">
        <f t="shared" si="21"/>
        <v>4.298297235100209E-2</v>
      </c>
      <c r="I101" s="312">
        <f t="shared" si="22"/>
        <v>2.1904257547795819E-3</v>
      </c>
      <c r="J101" s="312"/>
      <c r="K101" s="43">
        <v>45000</v>
      </c>
      <c r="L101" s="43">
        <v>14000</v>
      </c>
      <c r="M101" s="42">
        <v>25000</v>
      </c>
      <c r="N101" s="42">
        <v>3000</v>
      </c>
      <c r="O101" s="42">
        <v>20000</v>
      </c>
      <c r="P101" s="42"/>
      <c r="Q101" s="42"/>
      <c r="R101" s="42"/>
      <c r="S101" s="42">
        <v>11000</v>
      </c>
      <c r="T101" s="42">
        <f t="shared" si="18"/>
        <v>335997</v>
      </c>
      <c r="U101" s="42">
        <f t="shared" si="23"/>
        <v>67579.069999999992</v>
      </c>
      <c r="V101" s="42">
        <v>180000</v>
      </c>
      <c r="W101" s="42">
        <f t="shared" si="19"/>
        <v>583576.07000000007</v>
      </c>
      <c r="X101" s="42">
        <f t="shared" si="20"/>
        <v>515997</v>
      </c>
      <c r="Y101" s="42">
        <f t="shared" si="24"/>
        <v>4290543.07</v>
      </c>
    </row>
    <row r="102" spans="1:25" ht="15.6" x14ac:dyDescent="0.3">
      <c r="A102" s="39" t="s">
        <v>99</v>
      </c>
      <c r="B102" s="40">
        <v>6</v>
      </c>
      <c r="C102" s="40" t="s">
        <v>187</v>
      </c>
      <c r="D102" s="40" t="str">
        <f t="shared" si="16"/>
        <v>KMR 6</v>
      </c>
      <c r="E102" s="40" t="s">
        <v>190</v>
      </c>
      <c r="F102" s="40" t="str">
        <f t="shared" si="17"/>
        <v>KMR 6 Step1</v>
      </c>
      <c r="G102" s="41">
        <v>132285</v>
      </c>
      <c r="H102" s="312">
        <f t="shared" si="21"/>
        <v>-0.39317972265673379</v>
      </c>
      <c r="I102" s="312"/>
      <c r="J102" s="312"/>
      <c r="K102" s="43">
        <v>35000</v>
      </c>
      <c r="L102" s="43">
        <v>10500</v>
      </c>
      <c r="M102" s="42">
        <v>25000</v>
      </c>
      <c r="N102" s="42">
        <v>3000</v>
      </c>
      <c r="O102" s="42">
        <v>20000</v>
      </c>
      <c r="P102" s="42"/>
      <c r="Q102" s="42"/>
      <c r="R102" s="42"/>
      <c r="S102" s="42">
        <v>7000</v>
      </c>
      <c r="T102" s="42">
        <f t="shared" si="18"/>
        <v>232785</v>
      </c>
      <c r="U102" s="42">
        <f t="shared" si="23"/>
        <v>41008.35</v>
      </c>
      <c r="V102" s="42">
        <v>180000</v>
      </c>
      <c r="W102" s="42">
        <f t="shared" si="19"/>
        <v>453793.35</v>
      </c>
      <c r="X102" s="42">
        <f t="shared" si="20"/>
        <v>412785</v>
      </c>
      <c r="Y102" s="42">
        <f t="shared" si="24"/>
        <v>3021428.35</v>
      </c>
    </row>
    <row r="103" spans="1:25" ht="15.6" x14ac:dyDescent="0.3">
      <c r="A103" s="39" t="s">
        <v>99</v>
      </c>
      <c r="B103" s="40">
        <v>6</v>
      </c>
      <c r="C103" s="40" t="s">
        <v>187</v>
      </c>
      <c r="D103" s="40" t="str">
        <f t="shared" si="16"/>
        <v>KMR 6</v>
      </c>
      <c r="E103" s="40" t="s">
        <v>191</v>
      </c>
      <c r="F103" s="40" t="str">
        <f t="shared" si="17"/>
        <v>KMR 6 step 2</v>
      </c>
      <c r="G103" s="42">
        <v>137246</v>
      </c>
      <c r="H103" s="312">
        <f t="shared" si="21"/>
        <v>3.7502362323770647E-2</v>
      </c>
      <c r="I103" s="312"/>
      <c r="J103" s="312"/>
      <c r="K103" s="43">
        <v>35000</v>
      </c>
      <c r="L103" s="43">
        <v>10500</v>
      </c>
      <c r="M103" s="42">
        <v>25000</v>
      </c>
      <c r="N103" s="42">
        <v>3000</v>
      </c>
      <c r="O103" s="42">
        <v>20000</v>
      </c>
      <c r="P103" s="42"/>
      <c r="Q103" s="42"/>
      <c r="R103" s="42"/>
      <c r="S103" s="42">
        <v>7000</v>
      </c>
      <c r="T103" s="42">
        <f t="shared" si="18"/>
        <v>237746</v>
      </c>
      <c r="U103" s="42">
        <f t="shared" si="23"/>
        <v>42546.26</v>
      </c>
      <c r="V103" s="42">
        <v>180000</v>
      </c>
      <c r="W103" s="42">
        <f t="shared" si="19"/>
        <v>460292.26</v>
      </c>
      <c r="X103" s="42">
        <f t="shared" si="20"/>
        <v>417746</v>
      </c>
      <c r="Y103" s="42">
        <f t="shared" si="24"/>
        <v>3082498.26</v>
      </c>
    </row>
    <row r="104" spans="1:25" ht="15.6" x14ac:dyDescent="0.3">
      <c r="A104" s="39" t="s">
        <v>99</v>
      </c>
      <c r="B104" s="40">
        <v>6</v>
      </c>
      <c r="C104" s="40" t="s">
        <v>187</v>
      </c>
      <c r="D104" s="40" t="str">
        <f t="shared" si="16"/>
        <v>KMR 6</v>
      </c>
      <c r="E104" s="40" t="s">
        <v>192</v>
      </c>
      <c r="F104" s="40" t="str">
        <f t="shared" si="17"/>
        <v>KMR 6 Step3</v>
      </c>
      <c r="G104" s="42">
        <v>142405</v>
      </c>
      <c r="H104" s="312">
        <f t="shared" si="21"/>
        <v>3.7589437943546626E-2</v>
      </c>
      <c r="I104" s="312">
        <f t="shared" si="22"/>
        <v>8.7075619775979496E-5</v>
      </c>
      <c r="J104" s="312"/>
      <c r="K104" s="43">
        <v>35000</v>
      </c>
      <c r="L104" s="43">
        <v>10500</v>
      </c>
      <c r="M104" s="42">
        <v>25000</v>
      </c>
      <c r="N104" s="42">
        <v>3000</v>
      </c>
      <c r="O104" s="42">
        <v>20000</v>
      </c>
      <c r="P104" s="42"/>
      <c r="Q104" s="42"/>
      <c r="R104" s="42"/>
      <c r="S104" s="42">
        <v>7000</v>
      </c>
      <c r="T104" s="42">
        <f t="shared" si="18"/>
        <v>242905</v>
      </c>
      <c r="U104" s="42">
        <f t="shared" si="23"/>
        <v>44145.55</v>
      </c>
      <c r="V104" s="42">
        <v>180000</v>
      </c>
      <c r="W104" s="42">
        <f t="shared" si="19"/>
        <v>467050.55</v>
      </c>
      <c r="X104" s="42">
        <f t="shared" si="20"/>
        <v>422905</v>
      </c>
      <c r="Y104" s="42">
        <f t="shared" si="24"/>
        <v>3146005.55</v>
      </c>
    </row>
    <row r="105" spans="1:25" ht="15.6" x14ac:dyDescent="0.3">
      <c r="A105" s="39" t="s">
        <v>99</v>
      </c>
      <c r="B105" s="40">
        <v>6</v>
      </c>
      <c r="C105" s="40" t="s">
        <v>187</v>
      </c>
      <c r="D105" s="40" t="str">
        <f t="shared" si="16"/>
        <v>KMR 6</v>
      </c>
      <c r="E105" s="40" t="s">
        <v>193</v>
      </c>
      <c r="F105" s="40" t="str">
        <f t="shared" si="17"/>
        <v>KMR 6 Step4</v>
      </c>
      <c r="G105" s="42">
        <v>147762</v>
      </c>
      <c r="H105" s="312">
        <f t="shared" si="21"/>
        <v>3.7618061163582739E-2</v>
      </c>
      <c r="I105" s="312">
        <f t="shared" si="22"/>
        <v>2.8623220036112784E-5</v>
      </c>
      <c r="J105" s="312"/>
      <c r="K105" s="43">
        <v>35000</v>
      </c>
      <c r="L105" s="43">
        <v>10500</v>
      </c>
      <c r="M105" s="42">
        <v>25000</v>
      </c>
      <c r="N105" s="42">
        <v>3000</v>
      </c>
      <c r="O105" s="42">
        <v>20000</v>
      </c>
      <c r="P105" s="42"/>
      <c r="Q105" s="42"/>
      <c r="R105" s="42"/>
      <c r="S105" s="42">
        <v>7000</v>
      </c>
      <c r="T105" s="42">
        <f t="shared" si="18"/>
        <v>248262</v>
      </c>
      <c r="U105" s="42">
        <f t="shared" si="23"/>
        <v>45806.22</v>
      </c>
      <c r="V105" s="42">
        <v>180000</v>
      </c>
      <c r="W105" s="42">
        <f t="shared" si="19"/>
        <v>474068.22</v>
      </c>
      <c r="X105" s="42">
        <f t="shared" si="20"/>
        <v>428262</v>
      </c>
      <c r="Y105" s="42">
        <f t="shared" si="24"/>
        <v>3211950.22</v>
      </c>
    </row>
    <row r="106" spans="1:25" ht="15.6" x14ac:dyDescent="0.3">
      <c r="A106" s="39" t="s">
        <v>99</v>
      </c>
      <c r="B106" s="40">
        <v>6</v>
      </c>
      <c r="C106" s="40" t="s">
        <v>187</v>
      </c>
      <c r="D106" s="40" t="str">
        <f t="shared" si="16"/>
        <v>KMR 6</v>
      </c>
      <c r="E106" s="40" t="s">
        <v>194</v>
      </c>
      <c r="F106" s="40" t="str">
        <f t="shared" si="17"/>
        <v>KMR 6 Step5</v>
      </c>
      <c r="G106" s="43">
        <v>153318</v>
      </c>
      <c r="H106" s="312">
        <f t="shared" si="21"/>
        <v>3.7601007024810167E-2</v>
      </c>
      <c r="I106" s="312">
        <f t="shared" si="22"/>
        <v>-1.705413877257228E-5</v>
      </c>
      <c r="J106" s="312"/>
      <c r="K106" s="43">
        <v>35000</v>
      </c>
      <c r="L106" s="43">
        <v>10500</v>
      </c>
      <c r="M106" s="42">
        <v>25000</v>
      </c>
      <c r="N106" s="42">
        <v>3000</v>
      </c>
      <c r="O106" s="42">
        <v>20000</v>
      </c>
      <c r="P106" s="42"/>
      <c r="Q106" s="42"/>
      <c r="R106" s="42"/>
      <c r="S106" s="42">
        <v>7000</v>
      </c>
      <c r="T106" s="42">
        <f t="shared" si="18"/>
        <v>253818</v>
      </c>
      <c r="U106" s="42">
        <f t="shared" si="23"/>
        <v>47528.58</v>
      </c>
      <c r="V106" s="42">
        <v>180000</v>
      </c>
      <c r="W106" s="42">
        <f t="shared" si="19"/>
        <v>481346.58</v>
      </c>
      <c r="X106" s="42">
        <f t="shared" si="20"/>
        <v>433818</v>
      </c>
      <c r="Y106" s="42">
        <f t="shared" si="24"/>
        <v>3280344.58</v>
      </c>
    </row>
    <row r="107" spans="1:25" ht="15.6" x14ac:dyDescent="0.3">
      <c r="A107" s="39" t="s">
        <v>99</v>
      </c>
      <c r="B107" s="40">
        <v>6</v>
      </c>
      <c r="C107" s="40" t="s">
        <v>187</v>
      </c>
      <c r="D107" s="40" t="str">
        <f t="shared" si="16"/>
        <v>KMR 6</v>
      </c>
      <c r="E107" s="40" t="s">
        <v>195</v>
      </c>
      <c r="F107" s="40" t="str">
        <f t="shared" si="17"/>
        <v>KMR 6 Step6</v>
      </c>
      <c r="G107" s="43">
        <v>159072</v>
      </c>
      <c r="H107" s="312">
        <f t="shared" si="21"/>
        <v>3.7529839940515793E-2</v>
      </c>
      <c r="I107" s="312">
        <f t="shared" si="22"/>
        <v>-7.1167084294374017E-5</v>
      </c>
      <c r="J107" s="312"/>
      <c r="K107" s="43">
        <v>35000</v>
      </c>
      <c r="L107" s="43">
        <v>10500</v>
      </c>
      <c r="M107" s="42">
        <v>25000</v>
      </c>
      <c r="N107" s="42">
        <v>3000</v>
      </c>
      <c r="O107" s="42">
        <v>20000</v>
      </c>
      <c r="P107" s="42"/>
      <c r="Q107" s="42"/>
      <c r="R107" s="42"/>
      <c r="S107" s="42">
        <v>7000</v>
      </c>
      <c r="T107" s="42">
        <f t="shared" si="18"/>
        <v>259572</v>
      </c>
      <c r="U107" s="42">
        <f t="shared" si="23"/>
        <v>49312.32</v>
      </c>
      <c r="V107" s="42">
        <v>180000</v>
      </c>
      <c r="W107" s="42">
        <f t="shared" si="19"/>
        <v>488884.32</v>
      </c>
      <c r="X107" s="42">
        <f t="shared" si="20"/>
        <v>439572</v>
      </c>
      <c r="Y107" s="42">
        <f t="shared" si="24"/>
        <v>3351176.32</v>
      </c>
    </row>
    <row r="108" spans="1:25" ht="15.6" x14ac:dyDescent="0.3">
      <c r="A108" s="39" t="s">
        <v>99</v>
      </c>
      <c r="B108" s="40">
        <v>6</v>
      </c>
      <c r="C108" s="40" t="s">
        <v>187</v>
      </c>
      <c r="D108" s="40" t="str">
        <f t="shared" si="16"/>
        <v>KMR 6</v>
      </c>
      <c r="E108" s="40" t="s">
        <v>196</v>
      </c>
      <c r="F108" s="40" t="str">
        <f t="shared" si="17"/>
        <v>KMR 6 Step7</v>
      </c>
      <c r="G108" s="43">
        <v>165224</v>
      </c>
      <c r="H108" s="312">
        <f t="shared" si="21"/>
        <v>3.8674311003822168E-2</v>
      </c>
      <c r="I108" s="312">
        <f t="shared" si="22"/>
        <v>1.1444710633063751E-3</v>
      </c>
      <c r="J108" s="312"/>
      <c r="K108" s="43">
        <v>35000</v>
      </c>
      <c r="L108" s="43">
        <v>10500</v>
      </c>
      <c r="M108" s="42">
        <v>25000</v>
      </c>
      <c r="N108" s="42">
        <v>3000</v>
      </c>
      <c r="O108" s="42">
        <v>20000</v>
      </c>
      <c r="P108" s="42"/>
      <c r="Q108" s="42"/>
      <c r="R108" s="42"/>
      <c r="S108" s="42">
        <v>7000</v>
      </c>
      <c r="T108" s="42">
        <f t="shared" si="18"/>
        <v>265724</v>
      </c>
      <c r="U108" s="42">
        <f t="shared" si="23"/>
        <v>51219.44</v>
      </c>
      <c r="V108" s="42">
        <v>180000</v>
      </c>
      <c r="W108" s="42">
        <f t="shared" si="19"/>
        <v>496943.44</v>
      </c>
      <c r="X108" s="42">
        <f t="shared" si="20"/>
        <v>445724</v>
      </c>
      <c r="Y108" s="42">
        <f t="shared" si="24"/>
        <v>3426907.44</v>
      </c>
    </row>
    <row r="109" spans="1:25" ht="15.6" x14ac:dyDescent="0.3">
      <c r="A109" s="39" t="s">
        <v>99</v>
      </c>
      <c r="B109" s="40">
        <v>6</v>
      </c>
      <c r="C109" s="40" t="s">
        <v>187</v>
      </c>
      <c r="D109" s="40" t="str">
        <f t="shared" si="16"/>
        <v>KMR 6</v>
      </c>
      <c r="E109" s="40" t="s">
        <v>197</v>
      </c>
      <c r="F109" s="40" t="str">
        <f t="shared" si="17"/>
        <v>KMR 6 Step8</v>
      </c>
      <c r="G109" s="43">
        <v>171970</v>
      </c>
      <c r="H109" s="312">
        <f t="shared" si="21"/>
        <v>4.0829419454800758E-2</v>
      </c>
      <c r="I109" s="312">
        <f t="shared" si="22"/>
        <v>2.1551084509785906E-3</v>
      </c>
      <c r="J109" s="312"/>
      <c r="K109" s="43">
        <v>35000</v>
      </c>
      <c r="L109" s="43">
        <v>10500</v>
      </c>
      <c r="M109" s="42">
        <v>25000</v>
      </c>
      <c r="N109" s="42">
        <v>3000</v>
      </c>
      <c r="O109" s="42">
        <v>20000</v>
      </c>
      <c r="P109" s="42"/>
      <c r="Q109" s="42"/>
      <c r="R109" s="42"/>
      <c r="S109" s="42">
        <v>7000</v>
      </c>
      <c r="T109" s="42">
        <f t="shared" si="18"/>
        <v>272470</v>
      </c>
      <c r="U109" s="42">
        <f t="shared" si="23"/>
        <v>53310.7</v>
      </c>
      <c r="V109" s="42">
        <v>180000</v>
      </c>
      <c r="W109" s="42">
        <f t="shared" si="19"/>
        <v>505780.7</v>
      </c>
      <c r="X109" s="42">
        <f t="shared" si="20"/>
        <v>452470</v>
      </c>
      <c r="Y109" s="42">
        <f t="shared" si="24"/>
        <v>3509950.7</v>
      </c>
    </row>
    <row r="110" spans="1:25" ht="15.6" x14ac:dyDescent="0.3">
      <c r="A110" s="39" t="s">
        <v>100</v>
      </c>
      <c r="B110" s="40">
        <v>7</v>
      </c>
      <c r="C110" s="40" t="s">
        <v>187</v>
      </c>
      <c r="D110" s="40" t="str">
        <f t="shared" si="16"/>
        <v>KMR 7</v>
      </c>
      <c r="E110" s="40" t="s">
        <v>190</v>
      </c>
      <c r="F110" s="40" t="str">
        <f t="shared" si="17"/>
        <v>KMR 7 Step1</v>
      </c>
      <c r="G110" s="42">
        <v>116410</v>
      </c>
      <c r="H110" s="312">
        <f t="shared" si="21"/>
        <v>-0.32307960690818166</v>
      </c>
      <c r="I110" s="312"/>
      <c r="J110" s="312"/>
      <c r="K110" s="42">
        <v>28000</v>
      </c>
      <c r="L110" s="42">
        <v>8500</v>
      </c>
      <c r="M110" s="42">
        <v>20000</v>
      </c>
      <c r="N110" s="42">
        <v>3000</v>
      </c>
      <c r="O110" s="42">
        <v>20000</v>
      </c>
      <c r="P110" s="42"/>
      <c r="Q110" s="42"/>
      <c r="R110" s="42"/>
      <c r="S110" s="42">
        <v>7000</v>
      </c>
      <c r="T110" s="42">
        <f t="shared" si="18"/>
        <v>202910</v>
      </c>
      <c r="U110" s="42">
        <f t="shared" ref="U110:U141" si="25">G110*0.31</f>
        <v>36087.1</v>
      </c>
      <c r="V110" s="42">
        <v>180000</v>
      </c>
      <c r="W110" s="42">
        <f t="shared" si="19"/>
        <v>418997.1</v>
      </c>
      <c r="X110" s="42">
        <f t="shared" si="20"/>
        <v>382910</v>
      </c>
      <c r="Y110" s="42">
        <f t="shared" ref="Y110:Y141" si="26">((T110*12)+S110+U110+V110)</f>
        <v>2658007.1</v>
      </c>
    </row>
    <row r="111" spans="1:25" ht="15.6" x14ac:dyDescent="0.3">
      <c r="A111" s="39" t="s">
        <v>100</v>
      </c>
      <c r="B111" s="40">
        <v>7</v>
      </c>
      <c r="C111" s="40" t="s">
        <v>187</v>
      </c>
      <c r="D111" s="40" t="str">
        <f t="shared" si="16"/>
        <v>KMR 7</v>
      </c>
      <c r="E111" s="40" t="s">
        <v>191</v>
      </c>
      <c r="F111" s="40" t="str">
        <f t="shared" si="17"/>
        <v>KMR 7 step 2</v>
      </c>
      <c r="G111" s="42">
        <v>121399</v>
      </c>
      <c r="H111" s="312">
        <f t="shared" si="21"/>
        <v>4.2857142857142858E-2</v>
      </c>
      <c r="I111" s="312"/>
      <c r="J111" s="312"/>
      <c r="K111" s="42">
        <v>28000</v>
      </c>
      <c r="L111" s="42">
        <v>8500</v>
      </c>
      <c r="M111" s="42">
        <v>20000</v>
      </c>
      <c r="N111" s="42">
        <v>3000</v>
      </c>
      <c r="O111" s="42">
        <v>20000</v>
      </c>
      <c r="P111" s="42"/>
      <c r="Q111" s="42"/>
      <c r="R111" s="42"/>
      <c r="S111" s="42">
        <v>7000</v>
      </c>
      <c r="T111" s="42">
        <f t="shared" si="18"/>
        <v>207899</v>
      </c>
      <c r="U111" s="42">
        <f t="shared" si="25"/>
        <v>37633.69</v>
      </c>
      <c r="V111" s="42">
        <v>180000</v>
      </c>
      <c r="W111" s="42">
        <f t="shared" si="19"/>
        <v>425532.69</v>
      </c>
      <c r="X111" s="42">
        <f t="shared" si="20"/>
        <v>387899</v>
      </c>
      <c r="Y111" s="42">
        <f t="shared" si="26"/>
        <v>2719421.69</v>
      </c>
    </row>
    <row r="112" spans="1:25" ht="15.6" x14ac:dyDescent="0.3">
      <c r="A112" s="39" t="s">
        <v>100</v>
      </c>
      <c r="B112" s="40">
        <v>7</v>
      </c>
      <c r="C112" s="40" t="s">
        <v>187</v>
      </c>
      <c r="D112" s="40" t="str">
        <f t="shared" si="16"/>
        <v>KMR 7</v>
      </c>
      <c r="E112" s="40" t="s">
        <v>192</v>
      </c>
      <c r="F112" s="40" t="str">
        <f t="shared" si="17"/>
        <v>KMR 7 Step3</v>
      </c>
      <c r="G112" s="42">
        <v>126388</v>
      </c>
      <c r="H112" s="312">
        <f t="shared" si="21"/>
        <v>4.1095890410958902E-2</v>
      </c>
      <c r="I112" s="312">
        <f t="shared" si="22"/>
        <v>-1.7612524461839557E-3</v>
      </c>
      <c r="J112" s="312"/>
      <c r="K112" s="42">
        <v>28000</v>
      </c>
      <c r="L112" s="42">
        <v>8500</v>
      </c>
      <c r="M112" s="42">
        <v>20000</v>
      </c>
      <c r="N112" s="42">
        <v>3000</v>
      </c>
      <c r="O112" s="42">
        <v>20000</v>
      </c>
      <c r="P112" s="42"/>
      <c r="Q112" s="42"/>
      <c r="R112" s="42"/>
      <c r="S112" s="42">
        <v>7000</v>
      </c>
      <c r="T112" s="42">
        <f t="shared" si="18"/>
        <v>212888</v>
      </c>
      <c r="U112" s="42">
        <f t="shared" si="25"/>
        <v>39180.28</v>
      </c>
      <c r="V112" s="42">
        <v>180000</v>
      </c>
      <c r="W112" s="42">
        <f t="shared" si="19"/>
        <v>432068.28</v>
      </c>
      <c r="X112" s="42">
        <f t="shared" si="20"/>
        <v>392888</v>
      </c>
      <c r="Y112" s="42">
        <f t="shared" si="26"/>
        <v>2780836.28</v>
      </c>
    </row>
    <row r="113" spans="1:25" ht="15.6" x14ac:dyDescent="0.3">
      <c r="A113" s="39" t="s">
        <v>100</v>
      </c>
      <c r="B113" s="40">
        <v>7</v>
      </c>
      <c r="C113" s="40" t="s">
        <v>187</v>
      </c>
      <c r="D113" s="40" t="str">
        <f t="shared" si="16"/>
        <v>KMR 7</v>
      </c>
      <c r="E113" s="40" t="s">
        <v>193</v>
      </c>
      <c r="F113" s="40" t="str">
        <f t="shared" si="17"/>
        <v>KMR 7 Step4</v>
      </c>
      <c r="G113" s="42">
        <v>131377</v>
      </c>
      <c r="H113" s="312">
        <f t="shared" si="21"/>
        <v>3.9473684210526314E-2</v>
      </c>
      <c r="I113" s="312">
        <f t="shared" si="22"/>
        <v>-1.6222062004325882E-3</v>
      </c>
      <c r="J113" s="312"/>
      <c r="K113" s="42">
        <v>28000</v>
      </c>
      <c r="L113" s="42">
        <v>8500</v>
      </c>
      <c r="M113" s="42">
        <v>20000</v>
      </c>
      <c r="N113" s="42">
        <v>3000</v>
      </c>
      <c r="O113" s="42">
        <v>20000</v>
      </c>
      <c r="P113" s="42"/>
      <c r="Q113" s="42"/>
      <c r="R113" s="42"/>
      <c r="S113" s="42">
        <v>7000</v>
      </c>
      <c r="T113" s="42">
        <f t="shared" si="18"/>
        <v>217877</v>
      </c>
      <c r="U113" s="42">
        <f t="shared" si="25"/>
        <v>40726.870000000003</v>
      </c>
      <c r="V113" s="42">
        <v>180000</v>
      </c>
      <c r="W113" s="42">
        <f t="shared" si="19"/>
        <v>438603.87</v>
      </c>
      <c r="X113" s="42">
        <f t="shared" si="20"/>
        <v>397877</v>
      </c>
      <c r="Y113" s="42">
        <f t="shared" si="26"/>
        <v>2842250.87</v>
      </c>
    </row>
    <row r="114" spans="1:25" ht="15.6" x14ac:dyDescent="0.3">
      <c r="A114" s="39" t="s">
        <v>100</v>
      </c>
      <c r="B114" s="40">
        <v>7</v>
      </c>
      <c r="C114" s="40" t="s">
        <v>187</v>
      </c>
      <c r="D114" s="40" t="str">
        <f t="shared" si="16"/>
        <v>KMR 7</v>
      </c>
      <c r="E114" s="40" t="s">
        <v>194</v>
      </c>
      <c r="F114" s="40" t="str">
        <f t="shared" si="17"/>
        <v>KMR 7 Step5</v>
      </c>
      <c r="G114" s="42">
        <v>136367</v>
      </c>
      <c r="H114" s="312">
        <f t="shared" si="21"/>
        <v>3.7982295226713959E-2</v>
      </c>
      <c r="I114" s="312">
        <f t="shared" si="22"/>
        <v>-1.4913889838123542E-3</v>
      </c>
      <c r="J114" s="312"/>
      <c r="K114" s="42">
        <v>28000</v>
      </c>
      <c r="L114" s="42">
        <v>8500</v>
      </c>
      <c r="M114" s="42">
        <v>20000</v>
      </c>
      <c r="N114" s="42">
        <v>3000</v>
      </c>
      <c r="O114" s="42">
        <v>20000</v>
      </c>
      <c r="P114" s="42"/>
      <c r="Q114" s="42"/>
      <c r="R114" s="42"/>
      <c r="S114" s="42">
        <v>7000</v>
      </c>
      <c r="T114" s="42">
        <f t="shared" si="18"/>
        <v>222867</v>
      </c>
      <c r="U114" s="42">
        <f t="shared" si="25"/>
        <v>42273.77</v>
      </c>
      <c r="V114" s="42">
        <v>180000</v>
      </c>
      <c r="W114" s="42">
        <f t="shared" si="19"/>
        <v>445140.77</v>
      </c>
      <c r="X114" s="42">
        <f t="shared" si="20"/>
        <v>402867</v>
      </c>
      <c r="Y114" s="42">
        <f t="shared" si="26"/>
        <v>2903677.77</v>
      </c>
    </row>
    <row r="115" spans="1:25" ht="15.6" x14ac:dyDescent="0.3">
      <c r="A115" s="39" t="s">
        <v>100</v>
      </c>
      <c r="B115" s="40">
        <v>7</v>
      </c>
      <c r="C115" s="40" t="s">
        <v>187</v>
      </c>
      <c r="D115" s="40" t="str">
        <f t="shared" si="16"/>
        <v>KMR 7</v>
      </c>
      <c r="E115" s="40" t="s">
        <v>195</v>
      </c>
      <c r="F115" s="40" t="str">
        <f t="shared" si="17"/>
        <v>KMR 7 Step6</v>
      </c>
      <c r="G115" s="42">
        <v>141356</v>
      </c>
      <c r="H115" s="312">
        <f t="shared" si="21"/>
        <v>3.658509756759333E-2</v>
      </c>
      <c r="I115" s="312">
        <f t="shared" si="22"/>
        <v>-1.3971976591206289E-3</v>
      </c>
      <c r="J115" s="312"/>
      <c r="K115" s="42">
        <v>28000</v>
      </c>
      <c r="L115" s="42">
        <v>8500</v>
      </c>
      <c r="M115" s="42">
        <v>20000</v>
      </c>
      <c r="N115" s="42">
        <v>3000</v>
      </c>
      <c r="O115" s="42">
        <v>20000</v>
      </c>
      <c r="P115" s="42"/>
      <c r="Q115" s="42"/>
      <c r="R115" s="42"/>
      <c r="S115" s="42">
        <v>7000</v>
      </c>
      <c r="T115" s="42">
        <f t="shared" si="18"/>
        <v>227856</v>
      </c>
      <c r="U115" s="42">
        <f t="shared" si="25"/>
        <v>43820.36</v>
      </c>
      <c r="V115" s="42">
        <v>180000</v>
      </c>
      <c r="W115" s="42">
        <f t="shared" si="19"/>
        <v>451676.36</v>
      </c>
      <c r="X115" s="42">
        <f t="shared" si="20"/>
        <v>407856</v>
      </c>
      <c r="Y115" s="42">
        <f t="shared" si="26"/>
        <v>2965092.36</v>
      </c>
    </row>
    <row r="116" spans="1:25" ht="15.6" x14ac:dyDescent="0.3">
      <c r="A116" s="39" t="s">
        <v>100</v>
      </c>
      <c r="B116" s="40">
        <v>7</v>
      </c>
      <c r="C116" s="40" t="s">
        <v>187</v>
      </c>
      <c r="D116" s="40" t="str">
        <f t="shared" si="16"/>
        <v>KMR 7</v>
      </c>
      <c r="E116" s="40" t="s">
        <v>196</v>
      </c>
      <c r="F116" s="40" t="str">
        <f t="shared" si="17"/>
        <v>KMR 7 Step7</v>
      </c>
      <c r="G116" s="42">
        <v>146345</v>
      </c>
      <c r="H116" s="312">
        <f t="shared" si="21"/>
        <v>3.5293867964571721E-2</v>
      </c>
      <c r="I116" s="312">
        <f t="shared" si="22"/>
        <v>-1.2912296030216097E-3</v>
      </c>
      <c r="J116" s="312"/>
      <c r="K116" s="42">
        <v>28000</v>
      </c>
      <c r="L116" s="42">
        <v>8500</v>
      </c>
      <c r="M116" s="42">
        <v>20000</v>
      </c>
      <c r="N116" s="42">
        <v>3000</v>
      </c>
      <c r="O116" s="42">
        <v>20000</v>
      </c>
      <c r="P116" s="42"/>
      <c r="Q116" s="42"/>
      <c r="R116" s="42"/>
      <c r="S116" s="42">
        <v>7000</v>
      </c>
      <c r="T116" s="42">
        <f t="shared" si="18"/>
        <v>232845</v>
      </c>
      <c r="U116" s="42">
        <f t="shared" si="25"/>
        <v>45366.95</v>
      </c>
      <c r="V116" s="42">
        <v>180000</v>
      </c>
      <c r="W116" s="42">
        <f t="shared" si="19"/>
        <v>458211.95</v>
      </c>
      <c r="X116" s="42">
        <f t="shared" si="20"/>
        <v>412845</v>
      </c>
      <c r="Y116" s="42">
        <f t="shared" si="26"/>
        <v>3026506.95</v>
      </c>
    </row>
    <row r="117" spans="1:25" ht="15.6" x14ac:dyDescent="0.3">
      <c r="A117" s="39" t="s">
        <v>100</v>
      </c>
      <c r="B117" s="40">
        <v>7</v>
      </c>
      <c r="C117" s="40" t="s">
        <v>187</v>
      </c>
      <c r="D117" s="40" t="str">
        <f t="shared" si="16"/>
        <v>KMR 7</v>
      </c>
      <c r="E117" s="40" t="s">
        <v>197</v>
      </c>
      <c r="F117" s="40" t="str">
        <f t="shared" si="17"/>
        <v>KMR 7 Step8</v>
      </c>
      <c r="G117" s="42">
        <v>151334</v>
      </c>
      <c r="H117" s="312">
        <f t="shared" si="21"/>
        <v>3.4090676141993237E-2</v>
      </c>
      <c r="I117" s="312">
        <f t="shared" si="22"/>
        <v>-1.2031918225784838E-3</v>
      </c>
      <c r="J117" s="312"/>
      <c r="K117" s="42">
        <v>28000</v>
      </c>
      <c r="L117" s="42">
        <v>8500</v>
      </c>
      <c r="M117" s="42">
        <v>20000</v>
      </c>
      <c r="N117" s="42">
        <v>3000</v>
      </c>
      <c r="O117" s="42">
        <v>20000</v>
      </c>
      <c r="P117" s="42"/>
      <c r="Q117" s="42"/>
      <c r="R117" s="42"/>
      <c r="S117" s="42">
        <v>7000</v>
      </c>
      <c r="T117" s="42">
        <f t="shared" si="18"/>
        <v>237834</v>
      </c>
      <c r="U117" s="42">
        <f t="shared" si="25"/>
        <v>46913.54</v>
      </c>
      <c r="V117" s="42">
        <v>180000</v>
      </c>
      <c r="W117" s="42">
        <f t="shared" si="19"/>
        <v>464747.54</v>
      </c>
      <c r="X117" s="42">
        <f t="shared" si="20"/>
        <v>417834</v>
      </c>
      <c r="Y117" s="42">
        <f t="shared" si="26"/>
        <v>3087921.54</v>
      </c>
    </row>
    <row r="118" spans="1:25" ht="15.6" x14ac:dyDescent="0.3">
      <c r="A118" s="39" t="s">
        <v>101</v>
      </c>
      <c r="B118" s="40">
        <v>8</v>
      </c>
      <c r="C118" s="40" t="s">
        <v>187</v>
      </c>
      <c r="D118" s="40" t="str">
        <f t="shared" si="16"/>
        <v>KMR 8</v>
      </c>
      <c r="E118" s="40" t="s">
        <v>190</v>
      </c>
      <c r="F118" s="40" t="str">
        <f t="shared" si="17"/>
        <v>KMR 8 Step1</v>
      </c>
      <c r="G118" s="42">
        <v>87098</v>
      </c>
      <c r="H118" s="312">
        <f t="shared" si="21"/>
        <v>-0.42446509046215658</v>
      </c>
      <c r="I118" s="312"/>
      <c r="J118" s="312"/>
      <c r="K118" s="43">
        <v>16500</v>
      </c>
      <c r="L118" s="43">
        <v>7500</v>
      </c>
      <c r="M118" s="42">
        <v>20000</v>
      </c>
      <c r="N118" s="42">
        <v>3000</v>
      </c>
      <c r="O118" s="42">
        <v>20000</v>
      </c>
      <c r="P118" s="42"/>
      <c r="Q118" s="42"/>
      <c r="R118" s="42"/>
      <c r="S118" s="42">
        <v>7000</v>
      </c>
      <c r="T118" s="42">
        <f t="shared" si="18"/>
        <v>161098</v>
      </c>
      <c r="U118" s="42">
        <f t="shared" si="25"/>
        <v>27000.38</v>
      </c>
      <c r="V118" s="42">
        <v>180000</v>
      </c>
      <c r="W118" s="42">
        <f t="shared" si="19"/>
        <v>368098.38</v>
      </c>
      <c r="X118" s="42">
        <f t="shared" si="20"/>
        <v>341098</v>
      </c>
      <c r="Y118" s="42">
        <f t="shared" si="26"/>
        <v>2147176.38</v>
      </c>
    </row>
    <row r="119" spans="1:25" ht="15.6" x14ac:dyDescent="0.3">
      <c r="A119" s="39" t="s">
        <v>101</v>
      </c>
      <c r="B119" s="40">
        <v>8</v>
      </c>
      <c r="C119" s="40" t="s">
        <v>187</v>
      </c>
      <c r="D119" s="40" t="str">
        <f t="shared" si="16"/>
        <v>KMR 8</v>
      </c>
      <c r="E119" s="40" t="s">
        <v>191</v>
      </c>
      <c r="F119" s="40" t="str">
        <f t="shared" si="17"/>
        <v>KMR 8 step 2</v>
      </c>
      <c r="G119" s="42">
        <v>90364</v>
      </c>
      <c r="H119" s="312">
        <f t="shared" si="21"/>
        <v>3.7497990769018809E-2</v>
      </c>
      <c r="I119" s="312"/>
      <c r="J119" s="312"/>
      <c r="K119" s="43">
        <v>16500</v>
      </c>
      <c r="L119" s="43">
        <v>7500</v>
      </c>
      <c r="M119" s="42">
        <v>20000</v>
      </c>
      <c r="N119" s="42">
        <v>3000</v>
      </c>
      <c r="O119" s="42">
        <v>20000</v>
      </c>
      <c r="P119" s="42"/>
      <c r="Q119" s="42"/>
      <c r="R119" s="42"/>
      <c r="S119" s="42">
        <v>7000</v>
      </c>
      <c r="T119" s="42">
        <f t="shared" si="18"/>
        <v>164364</v>
      </c>
      <c r="U119" s="42">
        <f t="shared" si="25"/>
        <v>28012.84</v>
      </c>
      <c r="V119" s="42">
        <v>180000</v>
      </c>
      <c r="W119" s="42">
        <f t="shared" si="19"/>
        <v>372376.83999999997</v>
      </c>
      <c r="X119" s="42">
        <f t="shared" si="20"/>
        <v>344364</v>
      </c>
      <c r="Y119" s="42">
        <f t="shared" si="26"/>
        <v>2187380.84</v>
      </c>
    </row>
    <row r="120" spans="1:25" ht="15.6" x14ac:dyDescent="0.3">
      <c r="A120" s="39" t="s">
        <v>101</v>
      </c>
      <c r="B120" s="40">
        <v>8</v>
      </c>
      <c r="C120" s="40" t="s">
        <v>187</v>
      </c>
      <c r="D120" s="40" t="str">
        <f t="shared" si="16"/>
        <v>KMR 8</v>
      </c>
      <c r="E120" s="40" t="s">
        <v>192</v>
      </c>
      <c r="F120" s="40" t="str">
        <f t="shared" si="17"/>
        <v>KMR 8 Step3</v>
      </c>
      <c r="G120" s="42">
        <v>93761</v>
      </c>
      <c r="H120" s="312">
        <f t="shared" si="21"/>
        <v>3.759240405471205E-2</v>
      </c>
      <c r="I120" s="312">
        <f t="shared" si="22"/>
        <v>9.4413285693241422E-5</v>
      </c>
      <c r="J120" s="312"/>
      <c r="K120" s="43">
        <v>16500</v>
      </c>
      <c r="L120" s="43">
        <v>7500</v>
      </c>
      <c r="M120" s="42">
        <v>20000</v>
      </c>
      <c r="N120" s="42">
        <v>3000</v>
      </c>
      <c r="O120" s="42">
        <v>20000</v>
      </c>
      <c r="P120" s="42"/>
      <c r="Q120" s="42"/>
      <c r="R120" s="42"/>
      <c r="S120" s="42">
        <v>7000</v>
      </c>
      <c r="T120" s="42">
        <f t="shared" si="18"/>
        <v>167761</v>
      </c>
      <c r="U120" s="42">
        <f t="shared" si="25"/>
        <v>29065.91</v>
      </c>
      <c r="V120" s="42">
        <v>180000</v>
      </c>
      <c r="W120" s="42">
        <f t="shared" si="19"/>
        <v>376826.91000000003</v>
      </c>
      <c r="X120" s="42">
        <f t="shared" si="20"/>
        <v>347761</v>
      </c>
      <c r="Y120" s="42">
        <f t="shared" si="26"/>
        <v>2229197.91</v>
      </c>
    </row>
    <row r="121" spans="1:25" ht="15.6" x14ac:dyDescent="0.3">
      <c r="A121" s="39" t="s">
        <v>101</v>
      </c>
      <c r="B121" s="40">
        <v>8</v>
      </c>
      <c r="C121" s="40" t="s">
        <v>187</v>
      </c>
      <c r="D121" s="40" t="str">
        <f t="shared" si="16"/>
        <v>KMR 8</v>
      </c>
      <c r="E121" s="40" t="s">
        <v>193</v>
      </c>
      <c r="F121" s="40" t="str">
        <f t="shared" si="17"/>
        <v>KMR 8 Step4</v>
      </c>
      <c r="G121" s="43">
        <v>97289</v>
      </c>
      <c r="H121" s="312">
        <f t="shared" si="21"/>
        <v>3.7627585030023142E-2</v>
      </c>
      <c r="I121" s="312">
        <f t="shared" si="22"/>
        <v>3.5180975311091545E-5</v>
      </c>
      <c r="J121" s="312"/>
      <c r="K121" s="43">
        <v>16500</v>
      </c>
      <c r="L121" s="43">
        <v>7500</v>
      </c>
      <c r="M121" s="42">
        <v>20000</v>
      </c>
      <c r="N121" s="42">
        <v>3000</v>
      </c>
      <c r="O121" s="42">
        <v>20000</v>
      </c>
      <c r="P121" s="42"/>
      <c r="Q121" s="42"/>
      <c r="R121" s="42"/>
      <c r="S121" s="42">
        <v>7000</v>
      </c>
      <c r="T121" s="42">
        <f t="shared" si="18"/>
        <v>171289</v>
      </c>
      <c r="U121" s="42">
        <f t="shared" si="25"/>
        <v>30159.59</v>
      </c>
      <c r="V121" s="42">
        <v>180000</v>
      </c>
      <c r="W121" s="42">
        <f t="shared" si="19"/>
        <v>381448.58999999997</v>
      </c>
      <c r="X121" s="42">
        <f t="shared" si="20"/>
        <v>351289</v>
      </c>
      <c r="Y121" s="42">
        <f t="shared" si="26"/>
        <v>2272627.59</v>
      </c>
    </row>
    <row r="122" spans="1:25" ht="15.6" x14ac:dyDescent="0.3">
      <c r="A122" s="39" t="s">
        <v>101</v>
      </c>
      <c r="B122" s="40">
        <v>8</v>
      </c>
      <c r="C122" s="40" t="s">
        <v>187</v>
      </c>
      <c r="D122" s="40" t="str">
        <f t="shared" si="16"/>
        <v>KMR 8</v>
      </c>
      <c r="E122" s="40" t="s">
        <v>194</v>
      </c>
      <c r="F122" s="40" t="str">
        <f t="shared" si="17"/>
        <v>KMR 8 Step5</v>
      </c>
      <c r="G122" s="43">
        <v>100947</v>
      </c>
      <c r="H122" s="312">
        <f t="shared" si="21"/>
        <v>3.7599317497353249E-2</v>
      </c>
      <c r="I122" s="312">
        <f t="shared" si="22"/>
        <v>-2.8267532669892792E-5</v>
      </c>
      <c r="J122" s="312"/>
      <c r="K122" s="43">
        <v>16500</v>
      </c>
      <c r="L122" s="43">
        <v>7500</v>
      </c>
      <c r="M122" s="42">
        <v>20000</v>
      </c>
      <c r="N122" s="42">
        <v>3000</v>
      </c>
      <c r="O122" s="42">
        <v>20000</v>
      </c>
      <c r="P122" s="42"/>
      <c r="Q122" s="42"/>
      <c r="R122" s="42"/>
      <c r="S122" s="42">
        <v>7000</v>
      </c>
      <c r="T122" s="42">
        <f t="shared" si="18"/>
        <v>174947</v>
      </c>
      <c r="U122" s="42">
        <f t="shared" si="25"/>
        <v>31293.57</v>
      </c>
      <c r="V122" s="42">
        <v>180000</v>
      </c>
      <c r="W122" s="42">
        <f t="shared" si="19"/>
        <v>386240.57</v>
      </c>
      <c r="X122" s="42">
        <f t="shared" si="20"/>
        <v>354947</v>
      </c>
      <c r="Y122" s="42">
        <f t="shared" si="26"/>
        <v>2317657.5699999998</v>
      </c>
    </row>
    <row r="123" spans="1:25" ht="15.6" x14ac:dyDescent="0.3">
      <c r="A123" s="39" t="s">
        <v>101</v>
      </c>
      <c r="B123" s="40">
        <v>8</v>
      </c>
      <c r="C123" s="40" t="s">
        <v>187</v>
      </c>
      <c r="D123" s="40" t="str">
        <f t="shared" si="16"/>
        <v>KMR 8</v>
      </c>
      <c r="E123" s="40" t="s">
        <v>195</v>
      </c>
      <c r="F123" s="40" t="str">
        <f t="shared" si="17"/>
        <v>KMR 8 Step6</v>
      </c>
      <c r="G123" s="43">
        <v>104736</v>
      </c>
      <c r="H123" s="312">
        <f t="shared" si="21"/>
        <v>3.7534547832030668E-2</v>
      </c>
      <c r="I123" s="312">
        <f t="shared" si="22"/>
        <v>-6.4769665322580994E-5</v>
      </c>
      <c r="J123" s="312"/>
      <c r="K123" s="43">
        <v>16500</v>
      </c>
      <c r="L123" s="43">
        <v>7500</v>
      </c>
      <c r="M123" s="42">
        <v>20000</v>
      </c>
      <c r="N123" s="42">
        <v>3000</v>
      </c>
      <c r="O123" s="42">
        <v>20000</v>
      </c>
      <c r="P123" s="42"/>
      <c r="Q123" s="42"/>
      <c r="R123" s="42"/>
      <c r="S123" s="42">
        <v>7000</v>
      </c>
      <c r="T123" s="42">
        <f t="shared" si="18"/>
        <v>178736</v>
      </c>
      <c r="U123" s="42">
        <f t="shared" si="25"/>
        <v>32468.16</v>
      </c>
      <c r="V123" s="42">
        <v>180000</v>
      </c>
      <c r="W123" s="42">
        <f t="shared" si="19"/>
        <v>391204.16000000003</v>
      </c>
      <c r="X123" s="42">
        <f t="shared" si="20"/>
        <v>358736</v>
      </c>
      <c r="Y123" s="42">
        <f t="shared" si="26"/>
        <v>2364300.16</v>
      </c>
    </row>
    <row r="124" spans="1:25" ht="15.6" x14ac:dyDescent="0.3">
      <c r="A124" s="39" t="s">
        <v>101</v>
      </c>
      <c r="B124" s="40">
        <v>8</v>
      </c>
      <c r="C124" s="40" t="s">
        <v>187</v>
      </c>
      <c r="D124" s="40" t="str">
        <f t="shared" si="16"/>
        <v>KMR 8</v>
      </c>
      <c r="E124" s="40" t="s">
        <v>196</v>
      </c>
      <c r="F124" s="40" t="str">
        <f t="shared" si="17"/>
        <v>KMR 8 Step7</v>
      </c>
      <c r="G124" s="43">
        <v>108786</v>
      </c>
      <c r="H124" s="312">
        <f t="shared" si="21"/>
        <v>3.8668652612282313E-2</v>
      </c>
      <c r="I124" s="312">
        <f t="shared" si="22"/>
        <v>1.1341047802516449E-3</v>
      </c>
      <c r="J124" s="312"/>
      <c r="K124" s="43">
        <v>16500</v>
      </c>
      <c r="L124" s="43">
        <v>7500</v>
      </c>
      <c r="M124" s="42">
        <v>20000</v>
      </c>
      <c r="N124" s="42">
        <v>3000</v>
      </c>
      <c r="O124" s="42">
        <v>20000</v>
      </c>
      <c r="P124" s="42"/>
      <c r="Q124" s="42"/>
      <c r="R124" s="42"/>
      <c r="S124" s="42">
        <v>7000</v>
      </c>
      <c r="T124" s="42">
        <f t="shared" si="18"/>
        <v>182786</v>
      </c>
      <c r="U124" s="42">
        <f t="shared" si="25"/>
        <v>33723.659999999996</v>
      </c>
      <c r="V124" s="42">
        <v>180000</v>
      </c>
      <c r="W124" s="42">
        <f t="shared" si="19"/>
        <v>396509.66000000003</v>
      </c>
      <c r="X124" s="42">
        <f t="shared" si="20"/>
        <v>362786</v>
      </c>
      <c r="Y124" s="42">
        <f t="shared" si="26"/>
        <v>2414155.66</v>
      </c>
    </row>
    <row r="125" spans="1:25" ht="15.6" x14ac:dyDescent="0.3">
      <c r="A125" s="39" t="s">
        <v>101</v>
      </c>
      <c r="B125" s="40">
        <v>8</v>
      </c>
      <c r="C125" s="40" t="s">
        <v>187</v>
      </c>
      <c r="D125" s="40" t="str">
        <f t="shared" si="16"/>
        <v>KMR 8</v>
      </c>
      <c r="E125" s="40" t="s">
        <v>197</v>
      </c>
      <c r="F125" s="40" t="str">
        <f t="shared" si="17"/>
        <v>KMR 8 Step8</v>
      </c>
      <c r="G125" s="43">
        <v>113228</v>
      </c>
      <c r="H125" s="312">
        <f t="shared" si="21"/>
        <v>4.0832460059198793E-2</v>
      </c>
      <c r="I125" s="312">
        <f t="shared" si="22"/>
        <v>2.1638074469164797E-3</v>
      </c>
      <c r="J125" s="312"/>
      <c r="K125" s="43">
        <v>16500</v>
      </c>
      <c r="L125" s="43">
        <v>7500</v>
      </c>
      <c r="M125" s="42">
        <v>20000</v>
      </c>
      <c r="N125" s="42">
        <v>3000</v>
      </c>
      <c r="O125" s="42">
        <v>20000</v>
      </c>
      <c r="P125" s="42"/>
      <c r="Q125" s="42"/>
      <c r="R125" s="42"/>
      <c r="S125" s="42">
        <v>7000</v>
      </c>
      <c r="T125" s="42">
        <f t="shared" si="18"/>
        <v>187228</v>
      </c>
      <c r="U125" s="42">
        <f t="shared" si="25"/>
        <v>35100.68</v>
      </c>
      <c r="V125" s="42">
        <v>180000</v>
      </c>
      <c r="W125" s="42">
        <f t="shared" si="19"/>
        <v>402328.68</v>
      </c>
      <c r="X125" s="42">
        <f t="shared" si="20"/>
        <v>367228</v>
      </c>
      <c r="Y125" s="42">
        <f t="shared" si="26"/>
        <v>2468836.6800000002</v>
      </c>
    </row>
    <row r="126" spans="1:25" ht="15.6" x14ac:dyDescent="0.3">
      <c r="A126" s="39" t="s">
        <v>102</v>
      </c>
      <c r="B126" s="40">
        <v>8</v>
      </c>
      <c r="C126" s="40" t="s">
        <v>187</v>
      </c>
      <c r="D126" s="40" t="str">
        <f t="shared" si="16"/>
        <v>KMR 8</v>
      </c>
      <c r="E126" s="40" t="s">
        <v>190</v>
      </c>
      <c r="F126" s="40" t="str">
        <f t="shared" si="17"/>
        <v>KMR 8 Step1</v>
      </c>
      <c r="G126" s="42">
        <v>87098</v>
      </c>
      <c r="H126" s="312">
        <f t="shared" si="21"/>
        <v>-0.23077330695587664</v>
      </c>
      <c r="I126" s="312"/>
      <c r="J126" s="312"/>
      <c r="K126" s="43">
        <v>16500</v>
      </c>
      <c r="L126" s="43">
        <v>7500</v>
      </c>
      <c r="M126" s="42">
        <v>15000</v>
      </c>
      <c r="N126" s="42">
        <v>3000</v>
      </c>
      <c r="O126" s="42">
        <v>20000</v>
      </c>
      <c r="P126" s="42"/>
      <c r="Q126" s="42"/>
      <c r="R126" s="42"/>
      <c r="S126" s="42">
        <v>7000</v>
      </c>
      <c r="T126" s="42">
        <f t="shared" si="18"/>
        <v>156098</v>
      </c>
      <c r="U126" s="42">
        <f t="shared" si="25"/>
        <v>27000.38</v>
      </c>
      <c r="V126" s="42">
        <v>180000</v>
      </c>
      <c r="W126" s="42">
        <f t="shared" si="19"/>
        <v>363098.38</v>
      </c>
      <c r="X126" s="42">
        <f t="shared" si="20"/>
        <v>336098</v>
      </c>
      <c r="Y126" s="42">
        <f t="shared" si="26"/>
        <v>2087176.38</v>
      </c>
    </row>
    <row r="127" spans="1:25" ht="15.6" x14ac:dyDescent="0.3">
      <c r="A127" s="39" t="s">
        <v>102</v>
      </c>
      <c r="B127" s="40">
        <v>8</v>
      </c>
      <c r="C127" s="40" t="s">
        <v>187</v>
      </c>
      <c r="D127" s="40" t="str">
        <f t="shared" si="16"/>
        <v>KMR 8</v>
      </c>
      <c r="E127" s="40" t="s">
        <v>191</v>
      </c>
      <c r="F127" s="40" t="str">
        <f t="shared" si="17"/>
        <v>KMR 8 step 2</v>
      </c>
      <c r="G127" s="42">
        <v>90364</v>
      </c>
      <c r="H127" s="312">
        <f t="shared" si="21"/>
        <v>3.7497990769018809E-2</v>
      </c>
      <c r="I127" s="312"/>
      <c r="J127" s="312"/>
      <c r="K127" s="43">
        <v>16500</v>
      </c>
      <c r="L127" s="43">
        <v>7500</v>
      </c>
      <c r="M127" s="42">
        <v>15000</v>
      </c>
      <c r="N127" s="42">
        <v>3000</v>
      </c>
      <c r="O127" s="42">
        <v>20000</v>
      </c>
      <c r="P127" s="42"/>
      <c r="Q127" s="42"/>
      <c r="R127" s="42"/>
      <c r="S127" s="42">
        <v>7000</v>
      </c>
      <c r="T127" s="42">
        <f t="shared" si="18"/>
        <v>159364</v>
      </c>
      <c r="U127" s="42">
        <f t="shared" si="25"/>
        <v>28012.84</v>
      </c>
      <c r="V127" s="42">
        <v>180000</v>
      </c>
      <c r="W127" s="42">
        <f t="shared" si="19"/>
        <v>367376.83999999997</v>
      </c>
      <c r="X127" s="42">
        <f t="shared" si="20"/>
        <v>339364</v>
      </c>
      <c r="Y127" s="42">
        <f t="shared" si="26"/>
        <v>2127380.84</v>
      </c>
    </row>
    <row r="128" spans="1:25" ht="15.6" x14ac:dyDescent="0.3">
      <c r="A128" s="39" t="s">
        <v>102</v>
      </c>
      <c r="B128" s="40">
        <v>8</v>
      </c>
      <c r="C128" s="40" t="s">
        <v>187</v>
      </c>
      <c r="D128" s="40" t="str">
        <f t="shared" si="16"/>
        <v>KMR 8</v>
      </c>
      <c r="E128" s="40" t="s">
        <v>192</v>
      </c>
      <c r="F128" s="40" t="str">
        <f t="shared" si="17"/>
        <v>KMR 8 Step3</v>
      </c>
      <c r="G128" s="42">
        <v>93761</v>
      </c>
      <c r="H128" s="312">
        <f t="shared" si="21"/>
        <v>3.759240405471205E-2</v>
      </c>
      <c r="I128" s="312">
        <f t="shared" si="22"/>
        <v>9.4413285693241422E-5</v>
      </c>
      <c r="J128" s="312"/>
      <c r="K128" s="43">
        <v>16500</v>
      </c>
      <c r="L128" s="43">
        <v>7500</v>
      </c>
      <c r="M128" s="42">
        <v>15000</v>
      </c>
      <c r="N128" s="42">
        <v>3000</v>
      </c>
      <c r="O128" s="42">
        <v>20000</v>
      </c>
      <c r="P128" s="42"/>
      <c r="Q128" s="42"/>
      <c r="R128" s="42"/>
      <c r="S128" s="42">
        <v>7000</v>
      </c>
      <c r="T128" s="42">
        <f t="shared" si="18"/>
        <v>162761</v>
      </c>
      <c r="U128" s="42">
        <f t="shared" si="25"/>
        <v>29065.91</v>
      </c>
      <c r="V128" s="42">
        <v>180000</v>
      </c>
      <c r="W128" s="42">
        <f t="shared" si="19"/>
        <v>371826.91000000003</v>
      </c>
      <c r="X128" s="42">
        <f t="shared" si="20"/>
        <v>342761</v>
      </c>
      <c r="Y128" s="42">
        <f t="shared" si="26"/>
        <v>2169197.91</v>
      </c>
    </row>
    <row r="129" spans="1:25" ht="15.6" x14ac:dyDescent="0.3">
      <c r="A129" s="39" t="s">
        <v>102</v>
      </c>
      <c r="B129" s="40">
        <v>8</v>
      </c>
      <c r="C129" s="40" t="s">
        <v>187</v>
      </c>
      <c r="D129" s="40" t="str">
        <f t="shared" si="16"/>
        <v>KMR 8</v>
      </c>
      <c r="E129" s="40" t="s">
        <v>193</v>
      </c>
      <c r="F129" s="40" t="str">
        <f t="shared" si="17"/>
        <v>KMR 8 Step4</v>
      </c>
      <c r="G129" s="43">
        <v>97289</v>
      </c>
      <c r="H129" s="312">
        <f t="shared" si="21"/>
        <v>3.7627585030023142E-2</v>
      </c>
      <c r="I129" s="312">
        <f t="shared" si="22"/>
        <v>3.5180975311091545E-5</v>
      </c>
      <c r="J129" s="312"/>
      <c r="K129" s="43">
        <v>16500</v>
      </c>
      <c r="L129" s="43">
        <v>7500</v>
      </c>
      <c r="M129" s="42">
        <v>15000</v>
      </c>
      <c r="N129" s="42">
        <v>3000</v>
      </c>
      <c r="O129" s="42">
        <v>20000</v>
      </c>
      <c r="P129" s="42"/>
      <c r="Q129" s="42"/>
      <c r="R129" s="42"/>
      <c r="S129" s="42">
        <v>7000</v>
      </c>
      <c r="T129" s="42">
        <f t="shared" si="18"/>
        <v>166289</v>
      </c>
      <c r="U129" s="42">
        <f t="shared" si="25"/>
        <v>30159.59</v>
      </c>
      <c r="V129" s="42">
        <v>180000</v>
      </c>
      <c r="W129" s="42">
        <f t="shared" si="19"/>
        <v>376448.58999999997</v>
      </c>
      <c r="X129" s="42">
        <f t="shared" si="20"/>
        <v>346289</v>
      </c>
      <c r="Y129" s="42">
        <f t="shared" si="26"/>
        <v>2212627.59</v>
      </c>
    </row>
    <row r="130" spans="1:25" ht="15.6" x14ac:dyDescent="0.3">
      <c r="A130" s="39" t="s">
        <v>102</v>
      </c>
      <c r="B130" s="40">
        <v>8</v>
      </c>
      <c r="C130" s="40" t="s">
        <v>187</v>
      </c>
      <c r="D130" s="40" t="str">
        <f t="shared" si="16"/>
        <v>KMR 8</v>
      </c>
      <c r="E130" s="40" t="s">
        <v>194</v>
      </c>
      <c r="F130" s="40" t="str">
        <f t="shared" si="17"/>
        <v>KMR 8 Step5</v>
      </c>
      <c r="G130" s="43">
        <v>100947</v>
      </c>
      <c r="H130" s="312">
        <f t="shared" si="21"/>
        <v>3.7599317497353249E-2</v>
      </c>
      <c r="I130" s="312">
        <f t="shared" si="22"/>
        <v>-2.8267532669892792E-5</v>
      </c>
      <c r="J130" s="312"/>
      <c r="K130" s="43">
        <v>16500</v>
      </c>
      <c r="L130" s="43">
        <v>7500</v>
      </c>
      <c r="M130" s="42">
        <v>15000</v>
      </c>
      <c r="N130" s="42">
        <v>3000</v>
      </c>
      <c r="O130" s="42">
        <v>20000</v>
      </c>
      <c r="P130" s="42"/>
      <c r="Q130" s="42"/>
      <c r="R130" s="42"/>
      <c r="S130" s="42">
        <v>7000</v>
      </c>
      <c r="T130" s="42">
        <f t="shared" si="18"/>
        <v>169947</v>
      </c>
      <c r="U130" s="42">
        <f t="shared" si="25"/>
        <v>31293.57</v>
      </c>
      <c r="V130" s="42">
        <v>180000</v>
      </c>
      <c r="W130" s="42">
        <f t="shared" si="19"/>
        <v>381240.57</v>
      </c>
      <c r="X130" s="42">
        <f t="shared" si="20"/>
        <v>349947</v>
      </c>
      <c r="Y130" s="42">
        <f t="shared" si="26"/>
        <v>2257657.5700000003</v>
      </c>
    </row>
    <row r="131" spans="1:25" ht="15.6" x14ac:dyDescent="0.3">
      <c r="A131" s="39" t="s">
        <v>102</v>
      </c>
      <c r="B131" s="40">
        <v>8</v>
      </c>
      <c r="C131" s="40" t="s">
        <v>187</v>
      </c>
      <c r="D131" s="40" t="str">
        <f t="shared" si="16"/>
        <v>KMR 8</v>
      </c>
      <c r="E131" s="40" t="s">
        <v>195</v>
      </c>
      <c r="F131" s="40" t="str">
        <f t="shared" si="17"/>
        <v>KMR 8 Step6</v>
      </c>
      <c r="G131" s="43">
        <v>104736</v>
      </c>
      <c r="H131" s="312">
        <f t="shared" si="21"/>
        <v>3.7534547832030668E-2</v>
      </c>
      <c r="I131" s="312">
        <f t="shared" si="22"/>
        <v>-6.4769665322580994E-5</v>
      </c>
      <c r="J131" s="312"/>
      <c r="K131" s="43">
        <v>16500</v>
      </c>
      <c r="L131" s="43">
        <v>7500</v>
      </c>
      <c r="M131" s="42">
        <v>15000</v>
      </c>
      <c r="N131" s="42">
        <v>3000</v>
      </c>
      <c r="O131" s="42">
        <v>20000</v>
      </c>
      <c r="P131" s="42"/>
      <c r="Q131" s="42"/>
      <c r="R131" s="42"/>
      <c r="S131" s="42">
        <v>7000</v>
      </c>
      <c r="T131" s="42">
        <f t="shared" si="18"/>
        <v>173736</v>
      </c>
      <c r="U131" s="42">
        <f t="shared" si="25"/>
        <v>32468.16</v>
      </c>
      <c r="V131" s="42">
        <v>180000</v>
      </c>
      <c r="W131" s="42">
        <f t="shared" si="19"/>
        <v>386204.16000000003</v>
      </c>
      <c r="X131" s="42">
        <f t="shared" si="20"/>
        <v>353736</v>
      </c>
      <c r="Y131" s="42">
        <f t="shared" si="26"/>
        <v>2304300.16</v>
      </c>
    </row>
    <row r="132" spans="1:25" ht="15.6" x14ac:dyDescent="0.3">
      <c r="A132" s="39" t="s">
        <v>102</v>
      </c>
      <c r="B132" s="40">
        <v>8</v>
      </c>
      <c r="C132" s="40" t="s">
        <v>187</v>
      </c>
      <c r="D132" s="40" t="str">
        <f t="shared" si="16"/>
        <v>KMR 8</v>
      </c>
      <c r="E132" s="40" t="s">
        <v>196</v>
      </c>
      <c r="F132" s="40" t="str">
        <f t="shared" si="17"/>
        <v>KMR 8 Step7</v>
      </c>
      <c r="G132" s="43">
        <v>108786</v>
      </c>
      <c r="H132" s="312">
        <f t="shared" si="21"/>
        <v>3.8668652612282313E-2</v>
      </c>
      <c r="I132" s="312">
        <f t="shared" si="22"/>
        <v>1.1341047802516449E-3</v>
      </c>
      <c r="J132" s="312"/>
      <c r="K132" s="43">
        <v>16500</v>
      </c>
      <c r="L132" s="43">
        <v>7500</v>
      </c>
      <c r="M132" s="42">
        <v>15000</v>
      </c>
      <c r="N132" s="42">
        <v>3000</v>
      </c>
      <c r="O132" s="42">
        <v>20000</v>
      </c>
      <c r="P132" s="42"/>
      <c r="Q132" s="42"/>
      <c r="R132" s="42"/>
      <c r="S132" s="42">
        <v>7000</v>
      </c>
      <c r="T132" s="42">
        <f t="shared" si="18"/>
        <v>177786</v>
      </c>
      <c r="U132" s="42">
        <f t="shared" si="25"/>
        <v>33723.659999999996</v>
      </c>
      <c r="V132" s="42">
        <v>180000</v>
      </c>
      <c r="W132" s="42">
        <f t="shared" si="19"/>
        <v>391509.66000000003</v>
      </c>
      <c r="X132" s="42">
        <f t="shared" si="20"/>
        <v>357786</v>
      </c>
      <c r="Y132" s="42">
        <f t="shared" si="26"/>
        <v>2354155.66</v>
      </c>
    </row>
    <row r="133" spans="1:25" ht="15.6" x14ac:dyDescent="0.3">
      <c r="A133" s="39" t="s">
        <v>102</v>
      </c>
      <c r="B133" s="40">
        <v>8</v>
      </c>
      <c r="C133" s="40" t="s">
        <v>187</v>
      </c>
      <c r="D133" s="40" t="str">
        <f t="shared" ref="D133:D196" si="27">CONCATENATE(C133, " ", B133)</f>
        <v>KMR 8</v>
      </c>
      <c r="E133" s="40" t="s">
        <v>197</v>
      </c>
      <c r="F133" s="40" t="str">
        <f t="shared" ref="F133:F196" si="28">CONCATENATE(D133, " ", E133)</f>
        <v>KMR 8 Step8</v>
      </c>
      <c r="G133" s="43">
        <v>113228</v>
      </c>
      <c r="H133" s="312">
        <f t="shared" si="21"/>
        <v>4.0832460059198793E-2</v>
      </c>
      <c r="I133" s="312">
        <f t="shared" si="22"/>
        <v>2.1638074469164797E-3</v>
      </c>
      <c r="J133" s="312"/>
      <c r="K133" s="43">
        <v>16500</v>
      </c>
      <c r="L133" s="43">
        <v>7500</v>
      </c>
      <c r="M133" s="42">
        <v>15000</v>
      </c>
      <c r="N133" s="42">
        <v>3000</v>
      </c>
      <c r="O133" s="42">
        <v>20000</v>
      </c>
      <c r="P133" s="42"/>
      <c r="Q133" s="42"/>
      <c r="R133" s="42"/>
      <c r="S133" s="42">
        <v>7000</v>
      </c>
      <c r="T133" s="42">
        <f t="shared" ref="T133:T196" si="29">G133+K133+L133+M133+N133+O133+P133+Q133+R133+S133</f>
        <v>182228</v>
      </c>
      <c r="U133" s="42">
        <f t="shared" si="25"/>
        <v>35100.68</v>
      </c>
      <c r="V133" s="42">
        <v>180000</v>
      </c>
      <c r="W133" s="42">
        <f t="shared" ref="W133:W196" si="30" xml:space="preserve"> SUM(T133,U133,V133)</f>
        <v>397328.68</v>
      </c>
      <c r="X133" s="42">
        <f t="shared" ref="X133:X196" si="31">SUM(T133,V132)</f>
        <v>362228</v>
      </c>
      <c r="Y133" s="42">
        <f t="shared" si="26"/>
        <v>2408836.6800000002</v>
      </c>
    </row>
    <row r="134" spans="1:25" ht="15.6" x14ac:dyDescent="0.3">
      <c r="A134" s="39" t="s">
        <v>103</v>
      </c>
      <c r="B134" s="40">
        <v>9</v>
      </c>
      <c r="C134" s="40" t="s">
        <v>187</v>
      </c>
      <c r="D134" s="40" t="str">
        <f t="shared" si="27"/>
        <v>KMR 9</v>
      </c>
      <c r="E134" s="40" t="s">
        <v>190</v>
      </c>
      <c r="F134" s="40" t="str">
        <f t="shared" si="28"/>
        <v>KMR 9 Step1</v>
      </c>
      <c r="G134" s="42">
        <v>69766</v>
      </c>
      <c r="H134" s="312">
        <f t="shared" ref="H134:H197" si="32">(G134-G133)/G133</f>
        <v>-0.38384498533931538</v>
      </c>
      <c r="I134" s="312"/>
      <c r="J134" s="312"/>
      <c r="K134" s="43">
        <v>10000</v>
      </c>
      <c r="L134" s="43">
        <v>5500</v>
      </c>
      <c r="M134" s="42">
        <v>15000</v>
      </c>
      <c r="N134" s="42">
        <v>3000</v>
      </c>
      <c r="O134" s="42">
        <v>20000</v>
      </c>
      <c r="P134" s="42"/>
      <c r="Q134" s="42"/>
      <c r="R134" s="42"/>
      <c r="S134" s="42">
        <v>5000</v>
      </c>
      <c r="T134" s="42">
        <f t="shared" si="29"/>
        <v>128266</v>
      </c>
      <c r="U134" s="42">
        <f t="shared" si="25"/>
        <v>21627.46</v>
      </c>
      <c r="V134" s="42">
        <v>170000</v>
      </c>
      <c r="W134" s="42">
        <f t="shared" si="30"/>
        <v>319893.45999999996</v>
      </c>
      <c r="X134" s="42">
        <f t="shared" si="31"/>
        <v>308266</v>
      </c>
      <c r="Y134" s="42">
        <f t="shared" si="26"/>
        <v>1735819.46</v>
      </c>
    </row>
    <row r="135" spans="1:25" ht="15.6" x14ac:dyDescent="0.3">
      <c r="A135" s="39" t="s">
        <v>103</v>
      </c>
      <c r="B135" s="40">
        <v>9</v>
      </c>
      <c r="C135" s="40" t="s">
        <v>187</v>
      </c>
      <c r="D135" s="40" t="str">
        <f t="shared" si="27"/>
        <v>KMR 9</v>
      </c>
      <c r="E135" s="40" t="s">
        <v>191</v>
      </c>
      <c r="F135" s="40" t="str">
        <f t="shared" si="28"/>
        <v>KMR 9 step 2</v>
      </c>
      <c r="G135" s="42">
        <v>72382</v>
      </c>
      <c r="H135" s="312">
        <f t="shared" si="32"/>
        <v>3.7496774933348624E-2</v>
      </c>
      <c r="I135" s="312"/>
      <c r="J135" s="312"/>
      <c r="K135" s="43">
        <v>10000</v>
      </c>
      <c r="L135" s="43">
        <v>5500</v>
      </c>
      <c r="M135" s="42">
        <v>15000</v>
      </c>
      <c r="N135" s="42">
        <v>3000</v>
      </c>
      <c r="O135" s="42">
        <v>20000</v>
      </c>
      <c r="P135" s="42"/>
      <c r="Q135" s="42"/>
      <c r="R135" s="42"/>
      <c r="S135" s="42">
        <v>5000</v>
      </c>
      <c r="T135" s="42">
        <f t="shared" si="29"/>
        <v>130882</v>
      </c>
      <c r="U135" s="42">
        <f t="shared" si="25"/>
        <v>22438.42</v>
      </c>
      <c r="V135" s="42">
        <v>170000</v>
      </c>
      <c r="W135" s="42">
        <f t="shared" si="30"/>
        <v>323320.42</v>
      </c>
      <c r="X135" s="42">
        <f t="shared" si="31"/>
        <v>300882</v>
      </c>
      <c r="Y135" s="42">
        <f t="shared" si="26"/>
        <v>1768022.42</v>
      </c>
    </row>
    <row r="136" spans="1:25" ht="15.6" x14ac:dyDescent="0.3">
      <c r="A136" s="39" t="s">
        <v>103</v>
      </c>
      <c r="B136" s="40">
        <v>9</v>
      </c>
      <c r="C136" s="40" t="s">
        <v>187</v>
      </c>
      <c r="D136" s="40" t="str">
        <f t="shared" si="27"/>
        <v>KMR 9</v>
      </c>
      <c r="E136" s="40" t="s">
        <v>192</v>
      </c>
      <c r="F136" s="40" t="str">
        <f t="shared" si="28"/>
        <v>KMR 9 Step3</v>
      </c>
      <c r="G136" s="42">
        <v>75103</v>
      </c>
      <c r="H136" s="312">
        <f t="shared" si="32"/>
        <v>3.7592219059987289E-2</v>
      </c>
      <c r="I136" s="312">
        <f t="shared" ref="I136:I198" si="33">H136-H135</f>
        <v>9.5444126638664917E-5</v>
      </c>
      <c r="J136" s="312"/>
      <c r="K136" s="43">
        <v>10000</v>
      </c>
      <c r="L136" s="43">
        <v>5500</v>
      </c>
      <c r="M136" s="42">
        <v>15000</v>
      </c>
      <c r="N136" s="42">
        <v>3000</v>
      </c>
      <c r="O136" s="42">
        <v>20000</v>
      </c>
      <c r="P136" s="42"/>
      <c r="Q136" s="42"/>
      <c r="R136" s="42"/>
      <c r="S136" s="42">
        <v>5000</v>
      </c>
      <c r="T136" s="42">
        <f t="shared" si="29"/>
        <v>133603</v>
      </c>
      <c r="U136" s="42">
        <f t="shared" si="25"/>
        <v>23281.93</v>
      </c>
      <c r="V136" s="42">
        <v>170000</v>
      </c>
      <c r="W136" s="42">
        <f t="shared" si="30"/>
        <v>326884.93</v>
      </c>
      <c r="X136" s="42">
        <f t="shared" si="31"/>
        <v>303603</v>
      </c>
      <c r="Y136" s="42">
        <f t="shared" si="26"/>
        <v>1801517.93</v>
      </c>
    </row>
    <row r="137" spans="1:25" ht="15.6" x14ac:dyDescent="0.3">
      <c r="A137" s="39" t="s">
        <v>103</v>
      </c>
      <c r="B137" s="40">
        <v>9</v>
      </c>
      <c r="C137" s="40" t="s">
        <v>187</v>
      </c>
      <c r="D137" s="40" t="str">
        <f t="shared" si="27"/>
        <v>KMR 9</v>
      </c>
      <c r="E137" s="40" t="s">
        <v>193</v>
      </c>
      <c r="F137" s="40" t="str">
        <f t="shared" si="28"/>
        <v>KMR 9 Step4</v>
      </c>
      <c r="G137" s="43">
        <v>77928</v>
      </c>
      <c r="H137" s="312">
        <f t="shared" si="32"/>
        <v>3.7615008721356001E-2</v>
      </c>
      <c r="I137" s="312">
        <f t="shared" si="33"/>
        <v>2.2789661368712022E-5</v>
      </c>
      <c r="J137" s="312"/>
      <c r="K137" s="43">
        <v>10000</v>
      </c>
      <c r="L137" s="43">
        <v>5500</v>
      </c>
      <c r="M137" s="42">
        <v>15000</v>
      </c>
      <c r="N137" s="42">
        <v>3000</v>
      </c>
      <c r="O137" s="42">
        <v>20000</v>
      </c>
      <c r="P137" s="42"/>
      <c r="Q137" s="42"/>
      <c r="R137" s="42"/>
      <c r="S137" s="42">
        <v>5000</v>
      </c>
      <c r="T137" s="42">
        <f t="shared" si="29"/>
        <v>136428</v>
      </c>
      <c r="U137" s="42">
        <f t="shared" si="25"/>
        <v>24157.68</v>
      </c>
      <c r="V137" s="42">
        <v>170000</v>
      </c>
      <c r="W137" s="42">
        <f t="shared" si="30"/>
        <v>330585.68</v>
      </c>
      <c r="X137" s="42">
        <f t="shared" si="31"/>
        <v>306428</v>
      </c>
      <c r="Y137" s="42">
        <f t="shared" si="26"/>
        <v>1836293.68</v>
      </c>
    </row>
    <row r="138" spans="1:25" ht="15.6" x14ac:dyDescent="0.3">
      <c r="A138" s="39" t="s">
        <v>103</v>
      </c>
      <c r="B138" s="40">
        <v>9</v>
      </c>
      <c r="C138" s="40" t="s">
        <v>187</v>
      </c>
      <c r="D138" s="40" t="str">
        <f t="shared" si="27"/>
        <v>KMR 9</v>
      </c>
      <c r="E138" s="40" t="s">
        <v>194</v>
      </c>
      <c r="F138" s="40" t="str">
        <f t="shared" si="28"/>
        <v>KMR 9 Step5</v>
      </c>
      <c r="G138" s="43">
        <v>80858</v>
      </c>
      <c r="H138" s="312">
        <f t="shared" si="32"/>
        <v>3.7598809157170725E-2</v>
      </c>
      <c r="I138" s="312">
        <f t="shared" si="33"/>
        <v>-1.6199564185276349E-5</v>
      </c>
      <c r="J138" s="312"/>
      <c r="K138" s="43">
        <v>10000</v>
      </c>
      <c r="L138" s="43">
        <v>5500</v>
      </c>
      <c r="M138" s="42">
        <v>15000</v>
      </c>
      <c r="N138" s="42">
        <v>3000</v>
      </c>
      <c r="O138" s="42">
        <v>20000</v>
      </c>
      <c r="P138" s="42"/>
      <c r="Q138" s="42"/>
      <c r="R138" s="42"/>
      <c r="S138" s="42">
        <v>5000</v>
      </c>
      <c r="T138" s="42">
        <f t="shared" si="29"/>
        <v>139358</v>
      </c>
      <c r="U138" s="42">
        <f t="shared" si="25"/>
        <v>25065.98</v>
      </c>
      <c r="V138" s="42">
        <v>170000</v>
      </c>
      <c r="W138" s="42">
        <f t="shared" si="30"/>
        <v>334423.98</v>
      </c>
      <c r="X138" s="42">
        <f t="shared" si="31"/>
        <v>309358</v>
      </c>
      <c r="Y138" s="42">
        <f t="shared" si="26"/>
        <v>1872361.98</v>
      </c>
    </row>
    <row r="139" spans="1:25" ht="15.6" x14ac:dyDescent="0.3">
      <c r="A139" s="39" t="s">
        <v>103</v>
      </c>
      <c r="B139" s="40">
        <v>9</v>
      </c>
      <c r="C139" s="40" t="s">
        <v>187</v>
      </c>
      <c r="D139" s="40" t="str">
        <f t="shared" si="27"/>
        <v>KMR 9</v>
      </c>
      <c r="E139" s="40" t="s">
        <v>195</v>
      </c>
      <c r="F139" s="40" t="str">
        <f t="shared" si="28"/>
        <v>KMR 9 Step6</v>
      </c>
      <c r="G139" s="43">
        <v>83893</v>
      </c>
      <c r="H139" s="312">
        <f t="shared" si="32"/>
        <v>3.7534937792178882E-2</v>
      </c>
      <c r="I139" s="312">
        <f t="shared" si="33"/>
        <v>-6.3871364991842372E-5</v>
      </c>
      <c r="J139" s="312"/>
      <c r="K139" s="43">
        <v>10000</v>
      </c>
      <c r="L139" s="43">
        <v>5500</v>
      </c>
      <c r="M139" s="42">
        <v>15000</v>
      </c>
      <c r="N139" s="42">
        <v>3000</v>
      </c>
      <c r="O139" s="42">
        <v>20000</v>
      </c>
      <c r="P139" s="42"/>
      <c r="Q139" s="42"/>
      <c r="R139" s="42"/>
      <c r="S139" s="42">
        <v>5000</v>
      </c>
      <c r="T139" s="42">
        <f t="shared" si="29"/>
        <v>142393</v>
      </c>
      <c r="U139" s="42">
        <f t="shared" si="25"/>
        <v>26006.829999999998</v>
      </c>
      <c r="V139" s="42">
        <v>170000</v>
      </c>
      <c r="W139" s="42">
        <f t="shared" si="30"/>
        <v>338399.82999999996</v>
      </c>
      <c r="X139" s="42">
        <f t="shared" si="31"/>
        <v>312393</v>
      </c>
      <c r="Y139" s="42">
        <f t="shared" si="26"/>
        <v>1909722.83</v>
      </c>
    </row>
    <row r="140" spans="1:25" ht="15.6" x14ac:dyDescent="0.3">
      <c r="A140" s="39" t="s">
        <v>103</v>
      </c>
      <c r="B140" s="40">
        <v>9</v>
      </c>
      <c r="C140" s="40" t="s">
        <v>187</v>
      </c>
      <c r="D140" s="40" t="str">
        <f t="shared" si="27"/>
        <v>KMR 9</v>
      </c>
      <c r="E140" s="40" t="s">
        <v>196</v>
      </c>
      <c r="F140" s="40" t="str">
        <f t="shared" si="28"/>
        <v>KMR 9 Step7</v>
      </c>
      <c r="G140" s="43">
        <v>87137</v>
      </c>
      <c r="H140" s="312">
        <f t="shared" si="32"/>
        <v>3.8668303672535251E-2</v>
      </c>
      <c r="I140" s="312">
        <f t="shared" si="33"/>
        <v>1.1333658803563684E-3</v>
      </c>
      <c r="J140" s="312"/>
      <c r="K140" s="43">
        <v>10000</v>
      </c>
      <c r="L140" s="43">
        <v>5500</v>
      </c>
      <c r="M140" s="42">
        <v>15000</v>
      </c>
      <c r="N140" s="42">
        <v>3000</v>
      </c>
      <c r="O140" s="42">
        <v>20000</v>
      </c>
      <c r="P140" s="42"/>
      <c r="Q140" s="42"/>
      <c r="R140" s="42"/>
      <c r="S140" s="42">
        <v>5000</v>
      </c>
      <c r="T140" s="42">
        <f t="shared" si="29"/>
        <v>145637</v>
      </c>
      <c r="U140" s="42">
        <f t="shared" si="25"/>
        <v>27012.47</v>
      </c>
      <c r="V140" s="42">
        <v>170000</v>
      </c>
      <c r="W140" s="42">
        <f t="shared" si="30"/>
        <v>342649.47</v>
      </c>
      <c r="X140" s="42">
        <f t="shared" si="31"/>
        <v>315637</v>
      </c>
      <c r="Y140" s="42">
        <f t="shared" si="26"/>
        <v>1949656.47</v>
      </c>
    </row>
    <row r="141" spans="1:25" ht="15.6" x14ac:dyDescent="0.3">
      <c r="A141" s="39" t="s">
        <v>103</v>
      </c>
      <c r="B141" s="40">
        <v>9</v>
      </c>
      <c r="C141" s="40" t="s">
        <v>187</v>
      </c>
      <c r="D141" s="40" t="str">
        <f t="shared" si="27"/>
        <v>KMR 9</v>
      </c>
      <c r="E141" s="40" t="s">
        <v>197</v>
      </c>
      <c r="F141" s="40" t="str">
        <f t="shared" si="28"/>
        <v>KMR 9 Step8</v>
      </c>
      <c r="G141" s="43">
        <v>90965</v>
      </c>
      <c r="H141" s="312">
        <f t="shared" si="32"/>
        <v>4.3930821579811104E-2</v>
      </c>
      <c r="I141" s="312">
        <f t="shared" si="33"/>
        <v>5.2625179072758529E-3</v>
      </c>
      <c r="J141" s="312"/>
      <c r="K141" s="43">
        <v>10000</v>
      </c>
      <c r="L141" s="43">
        <v>5500</v>
      </c>
      <c r="M141" s="42">
        <v>15000</v>
      </c>
      <c r="N141" s="42">
        <v>3000</v>
      </c>
      <c r="O141" s="42">
        <v>20000</v>
      </c>
      <c r="P141" s="42"/>
      <c r="Q141" s="42"/>
      <c r="R141" s="42"/>
      <c r="S141" s="42">
        <v>5000</v>
      </c>
      <c r="T141" s="42">
        <f t="shared" si="29"/>
        <v>149465</v>
      </c>
      <c r="U141" s="42">
        <f t="shared" si="25"/>
        <v>28199.15</v>
      </c>
      <c r="V141" s="42">
        <v>170000</v>
      </c>
      <c r="W141" s="42">
        <f t="shared" si="30"/>
        <v>347664.15</v>
      </c>
      <c r="X141" s="42">
        <f t="shared" si="31"/>
        <v>319465</v>
      </c>
      <c r="Y141" s="42">
        <f t="shared" si="26"/>
        <v>1996779.15</v>
      </c>
    </row>
    <row r="142" spans="1:25" ht="15.6" x14ac:dyDescent="0.3">
      <c r="A142" s="44" t="s">
        <v>104</v>
      </c>
      <c r="B142" s="40"/>
      <c r="C142" s="40"/>
      <c r="D142" s="40"/>
      <c r="E142" s="40"/>
      <c r="F142" s="40"/>
      <c r="G142" s="42"/>
      <c r="H142" s="312">
        <f t="shared" si="32"/>
        <v>-1</v>
      </c>
      <c r="I142" s="312"/>
      <c r="J142" s="312"/>
      <c r="K142" s="42"/>
      <c r="L142" s="42"/>
      <c r="M142" s="42"/>
      <c r="N142" s="42"/>
      <c r="O142" s="42"/>
      <c r="P142" s="42"/>
      <c r="Q142" s="42"/>
      <c r="R142" s="42"/>
      <c r="S142" s="42"/>
      <c r="T142" s="42">
        <f t="shared" si="29"/>
        <v>0</v>
      </c>
      <c r="U142" s="42"/>
      <c r="V142" s="42"/>
      <c r="W142" s="42">
        <f t="shared" si="30"/>
        <v>0</v>
      </c>
      <c r="X142" s="42">
        <f t="shared" si="31"/>
        <v>170000</v>
      </c>
      <c r="Y142" s="42"/>
    </row>
    <row r="143" spans="1:25" ht="15.6" x14ac:dyDescent="0.3">
      <c r="A143" s="39" t="s">
        <v>105</v>
      </c>
      <c r="B143" s="40">
        <v>6</v>
      </c>
      <c r="C143" s="40" t="s">
        <v>187</v>
      </c>
      <c r="D143" s="40" t="str">
        <f t="shared" si="27"/>
        <v>KMR 6</v>
      </c>
      <c r="E143" s="40" t="s">
        <v>190</v>
      </c>
      <c r="F143" s="40" t="str">
        <f t="shared" si="28"/>
        <v>KMR 6 Step1</v>
      </c>
      <c r="G143" s="41">
        <v>132285</v>
      </c>
      <c r="H143" s="312" t="e">
        <f t="shared" si="32"/>
        <v>#DIV/0!</v>
      </c>
      <c r="I143" s="312"/>
      <c r="J143" s="312"/>
      <c r="K143" s="43">
        <v>35000</v>
      </c>
      <c r="L143" s="43">
        <v>10500</v>
      </c>
      <c r="M143" s="42">
        <v>25000</v>
      </c>
      <c r="N143" s="42">
        <v>3000</v>
      </c>
      <c r="O143" s="42">
        <v>20000</v>
      </c>
      <c r="P143" s="42">
        <v>10000</v>
      </c>
      <c r="Q143" s="42"/>
      <c r="R143" s="42"/>
      <c r="S143" s="42">
        <v>7000</v>
      </c>
      <c r="T143" s="42">
        <f t="shared" si="29"/>
        <v>242785</v>
      </c>
      <c r="U143" s="42">
        <f t="shared" ref="U143:U166" si="34">G143*0.31</f>
        <v>41008.35</v>
      </c>
      <c r="V143" s="42">
        <v>180000</v>
      </c>
      <c r="W143" s="42">
        <f t="shared" si="30"/>
        <v>463793.35</v>
      </c>
      <c r="X143" s="42">
        <f t="shared" si="31"/>
        <v>242785</v>
      </c>
      <c r="Y143" s="42">
        <f t="shared" ref="Y143:Y166" si="35">((T143*12)+S143+U143+V143)</f>
        <v>3141428.35</v>
      </c>
    </row>
    <row r="144" spans="1:25" ht="15.6" x14ac:dyDescent="0.3">
      <c r="A144" s="39" t="s">
        <v>105</v>
      </c>
      <c r="B144" s="40">
        <v>6</v>
      </c>
      <c r="C144" s="40" t="s">
        <v>187</v>
      </c>
      <c r="D144" s="40" t="str">
        <f t="shared" si="27"/>
        <v>KMR 6</v>
      </c>
      <c r="E144" s="40" t="s">
        <v>191</v>
      </c>
      <c r="F144" s="40" t="str">
        <f t="shared" si="28"/>
        <v>KMR 6 step 2</v>
      </c>
      <c r="G144" s="42">
        <v>137246</v>
      </c>
      <c r="H144" s="312">
        <f t="shared" si="32"/>
        <v>3.7502362323770647E-2</v>
      </c>
      <c r="I144" s="312"/>
      <c r="J144" s="312"/>
      <c r="K144" s="43">
        <v>35000</v>
      </c>
      <c r="L144" s="43">
        <v>10500</v>
      </c>
      <c r="M144" s="42">
        <v>25000</v>
      </c>
      <c r="N144" s="42">
        <v>3000</v>
      </c>
      <c r="O144" s="42">
        <v>20000</v>
      </c>
      <c r="P144" s="42">
        <v>10000</v>
      </c>
      <c r="Q144" s="42"/>
      <c r="R144" s="42"/>
      <c r="S144" s="42">
        <v>7000</v>
      </c>
      <c r="T144" s="42">
        <f t="shared" si="29"/>
        <v>247746</v>
      </c>
      <c r="U144" s="42">
        <f t="shared" si="34"/>
        <v>42546.26</v>
      </c>
      <c r="V144" s="42">
        <v>180000</v>
      </c>
      <c r="W144" s="42">
        <f t="shared" si="30"/>
        <v>470292.26</v>
      </c>
      <c r="X144" s="42">
        <f t="shared" si="31"/>
        <v>427746</v>
      </c>
      <c r="Y144" s="42">
        <f t="shared" si="35"/>
        <v>3202498.26</v>
      </c>
    </row>
    <row r="145" spans="1:25" ht="15.6" x14ac:dyDescent="0.3">
      <c r="A145" s="39" t="s">
        <v>105</v>
      </c>
      <c r="B145" s="40">
        <v>6</v>
      </c>
      <c r="C145" s="40" t="s">
        <v>187</v>
      </c>
      <c r="D145" s="40" t="str">
        <f t="shared" si="27"/>
        <v>KMR 6</v>
      </c>
      <c r="E145" s="40" t="s">
        <v>192</v>
      </c>
      <c r="F145" s="40" t="str">
        <f t="shared" si="28"/>
        <v>KMR 6 Step3</v>
      </c>
      <c r="G145" s="42">
        <v>142405</v>
      </c>
      <c r="H145" s="312">
        <f t="shared" si="32"/>
        <v>3.7589437943546626E-2</v>
      </c>
      <c r="I145" s="312">
        <f t="shared" si="33"/>
        <v>8.7075619775979496E-5</v>
      </c>
      <c r="J145" s="312"/>
      <c r="K145" s="43">
        <v>35000</v>
      </c>
      <c r="L145" s="43">
        <v>10500</v>
      </c>
      <c r="M145" s="42">
        <v>25000</v>
      </c>
      <c r="N145" s="42">
        <v>3000</v>
      </c>
      <c r="O145" s="42">
        <v>20000</v>
      </c>
      <c r="P145" s="42">
        <v>10000</v>
      </c>
      <c r="Q145" s="42"/>
      <c r="R145" s="42"/>
      <c r="S145" s="42">
        <v>7000</v>
      </c>
      <c r="T145" s="42">
        <f t="shared" si="29"/>
        <v>252905</v>
      </c>
      <c r="U145" s="42">
        <f t="shared" si="34"/>
        <v>44145.55</v>
      </c>
      <c r="V145" s="42">
        <v>180000</v>
      </c>
      <c r="W145" s="42">
        <f t="shared" si="30"/>
        <v>477050.55</v>
      </c>
      <c r="X145" s="42">
        <f t="shared" si="31"/>
        <v>432905</v>
      </c>
      <c r="Y145" s="42">
        <f t="shared" si="35"/>
        <v>3266005.55</v>
      </c>
    </row>
    <row r="146" spans="1:25" ht="15.6" x14ac:dyDescent="0.3">
      <c r="A146" s="39" t="s">
        <v>105</v>
      </c>
      <c r="B146" s="40">
        <v>6</v>
      </c>
      <c r="C146" s="40" t="s">
        <v>187</v>
      </c>
      <c r="D146" s="40" t="str">
        <f t="shared" si="27"/>
        <v>KMR 6</v>
      </c>
      <c r="E146" s="40" t="s">
        <v>193</v>
      </c>
      <c r="F146" s="40" t="str">
        <f t="shared" si="28"/>
        <v>KMR 6 Step4</v>
      </c>
      <c r="G146" s="42">
        <v>147762</v>
      </c>
      <c r="H146" s="312">
        <f t="shared" si="32"/>
        <v>3.7618061163582739E-2</v>
      </c>
      <c r="I146" s="312">
        <f t="shared" si="33"/>
        <v>2.8623220036112784E-5</v>
      </c>
      <c r="J146" s="312"/>
      <c r="K146" s="43">
        <v>35000</v>
      </c>
      <c r="L146" s="43">
        <v>10500</v>
      </c>
      <c r="M146" s="42">
        <v>25000</v>
      </c>
      <c r="N146" s="42">
        <v>3000</v>
      </c>
      <c r="O146" s="42">
        <v>20000</v>
      </c>
      <c r="P146" s="42">
        <v>10000</v>
      </c>
      <c r="Q146" s="42"/>
      <c r="R146" s="42"/>
      <c r="S146" s="42">
        <v>7000</v>
      </c>
      <c r="T146" s="42">
        <f t="shared" si="29"/>
        <v>258262</v>
      </c>
      <c r="U146" s="42">
        <f t="shared" si="34"/>
        <v>45806.22</v>
      </c>
      <c r="V146" s="42">
        <v>180000</v>
      </c>
      <c r="W146" s="42">
        <f t="shared" si="30"/>
        <v>484068.22</v>
      </c>
      <c r="X146" s="42">
        <f t="shared" si="31"/>
        <v>438262</v>
      </c>
      <c r="Y146" s="42">
        <f t="shared" si="35"/>
        <v>3331950.22</v>
      </c>
    </row>
    <row r="147" spans="1:25" ht="15.6" x14ac:dyDescent="0.3">
      <c r="A147" s="39" t="s">
        <v>105</v>
      </c>
      <c r="B147" s="40">
        <v>6</v>
      </c>
      <c r="C147" s="40" t="s">
        <v>187</v>
      </c>
      <c r="D147" s="40" t="str">
        <f t="shared" si="27"/>
        <v>KMR 6</v>
      </c>
      <c r="E147" s="40" t="s">
        <v>194</v>
      </c>
      <c r="F147" s="40" t="str">
        <f t="shared" si="28"/>
        <v>KMR 6 Step5</v>
      </c>
      <c r="G147" s="43">
        <v>153318</v>
      </c>
      <c r="H147" s="312">
        <f t="shared" si="32"/>
        <v>3.7601007024810167E-2</v>
      </c>
      <c r="I147" s="312">
        <f t="shared" si="33"/>
        <v>-1.705413877257228E-5</v>
      </c>
      <c r="J147" s="312"/>
      <c r="K147" s="43">
        <v>35000</v>
      </c>
      <c r="L147" s="43">
        <v>10500</v>
      </c>
      <c r="M147" s="42">
        <v>25000</v>
      </c>
      <c r="N147" s="42">
        <v>3000</v>
      </c>
      <c r="O147" s="42">
        <v>20000</v>
      </c>
      <c r="P147" s="42">
        <v>10000</v>
      </c>
      <c r="Q147" s="42"/>
      <c r="R147" s="42"/>
      <c r="S147" s="42">
        <v>7000</v>
      </c>
      <c r="T147" s="42">
        <f t="shared" si="29"/>
        <v>263818</v>
      </c>
      <c r="U147" s="42">
        <f t="shared" si="34"/>
        <v>47528.58</v>
      </c>
      <c r="V147" s="42">
        <v>180000</v>
      </c>
      <c r="W147" s="42">
        <f t="shared" si="30"/>
        <v>491346.58</v>
      </c>
      <c r="X147" s="42">
        <f t="shared" si="31"/>
        <v>443818</v>
      </c>
      <c r="Y147" s="42">
        <f t="shared" si="35"/>
        <v>3400344.58</v>
      </c>
    </row>
    <row r="148" spans="1:25" ht="15.6" x14ac:dyDescent="0.3">
      <c r="A148" s="39" t="s">
        <v>105</v>
      </c>
      <c r="B148" s="40">
        <v>6</v>
      </c>
      <c r="C148" s="40" t="s">
        <v>187</v>
      </c>
      <c r="D148" s="40" t="str">
        <f t="shared" si="27"/>
        <v>KMR 6</v>
      </c>
      <c r="E148" s="40" t="s">
        <v>195</v>
      </c>
      <c r="F148" s="40" t="str">
        <f t="shared" si="28"/>
        <v>KMR 6 Step6</v>
      </c>
      <c r="G148" s="43">
        <v>159072</v>
      </c>
      <c r="H148" s="312">
        <f t="shared" si="32"/>
        <v>3.7529839940515793E-2</v>
      </c>
      <c r="I148" s="312">
        <f t="shared" si="33"/>
        <v>-7.1167084294374017E-5</v>
      </c>
      <c r="J148" s="312"/>
      <c r="K148" s="43">
        <v>35000</v>
      </c>
      <c r="L148" s="43">
        <v>10500</v>
      </c>
      <c r="M148" s="42">
        <v>25000</v>
      </c>
      <c r="N148" s="42">
        <v>3000</v>
      </c>
      <c r="O148" s="42">
        <v>20000</v>
      </c>
      <c r="P148" s="42">
        <v>10000</v>
      </c>
      <c r="Q148" s="42"/>
      <c r="R148" s="42"/>
      <c r="S148" s="42">
        <v>7000</v>
      </c>
      <c r="T148" s="42">
        <f t="shared" si="29"/>
        <v>269572</v>
      </c>
      <c r="U148" s="42">
        <f t="shared" si="34"/>
        <v>49312.32</v>
      </c>
      <c r="V148" s="42">
        <v>180000</v>
      </c>
      <c r="W148" s="42">
        <f t="shared" si="30"/>
        <v>498884.32</v>
      </c>
      <c r="X148" s="42">
        <f t="shared" si="31"/>
        <v>449572</v>
      </c>
      <c r="Y148" s="42">
        <f t="shared" si="35"/>
        <v>3471176.32</v>
      </c>
    </row>
    <row r="149" spans="1:25" ht="15.6" x14ac:dyDescent="0.3">
      <c r="A149" s="39" t="s">
        <v>105</v>
      </c>
      <c r="B149" s="40">
        <v>6</v>
      </c>
      <c r="C149" s="40" t="s">
        <v>187</v>
      </c>
      <c r="D149" s="40" t="str">
        <f t="shared" si="27"/>
        <v>KMR 6</v>
      </c>
      <c r="E149" s="40" t="s">
        <v>196</v>
      </c>
      <c r="F149" s="40" t="str">
        <f t="shared" si="28"/>
        <v>KMR 6 Step7</v>
      </c>
      <c r="G149" s="43">
        <v>165224</v>
      </c>
      <c r="H149" s="312">
        <f t="shared" si="32"/>
        <v>3.8674311003822168E-2</v>
      </c>
      <c r="I149" s="312">
        <f t="shared" si="33"/>
        <v>1.1444710633063751E-3</v>
      </c>
      <c r="J149" s="312"/>
      <c r="K149" s="43">
        <v>35000</v>
      </c>
      <c r="L149" s="43">
        <v>10500</v>
      </c>
      <c r="M149" s="42">
        <v>25000</v>
      </c>
      <c r="N149" s="42">
        <v>3000</v>
      </c>
      <c r="O149" s="42">
        <v>20000</v>
      </c>
      <c r="P149" s="42">
        <v>10000</v>
      </c>
      <c r="Q149" s="42"/>
      <c r="R149" s="42"/>
      <c r="S149" s="42">
        <v>7000</v>
      </c>
      <c r="T149" s="42">
        <f t="shared" si="29"/>
        <v>275724</v>
      </c>
      <c r="U149" s="42">
        <f t="shared" si="34"/>
        <v>51219.44</v>
      </c>
      <c r="V149" s="42">
        <v>180000</v>
      </c>
      <c r="W149" s="42">
        <f t="shared" si="30"/>
        <v>506943.44</v>
      </c>
      <c r="X149" s="42">
        <f t="shared" si="31"/>
        <v>455724</v>
      </c>
      <c r="Y149" s="42">
        <f t="shared" si="35"/>
        <v>3546907.44</v>
      </c>
    </row>
    <row r="150" spans="1:25" ht="15.6" x14ac:dyDescent="0.3">
      <c r="A150" s="39" t="s">
        <v>105</v>
      </c>
      <c r="B150" s="40">
        <v>6</v>
      </c>
      <c r="C150" s="40" t="s">
        <v>187</v>
      </c>
      <c r="D150" s="40" t="str">
        <f t="shared" si="27"/>
        <v>KMR 6</v>
      </c>
      <c r="E150" s="40" t="s">
        <v>197</v>
      </c>
      <c r="F150" s="40" t="str">
        <f t="shared" si="28"/>
        <v>KMR 6 Step8</v>
      </c>
      <c r="G150" s="43">
        <v>171970</v>
      </c>
      <c r="H150" s="312">
        <f t="shared" si="32"/>
        <v>4.0829419454800758E-2</v>
      </c>
      <c r="I150" s="312">
        <f t="shared" si="33"/>
        <v>2.1551084509785906E-3</v>
      </c>
      <c r="J150" s="312"/>
      <c r="K150" s="43">
        <v>35000</v>
      </c>
      <c r="L150" s="43">
        <v>10500</v>
      </c>
      <c r="M150" s="42">
        <v>25000</v>
      </c>
      <c r="N150" s="42">
        <v>3000</v>
      </c>
      <c r="O150" s="42">
        <v>20000</v>
      </c>
      <c r="P150" s="42">
        <v>10000</v>
      </c>
      <c r="Q150" s="42"/>
      <c r="R150" s="42"/>
      <c r="S150" s="42">
        <v>7000</v>
      </c>
      <c r="T150" s="42">
        <f t="shared" si="29"/>
        <v>282470</v>
      </c>
      <c r="U150" s="42">
        <f t="shared" si="34"/>
        <v>53310.7</v>
      </c>
      <c r="V150" s="42">
        <v>180000</v>
      </c>
      <c r="W150" s="42">
        <f t="shared" si="30"/>
        <v>515780.7</v>
      </c>
      <c r="X150" s="42">
        <f t="shared" si="31"/>
        <v>462470</v>
      </c>
      <c r="Y150" s="42">
        <f t="shared" si="35"/>
        <v>3629950.7</v>
      </c>
    </row>
    <row r="151" spans="1:25" ht="15.6" x14ac:dyDescent="0.3">
      <c r="A151" s="39" t="s">
        <v>106</v>
      </c>
      <c r="B151" s="40">
        <v>7</v>
      </c>
      <c r="C151" s="40" t="s">
        <v>187</v>
      </c>
      <c r="D151" s="40" t="str">
        <f t="shared" si="27"/>
        <v>KMR 7</v>
      </c>
      <c r="E151" s="40" t="s">
        <v>190</v>
      </c>
      <c r="F151" s="40" t="str">
        <f t="shared" si="28"/>
        <v>KMR 7 Step1</v>
      </c>
      <c r="G151" s="42">
        <v>116410</v>
      </c>
      <c r="H151" s="312">
        <f t="shared" si="32"/>
        <v>-0.32307960690818166</v>
      </c>
      <c r="I151" s="312"/>
      <c r="J151" s="312"/>
      <c r="K151" s="42">
        <v>28000</v>
      </c>
      <c r="L151" s="42">
        <v>8500</v>
      </c>
      <c r="M151" s="42">
        <v>25000</v>
      </c>
      <c r="N151" s="42">
        <v>3000</v>
      </c>
      <c r="O151" s="42">
        <v>20000</v>
      </c>
      <c r="P151" s="42">
        <v>10000</v>
      </c>
      <c r="Q151" s="42"/>
      <c r="R151" s="42"/>
      <c r="S151" s="42">
        <v>7000</v>
      </c>
      <c r="T151" s="42">
        <f t="shared" si="29"/>
        <v>217910</v>
      </c>
      <c r="U151" s="42">
        <f t="shared" si="34"/>
        <v>36087.1</v>
      </c>
      <c r="V151" s="42">
        <v>180000</v>
      </c>
      <c r="W151" s="42">
        <f t="shared" si="30"/>
        <v>433997.1</v>
      </c>
      <c r="X151" s="42">
        <f t="shared" si="31"/>
        <v>397910</v>
      </c>
      <c r="Y151" s="42">
        <f t="shared" si="35"/>
        <v>2838007.1</v>
      </c>
    </row>
    <row r="152" spans="1:25" ht="15.6" x14ac:dyDescent="0.3">
      <c r="A152" s="39" t="s">
        <v>106</v>
      </c>
      <c r="B152" s="40">
        <v>7</v>
      </c>
      <c r="C152" s="40" t="s">
        <v>187</v>
      </c>
      <c r="D152" s="40" t="str">
        <f t="shared" si="27"/>
        <v>KMR 7</v>
      </c>
      <c r="E152" s="40" t="s">
        <v>191</v>
      </c>
      <c r="F152" s="40" t="str">
        <f t="shared" si="28"/>
        <v>KMR 7 step 2</v>
      </c>
      <c r="G152" s="42">
        <v>121399</v>
      </c>
      <c r="H152" s="312">
        <f t="shared" si="32"/>
        <v>4.2857142857142858E-2</v>
      </c>
      <c r="I152" s="312"/>
      <c r="J152" s="312"/>
      <c r="K152" s="42">
        <v>28000</v>
      </c>
      <c r="L152" s="42">
        <v>8500</v>
      </c>
      <c r="M152" s="42">
        <v>25000</v>
      </c>
      <c r="N152" s="42">
        <v>3000</v>
      </c>
      <c r="O152" s="42">
        <v>20000</v>
      </c>
      <c r="P152" s="42">
        <v>10000</v>
      </c>
      <c r="Q152" s="42"/>
      <c r="R152" s="42"/>
      <c r="S152" s="42">
        <v>7000</v>
      </c>
      <c r="T152" s="42">
        <f t="shared" si="29"/>
        <v>222899</v>
      </c>
      <c r="U152" s="42">
        <f t="shared" si="34"/>
        <v>37633.69</v>
      </c>
      <c r="V152" s="42">
        <v>180000</v>
      </c>
      <c r="W152" s="42">
        <f t="shared" si="30"/>
        <v>440532.69</v>
      </c>
      <c r="X152" s="42">
        <f t="shared" si="31"/>
        <v>402899</v>
      </c>
      <c r="Y152" s="42">
        <f t="shared" si="35"/>
        <v>2899421.69</v>
      </c>
    </row>
    <row r="153" spans="1:25" ht="15.6" x14ac:dyDescent="0.3">
      <c r="A153" s="39" t="s">
        <v>106</v>
      </c>
      <c r="B153" s="40">
        <v>7</v>
      </c>
      <c r="C153" s="40" t="s">
        <v>187</v>
      </c>
      <c r="D153" s="40" t="str">
        <f t="shared" si="27"/>
        <v>KMR 7</v>
      </c>
      <c r="E153" s="40" t="s">
        <v>192</v>
      </c>
      <c r="F153" s="40" t="str">
        <f t="shared" si="28"/>
        <v>KMR 7 Step3</v>
      </c>
      <c r="G153" s="42">
        <v>126388</v>
      </c>
      <c r="H153" s="312">
        <f t="shared" si="32"/>
        <v>4.1095890410958902E-2</v>
      </c>
      <c r="I153" s="312">
        <f t="shared" si="33"/>
        <v>-1.7612524461839557E-3</v>
      </c>
      <c r="J153" s="312"/>
      <c r="K153" s="42">
        <v>28000</v>
      </c>
      <c r="L153" s="42">
        <v>8500</v>
      </c>
      <c r="M153" s="42">
        <v>25000</v>
      </c>
      <c r="N153" s="42">
        <v>3000</v>
      </c>
      <c r="O153" s="42">
        <v>20000</v>
      </c>
      <c r="P153" s="42">
        <v>10000</v>
      </c>
      <c r="Q153" s="42"/>
      <c r="R153" s="42"/>
      <c r="S153" s="42">
        <v>7000</v>
      </c>
      <c r="T153" s="42">
        <f t="shared" si="29"/>
        <v>227888</v>
      </c>
      <c r="U153" s="42">
        <f t="shared" si="34"/>
        <v>39180.28</v>
      </c>
      <c r="V153" s="42">
        <v>180000</v>
      </c>
      <c r="W153" s="42">
        <f t="shared" si="30"/>
        <v>447068.28</v>
      </c>
      <c r="X153" s="42">
        <f t="shared" si="31"/>
        <v>407888</v>
      </c>
      <c r="Y153" s="42">
        <f t="shared" si="35"/>
        <v>2960836.28</v>
      </c>
    </row>
    <row r="154" spans="1:25" ht="15.6" x14ac:dyDescent="0.3">
      <c r="A154" s="39" t="s">
        <v>106</v>
      </c>
      <c r="B154" s="40">
        <v>7</v>
      </c>
      <c r="C154" s="40" t="s">
        <v>187</v>
      </c>
      <c r="D154" s="40" t="str">
        <f t="shared" si="27"/>
        <v>KMR 7</v>
      </c>
      <c r="E154" s="40" t="s">
        <v>193</v>
      </c>
      <c r="F154" s="40" t="str">
        <f t="shared" si="28"/>
        <v>KMR 7 Step4</v>
      </c>
      <c r="G154" s="42">
        <v>131377</v>
      </c>
      <c r="H154" s="312">
        <f t="shared" si="32"/>
        <v>3.9473684210526314E-2</v>
      </c>
      <c r="I154" s="312">
        <f t="shared" si="33"/>
        <v>-1.6222062004325882E-3</v>
      </c>
      <c r="J154" s="312"/>
      <c r="K154" s="42">
        <v>28000</v>
      </c>
      <c r="L154" s="42">
        <v>8500</v>
      </c>
      <c r="M154" s="42">
        <v>25000</v>
      </c>
      <c r="N154" s="42">
        <v>3000</v>
      </c>
      <c r="O154" s="42">
        <v>20000</v>
      </c>
      <c r="P154" s="42">
        <v>10000</v>
      </c>
      <c r="Q154" s="42"/>
      <c r="R154" s="42"/>
      <c r="S154" s="42">
        <v>7000</v>
      </c>
      <c r="T154" s="42">
        <f t="shared" si="29"/>
        <v>232877</v>
      </c>
      <c r="U154" s="42">
        <f t="shared" si="34"/>
        <v>40726.870000000003</v>
      </c>
      <c r="V154" s="42">
        <v>180000</v>
      </c>
      <c r="W154" s="42">
        <f t="shared" si="30"/>
        <v>453603.87</v>
      </c>
      <c r="X154" s="42">
        <f t="shared" si="31"/>
        <v>412877</v>
      </c>
      <c r="Y154" s="42">
        <f t="shared" si="35"/>
        <v>3022250.87</v>
      </c>
    </row>
    <row r="155" spans="1:25" ht="15.6" x14ac:dyDescent="0.3">
      <c r="A155" s="39" t="s">
        <v>106</v>
      </c>
      <c r="B155" s="40">
        <v>7</v>
      </c>
      <c r="C155" s="40" t="s">
        <v>187</v>
      </c>
      <c r="D155" s="40" t="str">
        <f t="shared" si="27"/>
        <v>KMR 7</v>
      </c>
      <c r="E155" s="40" t="s">
        <v>194</v>
      </c>
      <c r="F155" s="40" t="str">
        <f t="shared" si="28"/>
        <v>KMR 7 Step5</v>
      </c>
      <c r="G155" s="42">
        <v>136367</v>
      </c>
      <c r="H155" s="312">
        <f t="shared" si="32"/>
        <v>3.7982295226713959E-2</v>
      </c>
      <c r="I155" s="312">
        <f t="shared" si="33"/>
        <v>-1.4913889838123542E-3</v>
      </c>
      <c r="J155" s="312"/>
      <c r="K155" s="42">
        <v>28000</v>
      </c>
      <c r="L155" s="42">
        <v>8500</v>
      </c>
      <c r="M155" s="42">
        <v>25000</v>
      </c>
      <c r="N155" s="42">
        <v>3000</v>
      </c>
      <c r="O155" s="42">
        <v>20000</v>
      </c>
      <c r="P155" s="42">
        <v>10000</v>
      </c>
      <c r="Q155" s="42"/>
      <c r="R155" s="42"/>
      <c r="S155" s="42">
        <v>7000</v>
      </c>
      <c r="T155" s="42">
        <f t="shared" si="29"/>
        <v>237867</v>
      </c>
      <c r="U155" s="42">
        <f t="shared" si="34"/>
        <v>42273.77</v>
      </c>
      <c r="V155" s="42">
        <v>180000</v>
      </c>
      <c r="W155" s="42">
        <f t="shared" si="30"/>
        <v>460140.77</v>
      </c>
      <c r="X155" s="42">
        <f t="shared" si="31"/>
        <v>417867</v>
      </c>
      <c r="Y155" s="42">
        <f t="shared" si="35"/>
        <v>3083677.77</v>
      </c>
    </row>
    <row r="156" spans="1:25" ht="15.6" x14ac:dyDescent="0.3">
      <c r="A156" s="39" t="s">
        <v>106</v>
      </c>
      <c r="B156" s="40">
        <v>7</v>
      </c>
      <c r="C156" s="40" t="s">
        <v>187</v>
      </c>
      <c r="D156" s="40" t="str">
        <f t="shared" si="27"/>
        <v>KMR 7</v>
      </c>
      <c r="E156" s="40" t="s">
        <v>195</v>
      </c>
      <c r="F156" s="40" t="str">
        <f t="shared" si="28"/>
        <v>KMR 7 Step6</v>
      </c>
      <c r="G156" s="42">
        <v>141356</v>
      </c>
      <c r="H156" s="312">
        <f t="shared" si="32"/>
        <v>3.658509756759333E-2</v>
      </c>
      <c r="I156" s="312">
        <f t="shared" si="33"/>
        <v>-1.3971976591206289E-3</v>
      </c>
      <c r="J156" s="312"/>
      <c r="K156" s="42">
        <v>28000</v>
      </c>
      <c r="L156" s="42">
        <v>8500</v>
      </c>
      <c r="M156" s="42">
        <v>25000</v>
      </c>
      <c r="N156" s="42">
        <v>3000</v>
      </c>
      <c r="O156" s="42">
        <v>20000</v>
      </c>
      <c r="P156" s="42">
        <v>10000</v>
      </c>
      <c r="Q156" s="42"/>
      <c r="R156" s="42"/>
      <c r="S156" s="42">
        <v>7000</v>
      </c>
      <c r="T156" s="42">
        <f t="shared" si="29"/>
        <v>242856</v>
      </c>
      <c r="U156" s="42">
        <f t="shared" si="34"/>
        <v>43820.36</v>
      </c>
      <c r="V156" s="42">
        <v>180000</v>
      </c>
      <c r="W156" s="42">
        <f t="shared" si="30"/>
        <v>466676.36</v>
      </c>
      <c r="X156" s="42">
        <f t="shared" si="31"/>
        <v>422856</v>
      </c>
      <c r="Y156" s="42">
        <f t="shared" si="35"/>
        <v>3145092.36</v>
      </c>
    </row>
    <row r="157" spans="1:25" ht="15.6" x14ac:dyDescent="0.3">
      <c r="A157" s="39" t="s">
        <v>106</v>
      </c>
      <c r="B157" s="40">
        <v>7</v>
      </c>
      <c r="C157" s="40" t="s">
        <v>187</v>
      </c>
      <c r="D157" s="40" t="str">
        <f t="shared" si="27"/>
        <v>KMR 7</v>
      </c>
      <c r="E157" s="40" t="s">
        <v>196</v>
      </c>
      <c r="F157" s="40" t="str">
        <f t="shared" si="28"/>
        <v>KMR 7 Step7</v>
      </c>
      <c r="G157" s="42">
        <v>146345</v>
      </c>
      <c r="H157" s="312">
        <f t="shared" si="32"/>
        <v>3.5293867964571721E-2</v>
      </c>
      <c r="I157" s="312">
        <f t="shared" si="33"/>
        <v>-1.2912296030216097E-3</v>
      </c>
      <c r="J157" s="312"/>
      <c r="K157" s="42">
        <v>28000</v>
      </c>
      <c r="L157" s="42">
        <v>8500</v>
      </c>
      <c r="M157" s="42">
        <v>25000</v>
      </c>
      <c r="N157" s="42">
        <v>3000</v>
      </c>
      <c r="O157" s="42">
        <v>20000</v>
      </c>
      <c r="P157" s="42">
        <v>10000</v>
      </c>
      <c r="Q157" s="42"/>
      <c r="R157" s="42"/>
      <c r="S157" s="42">
        <v>7000</v>
      </c>
      <c r="T157" s="42">
        <f t="shared" si="29"/>
        <v>247845</v>
      </c>
      <c r="U157" s="42">
        <f t="shared" si="34"/>
        <v>45366.95</v>
      </c>
      <c r="V157" s="42">
        <v>180000</v>
      </c>
      <c r="W157" s="42">
        <f t="shared" si="30"/>
        <v>473211.95</v>
      </c>
      <c r="X157" s="42">
        <f t="shared" si="31"/>
        <v>427845</v>
      </c>
      <c r="Y157" s="42">
        <f t="shared" si="35"/>
        <v>3206506.95</v>
      </c>
    </row>
    <row r="158" spans="1:25" ht="15.6" x14ac:dyDescent="0.3">
      <c r="A158" s="39" t="s">
        <v>106</v>
      </c>
      <c r="B158" s="40">
        <v>7</v>
      </c>
      <c r="C158" s="40" t="s">
        <v>187</v>
      </c>
      <c r="D158" s="40" t="str">
        <f t="shared" si="27"/>
        <v>KMR 7</v>
      </c>
      <c r="E158" s="40" t="s">
        <v>197</v>
      </c>
      <c r="F158" s="40" t="str">
        <f t="shared" si="28"/>
        <v>KMR 7 Step8</v>
      </c>
      <c r="G158" s="42">
        <v>151334</v>
      </c>
      <c r="H158" s="312">
        <f t="shared" si="32"/>
        <v>3.4090676141993237E-2</v>
      </c>
      <c r="I158" s="312">
        <f t="shared" si="33"/>
        <v>-1.2031918225784838E-3</v>
      </c>
      <c r="J158" s="312"/>
      <c r="K158" s="42">
        <v>28000</v>
      </c>
      <c r="L158" s="42">
        <v>8500</v>
      </c>
      <c r="M158" s="42">
        <v>25000</v>
      </c>
      <c r="N158" s="42">
        <v>3000</v>
      </c>
      <c r="O158" s="42">
        <v>20000</v>
      </c>
      <c r="P158" s="42">
        <v>10000</v>
      </c>
      <c r="Q158" s="42"/>
      <c r="R158" s="42"/>
      <c r="S158" s="42">
        <v>7000</v>
      </c>
      <c r="T158" s="42">
        <f t="shared" si="29"/>
        <v>252834</v>
      </c>
      <c r="U158" s="42">
        <f t="shared" si="34"/>
        <v>46913.54</v>
      </c>
      <c r="V158" s="42">
        <v>180000</v>
      </c>
      <c r="W158" s="42">
        <f t="shared" si="30"/>
        <v>479747.54</v>
      </c>
      <c r="X158" s="42">
        <f t="shared" si="31"/>
        <v>432834</v>
      </c>
      <c r="Y158" s="42">
        <f t="shared" si="35"/>
        <v>3267921.54</v>
      </c>
    </row>
    <row r="159" spans="1:25" ht="15.6" x14ac:dyDescent="0.3">
      <c r="A159" s="39" t="s">
        <v>107</v>
      </c>
      <c r="B159" s="40">
        <v>8</v>
      </c>
      <c r="C159" s="40" t="s">
        <v>187</v>
      </c>
      <c r="D159" s="40" t="str">
        <f t="shared" si="27"/>
        <v>KMR 8</v>
      </c>
      <c r="E159" s="40" t="s">
        <v>190</v>
      </c>
      <c r="F159" s="40" t="str">
        <f t="shared" si="28"/>
        <v>KMR 8 Step1</v>
      </c>
      <c r="G159" s="42">
        <v>87098</v>
      </c>
      <c r="H159" s="312">
        <f t="shared" si="32"/>
        <v>-0.42446509046215658</v>
      </c>
      <c r="I159" s="312"/>
      <c r="J159" s="312"/>
      <c r="K159" s="43">
        <v>16500</v>
      </c>
      <c r="L159" s="43">
        <v>7500</v>
      </c>
      <c r="M159" s="42">
        <v>20000</v>
      </c>
      <c r="N159" s="42">
        <v>3000</v>
      </c>
      <c r="O159" s="42">
        <v>20000</v>
      </c>
      <c r="P159" s="42">
        <v>10000</v>
      </c>
      <c r="Q159" s="42"/>
      <c r="R159" s="42"/>
      <c r="S159" s="42">
        <v>7000</v>
      </c>
      <c r="T159" s="42">
        <f t="shared" si="29"/>
        <v>171098</v>
      </c>
      <c r="U159" s="42">
        <f t="shared" si="34"/>
        <v>27000.38</v>
      </c>
      <c r="V159" s="42">
        <v>180000</v>
      </c>
      <c r="W159" s="42">
        <f t="shared" si="30"/>
        <v>378098.38</v>
      </c>
      <c r="X159" s="42">
        <f t="shared" si="31"/>
        <v>351098</v>
      </c>
      <c r="Y159" s="42">
        <f t="shared" si="35"/>
        <v>2267176.38</v>
      </c>
    </row>
    <row r="160" spans="1:25" ht="15.6" x14ac:dyDescent="0.3">
      <c r="A160" s="39" t="s">
        <v>107</v>
      </c>
      <c r="B160" s="40">
        <v>8</v>
      </c>
      <c r="C160" s="40" t="s">
        <v>187</v>
      </c>
      <c r="D160" s="40" t="str">
        <f t="shared" si="27"/>
        <v>KMR 8</v>
      </c>
      <c r="E160" s="40" t="s">
        <v>191</v>
      </c>
      <c r="F160" s="40" t="str">
        <f t="shared" si="28"/>
        <v>KMR 8 step 2</v>
      </c>
      <c r="G160" s="42">
        <v>90364</v>
      </c>
      <c r="H160" s="312">
        <f t="shared" si="32"/>
        <v>3.7497990769018809E-2</v>
      </c>
      <c r="I160" s="312"/>
      <c r="J160" s="312"/>
      <c r="K160" s="43">
        <v>16500</v>
      </c>
      <c r="L160" s="43">
        <v>7500</v>
      </c>
      <c r="M160" s="42">
        <v>20000</v>
      </c>
      <c r="N160" s="42">
        <v>3000</v>
      </c>
      <c r="O160" s="42">
        <v>20000</v>
      </c>
      <c r="P160" s="42">
        <v>10000</v>
      </c>
      <c r="Q160" s="42"/>
      <c r="R160" s="42"/>
      <c r="S160" s="42">
        <v>7000</v>
      </c>
      <c r="T160" s="42">
        <f t="shared" si="29"/>
        <v>174364</v>
      </c>
      <c r="U160" s="42">
        <f t="shared" si="34"/>
        <v>28012.84</v>
      </c>
      <c r="V160" s="42">
        <v>180000</v>
      </c>
      <c r="W160" s="42">
        <f t="shared" si="30"/>
        <v>382376.83999999997</v>
      </c>
      <c r="X160" s="42">
        <f t="shared" si="31"/>
        <v>354364</v>
      </c>
      <c r="Y160" s="42">
        <f t="shared" si="35"/>
        <v>2307380.84</v>
      </c>
    </row>
    <row r="161" spans="1:25" ht="15.6" x14ac:dyDescent="0.3">
      <c r="A161" s="39" t="s">
        <v>107</v>
      </c>
      <c r="B161" s="40">
        <v>8</v>
      </c>
      <c r="C161" s="40" t="s">
        <v>187</v>
      </c>
      <c r="D161" s="40" t="str">
        <f t="shared" si="27"/>
        <v>KMR 8</v>
      </c>
      <c r="E161" s="40" t="s">
        <v>192</v>
      </c>
      <c r="F161" s="40" t="str">
        <f t="shared" si="28"/>
        <v>KMR 8 Step3</v>
      </c>
      <c r="G161" s="42">
        <v>93761</v>
      </c>
      <c r="H161" s="312">
        <f t="shared" si="32"/>
        <v>3.759240405471205E-2</v>
      </c>
      <c r="I161" s="312">
        <f t="shared" si="33"/>
        <v>9.4413285693241422E-5</v>
      </c>
      <c r="J161" s="312"/>
      <c r="K161" s="43">
        <v>16500</v>
      </c>
      <c r="L161" s="43">
        <v>7500</v>
      </c>
      <c r="M161" s="42">
        <v>20000</v>
      </c>
      <c r="N161" s="42">
        <v>3000</v>
      </c>
      <c r="O161" s="42">
        <v>20000</v>
      </c>
      <c r="P161" s="42">
        <v>10000</v>
      </c>
      <c r="Q161" s="42"/>
      <c r="R161" s="42"/>
      <c r="S161" s="42">
        <v>7000</v>
      </c>
      <c r="T161" s="42">
        <f t="shared" si="29"/>
        <v>177761</v>
      </c>
      <c r="U161" s="42">
        <f t="shared" si="34"/>
        <v>29065.91</v>
      </c>
      <c r="V161" s="42">
        <v>180000</v>
      </c>
      <c r="W161" s="42">
        <f t="shared" si="30"/>
        <v>386826.91000000003</v>
      </c>
      <c r="X161" s="42">
        <f t="shared" si="31"/>
        <v>357761</v>
      </c>
      <c r="Y161" s="42">
        <f t="shared" si="35"/>
        <v>2349197.91</v>
      </c>
    </row>
    <row r="162" spans="1:25" ht="15.6" x14ac:dyDescent="0.3">
      <c r="A162" s="39" t="s">
        <v>107</v>
      </c>
      <c r="B162" s="40">
        <v>8</v>
      </c>
      <c r="C162" s="40" t="s">
        <v>187</v>
      </c>
      <c r="D162" s="40" t="str">
        <f t="shared" si="27"/>
        <v>KMR 8</v>
      </c>
      <c r="E162" s="40" t="s">
        <v>193</v>
      </c>
      <c r="F162" s="40" t="str">
        <f t="shared" si="28"/>
        <v>KMR 8 Step4</v>
      </c>
      <c r="G162" s="43">
        <v>97289</v>
      </c>
      <c r="H162" s="312">
        <f t="shared" si="32"/>
        <v>3.7627585030023142E-2</v>
      </c>
      <c r="I162" s="312">
        <f t="shared" si="33"/>
        <v>3.5180975311091545E-5</v>
      </c>
      <c r="J162" s="312"/>
      <c r="K162" s="43">
        <v>16500</v>
      </c>
      <c r="L162" s="43">
        <v>7500</v>
      </c>
      <c r="M162" s="42">
        <v>20000</v>
      </c>
      <c r="N162" s="42">
        <v>3000</v>
      </c>
      <c r="O162" s="42">
        <v>20000</v>
      </c>
      <c r="P162" s="42">
        <v>10000</v>
      </c>
      <c r="Q162" s="42"/>
      <c r="R162" s="42"/>
      <c r="S162" s="42">
        <v>7000</v>
      </c>
      <c r="T162" s="42">
        <f t="shared" si="29"/>
        <v>181289</v>
      </c>
      <c r="U162" s="42">
        <f t="shared" si="34"/>
        <v>30159.59</v>
      </c>
      <c r="V162" s="42">
        <v>180000</v>
      </c>
      <c r="W162" s="42">
        <f t="shared" si="30"/>
        <v>391448.58999999997</v>
      </c>
      <c r="X162" s="42">
        <f t="shared" si="31"/>
        <v>361289</v>
      </c>
      <c r="Y162" s="42">
        <f t="shared" si="35"/>
        <v>2392627.59</v>
      </c>
    </row>
    <row r="163" spans="1:25" ht="15.6" x14ac:dyDescent="0.3">
      <c r="A163" s="39" t="s">
        <v>107</v>
      </c>
      <c r="B163" s="40">
        <v>8</v>
      </c>
      <c r="C163" s="40" t="s">
        <v>187</v>
      </c>
      <c r="D163" s="40" t="str">
        <f t="shared" si="27"/>
        <v>KMR 8</v>
      </c>
      <c r="E163" s="40" t="s">
        <v>194</v>
      </c>
      <c r="F163" s="40" t="str">
        <f t="shared" si="28"/>
        <v>KMR 8 Step5</v>
      </c>
      <c r="G163" s="43">
        <v>100947</v>
      </c>
      <c r="H163" s="312">
        <f t="shared" si="32"/>
        <v>3.7599317497353249E-2</v>
      </c>
      <c r="I163" s="312">
        <f t="shared" si="33"/>
        <v>-2.8267532669892792E-5</v>
      </c>
      <c r="J163" s="312"/>
      <c r="K163" s="43">
        <v>16500</v>
      </c>
      <c r="L163" s="43">
        <v>7500</v>
      </c>
      <c r="M163" s="42">
        <v>20000</v>
      </c>
      <c r="N163" s="42">
        <v>3000</v>
      </c>
      <c r="O163" s="42">
        <v>20000</v>
      </c>
      <c r="P163" s="42">
        <v>10000</v>
      </c>
      <c r="Q163" s="42"/>
      <c r="R163" s="42"/>
      <c r="S163" s="42">
        <v>7000</v>
      </c>
      <c r="T163" s="42">
        <f t="shared" si="29"/>
        <v>184947</v>
      </c>
      <c r="U163" s="42">
        <f t="shared" si="34"/>
        <v>31293.57</v>
      </c>
      <c r="V163" s="42">
        <v>180000</v>
      </c>
      <c r="W163" s="42">
        <f t="shared" si="30"/>
        <v>396240.57</v>
      </c>
      <c r="X163" s="42">
        <f t="shared" si="31"/>
        <v>364947</v>
      </c>
      <c r="Y163" s="42">
        <f t="shared" si="35"/>
        <v>2437657.5699999998</v>
      </c>
    </row>
    <row r="164" spans="1:25" ht="15.6" x14ac:dyDescent="0.3">
      <c r="A164" s="39" t="s">
        <v>107</v>
      </c>
      <c r="B164" s="40">
        <v>8</v>
      </c>
      <c r="C164" s="40" t="s">
        <v>187</v>
      </c>
      <c r="D164" s="40" t="str">
        <f t="shared" si="27"/>
        <v>KMR 8</v>
      </c>
      <c r="E164" s="40" t="s">
        <v>195</v>
      </c>
      <c r="F164" s="40" t="str">
        <f t="shared" si="28"/>
        <v>KMR 8 Step6</v>
      </c>
      <c r="G164" s="43">
        <v>104736</v>
      </c>
      <c r="H164" s="312">
        <f t="shared" si="32"/>
        <v>3.7534547832030668E-2</v>
      </c>
      <c r="I164" s="312">
        <f t="shared" si="33"/>
        <v>-6.4769665322580994E-5</v>
      </c>
      <c r="J164" s="312"/>
      <c r="K164" s="43">
        <v>16500</v>
      </c>
      <c r="L164" s="43">
        <v>7500</v>
      </c>
      <c r="M164" s="42">
        <v>20000</v>
      </c>
      <c r="N164" s="42">
        <v>3000</v>
      </c>
      <c r="O164" s="42">
        <v>20000</v>
      </c>
      <c r="P164" s="42">
        <v>10000</v>
      </c>
      <c r="Q164" s="42"/>
      <c r="R164" s="42"/>
      <c r="S164" s="42">
        <v>7000</v>
      </c>
      <c r="T164" s="42">
        <f t="shared" si="29"/>
        <v>188736</v>
      </c>
      <c r="U164" s="42">
        <f t="shared" si="34"/>
        <v>32468.16</v>
      </c>
      <c r="V164" s="42">
        <v>180000</v>
      </c>
      <c r="W164" s="42">
        <f t="shared" si="30"/>
        <v>401204.16000000003</v>
      </c>
      <c r="X164" s="42">
        <f t="shared" si="31"/>
        <v>368736</v>
      </c>
      <c r="Y164" s="42">
        <f t="shared" si="35"/>
        <v>2484300.16</v>
      </c>
    </row>
    <row r="165" spans="1:25" ht="15.6" x14ac:dyDescent="0.3">
      <c r="A165" s="39" t="s">
        <v>107</v>
      </c>
      <c r="B165" s="40">
        <v>8</v>
      </c>
      <c r="C165" s="40" t="s">
        <v>187</v>
      </c>
      <c r="D165" s="40" t="str">
        <f t="shared" si="27"/>
        <v>KMR 8</v>
      </c>
      <c r="E165" s="40" t="s">
        <v>196</v>
      </c>
      <c r="F165" s="40" t="str">
        <f t="shared" si="28"/>
        <v>KMR 8 Step7</v>
      </c>
      <c r="G165" s="43">
        <v>108786</v>
      </c>
      <c r="H165" s="312">
        <f t="shared" si="32"/>
        <v>3.8668652612282313E-2</v>
      </c>
      <c r="I165" s="312">
        <f t="shared" si="33"/>
        <v>1.1341047802516449E-3</v>
      </c>
      <c r="J165" s="312"/>
      <c r="K165" s="43">
        <v>16500</v>
      </c>
      <c r="L165" s="43">
        <v>7500</v>
      </c>
      <c r="M165" s="42">
        <v>20000</v>
      </c>
      <c r="N165" s="42">
        <v>3000</v>
      </c>
      <c r="O165" s="42">
        <v>20000</v>
      </c>
      <c r="P165" s="42">
        <v>10000</v>
      </c>
      <c r="Q165" s="42"/>
      <c r="R165" s="42"/>
      <c r="S165" s="42">
        <v>7000</v>
      </c>
      <c r="T165" s="42">
        <f t="shared" si="29"/>
        <v>192786</v>
      </c>
      <c r="U165" s="42">
        <f t="shared" si="34"/>
        <v>33723.659999999996</v>
      </c>
      <c r="V165" s="42">
        <v>180000</v>
      </c>
      <c r="W165" s="42">
        <f t="shared" si="30"/>
        <v>406509.66000000003</v>
      </c>
      <c r="X165" s="42">
        <f t="shared" si="31"/>
        <v>372786</v>
      </c>
      <c r="Y165" s="42">
        <f t="shared" si="35"/>
        <v>2534155.66</v>
      </c>
    </row>
    <row r="166" spans="1:25" ht="15.6" x14ac:dyDescent="0.3">
      <c r="A166" s="39" t="s">
        <v>107</v>
      </c>
      <c r="B166" s="40">
        <v>8</v>
      </c>
      <c r="C166" s="40" t="s">
        <v>187</v>
      </c>
      <c r="D166" s="40" t="str">
        <f t="shared" si="27"/>
        <v>KMR 8</v>
      </c>
      <c r="E166" s="40" t="s">
        <v>197</v>
      </c>
      <c r="F166" s="40" t="str">
        <f t="shared" si="28"/>
        <v>KMR 8 Step8</v>
      </c>
      <c r="G166" s="43">
        <v>113228</v>
      </c>
      <c r="H166" s="312">
        <f t="shared" si="32"/>
        <v>4.0832460059198793E-2</v>
      </c>
      <c r="I166" s="312">
        <f t="shared" si="33"/>
        <v>2.1638074469164797E-3</v>
      </c>
      <c r="J166" s="312"/>
      <c r="K166" s="43">
        <v>16500</v>
      </c>
      <c r="L166" s="43">
        <v>7500</v>
      </c>
      <c r="M166" s="42">
        <v>20000</v>
      </c>
      <c r="N166" s="42">
        <v>3000</v>
      </c>
      <c r="O166" s="42">
        <v>20000</v>
      </c>
      <c r="P166" s="42">
        <v>10000</v>
      </c>
      <c r="Q166" s="42"/>
      <c r="R166" s="42"/>
      <c r="S166" s="42">
        <v>7000</v>
      </c>
      <c r="T166" s="42">
        <f t="shared" si="29"/>
        <v>197228</v>
      </c>
      <c r="U166" s="42">
        <f t="shared" si="34"/>
        <v>35100.68</v>
      </c>
      <c r="V166" s="42">
        <v>180000</v>
      </c>
      <c r="W166" s="42">
        <f t="shared" si="30"/>
        <v>412328.68</v>
      </c>
      <c r="X166" s="42">
        <f t="shared" si="31"/>
        <v>377228</v>
      </c>
      <c r="Y166" s="42">
        <f t="shared" si="35"/>
        <v>2588836.6800000002</v>
      </c>
    </row>
    <row r="167" spans="1:25" ht="15.6" x14ac:dyDescent="0.3">
      <c r="A167" s="44" t="s">
        <v>108</v>
      </c>
      <c r="B167" s="40"/>
      <c r="C167" s="40"/>
      <c r="D167" s="40"/>
      <c r="E167" s="40"/>
      <c r="F167" s="40"/>
      <c r="G167" s="42"/>
      <c r="H167" s="312">
        <f t="shared" si="32"/>
        <v>-1</v>
      </c>
      <c r="I167" s="312"/>
      <c r="J167" s="312"/>
      <c r="K167" s="42"/>
      <c r="L167" s="42"/>
      <c r="M167" s="42"/>
      <c r="N167" s="42"/>
      <c r="O167" s="42"/>
      <c r="P167" s="42"/>
      <c r="Q167" s="42"/>
      <c r="R167" s="42"/>
      <c r="S167" s="42"/>
      <c r="T167" s="42">
        <f t="shared" si="29"/>
        <v>0</v>
      </c>
      <c r="U167" s="42"/>
      <c r="V167" s="42"/>
      <c r="W167" s="42">
        <f t="shared" si="30"/>
        <v>0</v>
      </c>
      <c r="X167" s="42">
        <f t="shared" si="31"/>
        <v>180000</v>
      </c>
      <c r="Y167" s="42"/>
    </row>
    <row r="168" spans="1:25" ht="15.6" x14ac:dyDescent="0.3">
      <c r="A168" s="39" t="s">
        <v>109</v>
      </c>
      <c r="B168" s="40">
        <v>6</v>
      </c>
      <c r="C168" s="40" t="s">
        <v>187</v>
      </c>
      <c r="D168" s="40" t="str">
        <f t="shared" si="27"/>
        <v>KMR 6</v>
      </c>
      <c r="E168" s="40" t="s">
        <v>190</v>
      </c>
      <c r="F168" s="40" t="str">
        <f t="shared" si="28"/>
        <v>KMR 6 Step1</v>
      </c>
      <c r="G168" s="41">
        <v>132285</v>
      </c>
      <c r="H168" s="312" t="e">
        <f t="shared" si="32"/>
        <v>#DIV/0!</v>
      </c>
      <c r="I168" s="312"/>
      <c r="J168" s="312"/>
      <c r="K168" s="43">
        <v>35000</v>
      </c>
      <c r="L168" s="43">
        <v>10500</v>
      </c>
      <c r="M168" s="42"/>
      <c r="N168" s="42">
        <v>3000</v>
      </c>
      <c r="O168" s="42"/>
      <c r="P168" s="42"/>
      <c r="Q168" s="42"/>
      <c r="R168" s="42"/>
      <c r="S168" s="42">
        <v>7000</v>
      </c>
      <c r="T168" s="42">
        <f t="shared" si="29"/>
        <v>187785</v>
      </c>
      <c r="U168" s="42">
        <f t="shared" ref="U168:U191" si="36">G168*0.31</f>
        <v>41008.35</v>
      </c>
      <c r="V168" s="42">
        <v>180000</v>
      </c>
      <c r="W168" s="42">
        <f t="shared" si="30"/>
        <v>408793.35</v>
      </c>
      <c r="X168" s="42">
        <f t="shared" si="31"/>
        <v>187785</v>
      </c>
      <c r="Y168" s="42">
        <f t="shared" ref="Y168:Y191" si="37">((T168*12)+S168+U168+V168)</f>
        <v>2481428.35</v>
      </c>
    </row>
    <row r="169" spans="1:25" ht="15.6" x14ac:dyDescent="0.3">
      <c r="A169" s="39" t="s">
        <v>109</v>
      </c>
      <c r="B169" s="40">
        <v>6</v>
      </c>
      <c r="C169" s="40" t="s">
        <v>187</v>
      </c>
      <c r="D169" s="40" t="str">
        <f t="shared" si="27"/>
        <v>KMR 6</v>
      </c>
      <c r="E169" s="40" t="s">
        <v>191</v>
      </c>
      <c r="F169" s="40" t="str">
        <f t="shared" si="28"/>
        <v>KMR 6 step 2</v>
      </c>
      <c r="G169" s="42">
        <v>137246</v>
      </c>
      <c r="H169" s="312">
        <f t="shared" si="32"/>
        <v>3.7502362323770647E-2</v>
      </c>
      <c r="I169" s="312"/>
      <c r="J169" s="312"/>
      <c r="K169" s="43">
        <v>35000</v>
      </c>
      <c r="L169" s="43">
        <v>10500</v>
      </c>
      <c r="M169" s="42"/>
      <c r="N169" s="42">
        <v>3000</v>
      </c>
      <c r="O169" s="42"/>
      <c r="P169" s="42"/>
      <c r="Q169" s="42"/>
      <c r="R169" s="42"/>
      <c r="S169" s="42">
        <v>7000</v>
      </c>
      <c r="T169" s="42">
        <f t="shared" si="29"/>
        <v>192746</v>
      </c>
      <c r="U169" s="42">
        <f t="shared" si="36"/>
        <v>42546.26</v>
      </c>
      <c r="V169" s="42">
        <v>180000</v>
      </c>
      <c r="W169" s="42">
        <f t="shared" si="30"/>
        <v>415292.26</v>
      </c>
      <c r="X169" s="42">
        <f t="shared" si="31"/>
        <v>372746</v>
      </c>
      <c r="Y169" s="42">
        <f t="shared" si="37"/>
        <v>2542498.2599999998</v>
      </c>
    </row>
    <row r="170" spans="1:25" ht="15.6" x14ac:dyDescent="0.3">
      <c r="A170" s="39" t="s">
        <v>109</v>
      </c>
      <c r="B170" s="40">
        <v>6</v>
      </c>
      <c r="C170" s="40" t="s">
        <v>187</v>
      </c>
      <c r="D170" s="40" t="str">
        <f t="shared" si="27"/>
        <v>KMR 6</v>
      </c>
      <c r="E170" s="40" t="s">
        <v>192</v>
      </c>
      <c r="F170" s="40" t="str">
        <f t="shared" si="28"/>
        <v>KMR 6 Step3</v>
      </c>
      <c r="G170" s="42">
        <v>142405</v>
      </c>
      <c r="H170" s="312">
        <f t="shared" si="32"/>
        <v>3.7589437943546626E-2</v>
      </c>
      <c r="I170" s="312">
        <f t="shared" si="33"/>
        <v>8.7075619775979496E-5</v>
      </c>
      <c r="J170" s="312"/>
      <c r="K170" s="43">
        <v>35000</v>
      </c>
      <c r="L170" s="43">
        <v>10500</v>
      </c>
      <c r="M170" s="42"/>
      <c r="N170" s="42">
        <v>3000</v>
      </c>
      <c r="O170" s="42"/>
      <c r="P170" s="42"/>
      <c r="Q170" s="42"/>
      <c r="R170" s="42"/>
      <c r="S170" s="42">
        <v>7000</v>
      </c>
      <c r="T170" s="42">
        <f t="shared" si="29"/>
        <v>197905</v>
      </c>
      <c r="U170" s="42">
        <f t="shared" si="36"/>
        <v>44145.55</v>
      </c>
      <c r="V170" s="42">
        <v>180000</v>
      </c>
      <c r="W170" s="42">
        <f t="shared" si="30"/>
        <v>422050.55</v>
      </c>
      <c r="X170" s="42">
        <f t="shared" si="31"/>
        <v>377905</v>
      </c>
      <c r="Y170" s="42">
        <f t="shared" si="37"/>
        <v>2606005.5499999998</v>
      </c>
    </row>
    <row r="171" spans="1:25" ht="15.6" x14ac:dyDescent="0.3">
      <c r="A171" s="39" t="s">
        <v>109</v>
      </c>
      <c r="B171" s="40">
        <v>6</v>
      </c>
      <c r="C171" s="40" t="s">
        <v>187</v>
      </c>
      <c r="D171" s="40" t="str">
        <f t="shared" si="27"/>
        <v>KMR 6</v>
      </c>
      <c r="E171" s="40" t="s">
        <v>193</v>
      </c>
      <c r="F171" s="40" t="str">
        <f t="shared" si="28"/>
        <v>KMR 6 Step4</v>
      </c>
      <c r="G171" s="42">
        <v>147762</v>
      </c>
      <c r="H171" s="312">
        <f t="shared" si="32"/>
        <v>3.7618061163582739E-2</v>
      </c>
      <c r="I171" s="312">
        <f t="shared" si="33"/>
        <v>2.8623220036112784E-5</v>
      </c>
      <c r="J171" s="312"/>
      <c r="K171" s="43">
        <v>35000</v>
      </c>
      <c r="L171" s="43">
        <v>10500</v>
      </c>
      <c r="M171" s="42"/>
      <c r="N171" s="42">
        <v>3000</v>
      </c>
      <c r="O171" s="42"/>
      <c r="P171" s="42"/>
      <c r="Q171" s="42"/>
      <c r="R171" s="42"/>
      <c r="S171" s="42">
        <v>7000</v>
      </c>
      <c r="T171" s="42">
        <f t="shared" si="29"/>
        <v>203262</v>
      </c>
      <c r="U171" s="42">
        <f t="shared" si="36"/>
        <v>45806.22</v>
      </c>
      <c r="V171" s="42">
        <v>180000</v>
      </c>
      <c r="W171" s="42">
        <f t="shared" si="30"/>
        <v>429068.22</v>
      </c>
      <c r="X171" s="42">
        <f t="shared" si="31"/>
        <v>383262</v>
      </c>
      <c r="Y171" s="42">
        <f t="shared" si="37"/>
        <v>2671950.2200000002</v>
      </c>
    </row>
    <row r="172" spans="1:25" ht="15.6" x14ac:dyDescent="0.3">
      <c r="A172" s="39" t="s">
        <v>109</v>
      </c>
      <c r="B172" s="40">
        <v>6</v>
      </c>
      <c r="C172" s="40" t="s">
        <v>187</v>
      </c>
      <c r="D172" s="40" t="str">
        <f t="shared" si="27"/>
        <v>KMR 6</v>
      </c>
      <c r="E172" s="40" t="s">
        <v>194</v>
      </c>
      <c r="F172" s="40" t="str">
        <f t="shared" si="28"/>
        <v>KMR 6 Step5</v>
      </c>
      <c r="G172" s="43">
        <v>153318</v>
      </c>
      <c r="H172" s="312">
        <f t="shared" si="32"/>
        <v>3.7601007024810167E-2</v>
      </c>
      <c r="I172" s="312">
        <f t="shared" si="33"/>
        <v>-1.705413877257228E-5</v>
      </c>
      <c r="J172" s="312"/>
      <c r="K172" s="43">
        <v>35000</v>
      </c>
      <c r="L172" s="43">
        <v>10500</v>
      </c>
      <c r="M172" s="42"/>
      <c r="N172" s="42">
        <v>3000</v>
      </c>
      <c r="O172" s="42"/>
      <c r="P172" s="42"/>
      <c r="Q172" s="42"/>
      <c r="R172" s="42"/>
      <c r="S172" s="42">
        <v>7000</v>
      </c>
      <c r="T172" s="42">
        <f t="shared" si="29"/>
        <v>208818</v>
      </c>
      <c r="U172" s="42">
        <f t="shared" si="36"/>
        <v>47528.58</v>
      </c>
      <c r="V172" s="42">
        <v>180000</v>
      </c>
      <c r="W172" s="42">
        <f t="shared" si="30"/>
        <v>436346.58</v>
      </c>
      <c r="X172" s="42">
        <f t="shared" si="31"/>
        <v>388818</v>
      </c>
      <c r="Y172" s="42">
        <f t="shared" si="37"/>
        <v>2740344.58</v>
      </c>
    </row>
    <row r="173" spans="1:25" ht="15.6" x14ac:dyDescent="0.3">
      <c r="A173" s="39" t="s">
        <v>109</v>
      </c>
      <c r="B173" s="40">
        <v>6</v>
      </c>
      <c r="C173" s="40" t="s">
        <v>187</v>
      </c>
      <c r="D173" s="40" t="str">
        <f t="shared" si="27"/>
        <v>KMR 6</v>
      </c>
      <c r="E173" s="40" t="s">
        <v>195</v>
      </c>
      <c r="F173" s="40" t="str">
        <f t="shared" si="28"/>
        <v>KMR 6 Step6</v>
      </c>
      <c r="G173" s="43">
        <v>159072</v>
      </c>
      <c r="H173" s="312">
        <f t="shared" si="32"/>
        <v>3.7529839940515793E-2</v>
      </c>
      <c r="I173" s="312">
        <f t="shared" si="33"/>
        <v>-7.1167084294374017E-5</v>
      </c>
      <c r="J173" s="312"/>
      <c r="K173" s="43">
        <v>35000</v>
      </c>
      <c r="L173" s="43">
        <v>10500</v>
      </c>
      <c r="M173" s="42"/>
      <c r="N173" s="42">
        <v>3000</v>
      </c>
      <c r="O173" s="42"/>
      <c r="P173" s="42"/>
      <c r="Q173" s="42"/>
      <c r="R173" s="42"/>
      <c r="S173" s="42">
        <v>7000</v>
      </c>
      <c r="T173" s="42">
        <f t="shared" si="29"/>
        <v>214572</v>
      </c>
      <c r="U173" s="42">
        <f t="shared" si="36"/>
        <v>49312.32</v>
      </c>
      <c r="V173" s="42">
        <v>180000</v>
      </c>
      <c r="W173" s="42">
        <f t="shared" si="30"/>
        <v>443884.32</v>
      </c>
      <c r="X173" s="42">
        <f t="shared" si="31"/>
        <v>394572</v>
      </c>
      <c r="Y173" s="42">
        <f t="shared" si="37"/>
        <v>2811176.32</v>
      </c>
    </row>
    <row r="174" spans="1:25" ht="15.6" x14ac:dyDescent="0.3">
      <c r="A174" s="39" t="s">
        <v>109</v>
      </c>
      <c r="B174" s="40">
        <v>6</v>
      </c>
      <c r="C174" s="40" t="s">
        <v>187</v>
      </c>
      <c r="D174" s="40" t="str">
        <f t="shared" si="27"/>
        <v>KMR 6</v>
      </c>
      <c r="E174" s="40" t="s">
        <v>196</v>
      </c>
      <c r="F174" s="40" t="str">
        <f t="shared" si="28"/>
        <v>KMR 6 Step7</v>
      </c>
      <c r="G174" s="43">
        <v>165224</v>
      </c>
      <c r="H174" s="312">
        <f t="shared" si="32"/>
        <v>3.8674311003822168E-2</v>
      </c>
      <c r="I174" s="312">
        <f t="shared" si="33"/>
        <v>1.1444710633063751E-3</v>
      </c>
      <c r="J174" s="312"/>
      <c r="K174" s="43">
        <v>35000</v>
      </c>
      <c r="L174" s="43">
        <v>10500</v>
      </c>
      <c r="M174" s="42"/>
      <c r="N174" s="42">
        <v>3000</v>
      </c>
      <c r="O174" s="42"/>
      <c r="P174" s="42"/>
      <c r="Q174" s="42"/>
      <c r="R174" s="42"/>
      <c r="S174" s="42">
        <v>7000</v>
      </c>
      <c r="T174" s="42">
        <f t="shared" si="29"/>
        <v>220724</v>
      </c>
      <c r="U174" s="42">
        <f t="shared" si="36"/>
        <v>51219.44</v>
      </c>
      <c r="V174" s="42">
        <v>180000</v>
      </c>
      <c r="W174" s="42">
        <f t="shared" si="30"/>
        <v>451943.44</v>
      </c>
      <c r="X174" s="42">
        <f t="shared" si="31"/>
        <v>400724</v>
      </c>
      <c r="Y174" s="42">
        <f t="shared" si="37"/>
        <v>2886907.44</v>
      </c>
    </row>
    <row r="175" spans="1:25" ht="15.6" x14ac:dyDescent="0.3">
      <c r="A175" s="39" t="s">
        <v>109</v>
      </c>
      <c r="B175" s="40">
        <v>6</v>
      </c>
      <c r="C175" s="40" t="s">
        <v>187</v>
      </c>
      <c r="D175" s="40" t="str">
        <f t="shared" si="27"/>
        <v>KMR 6</v>
      </c>
      <c r="E175" s="40" t="s">
        <v>197</v>
      </c>
      <c r="F175" s="40" t="str">
        <f t="shared" si="28"/>
        <v>KMR 6 Step8</v>
      </c>
      <c r="G175" s="43">
        <v>171970</v>
      </c>
      <c r="H175" s="312">
        <f t="shared" si="32"/>
        <v>4.0829419454800758E-2</v>
      </c>
      <c r="I175" s="312">
        <f t="shared" si="33"/>
        <v>2.1551084509785906E-3</v>
      </c>
      <c r="J175" s="312"/>
      <c r="K175" s="43">
        <v>35000</v>
      </c>
      <c r="L175" s="43">
        <v>10500</v>
      </c>
      <c r="M175" s="42"/>
      <c r="N175" s="42">
        <v>3000</v>
      </c>
      <c r="O175" s="42"/>
      <c r="P175" s="42"/>
      <c r="Q175" s="42"/>
      <c r="R175" s="42"/>
      <c r="S175" s="42">
        <v>7000</v>
      </c>
      <c r="T175" s="42">
        <f t="shared" si="29"/>
        <v>227470</v>
      </c>
      <c r="U175" s="42">
        <f t="shared" si="36"/>
        <v>53310.7</v>
      </c>
      <c r="V175" s="42">
        <v>180000</v>
      </c>
      <c r="W175" s="42">
        <f t="shared" si="30"/>
        <v>460780.7</v>
      </c>
      <c r="X175" s="42">
        <f t="shared" si="31"/>
        <v>407470</v>
      </c>
      <c r="Y175" s="42">
        <f t="shared" si="37"/>
        <v>2969950.7</v>
      </c>
    </row>
    <row r="176" spans="1:25" ht="15.6" x14ac:dyDescent="0.3">
      <c r="A176" s="39" t="s">
        <v>110</v>
      </c>
      <c r="B176" s="40">
        <v>7</v>
      </c>
      <c r="C176" s="40" t="s">
        <v>187</v>
      </c>
      <c r="D176" s="40" t="str">
        <f t="shared" si="27"/>
        <v>KMR 7</v>
      </c>
      <c r="E176" s="40" t="s">
        <v>190</v>
      </c>
      <c r="F176" s="40" t="str">
        <f t="shared" si="28"/>
        <v>KMR 7 Step1</v>
      </c>
      <c r="G176" s="42">
        <v>116410</v>
      </c>
      <c r="H176" s="312">
        <f t="shared" si="32"/>
        <v>-0.32307960690818166</v>
      </c>
      <c r="I176" s="312"/>
      <c r="J176" s="312"/>
      <c r="K176" s="42">
        <v>28000</v>
      </c>
      <c r="L176" s="42">
        <v>8500</v>
      </c>
      <c r="M176" s="42"/>
      <c r="N176" s="42">
        <v>3000</v>
      </c>
      <c r="O176" s="42"/>
      <c r="P176" s="42"/>
      <c r="Q176" s="42"/>
      <c r="R176" s="42"/>
      <c r="S176" s="42">
        <v>7000</v>
      </c>
      <c r="T176" s="42">
        <f t="shared" si="29"/>
        <v>162910</v>
      </c>
      <c r="U176" s="42">
        <f t="shared" si="36"/>
        <v>36087.1</v>
      </c>
      <c r="V176" s="42">
        <v>180000</v>
      </c>
      <c r="W176" s="42">
        <f t="shared" si="30"/>
        <v>378997.1</v>
      </c>
      <c r="X176" s="42">
        <f t="shared" si="31"/>
        <v>342910</v>
      </c>
      <c r="Y176" s="42">
        <f t="shared" si="37"/>
        <v>2178007.1</v>
      </c>
    </row>
    <row r="177" spans="1:25" ht="15.6" x14ac:dyDescent="0.3">
      <c r="A177" s="39" t="s">
        <v>110</v>
      </c>
      <c r="B177" s="40">
        <v>7</v>
      </c>
      <c r="C177" s="40" t="s">
        <v>187</v>
      </c>
      <c r="D177" s="40" t="str">
        <f t="shared" si="27"/>
        <v>KMR 7</v>
      </c>
      <c r="E177" s="40" t="s">
        <v>191</v>
      </c>
      <c r="F177" s="40" t="str">
        <f t="shared" si="28"/>
        <v>KMR 7 step 2</v>
      </c>
      <c r="G177" s="42">
        <v>121399</v>
      </c>
      <c r="H177" s="312">
        <f t="shared" si="32"/>
        <v>4.2857142857142858E-2</v>
      </c>
      <c r="I177" s="312"/>
      <c r="J177" s="312"/>
      <c r="K177" s="42">
        <v>28000</v>
      </c>
      <c r="L177" s="42">
        <v>8500</v>
      </c>
      <c r="M177" s="42"/>
      <c r="N177" s="42">
        <v>3000</v>
      </c>
      <c r="O177" s="42"/>
      <c r="P177" s="42"/>
      <c r="Q177" s="42"/>
      <c r="R177" s="42"/>
      <c r="S177" s="42">
        <v>7000</v>
      </c>
      <c r="T177" s="42">
        <f t="shared" si="29"/>
        <v>167899</v>
      </c>
      <c r="U177" s="42">
        <f t="shared" si="36"/>
        <v>37633.69</v>
      </c>
      <c r="V177" s="42">
        <v>180000</v>
      </c>
      <c r="W177" s="42">
        <f t="shared" si="30"/>
        <v>385532.69</v>
      </c>
      <c r="X177" s="42">
        <f t="shared" si="31"/>
        <v>347899</v>
      </c>
      <c r="Y177" s="42">
        <f t="shared" si="37"/>
        <v>2239421.69</v>
      </c>
    </row>
    <row r="178" spans="1:25" ht="15.6" x14ac:dyDescent="0.3">
      <c r="A178" s="39" t="s">
        <v>110</v>
      </c>
      <c r="B178" s="40">
        <v>7</v>
      </c>
      <c r="C178" s="40" t="s">
        <v>187</v>
      </c>
      <c r="D178" s="40" t="str">
        <f t="shared" si="27"/>
        <v>KMR 7</v>
      </c>
      <c r="E178" s="40" t="s">
        <v>192</v>
      </c>
      <c r="F178" s="40" t="str">
        <f t="shared" si="28"/>
        <v>KMR 7 Step3</v>
      </c>
      <c r="G178" s="42">
        <v>126388</v>
      </c>
      <c r="H178" s="312">
        <f t="shared" si="32"/>
        <v>4.1095890410958902E-2</v>
      </c>
      <c r="I178" s="312">
        <f t="shared" si="33"/>
        <v>-1.7612524461839557E-3</v>
      </c>
      <c r="J178" s="312"/>
      <c r="K178" s="42">
        <v>28000</v>
      </c>
      <c r="L178" s="42">
        <v>8500</v>
      </c>
      <c r="M178" s="42"/>
      <c r="N178" s="42">
        <v>3000</v>
      </c>
      <c r="O178" s="42"/>
      <c r="P178" s="42"/>
      <c r="Q178" s="42"/>
      <c r="R178" s="42"/>
      <c r="S178" s="42">
        <v>7000</v>
      </c>
      <c r="T178" s="42">
        <f t="shared" si="29"/>
        <v>172888</v>
      </c>
      <c r="U178" s="42">
        <f t="shared" si="36"/>
        <v>39180.28</v>
      </c>
      <c r="V178" s="42">
        <v>180000</v>
      </c>
      <c r="W178" s="42">
        <f t="shared" si="30"/>
        <v>392068.28</v>
      </c>
      <c r="X178" s="42">
        <f t="shared" si="31"/>
        <v>352888</v>
      </c>
      <c r="Y178" s="42">
        <f t="shared" si="37"/>
        <v>2300836.2799999998</v>
      </c>
    </row>
    <row r="179" spans="1:25" ht="15.6" x14ac:dyDescent="0.3">
      <c r="A179" s="39" t="s">
        <v>110</v>
      </c>
      <c r="B179" s="40">
        <v>7</v>
      </c>
      <c r="C179" s="40" t="s">
        <v>187</v>
      </c>
      <c r="D179" s="40" t="str">
        <f t="shared" si="27"/>
        <v>KMR 7</v>
      </c>
      <c r="E179" s="40" t="s">
        <v>193</v>
      </c>
      <c r="F179" s="40" t="str">
        <f t="shared" si="28"/>
        <v>KMR 7 Step4</v>
      </c>
      <c r="G179" s="42">
        <v>131377</v>
      </c>
      <c r="H179" s="312">
        <f t="shared" si="32"/>
        <v>3.9473684210526314E-2</v>
      </c>
      <c r="I179" s="312">
        <f t="shared" si="33"/>
        <v>-1.6222062004325882E-3</v>
      </c>
      <c r="J179" s="312"/>
      <c r="K179" s="42">
        <v>28000</v>
      </c>
      <c r="L179" s="42">
        <v>8500</v>
      </c>
      <c r="M179" s="42"/>
      <c r="N179" s="42">
        <v>3000</v>
      </c>
      <c r="O179" s="42"/>
      <c r="P179" s="42"/>
      <c r="Q179" s="42"/>
      <c r="R179" s="42"/>
      <c r="S179" s="42">
        <v>7000</v>
      </c>
      <c r="T179" s="42">
        <f t="shared" si="29"/>
        <v>177877</v>
      </c>
      <c r="U179" s="42">
        <f t="shared" si="36"/>
        <v>40726.870000000003</v>
      </c>
      <c r="V179" s="42">
        <v>180000</v>
      </c>
      <c r="W179" s="42">
        <f t="shared" si="30"/>
        <v>398603.87</v>
      </c>
      <c r="X179" s="42">
        <f t="shared" si="31"/>
        <v>357877</v>
      </c>
      <c r="Y179" s="42">
        <f t="shared" si="37"/>
        <v>2362250.87</v>
      </c>
    </row>
    <row r="180" spans="1:25" ht="15.6" x14ac:dyDescent="0.3">
      <c r="A180" s="39" t="s">
        <v>110</v>
      </c>
      <c r="B180" s="40">
        <v>7</v>
      </c>
      <c r="C180" s="40" t="s">
        <v>187</v>
      </c>
      <c r="D180" s="40" t="str">
        <f t="shared" si="27"/>
        <v>KMR 7</v>
      </c>
      <c r="E180" s="40" t="s">
        <v>194</v>
      </c>
      <c r="F180" s="40" t="str">
        <f t="shared" si="28"/>
        <v>KMR 7 Step5</v>
      </c>
      <c r="G180" s="42">
        <v>136367</v>
      </c>
      <c r="H180" s="312">
        <f t="shared" si="32"/>
        <v>3.7982295226713959E-2</v>
      </c>
      <c r="I180" s="312">
        <f t="shared" si="33"/>
        <v>-1.4913889838123542E-3</v>
      </c>
      <c r="J180" s="312"/>
      <c r="K180" s="42">
        <v>28000</v>
      </c>
      <c r="L180" s="42">
        <v>8500</v>
      </c>
      <c r="M180" s="42"/>
      <c r="N180" s="42">
        <v>3000</v>
      </c>
      <c r="O180" s="42"/>
      <c r="P180" s="42"/>
      <c r="Q180" s="42"/>
      <c r="R180" s="42"/>
      <c r="S180" s="42">
        <v>7000</v>
      </c>
      <c r="T180" s="42">
        <f t="shared" si="29"/>
        <v>182867</v>
      </c>
      <c r="U180" s="42">
        <f t="shared" si="36"/>
        <v>42273.77</v>
      </c>
      <c r="V180" s="42">
        <v>180000</v>
      </c>
      <c r="W180" s="42">
        <f t="shared" si="30"/>
        <v>405140.77</v>
      </c>
      <c r="X180" s="42">
        <f t="shared" si="31"/>
        <v>362867</v>
      </c>
      <c r="Y180" s="42">
        <f t="shared" si="37"/>
        <v>2423677.77</v>
      </c>
    </row>
    <row r="181" spans="1:25" ht="15.6" x14ac:dyDescent="0.3">
      <c r="A181" s="39" t="s">
        <v>110</v>
      </c>
      <c r="B181" s="40">
        <v>7</v>
      </c>
      <c r="C181" s="40" t="s">
        <v>187</v>
      </c>
      <c r="D181" s="40" t="str">
        <f t="shared" si="27"/>
        <v>KMR 7</v>
      </c>
      <c r="E181" s="40" t="s">
        <v>195</v>
      </c>
      <c r="F181" s="40" t="str">
        <f t="shared" si="28"/>
        <v>KMR 7 Step6</v>
      </c>
      <c r="G181" s="42">
        <v>141356</v>
      </c>
      <c r="H181" s="312">
        <f t="shared" si="32"/>
        <v>3.658509756759333E-2</v>
      </c>
      <c r="I181" s="312">
        <f t="shared" si="33"/>
        <v>-1.3971976591206289E-3</v>
      </c>
      <c r="J181" s="312"/>
      <c r="K181" s="42">
        <v>28000</v>
      </c>
      <c r="L181" s="42">
        <v>8500</v>
      </c>
      <c r="M181" s="42"/>
      <c r="N181" s="42">
        <v>3000</v>
      </c>
      <c r="O181" s="42"/>
      <c r="P181" s="42"/>
      <c r="Q181" s="42"/>
      <c r="R181" s="42"/>
      <c r="S181" s="42">
        <v>7000</v>
      </c>
      <c r="T181" s="42">
        <f t="shared" si="29"/>
        <v>187856</v>
      </c>
      <c r="U181" s="42">
        <f t="shared" si="36"/>
        <v>43820.36</v>
      </c>
      <c r="V181" s="42">
        <v>180000</v>
      </c>
      <c r="W181" s="42">
        <f t="shared" si="30"/>
        <v>411676.36</v>
      </c>
      <c r="X181" s="42">
        <f t="shared" si="31"/>
        <v>367856</v>
      </c>
      <c r="Y181" s="42">
        <f t="shared" si="37"/>
        <v>2485092.36</v>
      </c>
    </row>
    <row r="182" spans="1:25" ht="15.6" x14ac:dyDescent="0.3">
      <c r="A182" s="39" t="s">
        <v>110</v>
      </c>
      <c r="B182" s="40">
        <v>7</v>
      </c>
      <c r="C182" s="40" t="s">
        <v>187</v>
      </c>
      <c r="D182" s="40" t="str">
        <f t="shared" si="27"/>
        <v>KMR 7</v>
      </c>
      <c r="E182" s="40" t="s">
        <v>196</v>
      </c>
      <c r="F182" s="40" t="str">
        <f t="shared" si="28"/>
        <v>KMR 7 Step7</v>
      </c>
      <c r="G182" s="42">
        <v>146345</v>
      </c>
      <c r="H182" s="312">
        <f t="shared" si="32"/>
        <v>3.5293867964571721E-2</v>
      </c>
      <c r="I182" s="312">
        <f t="shared" si="33"/>
        <v>-1.2912296030216097E-3</v>
      </c>
      <c r="J182" s="312"/>
      <c r="K182" s="42">
        <v>28000</v>
      </c>
      <c r="L182" s="42">
        <v>8500</v>
      </c>
      <c r="M182" s="42"/>
      <c r="N182" s="42">
        <v>3000</v>
      </c>
      <c r="O182" s="42"/>
      <c r="P182" s="42"/>
      <c r="Q182" s="42"/>
      <c r="R182" s="42"/>
      <c r="S182" s="42">
        <v>7000</v>
      </c>
      <c r="T182" s="42">
        <f t="shared" si="29"/>
        <v>192845</v>
      </c>
      <c r="U182" s="42">
        <f t="shared" si="36"/>
        <v>45366.95</v>
      </c>
      <c r="V182" s="42">
        <v>180000</v>
      </c>
      <c r="W182" s="42">
        <f t="shared" si="30"/>
        <v>418211.95</v>
      </c>
      <c r="X182" s="42">
        <f t="shared" si="31"/>
        <v>372845</v>
      </c>
      <c r="Y182" s="42">
        <f t="shared" si="37"/>
        <v>2546506.9500000002</v>
      </c>
    </row>
    <row r="183" spans="1:25" ht="15.6" x14ac:dyDescent="0.3">
      <c r="A183" s="39" t="s">
        <v>110</v>
      </c>
      <c r="B183" s="40">
        <v>7</v>
      </c>
      <c r="C183" s="40" t="s">
        <v>187</v>
      </c>
      <c r="D183" s="40" t="str">
        <f t="shared" si="27"/>
        <v>KMR 7</v>
      </c>
      <c r="E183" s="40" t="s">
        <v>197</v>
      </c>
      <c r="F183" s="40" t="str">
        <f t="shared" si="28"/>
        <v>KMR 7 Step8</v>
      </c>
      <c r="G183" s="42">
        <v>151334</v>
      </c>
      <c r="H183" s="312">
        <f t="shared" si="32"/>
        <v>3.4090676141993237E-2</v>
      </c>
      <c r="I183" s="312">
        <f t="shared" si="33"/>
        <v>-1.2031918225784838E-3</v>
      </c>
      <c r="J183" s="312"/>
      <c r="K183" s="42">
        <v>28000</v>
      </c>
      <c r="L183" s="42">
        <v>8500</v>
      </c>
      <c r="M183" s="42"/>
      <c r="N183" s="42">
        <v>3000</v>
      </c>
      <c r="O183" s="42"/>
      <c r="P183" s="42"/>
      <c r="Q183" s="42"/>
      <c r="R183" s="42"/>
      <c r="S183" s="42">
        <v>7000</v>
      </c>
      <c r="T183" s="42">
        <f t="shared" si="29"/>
        <v>197834</v>
      </c>
      <c r="U183" s="42">
        <f t="shared" si="36"/>
        <v>46913.54</v>
      </c>
      <c r="V183" s="42">
        <v>180000</v>
      </c>
      <c r="W183" s="42">
        <f t="shared" si="30"/>
        <v>424747.54000000004</v>
      </c>
      <c r="X183" s="42">
        <f t="shared" si="31"/>
        <v>377834</v>
      </c>
      <c r="Y183" s="42">
        <f t="shared" si="37"/>
        <v>2607921.54</v>
      </c>
    </row>
    <row r="184" spans="1:25" ht="15.6" x14ac:dyDescent="0.3">
      <c r="A184" s="39" t="s">
        <v>111</v>
      </c>
      <c r="B184" s="40">
        <v>8</v>
      </c>
      <c r="C184" s="40" t="s">
        <v>187</v>
      </c>
      <c r="D184" s="40" t="str">
        <f t="shared" si="27"/>
        <v>KMR 8</v>
      </c>
      <c r="E184" s="40" t="s">
        <v>190</v>
      </c>
      <c r="F184" s="40" t="str">
        <f t="shared" si="28"/>
        <v>KMR 8 Step1</v>
      </c>
      <c r="G184" s="42">
        <v>87098</v>
      </c>
      <c r="H184" s="312">
        <f t="shared" si="32"/>
        <v>-0.42446509046215658</v>
      </c>
      <c r="I184" s="312"/>
      <c r="J184" s="312"/>
      <c r="K184" s="43">
        <v>16500</v>
      </c>
      <c r="L184" s="43">
        <v>7500</v>
      </c>
      <c r="M184" s="42"/>
      <c r="N184" s="42">
        <v>3000</v>
      </c>
      <c r="O184" s="42"/>
      <c r="P184" s="42"/>
      <c r="Q184" s="42"/>
      <c r="R184" s="42"/>
      <c r="S184" s="42">
        <v>7000</v>
      </c>
      <c r="T184" s="42">
        <f t="shared" si="29"/>
        <v>121098</v>
      </c>
      <c r="U184" s="42">
        <f t="shared" si="36"/>
        <v>27000.38</v>
      </c>
      <c r="V184" s="42">
        <v>180000</v>
      </c>
      <c r="W184" s="42">
        <f t="shared" si="30"/>
        <v>328098.38</v>
      </c>
      <c r="X184" s="42">
        <f t="shared" si="31"/>
        <v>301098</v>
      </c>
      <c r="Y184" s="42">
        <f t="shared" si="37"/>
        <v>1667176.38</v>
      </c>
    </row>
    <row r="185" spans="1:25" ht="15.6" x14ac:dyDescent="0.3">
      <c r="A185" s="39" t="s">
        <v>111</v>
      </c>
      <c r="B185" s="40">
        <v>8</v>
      </c>
      <c r="C185" s="40" t="s">
        <v>187</v>
      </c>
      <c r="D185" s="40" t="str">
        <f t="shared" si="27"/>
        <v>KMR 8</v>
      </c>
      <c r="E185" s="40" t="s">
        <v>191</v>
      </c>
      <c r="F185" s="40" t="str">
        <f t="shared" si="28"/>
        <v>KMR 8 step 2</v>
      </c>
      <c r="G185" s="42">
        <v>90364</v>
      </c>
      <c r="H185" s="312">
        <f t="shared" si="32"/>
        <v>3.7497990769018809E-2</v>
      </c>
      <c r="I185" s="312"/>
      <c r="J185" s="312"/>
      <c r="K185" s="43">
        <v>16500</v>
      </c>
      <c r="L185" s="43">
        <v>7500</v>
      </c>
      <c r="M185" s="42"/>
      <c r="N185" s="42">
        <v>3000</v>
      </c>
      <c r="O185" s="42"/>
      <c r="P185" s="42"/>
      <c r="Q185" s="42"/>
      <c r="R185" s="42"/>
      <c r="S185" s="42">
        <v>7000</v>
      </c>
      <c r="T185" s="42">
        <f t="shared" si="29"/>
        <v>124364</v>
      </c>
      <c r="U185" s="42">
        <f t="shared" si="36"/>
        <v>28012.84</v>
      </c>
      <c r="V185" s="42">
        <v>180000</v>
      </c>
      <c r="W185" s="42">
        <f t="shared" si="30"/>
        <v>332376.83999999997</v>
      </c>
      <c r="X185" s="42">
        <f t="shared" si="31"/>
        <v>304364</v>
      </c>
      <c r="Y185" s="42">
        <f t="shared" si="37"/>
        <v>1707380.84</v>
      </c>
    </row>
    <row r="186" spans="1:25" ht="15.6" x14ac:dyDescent="0.3">
      <c r="A186" s="39" t="s">
        <v>111</v>
      </c>
      <c r="B186" s="40">
        <v>8</v>
      </c>
      <c r="C186" s="40" t="s">
        <v>187</v>
      </c>
      <c r="D186" s="40" t="str">
        <f t="shared" si="27"/>
        <v>KMR 8</v>
      </c>
      <c r="E186" s="40" t="s">
        <v>192</v>
      </c>
      <c r="F186" s="40" t="str">
        <f t="shared" si="28"/>
        <v>KMR 8 Step3</v>
      </c>
      <c r="G186" s="42">
        <v>93761</v>
      </c>
      <c r="H186" s="312">
        <f t="shared" si="32"/>
        <v>3.759240405471205E-2</v>
      </c>
      <c r="I186" s="312">
        <f t="shared" si="33"/>
        <v>9.4413285693241422E-5</v>
      </c>
      <c r="J186" s="312"/>
      <c r="K186" s="43">
        <v>16500</v>
      </c>
      <c r="L186" s="43">
        <v>7500</v>
      </c>
      <c r="M186" s="42"/>
      <c r="N186" s="42">
        <v>3000</v>
      </c>
      <c r="O186" s="42"/>
      <c r="P186" s="42"/>
      <c r="Q186" s="42"/>
      <c r="R186" s="42"/>
      <c r="S186" s="42">
        <v>7000</v>
      </c>
      <c r="T186" s="42">
        <f t="shared" si="29"/>
        <v>127761</v>
      </c>
      <c r="U186" s="42">
        <f t="shared" si="36"/>
        <v>29065.91</v>
      </c>
      <c r="V186" s="42">
        <v>180000</v>
      </c>
      <c r="W186" s="42">
        <f t="shared" si="30"/>
        <v>336826.91000000003</v>
      </c>
      <c r="X186" s="42">
        <f t="shared" si="31"/>
        <v>307761</v>
      </c>
      <c r="Y186" s="42">
        <f t="shared" si="37"/>
        <v>1749197.91</v>
      </c>
    </row>
    <row r="187" spans="1:25" ht="15.6" x14ac:dyDescent="0.3">
      <c r="A187" s="39" t="s">
        <v>111</v>
      </c>
      <c r="B187" s="40">
        <v>8</v>
      </c>
      <c r="C187" s="40" t="s">
        <v>187</v>
      </c>
      <c r="D187" s="40" t="str">
        <f t="shared" si="27"/>
        <v>KMR 8</v>
      </c>
      <c r="E187" s="40" t="s">
        <v>193</v>
      </c>
      <c r="F187" s="40" t="str">
        <f t="shared" si="28"/>
        <v>KMR 8 Step4</v>
      </c>
      <c r="G187" s="43">
        <v>97289</v>
      </c>
      <c r="H187" s="312">
        <f t="shared" si="32"/>
        <v>3.7627585030023142E-2</v>
      </c>
      <c r="I187" s="312">
        <f t="shared" si="33"/>
        <v>3.5180975311091545E-5</v>
      </c>
      <c r="J187" s="312"/>
      <c r="K187" s="43">
        <v>16500</v>
      </c>
      <c r="L187" s="43">
        <v>7500</v>
      </c>
      <c r="M187" s="42"/>
      <c r="N187" s="42">
        <v>3000</v>
      </c>
      <c r="O187" s="42"/>
      <c r="P187" s="42"/>
      <c r="Q187" s="42"/>
      <c r="R187" s="42"/>
      <c r="S187" s="42">
        <v>7000</v>
      </c>
      <c r="T187" s="42">
        <f t="shared" si="29"/>
        <v>131289</v>
      </c>
      <c r="U187" s="42">
        <f t="shared" si="36"/>
        <v>30159.59</v>
      </c>
      <c r="V187" s="42">
        <v>180000</v>
      </c>
      <c r="W187" s="42">
        <f t="shared" si="30"/>
        <v>341448.58999999997</v>
      </c>
      <c r="X187" s="42">
        <f t="shared" si="31"/>
        <v>311289</v>
      </c>
      <c r="Y187" s="42">
        <f t="shared" si="37"/>
        <v>1792627.59</v>
      </c>
    </row>
    <row r="188" spans="1:25" ht="15.6" x14ac:dyDescent="0.3">
      <c r="A188" s="39" t="s">
        <v>111</v>
      </c>
      <c r="B188" s="40">
        <v>8</v>
      </c>
      <c r="C188" s="40" t="s">
        <v>187</v>
      </c>
      <c r="D188" s="40" t="str">
        <f t="shared" si="27"/>
        <v>KMR 8</v>
      </c>
      <c r="E188" s="40" t="s">
        <v>194</v>
      </c>
      <c r="F188" s="40" t="str">
        <f t="shared" si="28"/>
        <v>KMR 8 Step5</v>
      </c>
      <c r="G188" s="43">
        <v>100947</v>
      </c>
      <c r="H188" s="312">
        <f t="shared" si="32"/>
        <v>3.7599317497353249E-2</v>
      </c>
      <c r="I188" s="312">
        <f t="shared" si="33"/>
        <v>-2.8267532669892792E-5</v>
      </c>
      <c r="J188" s="312"/>
      <c r="K188" s="43">
        <v>16500</v>
      </c>
      <c r="L188" s="43">
        <v>7500</v>
      </c>
      <c r="M188" s="42"/>
      <c r="N188" s="42">
        <v>3000</v>
      </c>
      <c r="O188" s="42"/>
      <c r="P188" s="42"/>
      <c r="Q188" s="42"/>
      <c r="R188" s="42"/>
      <c r="S188" s="42">
        <v>7000</v>
      </c>
      <c r="T188" s="42">
        <f t="shared" si="29"/>
        <v>134947</v>
      </c>
      <c r="U188" s="42">
        <f t="shared" si="36"/>
        <v>31293.57</v>
      </c>
      <c r="V188" s="42">
        <v>180000</v>
      </c>
      <c r="W188" s="42">
        <f t="shared" si="30"/>
        <v>346240.57</v>
      </c>
      <c r="X188" s="42">
        <f t="shared" si="31"/>
        <v>314947</v>
      </c>
      <c r="Y188" s="42">
        <f t="shared" si="37"/>
        <v>1837657.57</v>
      </c>
    </row>
    <row r="189" spans="1:25" ht="15.6" x14ac:dyDescent="0.3">
      <c r="A189" s="39" t="s">
        <v>111</v>
      </c>
      <c r="B189" s="40">
        <v>8</v>
      </c>
      <c r="C189" s="40" t="s">
        <v>187</v>
      </c>
      <c r="D189" s="40" t="str">
        <f t="shared" si="27"/>
        <v>KMR 8</v>
      </c>
      <c r="E189" s="40" t="s">
        <v>195</v>
      </c>
      <c r="F189" s="40" t="str">
        <f t="shared" si="28"/>
        <v>KMR 8 Step6</v>
      </c>
      <c r="G189" s="43">
        <v>104736</v>
      </c>
      <c r="H189" s="312">
        <f t="shared" si="32"/>
        <v>3.7534547832030668E-2</v>
      </c>
      <c r="I189" s="312">
        <f t="shared" si="33"/>
        <v>-6.4769665322580994E-5</v>
      </c>
      <c r="J189" s="312"/>
      <c r="K189" s="43">
        <v>16500</v>
      </c>
      <c r="L189" s="43">
        <v>7500</v>
      </c>
      <c r="M189" s="42"/>
      <c r="N189" s="42">
        <v>3000</v>
      </c>
      <c r="O189" s="42"/>
      <c r="P189" s="42"/>
      <c r="Q189" s="42"/>
      <c r="R189" s="42"/>
      <c r="S189" s="42">
        <v>7000</v>
      </c>
      <c r="T189" s="42">
        <f t="shared" si="29"/>
        <v>138736</v>
      </c>
      <c r="U189" s="42">
        <f t="shared" si="36"/>
        <v>32468.16</v>
      </c>
      <c r="V189" s="42">
        <v>180000</v>
      </c>
      <c r="W189" s="42">
        <f t="shared" si="30"/>
        <v>351204.16000000003</v>
      </c>
      <c r="X189" s="42">
        <f t="shared" si="31"/>
        <v>318736</v>
      </c>
      <c r="Y189" s="42">
        <f t="shared" si="37"/>
        <v>1884300.16</v>
      </c>
    </row>
    <row r="190" spans="1:25" ht="15.6" x14ac:dyDescent="0.3">
      <c r="A190" s="39" t="s">
        <v>111</v>
      </c>
      <c r="B190" s="40">
        <v>8</v>
      </c>
      <c r="C190" s="40" t="s">
        <v>187</v>
      </c>
      <c r="D190" s="40" t="str">
        <f t="shared" si="27"/>
        <v>KMR 8</v>
      </c>
      <c r="E190" s="40" t="s">
        <v>196</v>
      </c>
      <c r="F190" s="40" t="str">
        <f t="shared" si="28"/>
        <v>KMR 8 Step7</v>
      </c>
      <c r="G190" s="43">
        <v>108786</v>
      </c>
      <c r="H190" s="312">
        <f t="shared" si="32"/>
        <v>3.8668652612282313E-2</v>
      </c>
      <c r="I190" s="312">
        <f t="shared" si="33"/>
        <v>1.1341047802516449E-3</v>
      </c>
      <c r="J190" s="312"/>
      <c r="K190" s="43">
        <v>16500</v>
      </c>
      <c r="L190" s="43">
        <v>7500</v>
      </c>
      <c r="M190" s="42"/>
      <c r="N190" s="42">
        <v>3000</v>
      </c>
      <c r="O190" s="42"/>
      <c r="P190" s="42"/>
      <c r="Q190" s="42"/>
      <c r="R190" s="42"/>
      <c r="S190" s="42">
        <v>7000</v>
      </c>
      <c r="T190" s="42">
        <f t="shared" si="29"/>
        <v>142786</v>
      </c>
      <c r="U190" s="42">
        <f t="shared" si="36"/>
        <v>33723.659999999996</v>
      </c>
      <c r="V190" s="42">
        <v>180000</v>
      </c>
      <c r="W190" s="42">
        <f t="shared" si="30"/>
        <v>356509.66000000003</v>
      </c>
      <c r="X190" s="42">
        <f t="shared" si="31"/>
        <v>322786</v>
      </c>
      <c r="Y190" s="42">
        <f t="shared" si="37"/>
        <v>1934155.66</v>
      </c>
    </row>
    <row r="191" spans="1:25" ht="15.6" x14ac:dyDescent="0.3">
      <c r="A191" s="39" t="s">
        <v>111</v>
      </c>
      <c r="B191" s="40">
        <v>8</v>
      </c>
      <c r="C191" s="40" t="s">
        <v>187</v>
      </c>
      <c r="D191" s="40" t="str">
        <f t="shared" si="27"/>
        <v>KMR 8</v>
      </c>
      <c r="E191" s="40" t="s">
        <v>197</v>
      </c>
      <c r="F191" s="40" t="str">
        <f t="shared" si="28"/>
        <v>KMR 8 Step8</v>
      </c>
      <c r="G191" s="43">
        <v>113228</v>
      </c>
      <c r="H191" s="312">
        <f t="shared" si="32"/>
        <v>4.0832460059198793E-2</v>
      </c>
      <c r="I191" s="312">
        <f t="shared" si="33"/>
        <v>2.1638074469164797E-3</v>
      </c>
      <c r="J191" s="312"/>
      <c r="K191" s="43">
        <v>16500</v>
      </c>
      <c r="L191" s="43">
        <v>7500</v>
      </c>
      <c r="M191" s="42"/>
      <c r="N191" s="42">
        <v>3000</v>
      </c>
      <c r="O191" s="42"/>
      <c r="P191" s="42"/>
      <c r="Q191" s="42"/>
      <c r="R191" s="42"/>
      <c r="S191" s="42">
        <v>7000</v>
      </c>
      <c r="T191" s="42">
        <f t="shared" si="29"/>
        <v>147228</v>
      </c>
      <c r="U191" s="42">
        <f t="shared" si="36"/>
        <v>35100.68</v>
      </c>
      <c r="V191" s="42">
        <v>180000</v>
      </c>
      <c r="W191" s="42">
        <f t="shared" si="30"/>
        <v>362328.68</v>
      </c>
      <c r="X191" s="42">
        <f t="shared" si="31"/>
        <v>327228</v>
      </c>
      <c r="Y191" s="42">
        <f t="shared" si="37"/>
        <v>1988836.68</v>
      </c>
    </row>
    <row r="192" spans="1:25" ht="15.6" x14ac:dyDescent="0.3">
      <c r="A192" s="44" t="s">
        <v>112</v>
      </c>
      <c r="B192" s="40"/>
      <c r="C192" s="40"/>
      <c r="D192" s="40"/>
      <c r="E192" s="40"/>
      <c r="F192" s="40"/>
      <c r="G192" s="42"/>
      <c r="H192" s="312">
        <f t="shared" si="32"/>
        <v>-1</v>
      </c>
      <c r="I192" s="312"/>
      <c r="J192" s="312"/>
      <c r="K192" s="42"/>
      <c r="L192" s="42"/>
      <c r="M192" s="42"/>
      <c r="N192" s="42"/>
      <c r="O192" s="42"/>
      <c r="P192" s="42"/>
      <c r="Q192" s="42"/>
      <c r="R192" s="42"/>
      <c r="S192" s="42"/>
      <c r="T192" s="42">
        <f t="shared" si="29"/>
        <v>0</v>
      </c>
      <c r="U192" s="42"/>
      <c r="V192" s="42"/>
      <c r="W192" s="42">
        <f t="shared" si="30"/>
        <v>0</v>
      </c>
      <c r="X192" s="42">
        <f t="shared" si="31"/>
        <v>180000</v>
      </c>
      <c r="Y192" s="42"/>
    </row>
    <row r="193" spans="1:25" ht="15.6" x14ac:dyDescent="0.3">
      <c r="A193" s="39" t="s">
        <v>113</v>
      </c>
      <c r="B193" s="40">
        <v>6</v>
      </c>
      <c r="C193" s="40" t="s">
        <v>187</v>
      </c>
      <c r="D193" s="40" t="str">
        <f t="shared" si="27"/>
        <v>KMR 6</v>
      </c>
      <c r="E193" s="40" t="s">
        <v>190</v>
      </c>
      <c r="F193" s="40" t="str">
        <f t="shared" si="28"/>
        <v>KMR 6 Step1</v>
      </c>
      <c r="G193" s="41">
        <v>132285</v>
      </c>
      <c r="H193" s="312" t="e">
        <f t="shared" si="32"/>
        <v>#DIV/0!</v>
      </c>
      <c r="I193" s="312"/>
      <c r="J193" s="312"/>
      <c r="K193" s="43">
        <v>35000</v>
      </c>
      <c r="L193" s="43">
        <v>10500</v>
      </c>
      <c r="M193" s="42"/>
      <c r="N193" s="42"/>
      <c r="O193" s="42"/>
      <c r="P193" s="42"/>
      <c r="Q193" s="42"/>
      <c r="R193" s="42"/>
      <c r="S193" s="42">
        <v>7000</v>
      </c>
      <c r="T193" s="42">
        <f t="shared" si="29"/>
        <v>184785</v>
      </c>
      <c r="U193" s="42">
        <f t="shared" ref="U193:U216" si="38">G193*0.31</f>
        <v>41008.35</v>
      </c>
      <c r="V193" s="42">
        <v>180000</v>
      </c>
      <c r="W193" s="42">
        <f t="shared" si="30"/>
        <v>405793.35</v>
      </c>
      <c r="X193" s="42">
        <f t="shared" si="31"/>
        <v>184785</v>
      </c>
      <c r="Y193" s="42">
        <f t="shared" ref="Y193:Y216" si="39">((T193*12)+S193+U193+V193)</f>
        <v>2445428.35</v>
      </c>
    </row>
    <row r="194" spans="1:25" ht="15.6" x14ac:dyDescent="0.3">
      <c r="A194" s="39" t="s">
        <v>113</v>
      </c>
      <c r="B194" s="40">
        <v>6</v>
      </c>
      <c r="C194" s="40" t="s">
        <v>187</v>
      </c>
      <c r="D194" s="40" t="str">
        <f t="shared" si="27"/>
        <v>KMR 6</v>
      </c>
      <c r="E194" s="40" t="s">
        <v>191</v>
      </c>
      <c r="F194" s="40" t="str">
        <f t="shared" si="28"/>
        <v>KMR 6 step 2</v>
      </c>
      <c r="G194" s="42">
        <v>137246</v>
      </c>
      <c r="H194" s="312">
        <f t="shared" si="32"/>
        <v>3.7502362323770647E-2</v>
      </c>
      <c r="I194" s="312"/>
      <c r="J194" s="312"/>
      <c r="K194" s="43">
        <v>35000</v>
      </c>
      <c r="L194" s="43">
        <v>10500</v>
      </c>
      <c r="M194" s="42"/>
      <c r="N194" s="42"/>
      <c r="O194" s="42"/>
      <c r="P194" s="42"/>
      <c r="Q194" s="42"/>
      <c r="R194" s="42"/>
      <c r="S194" s="42">
        <v>7000</v>
      </c>
      <c r="T194" s="42">
        <f t="shared" si="29"/>
        <v>189746</v>
      </c>
      <c r="U194" s="42">
        <f t="shared" si="38"/>
        <v>42546.26</v>
      </c>
      <c r="V194" s="42">
        <v>180000</v>
      </c>
      <c r="W194" s="42">
        <f t="shared" si="30"/>
        <v>412292.26</v>
      </c>
      <c r="X194" s="42">
        <f t="shared" si="31"/>
        <v>369746</v>
      </c>
      <c r="Y194" s="42">
        <f t="shared" si="39"/>
        <v>2506498.2599999998</v>
      </c>
    </row>
    <row r="195" spans="1:25" ht="15.6" x14ac:dyDescent="0.3">
      <c r="A195" s="39" t="s">
        <v>113</v>
      </c>
      <c r="B195" s="40">
        <v>6</v>
      </c>
      <c r="C195" s="40" t="s">
        <v>187</v>
      </c>
      <c r="D195" s="40" t="str">
        <f t="shared" si="27"/>
        <v>KMR 6</v>
      </c>
      <c r="E195" s="40" t="s">
        <v>192</v>
      </c>
      <c r="F195" s="40" t="str">
        <f t="shared" si="28"/>
        <v>KMR 6 Step3</v>
      </c>
      <c r="G195" s="42">
        <v>142405</v>
      </c>
      <c r="H195" s="312">
        <f t="shared" si="32"/>
        <v>3.7589437943546626E-2</v>
      </c>
      <c r="I195" s="312">
        <f t="shared" si="33"/>
        <v>8.7075619775979496E-5</v>
      </c>
      <c r="J195" s="312"/>
      <c r="K195" s="43">
        <v>35000</v>
      </c>
      <c r="L195" s="43">
        <v>10500</v>
      </c>
      <c r="M195" s="42"/>
      <c r="N195" s="42"/>
      <c r="O195" s="42"/>
      <c r="P195" s="42"/>
      <c r="Q195" s="42"/>
      <c r="R195" s="42"/>
      <c r="S195" s="42">
        <v>7000</v>
      </c>
      <c r="T195" s="42">
        <f t="shared" si="29"/>
        <v>194905</v>
      </c>
      <c r="U195" s="42">
        <f t="shared" si="38"/>
        <v>44145.55</v>
      </c>
      <c r="V195" s="42">
        <v>180000</v>
      </c>
      <c r="W195" s="42">
        <f t="shared" si="30"/>
        <v>419050.55</v>
      </c>
      <c r="X195" s="42">
        <f t="shared" si="31"/>
        <v>374905</v>
      </c>
      <c r="Y195" s="42">
        <f t="shared" si="39"/>
        <v>2570005.5499999998</v>
      </c>
    </row>
    <row r="196" spans="1:25" ht="15.6" x14ac:dyDescent="0.3">
      <c r="A196" s="39" t="s">
        <v>113</v>
      </c>
      <c r="B196" s="40">
        <v>6</v>
      </c>
      <c r="C196" s="40" t="s">
        <v>187</v>
      </c>
      <c r="D196" s="40" t="str">
        <f t="shared" si="27"/>
        <v>KMR 6</v>
      </c>
      <c r="E196" s="40" t="s">
        <v>193</v>
      </c>
      <c r="F196" s="40" t="str">
        <f t="shared" si="28"/>
        <v>KMR 6 Step4</v>
      </c>
      <c r="G196" s="42">
        <v>147762</v>
      </c>
      <c r="H196" s="312">
        <f t="shared" si="32"/>
        <v>3.7618061163582739E-2</v>
      </c>
      <c r="I196" s="312">
        <f t="shared" si="33"/>
        <v>2.8623220036112784E-5</v>
      </c>
      <c r="J196" s="312"/>
      <c r="K196" s="43">
        <v>35000</v>
      </c>
      <c r="L196" s="43">
        <v>10500</v>
      </c>
      <c r="M196" s="42"/>
      <c r="N196" s="42"/>
      <c r="O196" s="42"/>
      <c r="P196" s="42"/>
      <c r="Q196" s="42"/>
      <c r="R196" s="42"/>
      <c r="S196" s="42">
        <v>7000</v>
      </c>
      <c r="T196" s="42">
        <f t="shared" si="29"/>
        <v>200262</v>
      </c>
      <c r="U196" s="42">
        <f t="shared" si="38"/>
        <v>45806.22</v>
      </c>
      <c r="V196" s="42">
        <v>180000</v>
      </c>
      <c r="W196" s="42">
        <f t="shared" si="30"/>
        <v>426068.22</v>
      </c>
      <c r="X196" s="42">
        <f t="shared" si="31"/>
        <v>380262</v>
      </c>
      <c r="Y196" s="42">
        <f t="shared" si="39"/>
        <v>2635950.2200000002</v>
      </c>
    </row>
    <row r="197" spans="1:25" ht="15.6" x14ac:dyDescent="0.3">
      <c r="A197" s="39" t="s">
        <v>113</v>
      </c>
      <c r="B197" s="40">
        <v>6</v>
      </c>
      <c r="C197" s="40" t="s">
        <v>187</v>
      </c>
      <c r="D197" s="40" t="str">
        <f t="shared" ref="D197:D260" si="40">CONCATENATE(C197, " ", B197)</f>
        <v>KMR 6</v>
      </c>
      <c r="E197" s="40" t="s">
        <v>194</v>
      </c>
      <c r="F197" s="40" t="str">
        <f t="shared" ref="F197:F260" si="41">CONCATENATE(D197, " ", E197)</f>
        <v>KMR 6 Step5</v>
      </c>
      <c r="G197" s="43">
        <v>153318</v>
      </c>
      <c r="H197" s="312">
        <f t="shared" si="32"/>
        <v>3.7601007024810167E-2</v>
      </c>
      <c r="I197" s="312">
        <f t="shared" si="33"/>
        <v>-1.705413877257228E-5</v>
      </c>
      <c r="J197" s="312"/>
      <c r="K197" s="43">
        <v>35000</v>
      </c>
      <c r="L197" s="43">
        <v>10500</v>
      </c>
      <c r="M197" s="42"/>
      <c r="N197" s="42"/>
      <c r="O197" s="42"/>
      <c r="P197" s="42"/>
      <c r="Q197" s="42"/>
      <c r="R197" s="42"/>
      <c r="S197" s="42">
        <v>7000</v>
      </c>
      <c r="T197" s="42">
        <f t="shared" ref="T197:T260" si="42">G197+K197+L197+M197+N197+O197+P197+Q197+R197+S197</f>
        <v>205818</v>
      </c>
      <c r="U197" s="42">
        <f t="shared" si="38"/>
        <v>47528.58</v>
      </c>
      <c r="V197" s="42">
        <v>180000</v>
      </c>
      <c r="W197" s="42">
        <f t="shared" ref="W197:W260" si="43" xml:space="preserve"> SUM(T197,U197,V197)</f>
        <v>433346.58</v>
      </c>
      <c r="X197" s="42">
        <f t="shared" ref="X197:X260" si="44">SUM(T197,V196)</f>
        <v>385818</v>
      </c>
      <c r="Y197" s="42">
        <f t="shared" si="39"/>
        <v>2704344.58</v>
      </c>
    </row>
    <row r="198" spans="1:25" ht="15.6" x14ac:dyDescent="0.3">
      <c r="A198" s="39" t="s">
        <v>113</v>
      </c>
      <c r="B198" s="40">
        <v>6</v>
      </c>
      <c r="C198" s="40" t="s">
        <v>187</v>
      </c>
      <c r="D198" s="40" t="str">
        <f t="shared" si="40"/>
        <v>KMR 6</v>
      </c>
      <c r="E198" s="40" t="s">
        <v>195</v>
      </c>
      <c r="F198" s="40" t="str">
        <f t="shared" si="41"/>
        <v>KMR 6 Step6</v>
      </c>
      <c r="G198" s="43">
        <v>159072</v>
      </c>
      <c r="H198" s="312">
        <f t="shared" ref="H198:H261" si="45">(G198-G197)/G197</f>
        <v>3.7529839940515793E-2</v>
      </c>
      <c r="I198" s="312">
        <f t="shared" si="33"/>
        <v>-7.1167084294374017E-5</v>
      </c>
      <c r="J198" s="312"/>
      <c r="K198" s="43">
        <v>35000</v>
      </c>
      <c r="L198" s="43">
        <v>10500</v>
      </c>
      <c r="M198" s="42"/>
      <c r="N198" s="42"/>
      <c r="O198" s="42"/>
      <c r="P198" s="42"/>
      <c r="Q198" s="42"/>
      <c r="R198" s="42"/>
      <c r="S198" s="42">
        <v>7000</v>
      </c>
      <c r="T198" s="42">
        <f t="shared" si="42"/>
        <v>211572</v>
      </c>
      <c r="U198" s="42">
        <f t="shared" si="38"/>
        <v>49312.32</v>
      </c>
      <c r="V198" s="42">
        <v>180000</v>
      </c>
      <c r="W198" s="42">
        <f t="shared" si="43"/>
        <v>440884.32</v>
      </c>
      <c r="X198" s="42">
        <f t="shared" si="44"/>
        <v>391572</v>
      </c>
      <c r="Y198" s="42">
        <f t="shared" si="39"/>
        <v>2775176.32</v>
      </c>
    </row>
    <row r="199" spans="1:25" ht="15.6" x14ac:dyDescent="0.3">
      <c r="A199" s="39" t="s">
        <v>113</v>
      </c>
      <c r="B199" s="40">
        <v>6</v>
      </c>
      <c r="C199" s="40" t="s">
        <v>187</v>
      </c>
      <c r="D199" s="40" t="str">
        <f t="shared" si="40"/>
        <v>KMR 6</v>
      </c>
      <c r="E199" s="40" t="s">
        <v>196</v>
      </c>
      <c r="F199" s="40" t="str">
        <f t="shared" si="41"/>
        <v>KMR 6 Step7</v>
      </c>
      <c r="G199" s="43">
        <v>165224</v>
      </c>
      <c r="H199" s="312">
        <f t="shared" si="45"/>
        <v>3.8674311003822168E-2</v>
      </c>
      <c r="I199" s="312">
        <f t="shared" ref="I199:I262" si="46">H199-H198</f>
        <v>1.1444710633063751E-3</v>
      </c>
      <c r="J199" s="312"/>
      <c r="K199" s="43">
        <v>35000</v>
      </c>
      <c r="L199" s="43">
        <v>10500</v>
      </c>
      <c r="M199" s="42"/>
      <c r="N199" s="42"/>
      <c r="O199" s="42"/>
      <c r="P199" s="42"/>
      <c r="Q199" s="42"/>
      <c r="R199" s="42"/>
      <c r="S199" s="42">
        <v>7000</v>
      </c>
      <c r="T199" s="42">
        <f t="shared" si="42"/>
        <v>217724</v>
      </c>
      <c r="U199" s="42">
        <f t="shared" si="38"/>
        <v>51219.44</v>
      </c>
      <c r="V199" s="42">
        <v>180000</v>
      </c>
      <c r="W199" s="42">
        <f t="shared" si="43"/>
        <v>448943.44</v>
      </c>
      <c r="X199" s="42">
        <f t="shared" si="44"/>
        <v>397724</v>
      </c>
      <c r="Y199" s="42">
        <f t="shared" si="39"/>
        <v>2850907.44</v>
      </c>
    </row>
    <row r="200" spans="1:25" ht="15.6" x14ac:dyDescent="0.3">
      <c r="A200" s="39" t="s">
        <v>113</v>
      </c>
      <c r="B200" s="40">
        <v>6</v>
      </c>
      <c r="C200" s="40" t="s">
        <v>187</v>
      </c>
      <c r="D200" s="40" t="str">
        <f t="shared" si="40"/>
        <v>KMR 6</v>
      </c>
      <c r="E200" s="40" t="s">
        <v>197</v>
      </c>
      <c r="F200" s="40" t="str">
        <f t="shared" si="41"/>
        <v>KMR 6 Step8</v>
      </c>
      <c r="G200" s="43">
        <v>171970</v>
      </c>
      <c r="H200" s="312">
        <f t="shared" si="45"/>
        <v>4.0829419454800758E-2</v>
      </c>
      <c r="I200" s="312">
        <f t="shared" si="46"/>
        <v>2.1551084509785906E-3</v>
      </c>
      <c r="J200" s="312"/>
      <c r="K200" s="43">
        <v>35000</v>
      </c>
      <c r="L200" s="43">
        <v>10500</v>
      </c>
      <c r="M200" s="42"/>
      <c r="N200" s="42"/>
      <c r="O200" s="42"/>
      <c r="P200" s="42"/>
      <c r="Q200" s="42"/>
      <c r="R200" s="42"/>
      <c r="S200" s="42">
        <v>7000</v>
      </c>
      <c r="T200" s="42">
        <f t="shared" si="42"/>
        <v>224470</v>
      </c>
      <c r="U200" s="42">
        <f t="shared" si="38"/>
        <v>53310.7</v>
      </c>
      <c r="V200" s="42">
        <v>180000</v>
      </c>
      <c r="W200" s="42">
        <f t="shared" si="43"/>
        <v>457780.7</v>
      </c>
      <c r="X200" s="42">
        <f t="shared" si="44"/>
        <v>404470</v>
      </c>
      <c r="Y200" s="42">
        <f t="shared" si="39"/>
        <v>2933950.7</v>
      </c>
    </row>
    <row r="201" spans="1:25" ht="15.6" x14ac:dyDescent="0.3">
      <c r="A201" s="39" t="s">
        <v>114</v>
      </c>
      <c r="B201" s="40">
        <v>7</v>
      </c>
      <c r="C201" s="40" t="s">
        <v>187</v>
      </c>
      <c r="D201" s="40" t="str">
        <f t="shared" si="40"/>
        <v>KMR 7</v>
      </c>
      <c r="E201" s="40" t="s">
        <v>190</v>
      </c>
      <c r="F201" s="40" t="str">
        <f t="shared" si="41"/>
        <v>KMR 7 Step1</v>
      </c>
      <c r="G201" s="42">
        <v>116410</v>
      </c>
      <c r="H201" s="312">
        <f t="shared" si="45"/>
        <v>-0.32307960690818166</v>
      </c>
      <c r="I201" s="312"/>
      <c r="J201" s="312"/>
      <c r="K201" s="42">
        <v>28000</v>
      </c>
      <c r="L201" s="42">
        <v>8500</v>
      </c>
      <c r="M201" s="42"/>
      <c r="N201" s="42"/>
      <c r="O201" s="42"/>
      <c r="P201" s="42"/>
      <c r="Q201" s="42"/>
      <c r="R201" s="42"/>
      <c r="S201" s="42">
        <v>7000</v>
      </c>
      <c r="T201" s="42">
        <f t="shared" si="42"/>
        <v>159910</v>
      </c>
      <c r="U201" s="42">
        <f t="shared" si="38"/>
        <v>36087.1</v>
      </c>
      <c r="V201" s="42">
        <v>180000</v>
      </c>
      <c r="W201" s="42">
        <f t="shared" si="43"/>
        <v>375997.1</v>
      </c>
      <c r="X201" s="42">
        <f t="shared" si="44"/>
        <v>339910</v>
      </c>
      <c r="Y201" s="42">
        <f t="shared" si="39"/>
        <v>2142007.1</v>
      </c>
    </row>
    <row r="202" spans="1:25" ht="15.6" x14ac:dyDescent="0.3">
      <c r="A202" s="39" t="s">
        <v>114</v>
      </c>
      <c r="B202" s="40">
        <v>7</v>
      </c>
      <c r="C202" s="40" t="s">
        <v>187</v>
      </c>
      <c r="D202" s="40" t="str">
        <f t="shared" si="40"/>
        <v>KMR 7</v>
      </c>
      <c r="E202" s="40" t="s">
        <v>191</v>
      </c>
      <c r="F202" s="40" t="str">
        <f t="shared" si="41"/>
        <v>KMR 7 step 2</v>
      </c>
      <c r="G202" s="42">
        <v>121399</v>
      </c>
      <c r="H202" s="312">
        <f t="shared" si="45"/>
        <v>4.2857142857142858E-2</v>
      </c>
      <c r="I202" s="312"/>
      <c r="J202" s="312"/>
      <c r="K202" s="42">
        <v>28000</v>
      </c>
      <c r="L202" s="42">
        <v>8500</v>
      </c>
      <c r="M202" s="42"/>
      <c r="N202" s="42"/>
      <c r="O202" s="42"/>
      <c r="P202" s="42"/>
      <c r="Q202" s="42"/>
      <c r="R202" s="42"/>
      <c r="S202" s="42">
        <v>7000</v>
      </c>
      <c r="T202" s="42">
        <f t="shared" si="42"/>
        <v>164899</v>
      </c>
      <c r="U202" s="42">
        <f t="shared" si="38"/>
        <v>37633.69</v>
      </c>
      <c r="V202" s="42">
        <v>180000</v>
      </c>
      <c r="W202" s="42">
        <f t="shared" si="43"/>
        <v>382532.69</v>
      </c>
      <c r="X202" s="42">
        <f t="shared" si="44"/>
        <v>344899</v>
      </c>
      <c r="Y202" s="42">
        <f t="shared" si="39"/>
        <v>2203421.69</v>
      </c>
    </row>
    <row r="203" spans="1:25" ht="15.6" x14ac:dyDescent="0.3">
      <c r="A203" s="39" t="s">
        <v>114</v>
      </c>
      <c r="B203" s="40">
        <v>7</v>
      </c>
      <c r="C203" s="40" t="s">
        <v>187</v>
      </c>
      <c r="D203" s="40" t="str">
        <f t="shared" si="40"/>
        <v>KMR 7</v>
      </c>
      <c r="E203" s="40" t="s">
        <v>192</v>
      </c>
      <c r="F203" s="40" t="str">
        <f t="shared" si="41"/>
        <v>KMR 7 Step3</v>
      </c>
      <c r="G203" s="42">
        <v>126388</v>
      </c>
      <c r="H203" s="312">
        <f t="shared" si="45"/>
        <v>4.1095890410958902E-2</v>
      </c>
      <c r="I203" s="312">
        <f t="shared" si="46"/>
        <v>-1.7612524461839557E-3</v>
      </c>
      <c r="J203" s="312"/>
      <c r="K203" s="42">
        <v>28000</v>
      </c>
      <c r="L203" s="42">
        <v>8500</v>
      </c>
      <c r="M203" s="42"/>
      <c r="N203" s="42"/>
      <c r="O203" s="42"/>
      <c r="P203" s="42"/>
      <c r="Q203" s="42"/>
      <c r="R203" s="42"/>
      <c r="S203" s="42">
        <v>7000</v>
      </c>
      <c r="T203" s="42">
        <f t="shared" si="42"/>
        <v>169888</v>
      </c>
      <c r="U203" s="42">
        <f t="shared" si="38"/>
        <v>39180.28</v>
      </c>
      <c r="V203" s="42">
        <v>180000</v>
      </c>
      <c r="W203" s="42">
        <f t="shared" si="43"/>
        <v>389068.28</v>
      </c>
      <c r="X203" s="42">
        <f t="shared" si="44"/>
        <v>349888</v>
      </c>
      <c r="Y203" s="42">
        <f t="shared" si="39"/>
        <v>2264836.2800000003</v>
      </c>
    </row>
    <row r="204" spans="1:25" ht="15.6" x14ac:dyDescent="0.3">
      <c r="A204" s="39" t="s">
        <v>114</v>
      </c>
      <c r="B204" s="40">
        <v>7</v>
      </c>
      <c r="C204" s="40" t="s">
        <v>187</v>
      </c>
      <c r="D204" s="40" t="str">
        <f t="shared" si="40"/>
        <v>KMR 7</v>
      </c>
      <c r="E204" s="40" t="s">
        <v>193</v>
      </c>
      <c r="F204" s="40" t="str">
        <f t="shared" si="41"/>
        <v>KMR 7 Step4</v>
      </c>
      <c r="G204" s="42">
        <v>131377</v>
      </c>
      <c r="H204" s="312">
        <f t="shared" si="45"/>
        <v>3.9473684210526314E-2</v>
      </c>
      <c r="I204" s="312">
        <f t="shared" si="46"/>
        <v>-1.6222062004325882E-3</v>
      </c>
      <c r="J204" s="312"/>
      <c r="K204" s="42">
        <v>28000</v>
      </c>
      <c r="L204" s="42">
        <v>8500</v>
      </c>
      <c r="M204" s="42"/>
      <c r="N204" s="42"/>
      <c r="O204" s="42"/>
      <c r="P204" s="42"/>
      <c r="Q204" s="42"/>
      <c r="R204" s="42"/>
      <c r="S204" s="42">
        <v>7000</v>
      </c>
      <c r="T204" s="42">
        <f t="shared" si="42"/>
        <v>174877</v>
      </c>
      <c r="U204" s="42">
        <f t="shared" si="38"/>
        <v>40726.870000000003</v>
      </c>
      <c r="V204" s="42">
        <v>180000</v>
      </c>
      <c r="W204" s="42">
        <f t="shared" si="43"/>
        <v>395603.87</v>
      </c>
      <c r="X204" s="42">
        <f t="shared" si="44"/>
        <v>354877</v>
      </c>
      <c r="Y204" s="42">
        <f t="shared" si="39"/>
        <v>2326250.87</v>
      </c>
    </row>
    <row r="205" spans="1:25" ht="15.6" x14ac:dyDescent="0.3">
      <c r="A205" s="39" t="s">
        <v>114</v>
      </c>
      <c r="B205" s="40">
        <v>7</v>
      </c>
      <c r="C205" s="40" t="s">
        <v>187</v>
      </c>
      <c r="D205" s="40" t="str">
        <f t="shared" si="40"/>
        <v>KMR 7</v>
      </c>
      <c r="E205" s="40" t="s">
        <v>194</v>
      </c>
      <c r="F205" s="40" t="str">
        <f t="shared" si="41"/>
        <v>KMR 7 Step5</v>
      </c>
      <c r="G205" s="42">
        <v>136367</v>
      </c>
      <c r="H205" s="312">
        <f t="shared" si="45"/>
        <v>3.7982295226713959E-2</v>
      </c>
      <c r="I205" s="312">
        <f t="shared" si="46"/>
        <v>-1.4913889838123542E-3</v>
      </c>
      <c r="J205" s="312"/>
      <c r="K205" s="42">
        <v>28000</v>
      </c>
      <c r="L205" s="42">
        <v>8500</v>
      </c>
      <c r="M205" s="42"/>
      <c r="N205" s="42"/>
      <c r="O205" s="42"/>
      <c r="P205" s="42"/>
      <c r="Q205" s="42"/>
      <c r="R205" s="42"/>
      <c r="S205" s="42">
        <v>7000</v>
      </c>
      <c r="T205" s="42">
        <f t="shared" si="42"/>
        <v>179867</v>
      </c>
      <c r="U205" s="42">
        <f t="shared" si="38"/>
        <v>42273.77</v>
      </c>
      <c r="V205" s="42">
        <v>180000</v>
      </c>
      <c r="W205" s="42">
        <f t="shared" si="43"/>
        <v>402140.77</v>
      </c>
      <c r="X205" s="42">
        <f t="shared" si="44"/>
        <v>359867</v>
      </c>
      <c r="Y205" s="42">
        <f t="shared" si="39"/>
        <v>2387677.77</v>
      </c>
    </row>
    <row r="206" spans="1:25" ht="15.6" x14ac:dyDescent="0.3">
      <c r="A206" s="39" t="s">
        <v>114</v>
      </c>
      <c r="B206" s="40">
        <v>7</v>
      </c>
      <c r="C206" s="40" t="s">
        <v>187</v>
      </c>
      <c r="D206" s="40" t="str">
        <f t="shared" si="40"/>
        <v>KMR 7</v>
      </c>
      <c r="E206" s="40" t="s">
        <v>195</v>
      </c>
      <c r="F206" s="40" t="str">
        <f t="shared" si="41"/>
        <v>KMR 7 Step6</v>
      </c>
      <c r="G206" s="42">
        <v>141356</v>
      </c>
      <c r="H206" s="312">
        <f t="shared" si="45"/>
        <v>3.658509756759333E-2</v>
      </c>
      <c r="I206" s="312">
        <f t="shared" si="46"/>
        <v>-1.3971976591206289E-3</v>
      </c>
      <c r="J206" s="312"/>
      <c r="K206" s="42">
        <v>28000</v>
      </c>
      <c r="L206" s="42">
        <v>8500</v>
      </c>
      <c r="M206" s="42"/>
      <c r="N206" s="42"/>
      <c r="O206" s="42"/>
      <c r="P206" s="42"/>
      <c r="Q206" s="42"/>
      <c r="R206" s="42"/>
      <c r="S206" s="42">
        <v>7000</v>
      </c>
      <c r="T206" s="42">
        <f t="shared" si="42"/>
        <v>184856</v>
      </c>
      <c r="U206" s="42">
        <f t="shared" si="38"/>
        <v>43820.36</v>
      </c>
      <c r="V206" s="42">
        <v>180000</v>
      </c>
      <c r="W206" s="42">
        <f t="shared" si="43"/>
        <v>408676.36</v>
      </c>
      <c r="X206" s="42">
        <f t="shared" si="44"/>
        <v>364856</v>
      </c>
      <c r="Y206" s="42">
        <f t="shared" si="39"/>
        <v>2449092.36</v>
      </c>
    </row>
    <row r="207" spans="1:25" ht="15.6" x14ac:dyDescent="0.3">
      <c r="A207" s="39" t="s">
        <v>114</v>
      </c>
      <c r="B207" s="40">
        <v>7</v>
      </c>
      <c r="C207" s="40" t="s">
        <v>187</v>
      </c>
      <c r="D207" s="40" t="str">
        <f t="shared" si="40"/>
        <v>KMR 7</v>
      </c>
      <c r="E207" s="40" t="s">
        <v>196</v>
      </c>
      <c r="F207" s="40" t="str">
        <f t="shared" si="41"/>
        <v>KMR 7 Step7</v>
      </c>
      <c r="G207" s="42">
        <v>146345</v>
      </c>
      <c r="H207" s="312">
        <f t="shared" si="45"/>
        <v>3.5293867964571721E-2</v>
      </c>
      <c r="I207" s="312">
        <f t="shared" si="46"/>
        <v>-1.2912296030216097E-3</v>
      </c>
      <c r="J207" s="312"/>
      <c r="K207" s="42">
        <v>28000</v>
      </c>
      <c r="L207" s="42">
        <v>8500</v>
      </c>
      <c r="M207" s="42"/>
      <c r="N207" s="42"/>
      <c r="O207" s="42"/>
      <c r="P207" s="42"/>
      <c r="Q207" s="42"/>
      <c r="R207" s="42"/>
      <c r="S207" s="42">
        <v>7000</v>
      </c>
      <c r="T207" s="42">
        <f t="shared" si="42"/>
        <v>189845</v>
      </c>
      <c r="U207" s="42">
        <f t="shared" si="38"/>
        <v>45366.95</v>
      </c>
      <c r="V207" s="42">
        <v>180000</v>
      </c>
      <c r="W207" s="42">
        <f t="shared" si="43"/>
        <v>415211.95</v>
      </c>
      <c r="X207" s="42">
        <f t="shared" si="44"/>
        <v>369845</v>
      </c>
      <c r="Y207" s="42">
        <f t="shared" si="39"/>
        <v>2510506.9500000002</v>
      </c>
    </row>
    <row r="208" spans="1:25" ht="15.6" x14ac:dyDescent="0.3">
      <c r="A208" s="39" t="s">
        <v>114</v>
      </c>
      <c r="B208" s="40">
        <v>7</v>
      </c>
      <c r="C208" s="40" t="s">
        <v>187</v>
      </c>
      <c r="D208" s="40" t="str">
        <f t="shared" si="40"/>
        <v>KMR 7</v>
      </c>
      <c r="E208" s="40" t="s">
        <v>197</v>
      </c>
      <c r="F208" s="40" t="str">
        <f t="shared" si="41"/>
        <v>KMR 7 Step8</v>
      </c>
      <c r="G208" s="42">
        <v>151334</v>
      </c>
      <c r="H208" s="312">
        <f t="shared" si="45"/>
        <v>3.4090676141993237E-2</v>
      </c>
      <c r="I208" s="312">
        <f t="shared" si="46"/>
        <v>-1.2031918225784838E-3</v>
      </c>
      <c r="J208" s="312"/>
      <c r="K208" s="42">
        <v>28000</v>
      </c>
      <c r="L208" s="42">
        <v>8500</v>
      </c>
      <c r="M208" s="42"/>
      <c r="N208" s="42"/>
      <c r="O208" s="42"/>
      <c r="P208" s="42"/>
      <c r="Q208" s="42"/>
      <c r="R208" s="42"/>
      <c r="S208" s="42">
        <v>7000</v>
      </c>
      <c r="T208" s="42">
        <f t="shared" si="42"/>
        <v>194834</v>
      </c>
      <c r="U208" s="42">
        <f t="shared" si="38"/>
        <v>46913.54</v>
      </c>
      <c r="V208" s="42">
        <v>180000</v>
      </c>
      <c r="W208" s="42">
        <f t="shared" si="43"/>
        <v>421747.54000000004</v>
      </c>
      <c r="X208" s="42">
        <f t="shared" si="44"/>
        <v>374834</v>
      </c>
      <c r="Y208" s="42">
        <f t="shared" si="39"/>
        <v>2571921.54</v>
      </c>
    </row>
    <row r="209" spans="1:25" ht="15.6" x14ac:dyDescent="0.3">
      <c r="A209" s="39" t="s">
        <v>115</v>
      </c>
      <c r="B209" s="40">
        <v>8</v>
      </c>
      <c r="C209" s="40" t="s">
        <v>187</v>
      </c>
      <c r="D209" s="40" t="str">
        <f t="shared" si="40"/>
        <v>KMR 8</v>
      </c>
      <c r="E209" s="40" t="s">
        <v>190</v>
      </c>
      <c r="F209" s="40" t="str">
        <f t="shared" si="41"/>
        <v>KMR 8 Step1</v>
      </c>
      <c r="G209" s="42">
        <v>87098</v>
      </c>
      <c r="H209" s="312">
        <f t="shared" si="45"/>
        <v>-0.42446509046215658</v>
      </c>
      <c r="I209" s="312"/>
      <c r="J209" s="312"/>
      <c r="K209" s="43">
        <v>16500</v>
      </c>
      <c r="L209" s="43">
        <v>7500</v>
      </c>
      <c r="M209" s="42"/>
      <c r="N209" s="42"/>
      <c r="O209" s="42"/>
      <c r="P209" s="42"/>
      <c r="Q209" s="42"/>
      <c r="R209" s="42"/>
      <c r="S209" s="42">
        <v>7000</v>
      </c>
      <c r="T209" s="42">
        <f t="shared" si="42"/>
        <v>118098</v>
      </c>
      <c r="U209" s="42">
        <f t="shared" si="38"/>
        <v>27000.38</v>
      </c>
      <c r="V209" s="42">
        <v>170000</v>
      </c>
      <c r="W209" s="42">
        <f t="shared" si="43"/>
        <v>315098.38</v>
      </c>
      <c r="X209" s="42">
        <f t="shared" si="44"/>
        <v>298098</v>
      </c>
      <c r="Y209" s="42">
        <f t="shared" si="39"/>
        <v>1621176.38</v>
      </c>
    </row>
    <row r="210" spans="1:25" ht="15.6" x14ac:dyDescent="0.3">
      <c r="A210" s="39" t="s">
        <v>115</v>
      </c>
      <c r="B210" s="40">
        <v>8</v>
      </c>
      <c r="C210" s="40" t="s">
        <v>187</v>
      </c>
      <c r="D210" s="40" t="str">
        <f t="shared" si="40"/>
        <v>KMR 8</v>
      </c>
      <c r="E210" s="40" t="s">
        <v>191</v>
      </c>
      <c r="F210" s="40" t="str">
        <f t="shared" si="41"/>
        <v>KMR 8 step 2</v>
      </c>
      <c r="G210" s="42">
        <v>90364</v>
      </c>
      <c r="H210" s="312">
        <f t="shared" si="45"/>
        <v>3.7497990769018809E-2</v>
      </c>
      <c r="I210" s="312"/>
      <c r="J210" s="312"/>
      <c r="K210" s="43">
        <v>16500</v>
      </c>
      <c r="L210" s="43">
        <v>7500</v>
      </c>
      <c r="M210" s="42"/>
      <c r="N210" s="42"/>
      <c r="O210" s="42"/>
      <c r="P210" s="42"/>
      <c r="Q210" s="42"/>
      <c r="R210" s="42"/>
      <c r="S210" s="42">
        <v>7000</v>
      </c>
      <c r="T210" s="42">
        <f t="shared" si="42"/>
        <v>121364</v>
      </c>
      <c r="U210" s="42">
        <f t="shared" si="38"/>
        <v>28012.84</v>
      </c>
      <c r="V210" s="42">
        <v>170000</v>
      </c>
      <c r="W210" s="42">
        <f t="shared" si="43"/>
        <v>319376.83999999997</v>
      </c>
      <c r="X210" s="42">
        <f t="shared" si="44"/>
        <v>291364</v>
      </c>
      <c r="Y210" s="42">
        <f t="shared" si="39"/>
        <v>1661380.84</v>
      </c>
    </row>
    <row r="211" spans="1:25" ht="15.6" x14ac:dyDescent="0.3">
      <c r="A211" s="39" t="s">
        <v>115</v>
      </c>
      <c r="B211" s="40">
        <v>8</v>
      </c>
      <c r="C211" s="40" t="s">
        <v>187</v>
      </c>
      <c r="D211" s="40" t="str">
        <f t="shared" si="40"/>
        <v>KMR 8</v>
      </c>
      <c r="E211" s="40" t="s">
        <v>192</v>
      </c>
      <c r="F211" s="40" t="str">
        <f t="shared" si="41"/>
        <v>KMR 8 Step3</v>
      </c>
      <c r="G211" s="42">
        <v>93761</v>
      </c>
      <c r="H211" s="312">
        <f t="shared" si="45"/>
        <v>3.759240405471205E-2</v>
      </c>
      <c r="I211" s="312">
        <f t="shared" si="46"/>
        <v>9.4413285693241422E-5</v>
      </c>
      <c r="J211" s="312"/>
      <c r="K211" s="43">
        <v>16500</v>
      </c>
      <c r="L211" s="43">
        <v>7500</v>
      </c>
      <c r="M211" s="42"/>
      <c r="N211" s="42"/>
      <c r="O211" s="42"/>
      <c r="P211" s="42"/>
      <c r="Q211" s="42"/>
      <c r="R211" s="42"/>
      <c r="S211" s="42">
        <v>7000</v>
      </c>
      <c r="T211" s="42">
        <f t="shared" si="42"/>
        <v>124761</v>
      </c>
      <c r="U211" s="42">
        <f t="shared" si="38"/>
        <v>29065.91</v>
      </c>
      <c r="V211" s="42">
        <v>170000</v>
      </c>
      <c r="W211" s="42">
        <f t="shared" si="43"/>
        <v>323826.91000000003</v>
      </c>
      <c r="X211" s="42">
        <f t="shared" si="44"/>
        <v>294761</v>
      </c>
      <c r="Y211" s="42">
        <f t="shared" si="39"/>
        <v>1703197.91</v>
      </c>
    </row>
    <row r="212" spans="1:25" ht="15.6" x14ac:dyDescent="0.3">
      <c r="A212" s="39" t="s">
        <v>115</v>
      </c>
      <c r="B212" s="40">
        <v>8</v>
      </c>
      <c r="C212" s="40" t="s">
        <v>187</v>
      </c>
      <c r="D212" s="40" t="str">
        <f t="shared" si="40"/>
        <v>KMR 8</v>
      </c>
      <c r="E212" s="40" t="s">
        <v>193</v>
      </c>
      <c r="F212" s="40" t="str">
        <f t="shared" si="41"/>
        <v>KMR 8 Step4</v>
      </c>
      <c r="G212" s="43">
        <v>97289</v>
      </c>
      <c r="H212" s="312">
        <f t="shared" si="45"/>
        <v>3.7627585030023142E-2</v>
      </c>
      <c r="I212" s="312">
        <f t="shared" si="46"/>
        <v>3.5180975311091545E-5</v>
      </c>
      <c r="J212" s="312"/>
      <c r="K212" s="43">
        <v>16500</v>
      </c>
      <c r="L212" s="43">
        <v>7500</v>
      </c>
      <c r="M212" s="42"/>
      <c r="N212" s="42"/>
      <c r="O212" s="42"/>
      <c r="P212" s="42"/>
      <c r="Q212" s="42"/>
      <c r="R212" s="42"/>
      <c r="S212" s="42">
        <v>7000</v>
      </c>
      <c r="T212" s="42">
        <f t="shared" si="42"/>
        <v>128289</v>
      </c>
      <c r="U212" s="42">
        <f t="shared" si="38"/>
        <v>30159.59</v>
      </c>
      <c r="V212" s="42">
        <v>170000</v>
      </c>
      <c r="W212" s="42">
        <f t="shared" si="43"/>
        <v>328448.58999999997</v>
      </c>
      <c r="X212" s="42">
        <f t="shared" si="44"/>
        <v>298289</v>
      </c>
      <c r="Y212" s="42">
        <f t="shared" si="39"/>
        <v>1746627.59</v>
      </c>
    </row>
    <row r="213" spans="1:25" ht="15.6" x14ac:dyDescent="0.3">
      <c r="A213" s="39" t="s">
        <v>115</v>
      </c>
      <c r="B213" s="40">
        <v>8</v>
      </c>
      <c r="C213" s="40" t="s">
        <v>187</v>
      </c>
      <c r="D213" s="40" t="str">
        <f t="shared" si="40"/>
        <v>KMR 8</v>
      </c>
      <c r="E213" s="40" t="s">
        <v>194</v>
      </c>
      <c r="F213" s="40" t="str">
        <f t="shared" si="41"/>
        <v>KMR 8 Step5</v>
      </c>
      <c r="G213" s="43">
        <v>100947</v>
      </c>
      <c r="H213" s="312">
        <f t="shared" si="45"/>
        <v>3.7599317497353249E-2</v>
      </c>
      <c r="I213" s="312">
        <f t="shared" si="46"/>
        <v>-2.8267532669892792E-5</v>
      </c>
      <c r="J213" s="312"/>
      <c r="K213" s="43">
        <v>16500</v>
      </c>
      <c r="L213" s="43">
        <v>7500</v>
      </c>
      <c r="M213" s="42"/>
      <c r="N213" s="42"/>
      <c r="O213" s="42"/>
      <c r="P213" s="42"/>
      <c r="Q213" s="42"/>
      <c r="R213" s="42"/>
      <c r="S213" s="42">
        <v>7000</v>
      </c>
      <c r="T213" s="42">
        <f t="shared" si="42"/>
        <v>131947</v>
      </c>
      <c r="U213" s="42">
        <f t="shared" si="38"/>
        <v>31293.57</v>
      </c>
      <c r="V213" s="42">
        <v>170000</v>
      </c>
      <c r="W213" s="42">
        <f t="shared" si="43"/>
        <v>333240.57</v>
      </c>
      <c r="X213" s="42">
        <f t="shared" si="44"/>
        <v>301947</v>
      </c>
      <c r="Y213" s="42">
        <f t="shared" si="39"/>
        <v>1791657.57</v>
      </c>
    </row>
    <row r="214" spans="1:25" ht="15.6" x14ac:dyDescent="0.3">
      <c r="A214" s="39" t="s">
        <v>115</v>
      </c>
      <c r="B214" s="40">
        <v>8</v>
      </c>
      <c r="C214" s="40" t="s">
        <v>187</v>
      </c>
      <c r="D214" s="40" t="str">
        <f t="shared" si="40"/>
        <v>KMR 8</v>
      </c>
      <c r="E214" s="40" t="s">
        <v>195</v>
      </c>
      <c r="F214" s="40" t="str">
        <f t="shared" si="41"/>
        <v>KMR 8 Step6</v>
      </c>
      <c r="G214" s="43">
        <v>104736</v>
      </c>
      <c r="H214" s="312">
        <f t="shared" si="45"/>
        <v>3.7534547832030668E-2</v>
      </c>
      <c r="I214" s="312">
        <f t="shared" si="46"/>
        <v>-6.4769665322580994E-5</v>
      </c>
      <c r="J214" s="312"/>
      <c r="K214" s="43">
        <v>16500</v>
      </c>
      <c r="L214" s="43">
        <v>7500</v>
      </c>
      <c r="M214" s="42"/>
      <c r="N214" s="42"/>
      <c r="O214" s="42"/>
      <c r="P214" s="42"/>
      <c r="Q214" s="42"/>
      <c r="R214" s="42"/>
      <c r="S214" s="42">
        <v>7000</v>
      </c>
      <c r="T214" s="42">
        <f t="shared" si="42"/>
        <v>135736</v>
      </c>
      <c r="U214" s="42">
        <f t="shared" si="38"/>
        <v>32468.16</v>
      </c>
      <c r="V214" s="42">
        <v>170000</v>
      </c>
      <c r="W214" s="42">
        <f t="shared" si="43"/>
        <v>338204.16000000003</v>
      </c>
      <c r="X214" s="42">
        <f t="shared" si="44"/>
        <v>305736</v>
      </c>
      <c r="Y214" s="42">
        <f t="shared" si="39"/>
        <v>1838300.1599999999</v>
      </c>
    </row>
    <row r="215" spans="1:25" ht="15.6" x14ac:dyDescent="0.3">
      <c r="A215" s="39" t="s">
        <v>115</v>
      </c>
      <c r="B215" s="40">
        <v>8</v>
      </c>
      <c r="C215" s="40" t="s">
        <v>187</v>
      </c>
      <c r="D215" s="40" t="str">
        <f t="shared" si="40"/>
        <v>KMR 8</v>
      </c>
      <c r="E215" s="40" t="s">
        <v>196</v>
      </c>
      <c r="F215" s="40" t="str">
        <f t="shared" si="41"/>
        <v>KMR 8 Step7</v>
      </c>
      <c r="G215" s="43">
        <v>108786</v>
      </c>
      <c r="H215" s="312">
        <f t="shared" si="45"/>
        <v>3.8668652612282313E-2</v>
      </c>
      <c r="I215" s="312">
        <f t="shared" si="46"/>
        <v>1.1341047802516449E-3</v>
      </c>
      <c r="J215" s="312"/>
      <c r="K215" s="43">
        <v>16500</v>
      </c>
      <c r="L215" s="43">
        <v>7500</v>
      </c>
      <c r="M215" s="42"/>
      <c r="N215" s="42"/>
      <c r="O215" s="42"/>
      <c r="P215" s="42"/>
      <c r="Q215" s="42"/>
      <c r="R215" s="42"/>
      <c r="S215" s="42">
        <v>7000</v>
      </c>
      <c r="T215" s="42">
        <f t="shared" si="42"/>
        <v>139786</v>
      </c>
      <c r="U215" s="42">
        <f t="shared" si="38"/>
        <v>33723.659999999996</v>
      </c>
      <c r="V215" s="42">
        <v>170000</v>
      </c>
      <c r="W215" s="42">
        <f t="shared" si="43"/>
        <v>343509.66000000003</v>
      </c>
      <c r="X215" s="42">
        <f t="shared" si="44"/>
        <v>309786</v>
      </c>
      <c r="Y215" s="42">
        <f t="shared" si="39"/>
        <v>1888155.66</v>
      </c>
    </row>
    <row r="216" spans="1:25" ht="15.6" x14ac:dyDescent="0.3">
      <c r="A216" s="39" t="s">
        <v>115</v>
      </c>
      <c r="B216" s="40">
        <v>8</v>
      </c>
      <c r="C216" s="40" t="s">
        <v>187</v>
      </c>
      <c r="D216" s="40" t="str">
        <f t="shared" si="40"/>
        <v>KMR 8</v>
      </c>
      <c r="E216" s="40" t="s">
        <v>197</v>
      </c>
      <c r="F216" s="40" t="str">
        <f t="shared" si="41"/>
        <v>KMR 8 Step8</v>
      </c>
      <c r="G216" s="43">
        <v>113228</v>
      </c>
      <c r="H216" s="312">
        <f t="shared" si="45"/>
        <v>4.0832460059198793E-2</v>
      </c>
      <c r="I216" s="312">
        <f t="shared" si="46"/>
        <v>2.1638074469164797E-3</v>
      </c>
      <c r="J216" s="312"/>
      <c r="K216" s="43">
        <v>16500</v>
      </c>
      <c r="L216" s="43">
        <v>7500</v>
      </c>
      <c r="M216" s="42"/>
      <c r="N216" s="42"/>
      <c r="O216" s="42"/>
      <c r="P216" s="42"/>
      <c r="Q216" s="42"/>
      <c r="R216" s="42"/>
      <c r="S216" s="42">
        <v>7000</v>
      </c>
      <c r="T216" s="42">
        <f t="shared" si="42"/>
        <v>144228</v>
      </c>
      <c r="U216" s="42">
        <f t="shared" si="38"/>
        <v>35100.68</v>
      </c>
      <c r="V216" s="42">
        <v>170000</v>
      </c>
      <c r="W216" s="42">
        <f t="shared" si="43"/>
        <v>349328.68</v>
      </c>
      <c r="X216" s="42">
        <f t="shared" si="44"/>
        <v>314228</v>
      </c>
      <c r="Y216" s="42">
        <f t="shared" si="39"/>
        <v>1942836.68</v>
      </c>
    </row>
    <row r="217" spans="1:25" ht="15.6" x14ac:dyDescent="0.3">
      <c r="A217" s="44" t="s">
        <v>116</v>
      </c>
      <c r="B217" s="40"/>
      <c r="C217" s="40"/>
      <c r="D217" s="40"/>
      <c r="E217" s="40"/>
      <c r="F217" s="40"/>
      <c r="G217" s="42"/>
      <c r="H217" s="312">
        <f t="shared" si="45"/>
        <v>-1</v>
      </c>
      <c r="I217" s="312"/>
      <c r="J217" s="312"/>
      <c r="K217" s="42"/>
      <c r="L217" s="42"/>
      <c r="M217" s="42"/>
      <c r="N217" s="42"/>
      <c r="O217" s="42"/>
      <c r="P217" s="42"/>
      <c r="Q217" s="42"/>
      <c r="R217" s="42"/>
      <c r="S217" s="42"/>
      <c r="T217" s="42">
        <f t="shared" si="42"/>
        <v>0</v>
      </c>
      <c r="U217" s="42"/>
      <c r="V217" s="42"/>
      <c r="W217" s="42">
        <f t="shared" si="43"/>
        <v>0</v>
      </c>
      <c r="X217" s="42">
        <f t="shared" si="44"/>
        <v>170000</v>
      </c>
      <c r="Y217" s="42"/>
    </row>
    <row r="218" spans="1:25" ht="15.6" x14ac:dyDescent="0.3">
      <c r="A218" s="39" t="s">
        <v>117</v>
      </c>
      <c r="B218" s="40">
        <v>6</v>
      </c>
      <c r="C218" s="40" t="s">
        <v>187</v>
      </c>
      <c r="D218" s="40" t="str">
        <f t="shared" si="40"/>
        <v>KMR 6</v>
      </c>
      <c r="E218" s="40" t="s">
        <v>190</v>
      </c>
      <c r="F218" s="40" t="str">
        <f t="shared" si="41"/>
        <v>KMR 6 Step1</v>
      </c>
      <c r="G218" s="41">
        <v>132285</v>
      </c>
      <c r="H218" s="312" t="e">
        <f t="shared" si="45"/>
        <v>#DIV/0!</v>
      </c>
      <c r="I218" s="312"/>
      <c r="J218" s="312"/>
      <c r="K218" s="43">
        <v>35000</v>
      </c>
      <c r="L218" s="43">
        <v>10500</v>
      </c>
      <c r="M218" s="42"/>
      <c r="N218" s="42">
        <v>3000</v>
      </c>
      <c r="O218" s="42"/>
      <c r="P218" s="42"/>
      <c r="Q218" s="42"/>
      <c r="R218" s="42"/>
      <c r="S218" s="42">
        <v>7000</v>
      </c>
      <c r="T218" s="42">
        <f t="shared" si="42"/>
        <v>187785</v>
      </c>
      <c r="U218" s="42">
        <f t="shared" ref="U218:U241" si="47">G218*0.31</f>
        <v>41008.35</v>
      </c>
      <c r="V218" s="42">
        <v>180000</v>
      </c>
      <c r="W218" s="42">
        <f t="shared" si="43"/>
        <v>408793.35</v>
      </c>
      <c r="X218" s="42">
        <f t="shared" si="44"/>
        <v>187785</v>
      </c>
      <c r="Y218" s="42">
        <f t="shared" ref="Y218:Y241" si="48">((T218*12)+S218+U218+V218)</f>
        <v>2481428.35</v>
      </c>
    </row>
    <row r="219" spans="1:25" ht="15.6" x14ac:dyDescent="0.3">
      <c r="A219" s="39" t="s">
        <v>117</v>
      </c>
      <c r="B219" s="40">
        <v>6</v>
      </c>
      <c r="C219" s="40" t="s">
        <v>187</v>
      </c>
      <c r="D219" s="40" t="str">
        <f t="shared" si="40"/>
        <v>KMR 6</v>
      </c>
      <c r="E219" s="40" t="s">
        <v>191</v>
      </c>
      <c r="F219" s="40" t="str">
        <f t="shared" si="41"/>
        <v>KMR 6 step 2</v>
      </c>
      <c r="G219" s="42">
        <v>137246</v>
      </c>
      <c r="H219" s="312">
        <f t="shared" si="45"/>
        <v>3.7502362323770647E-2</v>
      </c>
      <c r="I219" s="312"/>
      <c r="J219" s="312"/>
      <c r="K219" s="43">
        <v>35000</v>
      </c>
      <c r="L219" s="43">
        <v>10500</v>
      </c>
      <c r="M219" s="42"/>
      <c r="N219" s="42">
        <v>3000</v>
      </c>
      <c r="O219" s="42"/>
      <c r="P219" s="42"/>
      <c r="Q219" s="42"/>
      <c r="R219" s="42"/>
      <c r="S219" s="42">
        <v>7000</v>
      </c>
      <c r="T219" s="42">
        <f t="shared" si="42"/>
        <v>192746</v>
      </c>
      <c r="U219" s="42">
        <f t="shared" si="47"/>
        <v>42546.26</v>
      </c>
      <c r="V219" s="42">
        <v>180000</v>
      </c>
      <c r="W219" s="42">
        <f t="shared" si="43"/>
        <v>415292.26</v>
      </c>
      <c r="X219" s="42">
        <f t="shared" si="44"/>
        <v>372746</v>
      </c>
      <c r="Y219" s="42">
        <f t="shared" si="48"/>
        <v>2542498.2599999998</v>
      </c>
    </row>
    <row r="220" spans="1:25" ht="15.6" x14ac:dyDescent="0.3">
      <c r="A220" s="39" t="s">
        <v>117</v>
      </c>
      <c r="B220" s="40">
        <v>6</v>
      </c>
      <c r="C220" s="40" t="s">
        <v>187</v>
      </c>
      <c r="D220" s="40" t="str">
        <f t="shared" si="40"/>
        <v>KMR 6</v>
      </c>
      <c r="E220" s="40" t="s">
        <v>192</v>
      </c>
      <c r="F220" s="40" t="str">
        <f t="shared" si="41"/>
        <v>KMR 6 Step3</v>
      </c>
      <c r="G220" s="42">
        <v>142405</v>
      </c>
      <c r="H220" s="312">
        <f t="shared" si="45"/>
        <v>3.7589437943546626E-2</v>
      </c>
      <c r="I220" s="312">
        <f t="shared" si="46"/>
        <v>8.7075619775979496E-5</v>
      </c>
      <c r="J220" s="312"/>
      <c r="K220" s="43">
        <v>35000</v>
      </c>
      <c r="L220" s="43">
        <v>10500</v>
      </c>
      <c r="M220" s="42"/>
      <c r="N220" s="42">
        <v>3000</v>
      </c>
      <c r="O220" s="42"/>
      <c r="P220" s="42"/>
      <c r="Q220" s="42"/>
      <c r="R220" s="42"/>
      <c r="S220" s="42">
        <v>7000</v>
      </c>
      <c r="T220" s="42">
        <f t="shared" si="42"/>
        <v>197905</v>
      </c>
      <c r="U220" s="42">
        <f t="shared" si="47"/>
        <v>44145.55</v>
      </c>
      <c r="V220" s="42">
        <v>180000</v>
      </c>
      <c r="W220" s="42">
        <f t="shared" si="43"/>
        <v>422050.55</v>
      </c>
      <c r="X220" s="42">
        <f t="shared" si="44"/>
        <v>377905</v>
      </c>
      <c r="Y220" s="42">
        <f t="shared" si="48"/>
        <v>2606005.5499999998</v>
      </c>
    </row>
    <row r="221" spans="1:25" ht="15.6" x14ac:dyDescent="0.3">
      <c r="A221" s="39" t="s">
        <v>117</v>
      </c>
      <c r="B221" s="40">
        <v>6</v>
      </c>
      <c r="C221" s="40" t="s">
        <v>187</v>
      </c>
      <c r="D221" s="40" t="str">
        <f t="shared" si="40"/>
        <v>KMR 6</v>
      </c>
      <c r="E221" s="40" t="s">
        <v>193</v>
      </c>
      <c r="F221" s="40" t="str">
        <f t="shared" si="41"/>
        <v>KMR 6 Step4</v>
      </c>
      <c r="G221" s="42">
        <v>147762</v>
      </c>
      <c r="H221" s="312">
        <f t="shared" si="45"/>
        <v>3.7618061163582739E-2</v>
      </c>
      <c r="I221" s="312">
        <f t="shared" si="46"/>
        <v>2.8623220036112784E-5</v>
      </c>
      <c r="J221" s="312"/>
      <c r="K221" s="43">
        <v>35000</v>
      </c>
      <c r="L221" s="43">
        <v>10500</v>
      </c>
      <c r="M221" s="42"/>
      <c r="N221" s="42">
        <v>3000</v>
      </c>
      <c r="O221" s="42"/>
      <c r="P221" s="42"/>
      <c r="Q221" s="42"/>
      <c r="R221" s="42"/>
      <c r="S221" s="42">
        <v>7000</v>
      </c>
      <c r="T221" s="42">
        <f t="shared" si="42"/>
        <v>203262</v>
      </c>
      <c r="U221" s="42">
        <f t="shared" si="47"/>
        <v>45806.22</v>
      </c>
      <c r="V221" s="42">
        <v>180000</v>
      </c>
      <c r="W221" s="42">
        <f t="shared" si="43"/>
        <v>429068.22</v>
      </c>
      <c r="X221" s="42">
        <f t="shared" si="44"/>
        <v>383262</v>
      </c>
      <c r="Y221" s="42">
        <f t="shared" si="48"/>
        <v>2671950.2200000002</v>
      </c>
    </row>
    <row r="222" spans="1:25" ht="15.6" x14ac:dyDescent="0.3">
      <c r="A222" s="39" t="s">
        <v>117</v>
      </c>
      <c r="B222" s="40">
        <v>6</v>
      </c>
      <c r="C222" s="40" t="s">
        <v>187</v>
      </c>
      <c r="D222" s="40" t="str">
        <f t="shared" si="40"/>
        <v>KMR 6</v>
      </c>
      <c r="E222" s="40" t="s">
        <v>194</v>
      </c>
      <c r="F222" s="40" t="str">
        <f t="shared" si="41"/>
        <v>KMR 6 Step5</v>
      </c>
      <c r="G222" s="43">
        <v>153318</v>
      </c>
      <c r="H222" s="312">
        <f t="shared" si="45"/>
        <v>3.7601007024810167E-2</v>
      </c>
      <c r="I222" s="312">
        <f t="shared" si="46"/>
        <v>-1.705413877257228E-5</v>
      </c>
      <c r="J222" s="312"/>
      <c r="K222" s="43">
        <v>35000</v>
      </c>
      <c r="L222" s="43">
        <v>10500</v>
      </c>
      <c r="M222" s="42"/>
      <c r="N222" s="42">
        <v>3000</v>
      </c>
      <c r="O222" s="42"/>
      <c r="P222" s="42"/>
      <c r="Q222" s="42"/>
      <c r="R222" s="42"/>
      <c r="S222" s="42">
        <v>7000</v>
      </c>
      <c r="T222" s="42">
        <f t="shared" si="42"/>
        <v>208818</v>
      </c>
      <c r="U222" s="42">
        <f t="shared" si="47"/>
        <v>47528.58</v>
      </c>
      <c r="V222" s="42">
        <v>180000</v>
      </c>
      <c r="W222" s="42">
        <f t="shared" si="43"/>
        <v>436346.58</v>
      </c>
      <c r="X222" s="42">
        <f t="shared" si="44"/>
        <v>388818</v>
      </c>
      <c r="Y222" s="42">
        <f t="shared" si="48"/>
        <v>2740344.58</v>
      </c>
    </row>
    <row r="223" spans="1:25" ht="15.6" x14ac:dyDescent="0.3">
      <c r="A223" s="39" t="s">
        <v>117</v>
      </c>
      <c r="B223" s="40">
        <v>6</v>
      </c>
      <c r="C223" s="40" t="s">
        <v>187</v>
      </c>
      <c r="D223" s="40" t="str">
        <f t="shared" si="40"/>
        <v>KMR 6</v>
      </c>
      <c r="E223" s="40" t="s">
        <v>195</v>
      </c>
      <c r="F223" s="40" t="str">
        <f t="shared" si="41"/>
        <v>KMR 6 Step6</v>
      </c>
      <c r="G223" s="43">
        <v>159072</v>
      </c>
      <c r="H223" s="312">
        <f t="shared" si="45"/>
        <v>3.7529839940515793E-2</v>
      </c>
      <c r="I223" s="312">
        <f t="shared" si="46"/>
        <v>-7.1167084294374017E-5</v>
      </c>
      <c r="J223" s="312"/>
      <c r="K223" s="43">
        <v>35000</v>
      </c>
      <c r="L223" s="43">
        <v>10500</v>
      </c>
      <c r="M223" s="42"/>
      <c r="N223" s="42">
        <v>3000</v>
      </c>
      <c r="O223" s="42"/>
      <c r="P223" s="42"/>
      <c r="Q223" s="42"/>
      <c r="R223" s="42"/>
      <c r="S223" s="42">
        <v>7000</v>
      </c>
      <c r="T223" s="42">
        <f t="shared" si="42"/>
        <v>214572</v>
      </c>
      <c r="U223" s="42">
        <f t="shared" si="47"/>
        <v>49312.32</v>
      </c>
      <c r="V223" s="42">
        <v>180000</v>
      </c>
      <c r="W223" s="42">
        <f t="shared" si="43"/>
        <v>443884.32</v>
      </c>
      <c r="X223" s="42">
        <f t="shared" si="44"/>
        <v>394572</v>
      </c>
      <c r="Y223" s="42">
        <f t="shared" si="48"/>
        <v>2811176.32</v>
      </c>
    </row>
    <row r="224" spans="1:25" ht="15.6" x14ac:dyDescent="0.3">
      <c r="A224" s="39" t="s">
        <v>117</v>
      </c>
      <c r="B224" s="40">
        <v>6</v>
      </c>
      <c r="C224" s="40" t="s">
        <v>187</v>
      </c>
      <c r="D224" s="40" t="str">
        <f t="shared" si="40"/>
        <v>KMR 6</v>
      </c>
      <c r="E224" s="40" t="s">
        <v>196</v>
      </c>
      <c r="F224" s="40" t="str">
        <f t="shared" si="41"/>
        <v>KMR 6 Step7</v>
      </c>
      <c r="G224" s="43">
        <v>165224</v>
      </c>
      <c r="H224" s="312">
        <f t="shared" si="45"/>
        <v>3.8674311003822168E-2</v>
      </c>
      <c r="I224" s="312">
        <f t="shared" si="46"/>
        <v>1.1444710633063751E-3</v>
      </c>
      <c r="J224" s="312"/>
      <c r="K224" s="43">
        <v>35000</v>
      </c>
      <c r="L224" s="43">
        <v>10500</v>
      </c>
      <c r="M224" s="42"/>
      <c r="N224" s="42">
        <v>3000</v>
      </c>
      <c r="O224" s="42"/>
      <c r="P224" s="42"/>
      <c r="Q224" s="42"/>
      <c r="R224" s="42"/>
      <c r="S224" s="42">
        <v>7000</v>
      </c>
      <c r="T224" s="42">
        <f t="shared" si="42"/>
        <v>220724</v>
      </c>
      <c r="U224" s="42">
        <f t="shared" si="47"/>
        <v>51219.44</v>
      </c>
      <c r="V224" s="42">
        <v>180000</v>
      </c>
      <c r="W224" s="42">
        <f t="shared" si="43"/>
        <v>451943.44</v>
      </c>
      <c r="X224" s="42">
        <f t="shared" si="44"/>
        <v>400724</v>
      </c>
      <c r="Y224" s="42">
        <f t="shared" si="48"/>
        <v>2886907.44</v>
      </c>
    </row>
    <row r="225" spans="1:25" ht="15.6" x14ac:dyDescent="0.3">
      <c r="A225" s="39" t="s">
        <v>117</v>
      </c>
      <c r="B225" s="40">
        <v>6</v>
      </c>
      <c r="C225" s="40" t="s">
        <v>187</v>
      </c>
      <c r="D225" s="40" t="str">
        <f t="shared" si="40"/>
        <v>KMR 6</v>
      </c>
      <c r="E225" s="40" t="s">
        <v>197</v>
      </c>
      <c r="F225" s="40" t="str">
        <f t="shared" si="41"/>
        <v>KMR 6 Step8</v>
      </c>
      <c r="G225" s="43">
        <v>171970</v>
      </c>
      <c r="H225" s="312">
        <f t="shared" si="45"/>
        <v>4.0829419454800758E-2</v>
      </c>
      <c r="I225" s="312">
        <f t="shared" si="46"/>
        <v>2.1551084509785906E-3</v>
      </c>
      <c r="J225" s="312"/>
      <c r="K225" s="43">
        <v>35000</v>
      </c>
      <c r="L225" s="43">
        <v>10500</v>
      </c>
      <c r="M225" s="42"/>
      <c r="N225" s="42">
        <v>3000</v>
      </c>
      <c r="O225" s="42"/>
      <c r="P225" s="42"/>
      <c r="Q225" s="42"/>
      <c r="R225" s="42"/>
      <c r="S225" s="42">
        <v>7000</v>
      </c>
      <c r="T225" s="42">
        <f t="shared" si="42"/>
        <v>227470</v>
      </c>
      <c r="U225" s="42">
        <f t="shared" si="47"/>
        <v>53310.7</v>
      </c>
      <c r="V225" s="42">
        <v>180000</v>
      </c>
      <c r="W225" s="42">
        <f t="shared" si="43"/>
        <v>460780.7</v>
      </c>
      <c r="X225" s="42">
        <f t="shared" si="44"/>
        <v>407470</v>
      </c>
      <c r="Y225" s="42">
        <f t="shared" si="48"/>
        <v>2969950.7</v>
      </c>
    </row>
    <row r="226" spans="1:25" ht="15.6" x14ac:dyDescent="0.3">
      <c r="A226" s="39" t="s">
        <v>118</v>
      </c>
      <c r="B226" s="40">
        <v>7</v>
      </c>
      <c r="C226" s="40" t="s">
        <v>187</v>
      </c>
      <c r="D226" s="40" t="str">
        <f t="shared" si="40"/>
        <v>KMR 7</v>
      </c>
      <c r="E226" s="40" t="s">
        <v>190</v>
      </c>
      <c r="F226" s="40" t="str">
        <f t="shared" si="41"/>
        <v>KMR 7 Step1</v>
      </c>
      <c r="G226" s="42">
        <v>116410</v>
      </c>
      <c r="H226" s="312">
        <f t="shared" si="45"/>
        <v>-0.32307960690818166</v>
      </c>
      <c r="I226" s="312"/>
      <c r="J226" s="312"/>
      <c r="K226" s="42">
        <v>28000</v>
      </c>
      <c r="L226" s="42">
        <v>8500</v>
      </c>
      <c r="M226" s="42"/>
      <c r="N226" s="42">
        <v>3000</v>
      </c>
      <c r="O226" s="42"/>
      <c r="P226" s="42"/>
      <c r="Q226" s="42"/>
      <c r="R226" s="42"/>
      <c r="S226" s="42">
        <v>7000</v>
      </c>
      <c r="T226" s="42">
        <f t="shared" si="42"/>
        <v>162910</v>
      </c>
      <c r="U226" s="42">
        <f t="shared" si="47"/>
        <v>36087.1</v>
      </c>
      <c r="V226" s="42">
        <v>180000</v>
      </c>
      <c r="W226" s="42">
        <f t="shared" si="43"/>
        <v>378997.1</v>
      </c>
      <c r="X226" s="42">
        <f t="shared" si="44"/>
        <v>342910</v>
      </c>
      <c r="Y226" s="42">
        <f t="shared" si="48"/>
        <v>2178007.1</v>
      </c>
    </row>
    <row r="227" spans="1:25" ht="15.6" x14ac:dyDescent="0.3">
      <c r="A227" s="39" t="s">
        <v>118</v>
      </c>
      <c r="B227" s="40">
        <v>7</v>
      </c>
      <c r="C227" s="40" t="s">
        <v>187</v>
      </c>
      <c r="D227" s="40" t="str">
        <f t="shared" si="40"/>
        <v>KMR 7</v>
      </c>
      <c r="E227" s="40" t="s">
        <v>191</v>
      </c>
      <c r="F227" s="40" t="str">
        <f t="shared" si="41"/>
        <v>KMR 7 step 2</v>
      </c>
      <c r="G227" s="42">
        <v>121399</v>
      </c>
      <c r="H227" s="312">
        <f t="shared" si="45"/>
        <v>4.2857142857142858E-2</v>
      </c>
      <c r="I227" s="312"/>
      <c r="J227" s="312"/>
      <c r="K227" s="42">
        <v>28000</v>
      </c>
      <c r="L227" s="42">
        <v>8500</v>
      </c>
      <c r="M227" s="42"/>
      <c r="N227" s="42">
        <v>3000</v>
      </c>
      <c r="O227" s="42"/>
      <c r="P227" s="42"/>
      <c r="Q227" s="42"/>
      <c r="R227" s="42"/>
      <c r="S227" s="42">
        <v>7000</v>
      </c>
      <c r="T227" s="42">
        <f t="shared" si="42"/>
        <v>167899</v>
      </c>
      <c r="U227" s="42">
        <f t="shared" si="47"/>
        <v>37633.69</v>
      </c>
      <c r="V227" s="42">
        <v>180000</v>
      </c>
      <c r="W227" s="42">
        <f t="shared" si="43"/>
        <v>385532.69</v>
      </c>
      <c r="X227" s="42">
        <f t="shared" si="44"/>
        <v>347899</v>
      </c>
      <c r="Y227" s="42">
        <f t="shared" si="48"/>
        <v>2239421.69</v>
      </c>
    </row>
    <row r="228" spans="1:25" ht="15.6" x14ac:dyDescent="0.3">
      <c r="A228" s="39" t="s">
        <v>118</v>
      </c>
      <c r="B228" s="40">
        <v>7</v>
      </c>
      <c r="C228" s="40" t="s">
        <v>187</v>
      </c>
      <c r="D228" s="40" t="str">
        <f t="shared" si="40"/>
        <v>KMR 7</v>
      </c>
      <c r="E228" s="40" t="s">
        <v>192</v>
      </c>
      <c r="F228" s="40" t="str">
        <f t="shared" si="41"/>
        <v>KMR 7 Step3</v>
      </c>
      <c r="G228" s="42">
        <v>126388</v>
      </c>
      <c r="H228" s="312">
        <f t="shared" si="45"/>
        <v>4.1095890410958902E-2</v>
      </c>
      <c r="I228" s="312">
        <f t="shared" si="46"/>
        <v>-1.7612524461839557E-3</v>
      </c>
      <c r="J228" s="312"/>
      <c r="K228" s="42">
        <v>28000</v>
      </c>
      <c r="L228" s="42">
        <v>8500</v>
      </c>
      <c r="M228" s="42"/>
      <c r="N228" s="42">
        <v>3000</v>
      </c>
      <c r="O228" s="42"/>
      <c r="P228" s="42"/>
      <c r="Q228" s="42"/>
      <c r="R228" s="42"/>
      <c r="S228" s="42">
        <v>7000</v>
      </c>
      <c r="T228" s="42">
        <f t="shared" si="42"/>
        <v>172888</v>
      </c>
      <c r="U228" s="42">
        <f t="shared" si="47"/>
        <v>39180.28</v>
      </c>
      <c r="V228" s="42">
        <v>180000</v>
      </c>
      <c r="W228" s="42">
        <f t="shared" si="43"/>
        <v>392068.28</v>
      </c>
      <c r="X228" s="42">
        <f t="shared" si="44"/>
        <v>352888</v>
      </c>
      <c r="Y228" s="42">
        <f t="shared" si="48"/>
        <v>2300836.2799999998</v>
      </c>
    </row>
    <row r="229" spans="1:25" ht="15.6" x14ac:dyDescent="0.3">
      <c r="A229" s="39" t="s">
        <v>118</v>
      </c>
      <c r="B229" s="40">
        <v>7</v>
      </c>
      <c r="C229" s="40" t="s">
        <v>187</v>
      </c>
      <c r="D229" s="40" t="str">
        <f t="shared" si="40"/>
        <v>KMR 7</v>
      </c>
      <c r="E229" s="40" t="s">
        <v>193</v>
      </c>
      <c r="F229" s="40" t="str">
        <f t="shared" si="41"/>
        <v>KMR 7 Step4</v>
      </c>
      <c r="G229" s="42">
        <v>131377</v>
      </c>
      <c r="H229" s="312">
        <f t="shared" si="45"/>
        <v>3.9473684210526314E-2</v>
      </c>
      <c r="I229" s="312">
        <f t="shared" si="46"/>
        <v>-1.6222062004325882E-3</v>
      </c>
      <c r="J229" s="312"/>
      <c r="K229" s="42">
        <v>28000</v>
      </c>
      <c r="L229" s="42">
        <v>8500</v>
      </c>
      <c r="M229" s="42"/>
      <c r="N229" s="42">
        <v>3000</v>
      </c>
      <c r="O229" s="42"/>
      <c r="P229" s="42"/>
      <c r="Q229" s="42"/>
      <c r="R229" s="42"/>
      <c r="S229" s="42">
        <v>7000</v>
      </c>
      <c r="T229" s="42">
        <f t="shared" si="42"/>
        <v>177877</v>
      </c>
      <c r="U229" s="42">
        <f t="shared" si="47"/>
        <v>40726.870000000003</v>
      </c>
      <c r="V229" s="42">
        <v>180000</v>
      </c>
      <c r="W229" s="42">
        <f t="shared" si="43"/>
        <v>398603.87</v>
      </c>
      <c r="X229" s="42">
        <f t="shared" si="44"/>
        <v>357877</v>
      </c>
      <c r="Y229" s="42">
        <f t="shared" si="48"/>
        <v>2362250.87</v>
      </c>
    </row>
    <row r="230" spans="1:25" ht="15.6" x14ac:dyDescent="0.3">
      <c r="A230" s="39" t="s">
        <v>118</v>
      </c>
      <c r="B230" s="40">
        <v>7</v>
      </c>
      <c r="C230" s="40" t="s">
        <v>187</v>
      </c>
      <c r="D230" s="40" t="str">
        <f t="shared" si="40"/>
        <v>KMR 7</v>
      </c>
      <c r="E230" s="40" t="s">
        <v>194</v>
      </c>
      <c r="F230" s="40" t="str">
        <f t="shared" si="41"/>
        <v>KMR 7 Step5</v>
      </c>
      <c r="G230" s="42">
        <v>136367</v>
      </c>
      <c r="H230" s="312">
        <f t="shared" si="45"/>
        <v>3.7982295226713959E-2</v>
      </c>
      <c r="I230" s="312">
        <f t="shared" si="46"/>
        <v>-1.4913889838123542E-3</v>
      </c>
      <c r="J230" s="312"/>
      <c r="K230" s="42">
        <v>28000</v>
      </c>
      <c r="L230" s="42">
        <v>8500</v>
      </c>
      <c r="M230" s="42"/>
      <c r="N230" s="42">
        <v>3000</v>
      </c>
      <c r="O230" s="42"/>
      <c r="P230" s="42"/>
      <c r="Q230" s="42"/>
      <c r="R230" s="42"/>
      <c r="S230" s="42">
        <v>7000</v>
      </c>
      <c r="T230" s="42">
        <f t="shared" si="42"/>
        <v>182867</v>
      </c>
      <c r="U230" s="42">
        <f t="shared" si="47"/>
        <v>42273.77</v>
      </c>
      <c r="V230" s="42">
        <v>180000</v>
      </c>
      <c r="W230" s="42">
        <f t="shared" si="43"/>
        <v>405140.77</v>
      </c>
      <c r="X230" s="42">
        <f t="shared" si="44"/>
        <v>362867</v>
      </c>
      <c r="Y230" s="42">
        <f t="shared" si="48"/>
        <v>2423677.77</v>
      </c>
    </row>
    <row r="231" spans="1:25" ht="15.6" x14ac:dyDescent="0.3">
      <c r="A231" s="39" t="s">
        <v>118</v>
      </c>
      <c r="B231" s="40">
        <v>7</v>
      </c>
      <c r="C231" s="40" t="s">
        <v>187</v>
      </c>
      <c r="D231" s="40" t="str">
        <f t="shared" si="40"/>
        <v>KMR 7</v>
      </c>
      <c r="E231" s="40" t="s">
        <v>195</v>
      </c>
      <c r="F231" s="40" t="str">
        <f t="shared" si="41"/>
        <v>KMR 7 Step6</v>
      </c>
      <c r="G231" s="42">
        <v>141356</v>
      </c>
      <c r="H231" s="312">
        <f t="shared" si="45"/>
        <v>3.658509756759333E-2</v>
      </c>
      <c r="I231" s="312">
        <f t="shared" si="46"/>
        <v>-1.3971976591206289E-3</v>
      </c>
      <c r="J231" s="312"/>
      <c r="K231" s="42">
        <v>28000</v>
      </c>
      <c r="L231" s="42">
        <v>8500</v>
      </c>
      <c r="M231" s="42"/>
      <c r="N231" s="42">
        <v>3000</v>
      </c>
      <c r="O231" s="42"/>
      <c r="P231" s="42"/>
      <c r="Q231" s="42"/>
      <c r="R231" s="42"/>
      <c r="S231" s="42">
        <v>7000</v>
      </c>
      <c r="T231" s="42">
        <f t="shared" si="42"/>
        <v>187856</v>
      </c>
      <c r="U231" s="42">
        <f t="shared" si="47"/>
        <v>43820.36</v>
      </c>
      <c r="V231" s="42">
        <v>180000</v>
      </c>
      <c r="W231" s="42">
        <f t="shared" si="43"/>
        <v>411676.36</v>
      </c>
      <c r="X231" s="42">
        <f t="shared" si="44"/>
        <v>367856</v>
      </c>
      <c r="Y231" s="42">
        <f t="shared" si="48"/>
        <v>2485092.36</v>
      </c>
    </row>
    <row r="232" spans="1:25" ht="15.6" x14ac:dyDescent="0.3">
      <c r="A232" s="39" t="s">
        <v>118</v>
      </c>
      <c r="B232" s="40">
        <v>7</v>
      </c>
      <c r="C232" s="40" t="s">
        <v>187</v>
      </c>
      <c r="D232" s="40" t="str">
        <f t="shared" si="40"/>
        <v>KMR 7</v>
      </c>
      <c r="E232" s="40" t="s">
        <v>196</v>
      </c>
      <c r="F232" s="40" t="str">
        <f t="shared" si="41"/>
        <v>KMR 7 Step7</v>
      </c>
      <c r="G232" s="42">
        <v>146345</v>
      </c>
      <c r="H232" s="312">
        <f t="shared" si="45"/>
        <v>3.5293867964571721E-2</v>
      </c>
      <c r="I232" s="312">
        <f t="shared" si="46"/>
        <v>-1.2912296030216097E-3</v>
      </c>
      <c r="J232" s="312"/>
      <c r="K232" s="42">
        <v>28000</v>
      </c>
      <c r="L232" s="42">
        <v>8500</v>
      </c>
      <c r="M232" s="42"/>
      <c r="N232" s="42">
        <v>3000</v>
      </c>
      <c r="O232" s="42"/>
      <c r="P232" s="42"/>
      <c r="Q232" s="42"/>
      <c r="R232" s="42"/>
      <c r="S232" s="42">
        <v>7000</v>
      </c>
      <c r="T232" s="42">
        <f t="shared" si="42"/>
        <v>192845</v>
      </c>
      <c r="U232" s="42">
        <f t="shared" si="47"/>
        <v>45366.95</v>
      </c>
      <c r="V232" s="42">
        <v>180000</v>
      </c>
      <c r="W232" s="42">
        <f t="shared" si="43"/>
        <v>418211.95</v>
      </c>
      <c r="X232" s="42">
        <f t="shared" si="44"/>
        <v>372845</v>
      </c>
      <c r="Y232" s="42">
        <f t="shared" si="48"/>
        <v>2546506.9500000002</v>
      </c>
    </row>
    <row r="233" spans="1:25" ht="15.6" x14ac:dyDescent="0.3">
      <c r="A233" s="39" t="s">
        <v>118</v>
      </c>
      <c r="B233" s="40">
        <v>7</v>
      </c>
      <c r="C233" s="40" t="s">
        <v>187</v>
      </c>
      <c r="D233" s="40" t="str">
        <f t="shared" si="40"/>
        <v>KMR 7</v>
      </c>
      <c r="E233" s="40" t="s">
        <v>197</v>
      </c>
      <c r="F233" s="40" t="str">
        <f t="shared" si="41"/>
        <v>KMR 7 Step8</v>
      </c>
      <c r="G233" s="42">
        <v>151334</v>
      </c>
      <c r="H233" s="312">
        <f t="shared" si="45"/>
        <v>3.4090676141993237E-2</v>
      </c>
      <c r="I233" s="312">
        <f t="shared" si="46"/>
        <v>-1.2031918225784838E-3</v>
      </c>
      <c r="J233" s="312"/>
      <c r="K233" s="42">
        <v>28000</v>
      </c>
      <c r="L233" s="42">
        <v>8500</v>
      </c>
      <c r="M233" s="42"/>
      <c r="N233" s="42">
        <v>3000</v>
      </c>
      <c r="O233" s="42"/>
      <c r="P233" s="42"/>
      <c r="Q233" s="42"/>
      <c r="R233" s="42"/>
      <c r="S233" s="42">
        <v>7000</v>
      </c>
      <c r="T233" s="42">
        <f t="shared" si="42"/>
        <v>197834</v>
      </c>
      <c r="U233" s="42">
        <f t="shared" si="47"/>
        <v>46913.54</v>
      </c>
      <c r="V233" s="42">
        <v>180000</v>
      </c>
      <c r="W233" s="42">
        <f t="shared" si="43"/>
        <v>424747.54000000004</v>
      </c>
      <c r="X233" s="42">
        <f t="shared" si="44"/>
        <v>377834</v>
      </c>
      <c r="Y233" s="42">
        <f t="shared" si="48"/>
        <v>2607921.54</v>
      </c>
    </row>
    <row r="234" spans="1:25" ht="15.6" x14ac:dyDescent="0.3">
      <c r="A234" s="39" t="s">
        <v>119</v>
      </c>
      <c r="B234" s="40">
        <v>8</v>
      </c>
      <c r="C234" s="40" t="s">
        <v>187</v>
      </c>
      <c r="D234" s="40" t="str">
        <f t="shared" si="40"/>
        <v>KMR 8</v>
      </c>
      <c r="E234" s="40" t="s">
        <v>190</v>
      </c>
      <c r="F234" s="40" t="str">
        <f t="shared" si="41"/>
        <v>KMR 8 Step1</v>
      </c>
      <c r="G234" s="42">
        <v>87098</v>
      </c>
      <c r="H234" s="312">
        <f t="shared" si="45"/>
        <v>-0.42446509046215658</v>
      </c>
      <c r="I234" s="312"/>
      <c r="J234" s="312"/>
      <c r="K234" s="43">
        <v>16500</v>
      </c>
      <c r="L234" s="43">
        <v>7500</v>
      </c>
      <c r="M234" s="42"/>
      <c r="N234" s="42">
        <v>3000</v>
      </c>
      <c r="O234" s="42"/>
      <c r="P234" s="42"/>
      <c r="Q234" s="42"/>
      <c r="R234" s="42"/>
      <c r="S234" s="42">
        <v>7000</v>
      </c>
      <c r="T234" s="42">
        <f t="shared" si="42"/>
        <v>121098</v>
      </c>
      <c r="U234" s="42">
        <f t="shared" si="47"/>
        <v>27000.38</v>
      </c>
      <c r="V234" s="42">
        <v>170000</v>
      </c>
      <c r="W234" s="42">
        <f t="shared" si="43"/>
        <v>318098.38</v>
      </c>
      <c r="X234" s="42">
        <f t="shared" si="44"/>
        <v>301098</v>
      </c>
      <c r="Y234" s="42">
        <f t="shared" si="48"/>
        <v>1657176.38</v>
      </c>
    </row>
    <row r="235" spans="1:25" ht="15.6" x14ac:dyDescent="0.3">
      <c r="A235" s="39" t="s">
        <v>119</v>
      </c>
      <c r="B235" s="40">
        <v>8</v>
      </c>
      <c r="C235" s="40" t="s">
        <v>187</v>
      </c>
      <c r="D235" s="40" t="str">
        <f t="shared" si="40"/>
        <v>KMR 8</v>
      </c>
      <c r="E235" s="40" t="s">
        <v>191</v>
      </c>
      <c r="F235" s="40" t="str">
        <f t="shared" si="41"/>
        <v>KMR 8 step 2</v>
      </c>
      <c r="G235" s="42">
        <v>90364</v>
      </c>
      <c r="H235" s="312">
        <f t="shared" si="45"/>
        <v>3.7497990769018809E-2</v>
      </c>
      <c r="I235" s="312"/>
      <c r="J235" s="312"/>
      <c r="K235" s="43">
        <v>16500</v>
      </c>
      <c r="L235" s="43">
        <v>7500</v>
      </c>
      <c r="M235" s="42"/>
      <c r="N235" s="42">
        <v>3000</v>
      </c>
      <c r="O235" s="42"/>
      <c r="P235" s="42"/>
      <c r="Q235" s="42"/>
      <c r="R235" s="42"/>
      <c r="S235" s="42">
        <v>7000</v>
      </c>
      <c r="T235" s="42">
        <f t="shared" si="42"/>
        <v>124364</v>
      </c>
      <c r="U235" s="42">
        <f t="shared" si="47"/>
        <v>28012.84</v>
      </c>
      <c r="V235" s="42">
        <v>170000</v>
      </c>
      <c r="W235" s="42">
        <f t="shared" si="43"/>
        <v>322376.83999999997</v>
      </c>
      <c r="X235" s="42">
        <f t="shared" si="44"/>
        <v>294364</v>
      </c>
      <c r="Y235" s="42">
        <f t="shared" si="48"/>
        <v>1697380.84</v>
      </c>
    </row>
    <row r="236" spans="1:25" ht="15.6" x14ac:dyDescent="0.3">
      <c r="A236" s="39" t="s">
        <v>119</v>
      </c>
      <c r="B236" s="40">
        <v>8</v>
      </c>
      <c r="C236" s="40" t="s">
        <v>187</v>
      </c>
      <c r="D236" s="40" t="str">
        <f t="shared" si="40"/>
        <v>KMR 8</v>
      </c>
      <c r="E236" s="40" t="s">
        <v>192</v>
      </c>
      <c r="F236" s="40" t="str">
        <f t="shared" si="41"/>
        <v>KMR 8 Step3</v>
      </c>
      <c r="G236" s="42">
        <v>93761</v>
      </c>
      <c r="H236" s="312">
        <f t="shared" si="45"/>
        <v>3.759240405471205E-2</v>
      </c>
      <c r="I236" s="312">
        <f t="shared" si="46"/>
        <v>9.4413285693241422E-5</v>
      </c>
      <c r="J236" s="312"/>
      <c r="K236" s="43">
        <v>16500</v>
      </c>
      <c r="L236" s="43">
        <v>7500</v>
      </c>
      <c r="M236" s="42"/>
      <c r="N236" s="42">
        <v>3000</v>
      </c>
      <c r="O236" s="42"/>
      <c r="P236" s="42"/>
      <c r="Q236" s="42"/>
      <c r="R236" s="42"/>
      <c r="S236" s="42">
        <v>7000</v>
      </c>
      <c r="T236" s="42">
        <f t="shared" si="42"/>
        <v>127761</v>
      </c>
      <c r="U236" s="42">
        <f t="shared" si="47"/>
        <v>29065.91</v>
      </c>
      <c r="V236" s="42">
        <v>170000</v>
      </c>
      <c r="W236" s="42">
        <f t="shared" si="43"/>
        <v>326826.91000000003</v>
      </c>
      <c r="X236" s="42">
        <f t="shared" si="44"/>
        <v>297761</v>
      </c>
      <c r="Y236" s="42">
        <f t="shared" si="48"/>
        <v>1739197.91</v>
      </c>
    </row>
    <row r="237" spans="1:25" ht="15.6" x14ac:dyDescent="0.3">
      <c r="A237" s="39" t="s">
        <v>119</v>
      </c>
      <c r="B237" s="40">
        <v>8</v>
      </c>
      <c r="C237" s="40" t="s">
        <v>187</v>
      </c>
      <c r="D237" s="40" t="str">
        <f t="shared" si="40"/>
        <v>KMR 8</v>
      </c>
      <c r="E237" s="40" t="s">
        <v>193</v>
      </c>
      <c r="F237" s="40" t="str">
        <f t="shared" si="41"/>
        <v>KMR 8 Step4</v>
      </c>
      <c r="G237" s="43">
        <v>97289</v>
      </c>
      <c r="H237" s="312">
        <f t="shared" si="45"/>
        <v>3.7627585030023142E-2</v>
      </c>
      <c r="I237" s="312">
        <f t="shared" si="46"/>
        <v>3.5180975311091545E-5</v>
      </c>
      <c r="J237" s="312"/>
      <c r="K237" s="43">
        <v>16500</v>
      </c>
      <c r="L237" s="43">
        <v>7500</v>
      </c>
      <c r="M237" s="42"/>
      <c r="N237" s="42">
        <v>3000</v>
      </c>
      <c r="O237" s="42"/>
      <c r="P237" s="42"/>
      <c r="Q237" s="42"/>
      <c r="R237" s="42"/>
      <c r="S237" s="42">
        <v>7000</v>
      </c>
      <c r="T237" s="42">
        <f t="shared" si="42"/>
        <v>131289</v>
      </c>
      <c r="U237" s="42">
        <f t="shared" si="47"/>
        <v>30159.59</v>
      </c>
      <c r="V237" s="42">
        <v>170000</v>
      </c>
      <c r="W237" s="42">
        <f t="shared" si="43"/>
        <v>331448.58999999997</v>
      </c>
      <c r="X237" s="42">
        <f t="shared" si="44"/>
        <v>301289</v>
      </c>
      <c r="Y237" s="42">
        <f t="shared" si="48"/>
        <v>1782627.59</v>
      </c>
    </row>
    <row r="238" spans="1:25" ht="15.6" x14ac:dyDescent="0.3">
      <c r="A238" s="39" t="s">
        <v>119</v>
      </c>
      <c r="B238" s="40">
        <v>8</v>
      </c>
      <c r="C238" s="40" t="s">
        <v>187</v>
      </c>
      <c r="D238" s="40" t="str">
        <f t="shared" si="40"/>
        <v>KMR 8</v>
      </c>
      <c r="E238" s="40" t="s">
        <v>194</v>
      </c>
      <c r="F238" s="40" t="str">
        <f t="shared" si="41"/>
        <v>KMR 8 Step5</v>
      </c>
      <c r="G238" s="43">
        <v>100947</v>
      </c>
      <c r="H238" s="312">
        <f t="shared" si="45"/>
        <v>3.7599317497353249E-2</v>
      </c>
      <c r="I238" s="312">
        <f t="shared" si="46"/>
        <v>-2.8267532669892792E-5</v>
      </c>
      <c r="J238" s="312"/>
      <c r="K238" s="43">
        <v>16500</v>
      </c>
      <c r="L238" s="43">
        <v>7500</v>
      </c>
      <c r="M238" s="42"/>
      <c r="N238" s="42">
        <v>3000</v>
      </c>
      <c r="O238" s="42"/>
      <c r="P238" s="42"/>
      <c r="Q238" s="42"/>
      <c r="R238" s="42"/>
      <c r="S238" s="42">
        <v>7000</v>
      </c>
      <c r="T238" s="42">
        <f t="shared" si="42"/>
        <v>134947</v>
      </c>
      <c r="U238" s="42">
        <f t="shared" si="47"/>
        <v>31293.57</v>
      </c>
      <c r="V238" s="42">
        <v>170000</v>
      </c>
      <c r="W238" s="42">
        <f t="shared" si="43"/>
        <v>336240.57</v>
      </c>
      <c r="X238" s="42">
        <f t="shared" si="44"/>
        <v>304947</v>
      </c>
      <c r="Y238" s="42">
        <f t="shared" si="48"/>
        <v>1827657.57</v>
      </c>
    </row>
    <row r="239" spans="1:25" ht="15.6" x14ac:dyDescent="0.3">
      <c r="A239" s="39" t="s">
        <v>119</v>
      </c>
      <c r="B239" s="40">
        <v>8</v>
      </c>
      <c r="C239" s="40" t="s">
        <v>187</v>
      </c>
      <c r="D239" s="40" t="str">
        <f t="shared" si="40"/>
        <v>KMR 8</v>
      </c>
      <c r="E239" s="40" t="s">
        <v>195</v>
      </c>
      <c r="F239" s="40" t="str">
        <f t="shared" si="41"/>
        <v>KMR 8 Step6</v>
      </c>
      <c r="G239" s="43">
        <v>104736</v>
      </c>
      <c r="H239" s="312">
        <f t="shared" si="45"/>
        <v>3.7534547832030668E-2</v>
      </c>
      <c r="I239" s="312">
        <f t="shared" si="46"/>
        <v>-6.4769665322580994E-5</v>
      </c>
      <c r="J239" s="312"/>
      <c r="K239" s="43">
        <v>16500</v>
      </c>
      <c r="L239" s="43">
        <v>7500</v>
      </c>
      <c r="M239" s="42"/>
      <c r="N239" s="42">
        <v>3000</v>
      </c>
      <c r="O239" s="42"/>
      <c r="P239" s="42"/>
      <c r="Q239" s="42"/>
      <c r="R239" s="42"/>
      <c r="S239" s="42">
        <v>7000</v>
      </c>
      <c r="T239" s="42">
        <f t="shared" si="42"/>
        <v>138736</v>
      </c>
      <c r="U239" s="42">
        <f t="shared" si="47"/>
        <v>32468.16</v>
      </c>
      <c r="V239" s="42">
        <v>170000</v>
      </c>
      <c r="W239" s="42">
        <f t="shared" si="43"/>
        <v>341204.16000000003</v>
      </c>
      <c r="X239" s="42">
        <f t="shared" si="44"/>
        <v>308736</v>
      </c>
      <c r="Y239" s="42">
        <f t="shared" si="48"/>
        <v>1874300.16</v>
      </c>
    </row>
    <row r="240" spans="1:25" ht="15.6" x14ac:dyDescent="0.3">
      <c r="A240" s="39" t="s">
        <v>119</v>
      </c>
      <c r="B240" s="40">
        <v>8</v>
      </c>
      <c r="C240" s="40" t="s">
        <v>187</v>
      </c>
      <c r="D240" s="40" t="str">
        <f t="shared" si="40"/>
        <v>KMR 8</v>
      </c>
      <c r="E240" s="40" t="s">
        <v>196</v>
      </c>
      <c r="F240" s="40" t="str">
        <f t="shared" si="41"/>
        <v>KMR 8 Step7</v>
      </c>
      <c r="G240" s="43">
        <v>108786</v>
      </c>
      <c r="H240" s="312">
        <f t="shared" si="45"/>
        <v>3.8668652612282313E-2</v>
      </c>
      <c r="I240" s="312">
        <f t="shared" si="46"/>
        <v>1.1341047802516449E-3</v>
      </c>
      <c r="J240" s="312"/>
      <c r="K240" s="43">
        <v>16500</v>
      </c>
      <c r="L240" s="43">
        <v>7500</v>
      </c>
      <c r="M240" s="42"/>
      <c r="N240" s="42">
        <v>3000</v>
      </c>
      <c r="O240" s="42"/>
      <c r="P240" s="42"/>
      <c r="Q240" s="42"/>
      <c r="R240" s="42"/>
      <c r="S240" s="42">
        <v>7000</v>
      </c>
      <c r="T240" s="42">
        <f t="shared" si="42"/>
        <v>142786</v>
      </c>
      <c r="U240" s="42">
        <f t="shared" si="47"/>
        <v>33723.659999999996</v>
      </c>
      <c r="V240" s="42">
        <v>170000</v>
      </c>
      <c r="W240" s="42">
        <f t="shared" si="43"/>
        <v>346509.66000000003</v>
      </c>
      <c r="X240" s="42">
        <f t="shared" si="44"/>
        <v>312786</v>
      </c>
      <c r="Y240" s="42">
        <f t="shared" si="48"/>
        <v>1924155.66</v>
      </c>
    </row>
    <row r="241" spans="1:25" ht="15.6" x14ac:dyDescent="0.3">
      <c r="A241" s="39" t="s">
        <v>119</v>
      </c>
      <c r="B241" s="40">
        <v>8</v>
      </c>
      <c r="C241" s="40" t="s">
        <v>187</v>
      </c>
      <c r="D241" s="40" t="str">
        <f t="shared" si="40"/>
        <v>KMR 8</v>
      </c>
      <c r="E241" s="40" t="s">
        <v>197</v>
      </c>
      <c r="F241" s="40" t="str">
        <f t="shared" si="41"/>
        <v>KMR 8 Step8</v>
      </c>
      <c r="G241" s="43">
        <v>113228</v>
      </c>
      <c r="H241" s="312">
        <f t="shared" si="45"/>
        <v>4.0832460059198793E-2</v>
      </c>
      <c r="I241" s="312">
        <f t="shared" si="46"/>
        <v>2.1638074469164797E-3</v>
      </c>
      <c r="J241" s="312"/>
      <c r="K241" s="43">
        <v>16500</v>
      </c>
      <c r="L241" s="43">
        <v>7500</v>
      </c>
      <c r="M241" s="42"/>
      <c r="N241" s="42">
        <v>3000</v>
      </c>
      <c r="O241" s="42"/>
      <c r="P241" s="42"/>
      <c r="Q241" s="42"/>
      <c r="R241" s="42"/>
      <c r="S241" s="42">
        <v>7000</v>
      </c>
      <c r="T241" s="42">
        <f t="shared" si="42"/>
        <v>147228</v>
      </c>
      <c r="U241" s="42">
        <f t="shared" si="47"/>
        <v>35100.68</v>
      </c>
      <c r="V241" s="42">
        <v>170000</v>
      </c>
      <c r="W241" s="42">
        <f t="shared" si="43"/>
        <v>352328.68</v>
      </c>
      <c r="X241" s="42">
        <f t="shared" si="44"/>
        <v>317228</v>
      </c>
      <c r="Y241" s="42">
        <f t="shared" si="48"/>
        <v>1978836.68</v>
      </c>
    </row>
    <row r="242" spans="1:25" ht="15.6" x14ac:dyDescent="0.3">
      <c r="A242" s="44" t="s">
        <v>120</v>
      </c>
      <c r="B242" s="40"/>
      <c r="C242" s="40"/>
      <c r="D242" s="40"/>
      <c r="E242" s="40"/>
      <c r="F242" s="40"/>
      <c r="G242" s="42"/>
      <c r="H242" s="312">
        <f t="shared" si="45"/>
        <v>-1</v>
      </c>
      <c r="I242" s="312"/>
      <c r="J242" s="312"/>
      <c r="K242" s="42"/>
      <c r="L242" s="42"/>
      <c r="M242" s="42"/>
      <c r="N242" s="42"/>
      <c r="O242" s="42"/>
      <c r="P242" s="42"/>
      <c r="Q242" s="42"/>
      <c r="R242" s="42"/>
      <c r="S242" s="42"/>
      <c r="T242" s="42">
        <f t="shared" si="42"/>
        <v>0</v>
      </c>
      <c r="U242" s="42"/>
      <c r="V242" s="42"/>
      <c r="W242" s="42">
        <f t="shared" si="43"/>
        <v>0</v>
      </c>
      <c r="X242" s="42">
        <f t="shared" si="44"/>
        <v>170000</v>
      </c>
      <c r="Y242" s="42"/>
    </row>
    <row r="243" spans="1:25" ht="15.6" x14ac:dyDescent="0.3">
      <c r="A243" s="39" t="s">
        <v>121</v>
      </c>
      <c r="B243" s="40">
        <v>4</v>
      </c>
      <c r="C243" s="40" t="s">
        <v>187</v>
      </c>
      <c r="D243" s="40" t="str">
        <f t="shared" si="40"/>
        <v>KMR 4</v>
      </c>
      <c r="E243" s="40" t="s">
        <v>190</v>
      </c>
      <c r="F243" s="40" t="str">
        <f t="shared" si="41"/>
        <v>KMR 4 Step1</v>
      </c>
      <c r="G243" s="1">
        <v>192034</v>
      </c>
      <c r="H243" s="312" t="e">
        <f t="shared" si="45"/>
        <v>#DIV/0!</v>
      </c>
      <c r="I243" s="312"/>
      <c r="J243" s="312"/>
      <c r="K243" s="1">
        <v>60000</v>
      </c>
      <c r="L243" s="1">
        <v>15000</v>
      </c>
      <c r="M243" s="42">
        <v>30000</v>
      </c>
      <c r="N243" s="42">
        <v>3850</v>
      </c>
      <c r="O243" s="42"/>
      <c r="P243" s="42"/>
      <c r="Q243" s="42"/>
      <c r="R243" s="42">
        <v>20000</v>
      </c>
      <c r="S243" s="42">
        <v>11000</v>
      </c>
      <c r="T243" s="42">
        <f t="shared" si="42"/>
        <v>331884</v>
      </c>
      <c r="U243" s="42">
        <f t="shared" ref="U243:U274" si="49">G243*0.31</f>
        <v>59530.54</v>
      </c>
      <c r="V243" s="1">
        <v>200000</v>
      </c>
      <c r="W243" s="42">
        <f t="shared" si="43"/>
        <v>591414.54</v>
      </c>
      <c r="X243" s="42">
        <f t="shared" si="44"/>
        <v>331884</v>
      </c>
      <c r="Y243" s="42">
        <f t="shared" ref="Y243:Y274" si="50">((T243*12)+S243+U243+V243)</f>
        <v>4253138.54</v>
      </c>
    </row>
    <row r="244" spans="1:25" ht="15.6" x14ac:dyDescent="0.3">
      <c r="A244" s="39" t="s">
        <v>121</v>
      </c>
      <c r="B244" s="40">
        <v>4</v>
      </c>
      <c r="C244" s="40" t="s">
        <v>187</v>
      </c>
      <c r="D244" s="40" t="str">
        <f t="shared" si="40"/>
        <v>KMR 4</v>
      </c>
      <c r="E244" s="40" t="s">
        <v>191</v>
      </c>
      <c r="F244" s="40" t="str">
        <f t="shared" si="41"/>
        <v>KMR 4 step 2</v>
      </c>
      <c r="G244" s="42">
        <v>199235</v>
      </c>
      <c r="H244" s="312">
        <f t="shared" si="45"/>
        <v>3.7498567961923412E-2</v>
      </c>
      <c r="I244" s="312"/>
      <c r="J244" s="312"/>
      <c r="K244" s="1">
        <v>60000</v>
      </c>
      <c r="L244" s="1">
        <v>15000</v>
      </c>
      <c r="M244" s="42">
        <v>30000</v>
      </c>
      <c r="N244" s="42">
        <v>3850</v>
      </c>
      <c r="O244" s="42"/>
      <c r="P244" s="42"/>
      <c r="Q244" s="42"/>
      <c r="R244" s="42">
        <v>20000</v>
      </c>
      <c r="S244" s="42">
        <v>11000</v>
      </c>
      <c r="T244" s="42">
        <f t="shared" si="42"/>
        <v>339085</v>
      </c>
      <c r="U244" s="42">
        <f t="shared" si="49"/>
        <v>61762.85</v>
      </c>
      <c r="V244" s="1">
        <v>200000</v>
      </c>
      <c r="W244" s="42">
        <f t="shared" si="43"/>
        <v>600847.85</v>
      </c>
      <c r="X244" s="42">
        <f t="shared" si="44"/>
        <v>539085</v>
      </c>
      <c r="Y244" s="42">
        <f t="shared" si="50"/>
        <v>4341782.8499999996</v>
      </c>
    </row>
    <row r="245" spans="1:25" ht="15.6" x14ac:dyDescent="0.3">
      <c r="A245" s="39" t="s">
        <v>121</v>
      </c>
      <c r="B245" s="40">
        <v>4</v>
      </c>
      <c r="C245" s="40" t="s">
        <v>187</v>
      </c>
      <c r="D245" s="40" t="str">
        <f t="shared" si="40"/>
        <v>KMR 4</v>
      </c>
      <c r="E245" s="40" t="s">
        <v>192</v>
      </c>
      <c r="F245" s="40" t="str">
        <f t="shared" si="41"/>
        <v>KMR 4 Step3</v>
      </c>
      <c r="G245" s="42">
        <v>206725</v>
      </c>
      <c r="H245" s="312">
        <f t="shared" si="45"/>
        <v>3.7593796270735565E-2</v>
      </c>
      <c r="I245" s="312">
        <f t="shared" si="46"/>
        <v>9.5228308812152218E-5</v>
      </c>
      <c r="J245" s="312"/>
      <c r="K245" s="1">
        <v>60000</v>
      </c>
      <c r="L245" s="1">
        <v>15000</v>
      </c>
      <c r="M245" s="42">
        <v>30000</v>
      </c>
      <c r="N245" s="42">
        <v>3850</v>
      </c>
      <c r="O245" s="42"/>
      <c r="P245" s="42"/>
      <c r="Q245" s="42"/>
      <c r="R245" s="42">
        <v>20000</v>
      </c>
      <c r="S245" s="42">
        <v>11000</v>
      </c>
      <c r="T245" s="42">
        <f t="shared" si="42"/>
        <v>346575</v>
      </c>
      <c r="U245" s="42">
        <f t="shared" si="49"/>
        <v>64084.75</v>
      </c>
      <c r="V245" s="1">
        <v>200000</v>
      </c>
      <c r="W245" s="42">
        <f t="shared" si="43"/>
        <v>610659.75</v>
      </c>
      <c r="X245" s="42">
        <f t="shared" si="44"/>
        <v>546575</v>
      </c>
      <c r="Y245" s="42">
        <f t="shared" si="50"/>
        <v>4433984.75</v>
      </c>
    </row>
    <row r="246" spans="1:25" ht="15.6" x14ac:dyDescent="0.3">
      <c r="A246" s="39" t="s">
        <v>121</v>
      </c>
      <c r="B246" s="40">
        <v>4</v>
      </c>
      <c r="C246" s="40" t="s">
        <v>187</v>
      </c>
      <c r="D246" s="40" t="str">
        <f t="shared" si="40"/>
        <v>KMR 4</v>
      </c>
      <c r="E246" s="40" t="s">
        <v>193</v>
      </c>
      <c r="F246" s="40" t="str">
        <f t="shared" si="41"/>
        <v>KMR 4 Step4</v>
      </c>
      <c r="G246" s="42">
        <v>214502</v>
      </c>
      <c r="H246" s="312">
        <f t="shared" si="45"/>
        <v>3.7620026605393639E-2</v>
      </c>
      <c r="I246" s="312">
        <f t="shared" si="46"/>
        <v>2.6230334658074173E-5</v>
      </c>
      <c r="J246" s="312"/>
      <c r="K246" s="1">
        <v>60000</v>
      </c>
      <c r="L246" s="1">
        <v>15000</v>
      </c>
      <c r="M246" s="42">
        <v>30000</v>
      </c>
      <c r="N246" s="42">
        <v>3850</v>
      </c>
      <c r="O246" s="42"/>
      <c r="P246" s="42"/>
      <c r="Q246" s="42"/>
      <c r="R246" s="42">
        <v>20000</v>
      </c>
      <c r="S246" s="42">
        <v>11000</v>
      </c>
      <c r="T246" s="42">
        <f t="shared" si="42"/>
        <v>354352</v>
      </c>
      <c r="U246" s="42">
        <f t="shared" si="49"/>
        <v>66495.62</v>
      </c>
      <c r="V246" s="1">
        <v>200000</v>
      </c>
      <c r="W246" s="42">
        <f t="shared" si="43"/>
        <v>620847.62</v>
      </c>
      <c r="X246" s="42">
        <f t="shared" si="44"/>
        <v>554352</v>
      </c>
      <c r="Y246" s="42">
        <f t="shared" si="50"/>
        <v>4529719.62</v>
      </c>
    </row>
    <row r="247" spans="1:25" ht="15.6" x14ac:dyDescent="0.3">
      <c r="A247" s="39" t="s">
        <v>121</v>
      </c>
      <c r="B247" s="40">
        <v>4</v>
      </c>
      <c r="C247" s="40" t="s">
        <v>187</v>
      </c>
      <c r="D247" s="40" t="str">
        <f t="shared" si="40"/>
        <v>KMR 4</v>
      </c>
      <c r="E247" s="40" t="s">
        <v>194</v>
      </c>
      <c r="F247" s="40" t="str">
        <f t="shared" si="41"/>
        <v>KMR 4 Step5</v>
      </c>
      <c r="G247" s="43">
        <v>222567</v>
      </c>
      <c r="H247" s="312">
        <f t="shared" si="45"/>
        <v>3.7598717028279459E-2</v>
      </c>
      <c r="I247" s="312">
        <f t="shared" si="46"/>
        <v>-2.1309577114179967E-5</v>
      </c>
      <c r="J247" s="312"/>
      <c r="K247" s="1">
        <v>60000</v>
      </c>
      <c r="L247" s="1">
        <v>15000</v>
      </c>
      <c r="M247" s="42">
        <v>30000</v>
      </c>
      <c r="N247" s="42">
        <v>3850</v>
      </c>
      <c r="O247" s="42"/>
      <c r="P247" s="42"/>
      <c r="Q247" s="42"/>
      <c r="R247" s="42">
        <v>20000</v>
      </c>
      <c r="S247" s="42">
        <v>11000</v>
      </c>
      <c r="T247" s="42">
        <f t="shared" si="42"/>
        <v>362417</v>
      </c>
      <c r="U247" s="42">
        <f t="shared" si="49"/>
        <v>68995.77</v>
      </c>
      <c r="V247" s="1">
        <v>200000</v>
      </c>
      <c r="W247" s="42">
        <f t="shared" si="43"/>
        <v>631412.77</v>
      </c>
      <c r="X247" s="42">
        <f t="shared" si="44"/>
        <v>562417</v>
      </c>
      <c r="Y247" s="42">
        <f t="shared" si="50"/>
        <v>4628999.7699999996</v>
      </c>
    </row>
    <row r="248" spans="1:25" ht="15.6" x14ac:dyDescent="0.3">
      <c r="A248" s="39" t="s">
        <v>121</v>
      </c>
      <c r="B248" s="40">
        <v>4</v>
      </c>
      <c r="C248" s="40" t="s">
        <v>187</v>
      </c>
      <c r="D248" s="40" t="str">
        <f t="shared" si="40"/>
        <v>KMR 4</v>
      </c>
      <c r="E248" s="40" t="s">
        <v>195</v>
      </c>
      <c r="F248" s="40" t="str">
        <f t="shared" si="41"/>
        <v>KMR 4 Step6</v>
      </c>
      <c r="G248" s="43">
        <v>230921</v>
      </c>
      <c r="H248" s="312">
        <f t="shared" si="45"/>
        <v>3.7534764812393574E-2</v>
      </c>
      <c r="I248" s="312">
        <f t="shared" si="46"/>
        <v>-6.3952215885884622E-5</v>
      </c>
      <c r="J248" s="312"/>
      <c r="K248" s="1">
        <v>60000</v>
      </c>
      <c r="L248" s="1">
        <v>15000</v>
      </c>
      <c r="M248" s="42">
        <v>30000</v>
      </c>
      <c r="N248" s="42">
        <v>3850</v>
      </c>
      <c r="O248" s="42"/>
      <c r="P248" s="42"/>
      <c r="Q248" s="42"/>
      <c r="R248" s="42">
        <v>20000</v>
      </c>
      <c r="S248" s="42">
        <v>11000</v>
      </c>
      <c r="T248" s="42">
        <f t="shared" si="42"/>
        <v>370771</v>
      </c>
      <c r="U248" s="42">
        <f t="shared" si="49"/>
        <v>71585.509999999995</v>
      </c>
      <c r="V248" s="1">
        <v>200000</v>
      </c>
      <c r="W248" s="42">
        <f t="shared" si="43"/>
        <v>642356.51</v>
      </c>
      <c r="X248" s="42">
        <f t="shared" si="44"/>
        <v>570771</v>
      </c>
      <c r="Y248" s="42">
        <f t="shared" si="50"/>
        <v>4731837.51</v>
      </c>
    </row>
    <row r="249" spans="1:25" ht="15.6" x14ac:dyDescent="0.3">
      <c r="A249" s="39" t="s">
        <v>121</v>
      </c>
      <c r="B249" s="40">
        <v>4</v>
      </c>
      <c r="C249" s="40" t="s">
        <v>187</v>
      </c>
      <c r="D249" s="40" t="str">
        <f t="shared" si="40"/>
        <v>KMR 4</v>
      </c>
      <c r="E249" s="40" t="s">
        <v>196</v>
      </c>
      <c r="F249" s="40" t="str">
        <f t="shared" si="41"/>
        <v>KMR 4 Step7</v>
      </c>
      <c r="G249" s="43">
        <v>239850</v>
      </c>
      <c r="H249" s="312">
        <f t="shared" si="45"/>
        <v>3.8666903399864019E-2</v>
      </c>
      <c r="I249" s="312">
        <f t="shared" si="46"/>
        <v>1.1321385874704451E-3</v>
      </c>
      <c r="J249" s="312"/>
      <c r="K249" s="1">
        <v>60000</v>
      </c>
      <c r="L249" s="1">
        <v>15000</v>
      </c>
      <c r="M249" s="42">
        <v>30000</v>
      </c>
      <c r="N249" s="42">
        <v>3850</v>
      </c>
      <c r="O249" s="42"/>
      <c r="P249" s="42"/>
      <c r="Q249" s="42"/>
      <c r="R249" s="42">
        <v>20000</v>
      </c>
      <c r="S249" s="42">
        <v>11000</v>
      </c>
      <c r="T249" s="42">
        <f t="shared" si="42"/>
        <v>379700</v>
      </c>
      <c r="U249" s="42">
        <f t="shared" si="49"/>
        <v>74353.5</v>
      </c>
      <c r="V249" s="1">
        <v>200000</v>
      </c>
      <c r="W249" s="42">
        <f t="shared" si="43"/>
        <v>654053.5</v>
      </c>
      <c r="X249" s="42">
        <f t="shared" si="44"/>
        <v>579700</v>
      </c>
      <c r="Y249" s="42">
        <f t="shared" si="50"/>
        <v>4841753.5</v>
      </c>
    </row>
    <row r="250" spans="1:25" ht="15.6" x14ac:dyDescent="0.3">
      <c r="A250" s="39" t="s">
        <v>121</v>
      </c>
      <c r="B250" s="40">
        <v>4</v>
      </c>
      <c r="C250" s="40" t="s">
        <v>187</v>
      </c>
      <c r="D250" s="40" t="str">
        <f t="shared" si="40"/>
        <v>KMR 4</v>
      </c>
      <c r="E250" s="40" t="s">
        <v>197</v>
      </c>
      <c r="F250" s="40" t="str">
        <f t="shared" si="41"/>
        <v>KMR 4 Step8</v>
      </c>
      <c r="G250" s="43">
        <v>249644</v>
      </c>
      <c r="H250" s="312">
        <f t="shared" si="45"/>
        <v>4.0833854492391075E-2</v>
      </c>
      <c r="I250" s="312">
        <f t="shared" si="46"/>
        <v>2.1669510925270558E-3</v>
      </c>
      <c r="J250" s="312"/>
      <c r="K250" s="1">
        <v>60000</v>
      </c>
      <c r="L250" s="1">
        <v>15000</v>
      </c>
      <c r="M250" s="42">
        <v>30000</v>
      </c>
      <c r="N250" s="42">
        <v>3850</v>
      </c>
      <c r="O250" s="42"/>
      <c r="P250" s="42"/>
      <c r="Q250" s="42"/>
      <c r="R250" s="42">
        <v>20000</v>
      </c>
      <c r="S250" s="42">
        <v>11000</v>
      </c>
      <c r="T250" s="42">
        <f t="shared" si="42"/>
        <v>389494</v>
      </c>
      <c r="U250" s="42">
        <f t="shared" si="49"/>
        <v>77389.64</v>
      </c>
      <c r="V250" s="1">
        <v>200000</v>
      </c>
      <c r="W250" s="42">
        <f t="shared" si="43"/>
        <v>666883.64</v>
      </c>
      <c r="X250" s="42">
        <f t="shared" si="44"/>
        <v>589494</v>
      </c>
      <c r="Y250" s="42">
        <f t="shared" si="50"/>
        <v>4962317.6399999997</v>
      </c>
    </row>
    <row r="251" spans="1:25" ht="15.6" x14ac:dyDescent="0.3">
      <c r="A251" s="39" t="s">
        <v>122</v>
      </c>
      <c r="B251" s="40">
        <v>5</v>
      </c>
      <c r="C251" s="40" t="s">
        <v>187</v>
      </c>
      <c r="D251" s="40" t="str">
        <f t="shared" si="40"/>
        <v>KMR 5</v>
      </c>
      <c r="E251" s="40" t="s">
        <v>190</v>
      </c>
      <c r="F251" s="40" t="str">
        <f t="shared" si="41"/>
        <v>KMR 5 Step1</v>
      </c>
      <c r="G251" s="42">
        <v>165149</v>
      </c>
      <c r="H251" s="312">
        <f t="shared" si="45"/>
        <v>-0.33846196984505938</v>
      </c>
      <c r="I251" s="312"/>
      <c r="J251" s="312"/>
      <c r="K251" s="43">
        <v>45000</v>
      </c>
      <c r="L251" s="43">
        <v>14000</v>
      </c>
      <c r="M251" s="42">
        <v>25000</v>
      </c>
      <c r="N251" s="42">
        <v>3850</v>
      </c>
      <c r="O251" s="42"/>
      <c r="P251" s="42"/>
      <c r="Q251" s="42"/>
      <c r="R251" s="42">
        <v>20000</v>
      </c>
      <c r="S251" s="42">
        <v>11000</v>
      </c>
      <c r="T251" s="42">
        <f t="shared" si="42"/>
        <v>283999</v>
      </c>
      <c r="U251" s="42">
        <f t="shared" si="49"/>
        <v>51196.19</v>
      </c>
      <c r="V251" s="42">
        <v>180000</v>
      </c>
      <c r="W251" s="42">
        <f t="shared" si="43"/>
        <v>515195.19</v>
      </c>
      <c r="X251" s="42">
        <f t="shared" si="44"/>
        <v>483999</v>
      </c>
      <c r="Y251" s="42">
        <f t="shared" si="50"/>
        <v>3650184.19</v>
      </c>
    </row>
    <row r="252" spans="1:25" ht="15.6" x14ac:dyDescent="0.3">
      <c r="A252" s="39" t="s">
        <v>122</v>
      </c>
      <c r="B252" s="40">
        <v>5</v>
      </c>
      <c r="C252" s="40" t="s">
        <v>187</v>
      </c>
      <c r="D252" s="40" t="str">
        <f t="shared" si="40"/>
        <v>KMR 5</v>
      </c>
      <c r="E252" s="40" t="s">
        <v>191</v>
      </c>
      <c r="F252" s="40" t="str">
        <f t="shared" si="41"/>
        <v>KMR 5 step 2</v>
      </c>
      <c r="G252" s="42">
        <v>171755</v>
      </c>
      <c r="H252" s="312">
        <f t="shared" si="45"/>
        <v>4.0000242205523499E-2</v>
      </c>
      <c r="I252" s="312"/>
      <c r="J252" s="312"/>
      <c r="K252" s="43">
        <v>45000</v>
      </c>
      <c r="L252" s="43">
        <v>14000</v>
      </c>
      <c r="M252" s="42">
        <v>25000</v>
      </c>
      <c r="N252" s="42">
        <v>3850</v>
      </c>
      <c r="O252" s="42"/>
      <c r="P252" s="42"/>
      <c r="Q252" s="42"/>
      <c r="R252" s="42">
        <v>20000</v>
      </c>
      <c r="S252" s="42">
        <v>11000</v>
      </c>
      <c r="T252" s="42">
        <f t="shared" si="42"/>
        <v>290605</v>
      </c>
      <c r="U252" s="42">
        <f t="shared" si="49"/>
        <v>53244.05</v>
      </c>
      <c r="V252" s="42">
        <v>180000</v>
      </c>
      <c r="W252" s="42">
        <f t="shared" si="43"/>
        <v>523849.05</v>
      </c>
      <c r="X252" s="42">
        <f t="shared" si="44"/>
        <v>470605</v>
      </c>
      <c r="Y252" s="42">
        <f t="shared" si="50"/>
        <v>3731504.05</v>
      </c>
    </row>
    <row r="253" spans="1:25" ht="15.6" x14ac:dyDescent="0.3">
      <c r="A253" s="39" t="s">
        <v>122</v>
      </c>
      <c r="B253" s="40">
        <v>5</v>
      </c>
      <c r="C253" s="40" t="s">
        <v>187</v>
      </c>
      <c r="D253" s="40" t="str">
        <f t="shared" si="40"/>
        <v>KMR 5</v>
      </c>
      <c r="E253" s="40" t="s">
        <v>192</v>
      </c>
      <c r="F253" s="40" t="str">
        <f t="shared" si="41"/>
        <v>KMR 5 Step3</v>
      </c>
      <c r="G253" s="42">
        <v>178625</v>
      </c>
      <c r="H253" s="312">
        <f t="shared" si="45"/>
        <v>3.9998835550638989E-2</v>
      </c>
      <c r="I253" s="312">
        <f t="shared" si="46"/>
        <v>-1.406654884510139E-6</v>
      </c>
      <c r="J253" s="312"/>
      <c r="K253" s="43">
        <v>45000</v>
      </c>
      <c r="L253" s="43">
        <v>14000</v>
      </c>
      <c r="M253" s="42">
        <v>25000</v>
      </c>
      <c r="N253" s="42">
        <v>3850</v>
      </c>
      <c r="O253" s="42"/>
      <c r="P253" s="42"/>
      <c r="Q253" s="42"/>
      <c r="R253" s="42">
        <v>20000</v>
      </c>
      <c r="S253" s="42">
        <v>11000</v>
      </c>
      <c r="T253" s="42">
        <f t="shared" si="42"/>
        <v>297475</v>
      </c>
      <c r="U253" s="42">
        <f t="shared" si="49"/>
        <v>55373.75</v>
      </c>
      <c r="V253" s="42">
        <v>180000</v>
      </c>
      <c r="W253" s="42">
        <f t="shared" si="43"/>
        <v>532848.75</v>
      </c>
      <c r="X253" s="42">
        <f t="shared" si="44"/>
        <v>477475</v>
      </c>
      <c r="Y253" s="42">
        <f t="shared" si="50"/>
        <v>3816073.75</v>
      </c>
    </row>
    <row r="254" spans="1:25" ht="15.6" x14ac:dyDescent="0.3">
      <c r="A254" s="39" t="s">
        <v>122</v>
      </c>
      <c r="B254" s="40">
        <v>5</v>
      </c>
      <c r="C254" s="40" t="s">
        <v>187</v>
      </c>
      <c r="D254" s="40" t="str">
        <f t="shared" si="40"/>
        <v>KMR 5</v>
      </c>
      <c r="E254" s="40" t="s">
        <v>193</v>
      </c>
      <c r="F254" s="40" t="str">
        <f t="shared" si="41"/>
        <v>KMR 5 Step4</v>
      </c>
      <c r="G254" s="42">
        <v>185760</v>
      </c>
      <c r="H254" s="312">
        <f t="shared" si="45"/>
        <v>3.9944016794961512E-2</v>
      </c>
      <c r="I254" s="312">
        <f t="shared" si="46"/>
        <v>-5.4818755677477071E-5</v>
      </c>
      <c r="J254" s="312"/>
      <c r="K254" s="43">
        <v>45000</v>
      </c>
      <c r="L254" s="43">
        <v>14000</v>
      </c>
      <c r="M254" s="42">
        <v>25000</v>
      </c>
      <c r="N254" s="42">
        <v>3850</v>
      </c>
      <c r="O254" s="42"/>
      <c r="P254" s="42"/>
      <c r="Q254" s="42"/>
      <c r="R254" s="42">
        <v>20000</v>
      </c>
      <c r="S254" s="42">
        <v>11000</v>
      </c>
      <c r="T254" s="42">
        <f t="shared" si="42"/>
        <v>304610</v>
      </c>
      <c r="U254" s="42">
        <f t="shared" si="49"/>
        <v>57585.599999999999</v>
      </c>
      <c r="V254" s="42">
        <v>180000</v>
      </c>
      <c r="W254" s="42">
        <f t="shared" si="43"/>
        <v>542195.6</v>
      </c>
      <c r="X254" s="42">
        <f t="shared" si="44"/>
        <v>484610</v>
      </c>
      <c r="Y254" s="42">
        <f t="shared" si="50"/>
        <v>3903905.6</v>
      </c>
    </row>
    <row r="255" spans="1:25" ht="15.6" x14ac:dyDescent="0.3">
      <c r="A255" s="39" t="s">
        <v>122</v>
      </c>
      <c r="B255" s="40">
        <v>5</v>
      </c>
      <c r="C255" s="40" t="s">
        <v>187</v>
      </c>
      <c r="D255" s="40" t="str">
        <f t="shared" si="40"/>
        <v>KMR 5</v>
      </c>
      <c r="E255" s="40" t="s">
        <v>194</v>
      </c>
      <c r="F255" s="40" t="str">
        <f t="shared" si="41"/>
        <v>KMR 5 Step5</v>
      </c>
      <c r="G255" s="43">
        <v>193158</v>
      </c>
      <c r="H255" s="312">
        <f t="shared" si="45"/>
        <v>3.9825581395348836E-2</v>
      </c>
      <c r="I255" s="312">
        <f t="shared" si="46"/>
        <v>-1.1843539961267635E-4</v>
      </c>
      <c r="J255" s="312"/>
      <c r="K255" s="43">
        <v>45000</v>
      </c>
      <c r="L255" s="43">
        <v>14000</v>
      </c>
      <c r="M255" s="42">
        <v>25000</v>
      </c>
      <c r="N255" s="42">
        <v>3850</v>
      </c>
      <c r="O255" s="42"/>
      <c r="P255" s="42"/>
      <c r="Q255" s="42"/>
      <c r="R255" s="42">
        <v>20000</v>
      </c>
      <c r="S255" s="42">
        <v>11000</v>
      </c>
      <c r="T255" s="42">
        <f t="shared" si="42"/>
        <v>312008</v>
      </c>
      <c r="U255" s="42">
        <f t="shared" si="49"/>
        <v>59878.98</v>
      </c>
      <c r="V255" s="42">
        <v>180000</v>
      </c>
      <c r="W255" s="42">
        <f t="shared" si="43"/>
        <v>551886.98</v>
      </c>
      <c r="X255" s="42">
        <f t="shared" si="44"/>
        <v>492008</v>
      </c>
      <c r="Y255" s="42">
        <f t="shared" si="50"/>
        <v>3994974.98</v>
      </c>
    </row>
    <row r="256" spans="1:25" ht="15.6" x14ac:dyDescent="0.3">
      <c r="A256" s="39" t="s">
        <v>122</v>
      </c>
      <c r="B256" s="40">
        <v>5</v>
      </c>
      <c r="C256" s="40" t="s">
        <v>187</v>
      </c>
      <c r="D256" s="40" t="str">
        <f t="shared" si="40"/>
        <v>KMR 5</v>
      </c>
      <c r="E256" s="40" t="s">
        <v>195</v>
      </c>
      <c r="F256" s="40" t="str">
        <f t="shared" si="41"/>
        <v>KMR 5 Step6</v>
      </c>
      <c r="G256" s="43">
        <v>200821</v>
      </c>
      <c r="H256" s="312">
        <f t="shared" si="45"/>
        <v>3.9672185464749064E-2</v>
      </c>
      <c r="I256" s="312">
        <f t="shared" si="46"/>
        <v>-1.5339593059977147E-4</v>
      </c>
      <c r="J256" s="312"/>
      <c r="K256" s="43">
        <v>45000</v>
      </c>
      <c r="L256" s="43">
        <v>14000</v>
      </c>
      <c r="M256" s="42">
        <v>25000</v>
      </c>
      <c r="N256" s="42">
        <v>3850</v>
      </c>
      <c r="O256" s="42"/>
      <c r="P256" s="42"/>
      <c r="Q256" s="42"/>
      <c r="R256" s="42">
        <v>20000</v>
      </c>
      <c r="S256" s="42">
        <v>11000</v>
      </c>
      <c r="T256" s="42">
        <f t="shared" si="42"/>
        <v>319671</v>
      </c>
      <c r="U256" s="42">
        <f t="shared" si="49"/>
        <v>62254.51</v>
      </c>
      <c r="V256" s="42">
        <v>180000</v>
      </c>
      <c r="W256" s="42">
        <f t="shared" si="43"/>
        <v>561925.51</v>
      </c>
      <c r="X256" s="42">
        <f t="shared" si="44"/>
        <v>499671</v>
      </c>
      <c r="Y256" s="42">
        <f t="shared" si="50"/>
        <v>4089306.51</v>
      </c>
    </row>
    <row r="257" spans="1:25" ht="15.6" x14ac:dyDescent="0.3">
      <c r="A257" s="39" t="s">
        <v>122</v>
      </c>
      <c r="B257" s="40">
        <v>5</v>
      </c>
      <c r="C257" s="40" t="s">
        <v>187</v>
      </c>
      <c r="D257" s="40" t="str">
        <f t="shared" si="40"/>
        <v>KMR 5</v>
      </c>
      <c r="E257" s="40" t="s">
        <v>196</v>
      </c>
      <c r="F257" s="40" t="str">
        <f t="shared" si="41"/>
        <v>KMR 5 Step7</v>
      </c>
      <c r="G257" s="43">
        <v>209013</v>
      </c>
      <c r="H257" s="312">
        <f t="shared" si="45"/>
        <v>4.0792546596222508E-2</v>
      </c>
      <c r="I257" s="312">
        <f t="shared" si="46"/>
        <v>1.1203611314734435E-3</v>
      </c>
      <c r="J257" s="312"/>
      <c r="K257" s="43">
        <v>45000</v>
      </c>
      <c r="L257" s="43">
        <v>14000</v>
      </c>
      <c r="M257" s="42">
        <v>25000</v>
      </c>
      <c r="N257" s="42">
        <v>3850</v>
      </c>
      <c r="O257" s="42"/>
      <c r="P257" s="42"/>
      <c r="Q257" s="42"/>
      <c r="R257" s="42">
        <v>20000</v>
      </c>
      <c r="S257" s="42">
        <v>11000</v>
      </c>
      <c r="T257" s="42">
        <f t="shared" si="42"/>
        <v>327863</v>
      </c>
      <c r="U257" s="42">
        <f t="shared" si="49"/>
        <v>64794.03</v>
      </c>
      <c r="V257" s="42">
        <v>180000</v>
      </c>
      <c r="W257" s="42">
        <f t="shared" si="43"/>
        <v>572657.03</v>
      </c>
      <c r="X257" s="42">
        <f t="shared" si="44"/>
        <v>507863</v>
      </c>
      <c r="Y257" s="42">
        <f t="shared" si="50"/>
        <v>4190150.03</v>
      </c>
    </row>
    <row r="258" spans="1:25" ht="15.6" x14ac:dyDescent="0.3">
      <c r="A258" s="39" t="s">
        <v>122</v>
      </c>
      <c r="B258" s="40">
        <v>5</v>
      </c>
      <c r="C258" s="40" t="s">
        <v>187</v>
      </c>
      <c r="D258" s="40" t="str">
        <f t="shared" si="40"/>
        <v>KMR 5</v>
      </c>
      <c r="E258" s="40" t="s">
        <v>197</v>
      </c>
      <c r="F258" s="40" t="str">
        <f t="shared" si="41"/>
        <v>KMR 5 Step8</v>
      </c>
      <c r="G258" s="43">
        <v>217997</v>
      </c>
      <c r="H258" s="312">
        <f t="shared" si="45"/>
        <v>4.298297235100209E-2</v>
      </c>
      <c r="I258" s="312">
        <f t="shared" si="46"/>
        <v>2.1904257547795819E-3</v>
      </c>
      <c r="J258" s="312"/>
      <c r="K258" s="43">
        <v>45000</v>
      </c>
      <c r="L258" s="43">
        <v>14000</v>
      </c>
      <c r="M258" s="42">
        <v>25000</v>
      </c>
      <c r="N258" s="42">
        <v>3850</v>
      </c>
      <c r="O258" s="42"/>
      <c r="P258" s="42"/>
      <c r="Q258" s="42"/>
      <c r="R258" s="42">
        <v>20000</v>
      </c>
      <c r="S258" s="42">
        <v>11000</v>
      </c>
      <c r="T258" s="42">
        <f t="shared" si="42"/>
        <v>336847</v>
      </c>
      <c r="U258" s="42">
        <f t="shared" si="49"/>
        <v>67579.069999999992</v>
      </c>
      <c r="V258" s="42">
        <v>180000</v>
      </c>
      <c r="W258" s="42">
        <f t="shared" si="43"/>
        <v>584426.07000000007</v>
      </c>
      <c r="X258" s="42">
        <f t="shared" si="44"/>
        <v>516847</v>
      </c>
      <c r="Y258" s="42">
        <f t="shared" si="50"/>
        <v>4300743.07</v>
      </c>
    </row>
    <row r="259" spans="1:25" ht="15.6" x14ac:dyDescent="0.3">
      <c r="A259" s="39" t="s">
        <v>123</v>
      </c>
      <c r="B259" s="40">
        <v>6</v>
      </c>
      <c r="C259" s="40" t="s">
        <v>187</v>
      </c>
      <c r="D259" s="40" t="str">
        <f t="shared" si="40"/>
        <v>KMR 6</v>
      </c>
      <c r="E259" s="40" t="s">
        <v>190</v>
      </c>
      <c r="F259" s="40" t="str">
        <f t="shared" si="41"/>
        <v>KMR 6 Step1</v>
      </c>
      <c r="G259" s="41">
        <v>132285</v>
      </c>
      <c r="H259" s="312">
        <f t="shared" si="45"/>
        <v>-0.39317972265673379</v>
      </c>
      <c r="I259" s="312"/>
      <c r="J259" s="312"/>
      <c r="K259" s="43">
        <v>35000</v>
      </c>
      <c r="L259" s="43">
        <v>10500</v>
      </c>
      <c r="M259" s="42">
        <v>25000</v>
      </c>
      <c r="N259" s="42">
        <v>3850</v>
      </c>
      <c r="O259" s="42"/>
      <c r="P259" s="42"/>
      <c r="Q259" s="42"/>
      <c r="R259" s="42">
        <v>20000</v>
      </c>
      <c r="S259" s="42">
        <v>7000</v>
      </c>
      <c r="T259" s="42">
        <f t="shared" si="42"/>
        <v>233635</v>
      </c>
      <c r="U259" s="42">
        <f t="shared" si="49"/>
        <v>41008.35</v>
      </c>
      <c r="V259" s="42">
        <v>180000</v>
      </c>
      <c r="W259" s="42">
        <f t="shared" si="43"/>
        <v>454643.35</v>
      </c>
      <c r="X259" s="42">
        <f t="shared" si="44"/>
        <v>413635</v>
      </c>
      <c r="Y259" s="42">
        <f t="shared" si="50"/>
        <v>3031628.35</v>
      </c>
    </row>
    <row r="260" spans="1:25" ht="15.6" x14ac:dyDescent="0.3">
      <c r="A260" s="39" t="s">
        <v>123</v>
      </c>
      <c r="B260" s="40">
        <v>6</v>
      </c>
      <c r="C260" s="40" t="s">
        <v>187</v>
      </c>
      <c r="D260" s="40" t="str">
        <f t="shared" si="40"/>
        <v>KMR 6</v>
      </c>
      <c r="E260" s="40" t="s">
        <v>191</v>
      </c>
      <c r="F260" s="40" t="str">
        <f t="shared" si="41"/>
        <v>KMR 6 step 2</v>
      </c>
      <c r="G260" s="42">
        <v>137246</v>
      </c>
      <c r="H260" s="312">
        <f t="shared" si="45"/>
        <v>3.7502362323770647E-2</v>
      </c>
      <c r="I260" s="312"/>
      <c r="J260" s="312"/>
      <c r="K260" s="43">
        <v>35000</v>
      </c>
      <c r="L260" s="43">
        <v>10500</v>
      </c>
      <c r="M260" s="42">
        <v>25000</v>
      </c>
      <c r="N260" s="42">
        <v>3850</v>
      </c>
      <c r="O260" s="42"/>
      <c r="P260" s="42"/>
      <c r="Q260" s="42"/>
      <c r="R260" s="42">
        <v>20000</v>
      </c>
      <c r="S260" s="42">
        <v>7000</v>
      </c>
      <c r="T260" s="42">
        <f t="shared" si="42"/>
        <v>238596</v>
      </c>
      <c r="U260" s="42">
        <f t="shared" si="49"/>
        <v>42546.26</v>
      </c>
      <c r="V260" s="42">
        <v>180000</v>
      </c>
      <c r="W260" s="42">
        <f t="shared" si="43"/>
        <v>461142.26</v>
      </c>
      <c r="X260" s="42">
        <f t="shared" si="44"/>
        <v>418596</v>
      </c>
      <c r="Y260" s="42">
        <f t="shared" si="50"/>
        <v>3092698.26</v>
      </c>
    </row>
    <row r="261" spans="1:25" ht="15.6" x14ac:dyDescent="0.3">
      <c r="A261" s="39" t="s">
        <v>123</v>
      </c>
      <c r="B261" s="40">
        <v>6</v>
      </c>
      <c r="C261" s="40" t="s">
        <v>187</v>
      </c>
      <c r="D261" s="40" t="str">
        <f t="shared" ref="D261:D324" si="51">CONCATENATE(C261, " ", B261)</f>
        <v>KMR 6</v>
      </c>
      <c r="E261" s="40" t="s">
        <v>192</v>
      </c>
      <c r="F261" s="40" t="str">
        <f t="shared" ref="F261:F324" si="52">CONCATENATE(D261, " ", E261)</f>
        <v>KMR 6 Step3</v>
      </c>
      <c r="G261" s="42">
        <v>142405</v>
      </c>
      <c r="H261" s="312">
        <f t="shared" si="45"/>
        <v>3.7589437943546626E-2</v>
      </c>
      <c r="I261" s="312">
        <f t="shared" si="46"/>
        <v>8.7075619775979496E-5</v>
      </c>
      <c r="J261" s="312"/>
      <c r="K261" s="43">
        <v>35000</v>
      </c>
      <c r="L261" s="43">
        <v>10500</v>
      </c>
      <c r="M261" s="42">
        <v>25000</v>
      </c>
      <c r="N261" s="42">
        <v>3850</v>
      </c>
      <c r="O261" s="42"/>
      <c r="P261" s="42"/>
      <c r="Q261" s="42"/>
      <c r="R261" s="42">
        <v>20000</v>
      </c>
      <c r="S261" s="42">
        <v>7000</v>
      </c>
      <c r="T261" s="42">
        <f t="shared" ref="T261:T324" si="53">G261+K261+L261+M261+N261+O261+P261+Q261+R261+S261</f>
        <v>243755</v>
      </c>
      <c r="U261" s="42">
        <f t="shared" si="49"/>
        <v>44145.55</v>
      </c>
      <c r="V261" s="42">
        <v>180000</v>
      </c>
      <c r="W261" s="42">
        <f t="shared" ref="W261:W324" si="54" xml:space="preserve"> SUM(T261,U261,V261)</f>
        <v>467900.55</v>
      </c>
      <c r="X261" s="42">
        <f t="shared" ref="X261:X324" si="55">SUM(T261,V260)</f>
        <v>423755</v>
      </c>
      <c r="Y261" s="42">
        <f t="shared" si="50"/>
        <v>3156205.55</v>
      </c>
    </row>
    <row r="262" spans="1:25" ht="15.6" x14ac:dyDescent="0.3">
      <c r="A262" s="39" t="s">
        <v>123</v>
      </c>
      <c r="B262" s="40">
        <v>6</v>
      </c>
      <c r="C262" s="40" t="s">
        <v>187</v>
      </c>
      <c r="D262" s="40" t="str">
        <f t="shared" si="51"/>
        <v>KMR 6</v>
      </c>
      <c r="E262" s="40" t="s">
        <v>193</v>
      </c>
      <c r="F262" s="40" t="str">
        <f t="shared" si="52"/>
        <v>KMR 6 Step4</v>
      </c>
      <c r="G262" s="42">
        <v>147762</v>
      </c>
      <c r="H262" s="312">
        <f t="shared" ref="H262:H325" si="56">(G262-G261)/G261</f>
        <v>3.7618061163582739E-2</v>
      </c>
      <c r="I262" s="312">
        <f t="shared" si="46"/>
        <v>2.8623220036112784E-5</v>
      </c>
      <c r="J262" s="312"/>
      <c r="K262" s="43">
        <v>35000</v>
      </c>
      <c r="L262" s="43">
        <v>10500</v>
      </c>
      <c r="M262" s="42">
        <v>25000</v>
      </c>
      <c r="N262" s="42">
        <v>3850</v>
      </c>
      <c r="O262" s="42"/>
      <c r="P262" s="42"/>
      <c r="Q262" s="42"/>
      <c r="R262" s="42">
        <v>20000</v>
      </c>
      <c r="S262" s="42">
        <v>7000</v>
      </c>
      <c r="T262" s="42">
        <f t="shared" si="53"/>
        <v>249112</v>
      </c>
      <c r="U262" s="42">
        <f t="shared" si="49"/>
        <v>45806.22</v>
      </c>
      <c r="V262" s="42">
        <v>180000</v>
      </c>
      <c r="W262" s="42">
        <f t="shared" si="54"/>
        <v>474918.22</v>
      </c>
      <c r="X262" s="42">
        <f t="shared" si="55"/>
        <v>429112</v>
      </c>
      <c r="Y262" s="42">
        <f t="shared" si="50"/>
        <v>3222150.22</v>
      </c>
    </row>
    <row r="263" spans="1:25" ht="15.6" x14ac:dyDescent="0.3">
      <c r="A263" s="39" t="s">
        <v>123</v>
      </c>
      <c r="B263" s="40">
        <v>6</v>
      </c>
      <c r="C263" s="40" t="s">
        <v>187</v>
      </c>
      <c r="D263" s="40" t="str">
        <f t="shared" si="51"/>
        <v>KMR 6</v>
      </c>
      <c r="E263" s="40" t="s">
        <v>194</v>
      </c>
      <c r="F263" s="40" t="str">
        <f t="shared" si="52"/>
        <v>KMR 6 Step5</v>
      </c>
      <c r="G263" s="43">
        <v>153318</v>
      </c>
      <c r="H263" s="312">
        <f t="shared" si="56"/>
        <v>3.7601007024810167E-2</v>
      </c>
      <c r="I263" s="312">
        <f t="shared" ref="I263:I326" si="57">H263-H262</f>
        <v>-1.705413877257228E-5</v>
      </c>
      <c r="J263" s="312"/>
      <c r="K263" s="43">
        <v>35000</v>
      </c>
      <c r="L263" s="43">
        <v>10500</v>
      </c>
      <c r="M263" s="42">
        <v>25000</v>
      </c>
      <c r="N263" s="42">
        <v>3850</v>
      </c>
      <c r="O263" s="42"/>
      <c r="P263" s="42"/>
      <c r="Q263" s="42"/>
      <c r="R263" s="42">
        <v>20000</v>
      </c>
      <c r="S263" s="42">
        <v>7000</v>
      </c>
      <c r="T263" s="42">
        <f t="shared" si="53"/>
        <v>254668</v>
      </c>
      <c r="U263" s="42">
        <f t="shared" si="49"/>
        <v>47528.58</v>
      </c>
      <c r="V263" s="42">
        <v>180000</v>
      </c>
      <c r="W263" s="42">
        <f t="shared" si="54"/>
        <v>482196.58</v>
      </c>
      <c r="X263" s="42">
        <f t="shared" si="55"/>
        <v>434668</v>
      </c>
      <c r="Y263" s="42">
        <f t="shared" si="50"/>
        <v>3290544.58</v>
      </c>
    </row>
    <row r="264" spans="1:25" ht="15.6" x14ac:dyDescent="0.3">
      <c r="A264" s="39" t="s">
        <v>123</v>
      </c>
      <c r="B264" s="40">
        <v>6</v>
      </c>
      <c r="C264" s="40" t="s">
        <v>187</v>
      </c>
      <c r="D264" s="40" t="str">
        <f t="shared" si="51"/>
        <v>KMR 6</v>
      </c>
      <c r="E264" s="40" t="s">
        <v>195</v>
      </c>
      <c r="F264" s="40" t="str">
        <f t="shared" si="52"/>
        <v>KMR 6 Step6</v>
      </c>
      <c r="G264" s="43">
        <v>159072</v>
      </c>
      <c r="H264" s="312">
        <f t="shared" si="56"/>
        <v>3.7529839940515793E-2</v>
      </c>
      <c r="I264" s="312">
        <f t="shared" si="57"/>
        <v>-7.1167084294374017E-5</v>
      </c>
      <c r="J264" s="312"/>
      <c r="K264" s="43">
        <v>35000</v>
      </c>
      <c r="L264" s="43">
        <v>10500</v>
      </c>
      <c r="M264" s="42">
        <v>25000</v>
      </c>
      <c r="N264" s="42">
        <v>3850</v>
      </c>
      <c r="O264" s="42"/>
      <c r="P264" s="42"/>
      <c r="Q264" s="42"/>
      <c r="R264" s="42">
        <v>20000</v>
      </c>
      <c r="S264" s="42">
        <v>7000</v>
      </c>
      <c r="T264" s="42">
        <f t="shared" si="53"/>
        <v>260422</v>
      </c>
      <c r="U264" s="42">
        <f t="shared" si="49"/>
        <v>49312.32</v>
      </c>
      <c r="V264" s="42">
        <v>180000</v>
      </c>
      <c r="W264" s="42">
        <f t="shared" si="54"/>
        <v>489734.32</v>
      </c>
      <c r="X264" s="42">
        <f t="shared" si="55"/>
        <v>440422</v>
      </c>
      <c r="Y264" s="42">
        <f t="shared" si="50"/>
        <v>3361376.32</v>
      </c>
    </row>
    <row r="265" spans="1:25" ht="15.6" x14ac:dyDescent="0.3">
      <c r="A265" s="39" t="s">
        <v>123</v>
      </c>
      <c r="B265" s="40">
        <v>6</v>
      </c>
      <c r="C265" s="40" t="s">
        <v>187</v>
      </c>
      <c r="D265" s="40" t="str">
        <f t="shared" si="51"/>
        <v>KMR 6</v>
      </c>
      <c r="E265" s="40" t="s">
        <v>196</v>
      </c>
      <c r="F265" s="40" t="str">
        <f t="shared" si="52"/>
        <v>KMR 6 Step7</v>
      </c>
      <c r="G265" s="43">
        <v>165224</v>
      </c>
      <c r="H265" s="312">
        <f t="shared" si="56"/>
        <v>3.8674311003822168E-2</v>
      </c>
      <c r="I265" s="312">
        <f t="shared" si="57"/>
        <v>1.1444710633063751E-3</v>
      </c>
      <c r="J265" s="312"/>
      <c r="K265" s="43">
        <v>35000</v>
      </c>
      <c r="L265" s="43">
        <v>10500</v>
      </c>
      <c r="M265" s="42">
        <v>25000</v>
      </c>
      <c r="N265" s="42">
        <v>3850</v>
      </c>
      <c r="O265" s="42"/>
      <c r="P265" s="42"/>
      <c r="Q265" s="42"/>
      <c r="R265" s="42">
        <v>20000</v>
      </c>
      <c r="S265" s="42">
        <v>7000</v>
      </c>
      <c r="T265" s="42">
        <f t="shared" si="53"/>
        <v>266574</v>
      </c>
      <c r="U265" s="42">
        <f t="shared" si="49"/>
        <v>51219.44</v>
      </c>
      <c r="V265" s="42">
        <v>180000</v>
      </c>
      <c r="W265" s="42">
        <f t="shared" si="54"/>
        <v>497793.44</v>
      </c>
      <c r="X265" s="42">
        <f t="shared" si="55"/>
        <v>446574</v>
      </c>
      <c r="Y265" s="42">
        <f t="shared" si="50"/>
        <v>3437107.44</v>
      </c>
    </row>
    <row r="266" spans="1:25" ht="15.6" x14ac:dyDescent="0.3">
      <c r="A266" s="39" t="s">
        <v>123</v>
      </c>
      <c r="B266" s="40">
        <v>6</v>
      </c>
      <c r="C266" s="40" t="s">
        <v>187</v>
      </c>
      <c r="D266" s="40" t="str">
        <f t="shared" si="51"/>
        <v>KMR 6</v>
      </c>
      <c r="E266" s="40" t="s">
        <v>197</v>
      </c>
      <c r="F266" s="40" t="str">
        <f t="shared" si="52"/>
        <v>KMR 6 Step8</v>
      </c>
      <c r="G266" s="43">
        <v>171970</v>
      </c>
      <c r="H266" s="312">
        <f t="shared" si="56"/>
        <v>4.0829419454800758E-2</v>
      </c>
      <c r="I266" s="312">
        <f t="shared" si="57"/>
        <v>2.1551084509785906E-3</v>
      </c>
      <c r="J266" s="312"/>
      <c r="K266" s="43">
        <v>35000</v>
      </c>
      <c r="L266" s="43">
        <v>10500</v>
      </c>
      <c r="M266" s="42">
        <v>25000</v>
      </c>
      <c r="N266" s="42">
        <v>3850</v>
      </c>
      <c r="O266" s="42"/>
      <c r="P266" s="42"/>
      <c r="Q266" s="42"/>
      <c r="R266" s="42">
        <v>20000</v>
      </c>
      <c r="S266" s="42">
        <v>7000</v>
      </c>
      <c r="T266" s="42">
        <f t="shared" si="53"/>
        <v>273320</v>
      </c>
      <c r="U266" s="42">
        <f t="shared" si="49"/>
        <v>53310.7</v>
      </c>
      <c r="V266" s="42">
        <v>180000</v>
      </c>
      <c r="W266" s="42">
        <f t="shared" si="54"/>
        <v>506630.7</v>
      </c>
      <c r="X266" s="42">
        <f t="shared" si="55"/>
        <v>453320</v>
      </c>
      <c r="Y266" s="42">
        <f t="shared" si="50"/>
        <v>3520150.7</v>
      </c>
    </row>
    <row r="267" spans="1:25" ht="15.6" x14ac:dyDescent="0.3">
      <c r="A267" s="39" t="s">
        <v>124</v>
      </c>
      <c r="B267" s="40">
        <v>7</v>
      </c>
      <c r="C267" s="40" t="s">
        <v>187</v>
      </c>
      <c r="D267" s="40" t="str">
        <f t="shared" si="51"/>
        <v>KMR 7</v>
      </c>
      <c r="E267" s="40" t="s">
        <v>190</v>
      </c>
      <c r="F267" s="40" t="str">
        <f t="shared" si="52"/>
        <v>KMR 7 Step1</v>
      </c>
      <c r="G267" s="42">
        <v>116410</v>
      </c>
      <c r="H267" s="312">
        <f t="shared" si="56"/>
        <v>-0.32307960690818166</v>
      </c>
      <c r="I267" s="312"/>
      <c r="J267" s="312"/>
      <c r="K267" s="42">
        <v>28000</v>
      </c>
      <c r="L267" s="42">
        <v>8500</v>
      </c>
      <c r="M267" s="42">
        <v>20000</v>
      </c>
      <c r="N267" s="42">
        <v>3850</v>
      </c>
      <c r="O267" s="42"/>
      <c r="P267" s="42"/>
      <c r="Q267" s="42"/>
      <c r="R267" s="42">
        <v>20000</v>
      </c>
      <c r="S267" s="42">
        <v>7000</v>
      </c>
      <c r="T267" s="42">
        <f t="shared" si="53"/>
        <v>203760</v>
      </c>
      <c r="U267" s="42">
        <f t="shared" si="49"/>
        <v>36087.1</v>
      </c>
      <c r="V267" s="42">
        <v>180000</v>
      </c>
      <c r="W267" s="42">
        <f t="shared" si="54"/>
        <v>419847.1</v>
      </c>
      <c r="X267" s="42">
        <f t="shared" si="55"/>
        <v>383760</v>
      </c>
      <c r="Y267" s="42">
        <f t="shared" si="50"/>
        <v>2668207.1</v>
      </c>
    </row>
    <row r="268" spans="1:25" ht="15.6" x14ac:dyDescent="0.3">
      <c r="A268" s="39" t="s">
        <v>124</v>
      </c>
      <c r="B268" s="40">
        <v>7</v>
      </c>
      <c r="C268" s="40" t="s">
        <v>187</v>
      </c>
      <c r="D268" s="40" t="str">
        <f t="shared" si="51"/>
        <v>KMR 7</v>
      </c>
      <c r="E268" s="40" t="s">
        <v>191</v>
      </c>
      <c r="F268" s="40" t="str">
        <f t="shared" si="52"/>
        <v>KMR 7 step 2</v>
      </c>
      <c r="G268" s="42">
        <v>121399</v>
      </c>
      <c r="H268" s="312">
        <f t="shared" si="56"/>
        <v>4.2857142857142858E-2</v>
      </c>
      <c r="I268" s="312"/>
      <c r="J268" s="312"/>
      <c r="K268" s="42">
        <v>28000</v>
      </c>
      <c r="L268" s="42">
        <v>8500</v>
      </c>
      <c r="M268" s="42">
        <v>20000</v>
      </c>
      <c r="N268" s="42">
        <v>3850</v>
      </c>
      <c r="O268" s="42"/>
      <c r="P268" s="42"/>
      <c r="Q268" s="42"/>
      <c r="R268" s="42">
        <v>20000</v>
      </c>
      <c r="S268" s="42">
        <v>7000</v>
      </c>
      <c r="T268" s="42">
        <f t="shared" si="53"/>
        <v>208749</v>
      </c>
      <c r="U268" s="42">
        <f t="shared" si="49"/>
        <v>37633.69</v>
      </c>
      <c r="V268" s="42">
        <v>180000</v>
      </c>
      <c r="W268" s="42">
        <f t="shared" si="54"/>
        <v>426382.69</v>
      </c>
      <c r="X268" s="42">
        <f t="shared" si="55"/>
        <v>388749</v>
      </c>
      <c r="Y268" s="42">
        <f t="shared" si="50"/>
        <v>2729621.69</v>
      </c>
    </row>
    <row r="269" spans="1:25" ht="15.6" x14ac:dyDescent="0.3">
      <c r="A269" s="39" t="s">
        <v>124</v>
      </c>
      <c r="B269" s="40">
        <v>7</v>
      </c>
      <c r="C269" s="40" t="s">
        <v>187</v>
      </c>
      <c r="D269" s="40" t="str">
        <f t="shared" si="51"/>
        <v>KMR 7</v>
      </c>
      <c r="E269" s="40" t="s">
        <v>192</v>
      </c>
      <c r="F269" s="40" t="str">
        <f t="shared" si="52"/>
        <v>KMR 7 Step3</v>
      </c>
      <c r="G269" s="42">
        <v>126388</v>
      </c>
      <c r="H269" s="312">
        <f t="shared" si="56"/>
        <v>4.1095890410958902E-2</v>
      </c>
      <c r="I269" s="312">
        <f t="shared" si="57"/>
        <v>-1.7612524461839557E-3</v>
      </c>
      <c r="J269" s="312"/>
      <c r="K269" s="42">
        <v>28000</v>
      </c>
      <c r="L269" s="42">
        <v>8500</v>
      </c>
      <c r="M269" s="42">
        <v>20000</v>
      </c>
      <c r="N269" s="42">
        <v>3850</v>
      </c>
      <c r="O269" s="42"/>
      <c r="P269" s="42"/>
      <c r="Q269" s="42"/>
      <c r="R269" s="42">
        <v>20000</v>
      </c>
      <c r="S269" s="42">
        <v>7000</v>
      </c>
      <c r="T269" s="42">
        <f t="shared" si="53"/>
        <v>213738</v>
      </c>
      <c r="U269" s="42">
        <f t="shared" si="49"/>
        <v>39180.28</v>
      </c>
      <c r="V269" s="42">
        <v>180000</v>
      </c>
      <c r="W269" s="42">
        <f t="shared" si="54"/>
        <v>432918.28</v>
      </c>
      <c r="X269" s="42">
        <f t="shared" si="55"/>
        <v>393738</v>
      </c>
      <c r="Y269" s="42">
        <f t="shared" si="50"/>
        <v>2791036.28</v>
      </c>
    </row>
    <row r="270" spans="1:25" ht="15.6" x14ac:dyDescent="0.3">
      <c r="A270" s="39" t="s">
        <v>124</v>
      </c>
      <c r="B270" s="40">
        <v>7</v>
      </c>
      <c r="C270" s="40" t="s">
        <v>187</v>
      </c>
      <c r="D270" s="40" t="str">
        <f t="shared" si="51"/>
        <v>KMR 7</v>
      </c>
      <c r="E270" s="40" t="s">
        <v>193</v>
      </c>
      <c r="F270" s="40" t="str">
        <f t="shared" si="52"/>
        <v>KMR 7 Step4</v>
      </c>
      <c r="G270" s="42">
        <v>131377</v>
      </c>
      <c r="H270" s="312">
        <f t="shared" si="56"/>
        <v>3.9473684210526314E-2</v>
      </c>
      <c r="I270" s="312">
        <f t="shared" si="57"/>
        <v>-1.6222062004325882E-3</v>
      </c>
      <c r="J270" s="312"/>
      <c r="K270" s="42">
        <v>28000</v>
      </c>
      <c r="L270" s="42">
        <v>8500</v>
      </c>
      <c r="M270" s="42">
        <v>20000</v>
      </c>
      <c r="N270" s="42">
        <v>3850</v>
      </c>
      <c r="O270" s="42"/>
      <c r="P270" s="42"/>
      <c r="Q270" s="42"/>
      <c r="R270" s="42">
        <v>20000</v>
      </c>
      <c r="S270" s="42">
        <v>7000</v>
      </c>
      <c r="T270" s="42">
        <f t="shared" si="53"/>
        <v>218727</v>
      </c>
      <c r="U270" s="42">
        <f t="shared" si="49"/>
        <v>40726.870000000003</v>
      </c>
      <c r="V270" s="42">
        <v>180000</v>
      </c>
      <c r="W270" s="42">
        <f t="shared" si="54"/>
        <v>439453.87</v>
      </c>
      <c r="X270" s="42">
        <f t="shared" si="55"/>
        <v>398727</v>
      </c>
      <c r="Y270" s="42">
        <f t="shared" si="50"/>
        <v>2852450.87</v>
      </c>
    </row>
    <row r="271" spans="1:25" ht="15.6" x14ac:dyDescent="0.3">
      <c r="A271" s="39" t="s">
        <v>124</v>
      </c>
      <c r="B271" s="40">
        <v>7</v>
      </c>
      <c r="C271" s="40" t="s">
        <v>187</v>
      </c>
      <c r="D271" s="40" t="str">
        <f t="shared" si="51"/>
        <v>KMR 7</v>
      </c>
      <c r="E271" s="40" t="s">
        <v>194</v>
      </c>
      <c r="F271" s="40" t="str">
        <f t="shared" si="52"/>
        <v>KMR 7 Step5</v>
      </c>
      <c r="G271" s="42">
        <v>136367</v>
      </c>
      <c r="H271" s="312">
        <f t="shared" si="56"/>
        <v>3.7982295226713959E-2</v>
      </c>
      <c r="I271" s="312">
        <f t="shared" si="57"/>
        <v>-1.4913889838123542E-3</v>
      </c>
      <c r="J271" s="312"/>
      <c r="K271" s="42">
        <v>28000</v>
      </c>
      <c r="L271" s="42">
        <v>8500</v>
      </c>
      <c r="M271" s="42">
        <v>20000</v>
      </c>
      <c r="N271" s="42">
        <v>3850</v>
      </c>
      <c r="O271" s="42"/>
      <c r="P271" s="42"/>
      <c r="Q271" s="42"/>
      <c r="R271" s="42">
        <v>20000</v>
      </c>
      <c r="S271" s="42">
        <v>7000</v>
      </c>
      <c r="T271" s="42">
        <f t="shared" si="53"/>
        <v>223717</v>
      </c>
      <c r="U271" s="42">
        <f t="shared" si="49"/>
        <v>42273.77</v>
      </c>
      <c r="V271" s="42">
        <v>180000</v>
      </c>
      <c r="W271" s="42">
        <f t="shared" si="54"/>
        <v>445990.77</v>
      </c>
      <c r="X271" s="42">
        <f t="shared" si="55"/>
        <v>403717</v>
      </c>
      <c r="Y271" s="42">
        <f t="shared" si="50"/>
        <v>2913877.77</v>
      </c>
    </row>
    <row r="272" spans="1:25" ht="15.6" x14ac:dyDescent="0.3">
      <c r="A272" s="39" t="s">
        <v>124</v>
      </c>
      <c r="B272" s="40">
        <v>7</v>
      </c>
      <c r="C272" s="40" t="s">
        <v>187</v>
      </c>
      <c r="D272" s="40" t="str">
        <f t="shared" si="51"/>
        <v>KMR 7</v>
      </c>
      <c r="E272" s="40" t="s">
        <v>195</v>
      </c>
      <c r="F272" s="40" t="str">
        <f t="shared" si="52"/>
        <v>KMR 7 Step6</v>
      </c>
      <c r="G272" s="42">
        <v>141356</v>
      </c>
      <c r="H272" s="312">
        <f t="shared" si="56"/>
        <v>3.658509756759333E-2</v>
      </c>
      <c r="I272" s="312">
        <f t="shared" si="57"/>
        <v>-1.3971976591206289E-3</v>
      </c>
      <c r="J272" s="312"/>
      <c r="K272" s="42">
        <v>28000</v>
      </c>
      <c r="L272" s="42">
        <v>8500</v>
      </c>
      <c r="M272" s="42">
        <v>20000</v>
      </c>
      <c r="N272" s="42">
        <v>3850</v>
      </c>
      <c r="O272" s="42"/>
      <c r="P272" s="42"/>
      <c r="Q272" s="42"/>
      <c r="R272" s="42">
        <v>20000</v>
      </c>
      <c r="S272" s="42">
        <v>7000</v>
      </c>
      <c r="T272" s="42">
        <f t="shared" si="53"/>
        <v>228706</v>
      </c>
      <c r="U272" s="42">
        <f t="shared" si="49"/>
        <v>43820.36</v>
      </c>
      <c r="V272" s="42">
        <v>180000</v>
      </c>
      <c r="W272" s="42">
        <f t="shared" si="54"/>
        <v>452526.36</v>
      </c>
      <c r="X272" s="42">
        <f t="shared" si="55"/>
        <v>408706</v>
      </c>
      <c r="Y272" s="42">
        <f t="shared" si="50"/>
        <v>2975292.36</v>
      </c>
    </row>
    <row r="273" spans="1:25" ht="15.6" x14ac:dyDescent="0.3">
      <c r="A273" s="39" t="s">
        <v>124</v>
      </c>
      <c r="B273" s="40">
        <v>7</v>
      </c>
      <c r="C273" s="40" t="s">
        <v>187</v>
      </c>
      <c r="D273" s="40" t="str">
        <f t="shared" si="51"/>
        <v>KMR 7</v>
      </c>
      <c r="E273" s="40" t="s">
        <v>196</v>
      </c>
      <c r="F273" s="40" t="str">
        <f t="shared" si="52"/>
        <v>KMR 7 Step7</v>
      </c>
      <c r="G273" s="42">
        <v>146345</v>
      </c>
      <c r="H273" s="312">
        <f t="shared" si="56"/>
        <v>3.5293867964571721E-2</v>
      </c>
      <c r="I273" s="312">
        <f t="shared" si="57"/>
        <v>-1.2912296030216097E-3</v>
      </c>
      <c r="J273" s="312"/>
      <c r="K273" s="42">
        <v>28000</v>
      </c>
      <c r="L273" s="42">
        <v>8500</v>
      </c>
      <c r="M273" s="42">
        <v>20000</v>
      </c>
      <c r="N273" s="42">
        <v>3850</v>
      </c>
      <c r="O273" s="42"/>
      <c r="P273" s="42"/>
      <c r="Q273" s="42"/>
      <c r="R273" s="42">
        <v>20000</v>
      </c>
      <c r="S273" s="42">
        <v>7000</v>
      </c>
      <c r="T273" s="42">
        <f t="shared" si="53"/>
        <v>233695</v>
      </c>
      <c r="U273" s="42">
        <f t="shared" si="49"/>
        <v>45366.95</v>
      </c>
      <c r="V273" s="42">
        <v>180000</v>
      </c>
      <c r="W273" s="42">
        <f t="shared" si="54"/>
        <v>459061.95</v>
      </c>
      <c r="X273" s="42">
        <f t="shared" si="55"/>
        <v>413695</v>
      </c>
      <c r="Y273" s="42">
        <f t="shared" si="50"/>
        <v>3036706.95</v>
      </c>
    </row>
    <row r="274" spans="1:25" ht="15.6" x14ac:dyDescent="0.3">
      <c r="A274" s="39" t="s">
        <v>124</v>
      </c>
      <c r="B274" s="40">
        <v>7</v>
      </c>
      <c r="C274" s="40" t="s">
        <v>187</v>
      </c>
      <c r="D274" s="40" t="str">
        <f t="shared" si="51"/>
        <v>KMR 7</v>
      </c>
      <c r="E274" s="40" t="s">
        <v>197</v>
      </c>
      <c r="F274" s="40" t="str">
        <f t="shared" si="52"/>
        <v>KMR 7 Step8</v>
      </c>
      <c r="G274" s="42">
        <v>151334</v>
      </c>
      <c r="H274" s="312">
        <f t="shared" si="56"/>
        <v>3.4090676141993237E-2</v>
      </c>
      <c r="I274" s="312">
        <f t="shared" si="57"/>
        <v>-1.2031918225784838E-3</v>
      </c>
      <c r="J274" s="312"/>
      <c r="K274" s="42">
        <v>28000</v>
      </c>
      <c r="L274" s="42">
        <v>8500</v>
      </c>
      <c r="M274" s="42">
        <v>20000</v>
      </c>
      <c r="N274" s="42">
        <v>3850</v>
      </c>
      <c r="O274" s="42"/>
      <c r="P274" s="42"/>
      <c r="Q274" s="42"/>
      <c r="R274" s="42">
        <v>20000</v>
      </c>
      <c r="S274" s="42">
        <v>7000</v>
      </c>
      <c r="T274" s="42">
        <f t="shared" si="53"/>
        <v>238684</v>
      </c>
      <c r="U274" s="42">
        <f t="shared" si="49"/>
        <v>46913.54</v>
      </c>
      <c r="V274" s="42">
        <v>180000</v>
      </c>
      <c r="W274" s="42">
        <f t="shared" si="54"/>
        <v>465597.54</v>
      </c>
      <c r="X274" s="42">
        <f t="shared" si="55"/>
        <v>418684</v>
      </c>
      <c r="Y274" s="42">
        <f t="shared" si="50"/>
        <v>3098121.54</v>
      </c>
    </row>
    <row r="275" spans="1:25" ht="15.6" x14ac:dyDescent="0.3">
      <c r="A275" s="39" t="s">
        <v>125</v>
      </c>
      <c r="B275" s="40">
        <v>8</v>
      </c>
      <c r="C275" s="40" t="s">
        <v>187</v>
      </c>
      <c r="D275" s="40" t="str">
        <f t="shared" si="51"/>
        <v>KMR 8</v>
      </c>
      <c r="E275" s="40" t="s">
        <v>190</v>
      </c>
      <c r="F275" s="40" t="str">
        <f t="shared" si="52"/>
        <v>KMR 8 Step1</v>
      </c>
      <c r="G275" s="42">
        <v>87098</v>
      </c>
      <c r="H275" s="312">
        <f t="shared" si="56"/>
        <v>-0.42446509046215658</v>
      </c>
      <c r="I275" s="312"/>
      <c r="J275" s="312"/>
      <c r="K275" s="43">
        <v>16500</v>
      </c>
      <c r="L275" s="43">
        <v>7500</v>
      </c>
      <c r="M275" s="42">
        <v>20000</v>
      </c>
      <c r="N275" s="42">
        <v>3850</v>
      </c>
      <c r="O275" s="42"/>
      <c r="P275" s="42"/>
      <c r="Q275" s="42"/>
      <c r="R275" s="42">
        <v>20000</v>
      </c>
      <c r="S275" s="42">
        <v>7000</v>
      </c>
      <c r="T275" s="42">
        <f t="shared" si="53"/>
        <v>161948</v>
      </c>
      <c r="U275" s="42">
        <f t="shared" ref="U275:U298" si="58">G275*0.31</f>
        <v>27000.38</v>
      </c>
      <c r="V275" s="42">
        <v>180000</v>
      </c>
      <c r="W275" s="42">
        <f t="shared" si="54"/>
        <v>368948.38</v>
      </c>
      <c r="X275" s="42">
        <f t="shared" si="55"/>
        <v>341948</v>
      </c>
      <c r="Y275" s="42">
        <f t="shared" ref="Y275:Y298" si="59">((T275*12)+S275+U275+V275)</f>
        <v>2157376.38</v>
      </c>
    </row>
    <row r="276" spans="1:25" ht="15.6" x14ac:dyDescent="0.3">
      <c r="A276" s="39" t="s">
        <v>125</v>
      </c>
      <c r="B276" s="40">
        <v>8</v>
      </c>
      <c r="C276" s="40" t="s">
        <v>187</v>
      </c>
      <c r="D276" s="40" t="str">
        <f t="shared" si="51"/>
        <v>KMR 8</v>
      </c>
      <c r="E276" s="40" t="s">
        <v>191</v>
      </c>
      <c r="F276" s="40" t="str">
        <f t="shared" si="52"/>
        <v>KMR 8 step 2</v>
      </c>
      <c r="G276" s="42">
        <v>90364</v>
      </c>
      <c r="H276" s="312">
        <f t="shared" si="56"/>
        <v>3.7497990769018809E-2</v>
      </c>
      <c r="I276" s="312"/>
      <c r="J276" s="312"/>
      <c r="K276" s="43">
        <v>16500</v>
      </c>
      <c r="L276" s="43">
        <v>7500</v>
      </c>
      <c r="M276" s="42">
        <v>20000</v>
      </c>
      <c r="N276" s="42">
        <v>3850</v>
      </c>
      <c r="O276" s="42"/>
      <c r="P276" s="42"/>
      <c r="Q276" s="42"/>
      <c r="R276" s="42">
        <v>20000</v>
      </c>
      <c r="S276" s="42">
        <v>7000</v>
      </c>
      <c r="T276" s="42">
        <f t="shared" si="53"/>
        <v>165214</v>
      </c>
      <c r="U276" s="42">
        <f t="shared" si="58"/>
        <v>28012.84</v>
      </c>
      <c r="V276" s="42">
        <v>180000</v>
      </c>
      <c r="W276" s="42">
        <f t="shared" si="54"/>
        <v>373226.83999999997</v>
      </c>
      <c r="X276" s="42">
        <f t="shared" si="55"/>
        <v>345214</v>
      </c>
      <c r="Y276" s="42">
        <f t="shared" si="59"/>
        <v>2197580.84</v>
      </c>
    </row>
    <row r="277" spans="1:25" ht="15.6" x14ac:dyDescent="0.3">
      <c r="A277" s="39" t="s">
        <v>125</v>
      </c>
      <c r="B277" s="40">
        <v>8</v>
      </c>
      <c r="C277" s="40" t="s">
        <v>187</v>
      </c>
      <c r="D277" s="40" t="str">
        <f t="shared" si="51"/>
        <v>KMR 8</v>
      </c>
      <c r="E277" s="40" t="s">
        <v>192</v>
      </c>
      <c r="F277" s="40" t="str">
        <f t="shared" si="52"/>
        <v>KMR 8 Step3</v>
      </c>
      <c r="G277" s="42">
        <v>93761</v>
      </c>
      <c r="H277" s="312">
        <f t="shared" si="56"/>
        <v>3.759240405471205E-2</v>
      </c>
      <c r="I277" s="312">
        <f t="shared" si="57"/>
        <v>9.4413285693241422E-5</v>
      </c>
      <c r="J277" s="312"/>
      <c r="K277" s="43">
        <v>16500</v>
      </c>
      <c r="L277" s="43">
        <v>7500</v>
      </c>
      <c r="M277" s="42">
        <v>20000</v>
      </c>
      <c r="N277" s="42">
        <v>3850</v>
      </c>
      <c r="O277" s="42"/>
      <c r="P277" s="42"/>
      <c r="Q277" s="42"/>
      <c r="R277" s="42">
        <v>20000</v>
      </c>
      <c r="S277" s="42">
        <v>7000</v>
      </c>
      <c r="T277" s="42">
        <f t="shared" si="53"/>
        <v>168611</v>
      </c>
      <c r="U277" s="42">
        <f t="shared" si="58"/>
        <v>29065.91</v>
      </c>
      <c r="V277" s="42">
        <v>180000</v>
      </c>
      <c r="W277" s="42">
        <f t="shared" si="54"/>
        <v>377676.91000000003</v>
      </c>
      <c r="X277" s="42">
        <f t="shared" si="55"/>
        <v>348611</v>
      </c>
      <c r="Y277" s="42">
        <f t="shared" si="59"/>
        <v>2239397.91</v>
      </c>
    </row>
    <row r="278" spans="1:25" ht="15.6" x14ac:dyDescent="0.3">
      <c r="A278" s="39" t="s">
        <v>125</v>
      </c>
      <c r="B278" s="40">
        <v>8</v>
      </c>
      <c r="C278" s="40" t="s">
        <v>187</v>
      </c>
      <c r="D278" s="40" t="str">
        <f t="shared" si="51"/>
        <v>KMR 8</v>
      </c>
      <c r="E278" s="40" t="s">
        <v>193</v>
      </c>
      <c r="F278" s="40" t="str">
        <f t="shared" si="52"/>
        <v>KMR 8 Step4</v>
      </c>
      <c r="G278" s="43">
        <v>97289</v>
      </c>
      <c r="H278" s="312">
        <f t="shared" si="56"/>
        <v>3.7627585030023142E-2</v>
      </c>
      <c r="I278" s="312">
        <f t="shared" si="57"/>
        <v>3.5180975311091545E-5</v>
      </c>
      <c r="J278" s="312"/>
      <c r="K278" s="43">
        <v>16500</v>
      </c>
      <c r="L278" s="43">
        <v>7500</v>
      </c>
      <c r="M278" s="42">
        <v>20000</v>
      </c>
      <c r="N278" s="42">
        <v>3850</v>
      </c>
      <c r="O278" s="42"/>
      <c r="P278" s="42"/>
      <c r="Q278" s="42"/>
      <c r="R278" s="42">
        <v>20000</v>
      </c>
      <c r="S278" s="42">
        <v>7000</v>
      </c>
      <c r="T278" s="42">
        <f t="shared" si="53"/>
        <v>172139</v>
      </c>
      <c r="U278" s="42">
        <f t="shared" si="58"/>
        <v>30159.59</v>
      </c>
      <c r="V278" s="42">
        <v>180000</v>
      </c>
      <c r="W278" s="42">
        <f t="shared" si="54"/>
        <v>382298.58999999997</v>
      </c>
      <c r="X278" s="42">
        <f t="shared" si="55"/>
        <v>352139</v>
      </c>
      <c r="Y278" s="42">
        <f t="shared" si="59"/>
        <v>2282827.59</v>
      </c>
    </row>
    <row r="279" spans="1:25" ht="15.6" x14ac:dyDescent="0.3">
      <c r="A279" s="39" t="s">
        <v>125</v>
      </c>
      <c r="B279" s="40">
        <v>8</v>
      </c>
      <c r="C279" s="40" t="s">
        <v>187</v>
      </c>
      <c r="D279" s="40" t="str">
        <f t="shared" si="51"/>
        <v>KMR 8</v>
      </c>
      <c r="E279" s="40" t="s">
        <v>194</v>
      </c>
      <c r="F279" s="40" t="str">
        <f t="shared" si="52"/>
        <v>KMR 8 Step5</v>
      </c>
      <c r="G279" s="43">
        <v>100947</v>
      </c>
      <c r="H279" s="312">
        <f t="shared" si="56"/>
        <v>3.7599317497353249E-2</v>
      </c>
      <c r="I279" s="312">
        <f t="shared" si="57"/>
        <v>-2.8267532669892792E-5</v>
      </c>
      <c r="J279" s="312"/>
      <c r="K279" s="43">
        <v>16500</v>
      </c>
      <c r="L279" s="43">
        <v>7500</v>
      </c>
      <c r="M279" s="42">
        <v>20000</v>
      </c>
      <c r="N279" s="42">
        <v>3850</v>
      </c>
      <c r="O279" s="42"/>
      <c r="P279" s="42"/>
      <c r="Q279" s="42"/>
      <c r="R279" s="42">
        <v>20000</v>
      </c>
      <c r="S279" s="42">
        <v>7000</v>
      </c>
      <c r="T279" s="42">
        <f t="shared" si="53"/>
        <v>175797</v>
      </c>
      <c r="U279" s="42">
        <f t="shared" si="58"/>
        <v>31293.57</v>
      </c>
      <c r="V279" s="42">
        <v>180000</v>
      </c>
      <c r="W279" s="42">
        <f t="shared" si="54"/>
        <v>387090.57</v>
      </c>
      <c r="X279" s="42">
        <f t="shared" si="55"/>
        <v>355797</v>
      </c>
      <c r="Y279" s="42">
        <f t="shared" si="59"/>
        <v>2327857.5699999998</v>
      </c>
    </row>
    <row r="280" spans="1:25" ht="15.6" x14ac:dyDescent="0.3">
      <c r="A280" s="39" t="s">
        <v>125</v>
      </c>
      <c r="B280" s="40">
        <v>8</v>
      </c>
      <c r="C280" s="40" t="s">
        <v>187</v>
      </c>
      <c r="D280" s="40" t="str">
        <f t="shared" si="51"/>
        <v>KMR 8</v>
      </c>
      <c r="E280" s="40" t="s">
        <v>195</v>
      </c>
      <c r="F280" s="40" t="str">
        <f t="shared" si="52"/>
        <v>KMR 8 Step6</v>
      </c>
      <c r="G280" s="43">
        <v>104736</v>
      </c>
      <c r="H280" s="312">
        <f t="shared" si="56"/>
        <v>3.7534547832030668E-2</v>
      </c>
      <c r="I280" s="312">
        <f t="shared" si="57"/>
        <v>-6.4769665322580994E-5</v>
      </c>
      <c r="J280" s="312"/>
      <c r="K280" s="43">
        <v>16500</v>
      </c>
      <c r="L280" s="43">
        <v>7500</v>
      </c>
      <c r="M280" s="42">
        <v>20000</v>
      </c>
      <c r="N280" s="42">
        <v>3850</v>
      </c>
      <c r="O280" s="42"/>
      <c r="P280" s="42"/>
      <c r="Q280" s="42"/>
      <c r="R280" s="42">
        <v>20000</v>
      </c>
      <c r="S280" s="42">
        <v>7000</v>
      </c>
      <c r="T280" s="42">
        <f t="shared" si="53"/>
        <v>179586</v>
      </c>
      <c r="U280" s="42">
        <f t="shared" si="58"/>
        <v>32468.16</v>
      </c>
      <c r="V280" s="42">
        <v>180000</v>
      </c>
      <c r="W280" s="42">
        <f t="shared" si="54"/>
        <v>392054.16000000003</v>
      </c>
      <c r="X280" s="42">
        <f t="shared" si="55"/>
        <v>359586</v>
      </c>
      <c r="Y280" s="42">
        <f t="shared" si="59"/>
        <v>2374500.16</v>
      </c>
    </row>
    <row r="281" spans="1:25" ht="15.6" x14ac:dyDescent="0.3">
      <c r="A281" s="39" t="s">
        <v>125</v>
      </c>
      <c r="B281" s="40">
        <v>8</v>
      </c>
      <c r="C281" s="40" t="s">
        <v>187</v>
      </c>
      <c r="D281" s="40" t="str">
        <f t="shared" si="51"/>
        <v>KMR 8</v>
      </c>
      <c r="E281" s="40" t="s">
        <v>196</v>
      </c>
      <c r="F281" s="40" t="str">
        <f t="shared" si="52"/>
        <v>KMR 8 Step7</v>
      </c>
      <c r="G281" s="43">
        <v>108786</v>
      </c>
      <c r="H281" s="312">
        <f t="shared" si="56"/>
        <v>3.8668652612282313E-2</v>
      </c>
      <c r="I281" s="312">
        <f t="shared" si="57"/>
        <v>1.1341047802516449E-3</v>
      </c>
      <c r="J281" s="312"/>
      <c r="K281" s="43">
        <v>16500</v>
      </c>
      <c r="L281" s="43">
        <v>7500</v>
      </c>
      <c r="M281" s="42">
        <v>20000</v>
      </c>
      <c r="N281" s="42">
        <v>3850</v>
      </c>
      <c r="O281" s="42"/>
      <c r="P281" s="42"/>
      <c r="Q281" s="42"/>
      <c r="R281" s="42">
        <v>20000</v>
      </c>
      <c r="S281" s="42">
        <v>7000</v>
      </c>
      <c r="T281" s="42">
        <f t="shared" si="53"/>
        <v>183636</v>
      </c>
      <c r="U281" s="42">
        <f t="shared" si="58"/>
        <v>33723.659999999996</v>
      </c>
      <c r="V281" s="42">
        <v>180000</v>
      </c>
      <c r="W281" s="42">
        <f t="shared" si="54"/>
        <v>397359.66000000003</v>
      </c>
      <c r="X281" s="42">
        <f t="shared" si="55"/>
        <v>363636</v>
      </c>
      <c r="Y281" s="42">
        <f t="shared" si="59"/>
        <v>2424355.66</v>
      </c>
    </row>
    <row r="282" spans="1:25" ht="15.6" x14ac:dyDescent="0.3">
      <c r="A282" s="39" t="s">
        <v>125</v>
      </c>
      <c r="B282" s="40">
        <v>8</v>
      </c>
      <c r="C282" s="40" t="s">
        <v>187</v>
      </c>
      <c r="D282" s="40" t="str">
        <f t="shared" si="51"/>
        <v>KMR 8</v>
      </c>
      <c r="E282" s="40" t="s">
        <v>197</v>
      </c>
      <c r="F282" s="40" t="str">
        <f t="shared" si="52"/>
        <v>KMR 8 Step8</v>
      </c>
      <c r="G282" s="43">
        <v>108786</v>
      </c>
      <c r="H282" s="312">
        <f t="shared" si="56"/>
        <v>0</v>
      </c>
      <c r="I282" s="312">
        <f t="shared" si="57"/>
        <v>-3.8668652612282313E-2</v>
      </c>
      <c r="J282" s="312"/>
      <c r="K282" s="43">
        <v>16500</v>
      </c>
      <c r="L282" s="43">
        <v>7500</v>
      </c>
      <c r="M282" s="42">
        <v>20000</v>
      </c>
      <c r="N282" s="42">
        <v>3850</v>
      </c>
      <c r="O282" s="42"/>
      <c r="P282" s="42"/>
      <c r="Q282" s="42"/>
      <c r="R282" s="42">
        <v>20000</v>
      </c>
      <c r="S282" s="42">
        <v>7000</v>
      </c>
      <c r="T282" s="42">
        <f t="shared" si="53"/>
        <v>183636</v>
      </c>
      <c r="U282" s="42">
        <f t="shared" si="58"/>
        <v>33723.659999999996</v>
      </c>
      <c r="V282" s="42">
        <v>180000</v>
      </c>
      <c r="W282" s="42">
        <f t="shared" si="54"/>
        <v>397359.66000000003</v>
      </c>
      <c r="X282" s="42">
        <f t="shared" si="55"/>
        <v>363636</v>
      </c>
      <c r="Y282" s="42">
        <f t="shared" si="59"/>
        <v>2424355.66</v>
      </c>
    </row>
    <row r="283" spans="1:25" ht="15.6" x14ac:dyDescent="0.3">
      <c r="A283" s="39" t="s">
        <v>126</v>
      </c>
      <c r="B283" s="40">
        <v>8</v>
      </c>
      <c r="C283" s="40" t="s">
        <v>187</v>
      </c>
      <c r="D283" s="40" t="str">
        <f t="shared" si="51"/>
        <v>KMR 8</v>
      </c>
      <c r="E283" s="40" t="s">
        <v>190</v>
      </c>
      <c r="F283" s="40" t="str">
        <f t="shared" si="52"/>
        <v>KMR 8 Step1</v>
      </c>
      <c r="G283" s="42">
        <v>87098</v>
      </c>
      <c r="H283" s="312">
        <f t="shared" si="56"/>
        <v>-0.19936388873568289</v>
      </c>
      <c r="I283" s="312"/>
      <c r="J283" s="312"/>
      <c r="K283" s="43">
        <v>16500</v>
      </c>
      <c r="L283" s="43">
        <v>7500</v>
      </c>
      <c r="M283" s="42">
        <v>20000</v>
      </c>
      <c r="N283" s="42">
        <v>3850</v>
      </c>
      <c r="O283" s="42"/>
      <c r="P283" s="42"/>
      <c r="Q283" s="42"/>
      <c r="R283" s="42">
        <v>20000</v>
      </c>
      <c r="S283" s="42">
        <v>7000</v>
      </c>
      <c r="T283" s="42">
        <f t="shared" si="53"/>
        <v>161948</v>
      </c>
      <c r="U283" s="42">
        <f t="shared" si="58"/>
        <v>27000.38</v>
      </c>
      <c r="V283" s="42">
        <v>180000</v>
      </c>
      <c r="W283" s="42">
        <f t="shared" si="54"/>
        <v>368948.38</v>
      </c>
      <c r="X283" s="42">
        <f t="shared" si="55"/>
        <v>341948</v>
      </c>
      <c r="Y283" s="42">
        <f t="shared" si="59"/>
        <v>2157376.38</v>
      </c>
    </row>
    <row r="284" spans="1:25" ht="15.6" x14ac:dyDescent="0.3">
      <c r="A284" s="39" t="s">
        <v>126</v>
      </c>
      <c r="B284" s="40">
        <v>8</v>
      </c>
      <c r="C284" s="40" t="s">
        <v>187</v>
      </c>
      <c r="D284" s="40" t="str">
        <f t="shared" si="51"/>
        <v>KMR 8</v>
      </c>
      <c r="E284" s="40" t="s">
        <v>191</v>
      </c>
      <c r="F284" s="40" t="str">
        <f t="shared" si="52"/>
        <v>KMR 8 step 2</v>
      </c>
      <c r="G284" s="42">
        <v>90364</v>
      </c>
      <c r="H284" s="312">
        <f t="shared" si="56"/>
        <v>3.7497990769018809E-2</v>
      </c>
      <c r="I284" s="312"/>
      <c r="J284" s="312"/>
      <c r="K284" s="43">
        <v>16500</v>
      </c>
      <c r="L284" s="43">
        <v>7500</v>
      </c>
      <c r="M284" s="42">
        <v>20000</v>
      </c>
      <c r="N284" s="42">
        <v>3850</v>
      </c>
      <c r="O284" s="42"/>
      <c r="P284" s="42"/>
      <c r="Q284" s="42"/>
      <c r="R284" s="42">
        <v>20000</v>
      </c>
      <c r="S284" s="42">
        <v>7000</v>
      </c>
      <c r="T284" s="42">
        <f t="shared" si="53"/>
        <v>165214</v>
      </c>
      <c r="U284" s="42">
        <f t="shared" si="58"/>
        <v>28012.84</v>
      </c>
      <c r="V284" s="42">
        <v>180000</v>
      </c>
      <c r="W284" s="42">
        <f t="shared" si="54"/>
        <v>373226.83999999997</v>
      </c>
      <c r="X284" s="42">
        <f t="shared" si="55"/>
        <v>345214</v>
      </c>
      <c r="Y284" s="42">
        <f t="shared" si="59"/>
        <v>2197580.84</v>
      </c>
    </row>
    <row r="285" spans="1:25" ht="15.6" x14ac:dyDescent="0.3">
      <c r="A285" s="39" t="s">
        <v>126</v>
      </c>
      <c r="B285" s="40">
        <v>8</v>
      </c>
      <c r="C285" s="40" t="s">
        <v>187</v>
      </c>
      <c r="D285" s="40" t="str">
        <f t="shared" si="51"/>
        <v>KMR 8</v>
      </c>
      <c r="E285" s="40" t="s">
        <v>192</v>
      </c>
      <c r="F285" s="40" t="str">
        <f t="shared" si="52"/>
        <v>KMR 8 Step3</v>
      </c>
      <c r="G285" s="42">
        <v>93761</v>
      </c>
      <c r="H285" s="312">
        <f t="shared" si="56"/>
        <v>3.759240405471205E-2</v>
      </c>
      <c r="I285" s="312">
        <f t="shared" si="57"/>
        <v>9.4413285693241422E-5</v>
      </c>
      <c r="J285" s="312"/>
      <c r="K285" s="43">
        <v>16500</v>
      </c>
      <c r="L285" s="43">
        <v>7500</v>
      </c>
      <c r="M285" s="42">
        <v>20000</v>
      </c>
      <c r="N285" s="42">
        <v>3850</v>
      </c>
      <c r="O285" s="42"/>
      <c r="P285" s="42"/>
      <c r="Q285" s="42"/>
      <c r="R285" s="42">
        <v>20000</v>
      </c>
      <c r="S285" s="42">
        <v>7000</v>
      </c>
      <c r="T285" s="42">
        <f t="shared" si="53"/>
        <v>168611</v>
      </c>
      <c r="U285" s="42">
        <f t="shared" si="58"/>
        <v>29065.91</v>
      </c>
      <c r="V285" s="42">
        <v>180000</v>
      </c>
      <c r="W285" s="42">
        <f t="shared" si="54"/>
        <v>377676.91000000003</v>
      </c>
      <c r="X285" s="42">
        <f t="shared" si="55"/>
        <v>348611</v>
      </c>
      <c r="Y285" s="42">
        <f t="shared" si="59"/>
        <v>2239397.91</v>
      </c>
    </row>
    <row r="286" spans="1:25" ht="15.6" x14ac:dyDescent="0.3">
      <c r="A286" s="39" t="s">
        <v>126</v>
      </c>
      <c r="B286" s="40">
        <v>8</v>
      </c>
      <c r="C286" s="40" t="s">
        <v>187</v>
      </c>
      <c r="D286" s="40" t="str">
        <f t="shared" si="51"/>
        <v>KMR 8</v>
      </c>
      <c r="E286" s="40" t="s">
        <v>193</v>
      </c>
      <c r="F286" s="40" t="str">
        <f t="shared" si="52"/>
        <v>KMR 8 Step4</v>
      </c>
      <c r="G286" s="43">
        <v>97289</v>
      </c>
      <c r="H286" s="312">
        <f t="shared" si="56"/>
        <v>3.7627585030023142E-2</v>
      </c>
      <c r="I286" s="312">
        <f t="shared" si="57"/>
        <v>3.5180975311091545E-5</v>
      </c>
      <c r="J286" s="312"/>
      <c r="K286" s="43">
        <v>16500</v>
      </c>
      <c r="L286" s="43">
        <v>7500</v>
      </c>
      <c r="M286" s="42">
        <v>20000</v>
      </c>
      <c r="N286" s="42">
        <v>3850</v>
      </c>
      <c r="O286" s="42"/>
      <c r="P286" s="42"/>
      <c r="Q286" s="42"/>
      <c r="R286" s="42">
        <v>20000</v>
      </c>
      <c r="S286" s="42">
        <v>7000</v>
      </c>
      <c r="T286" s="42">
        <f t="shared" si="53"/>
        <v>172139</v>
      </c>
      <c r="U286" s="42">
        <f t="shared" si="58"/>
        <v>30159.59</v>
      </c>
      <c r="V286" s="42">
        <v>180000</v>
      </c>
      <c r="W286" s="42">
        <f t="shared" si="54"/>
        <v>382298.58999999997</v>
      </c>
      <c r="X286" s="42">
        <f t="shared" si="55"/>
        <v>352139</v>
      </c>
      <c r="Y286" s="42">
        <f t="shared" si="59"/>
        <v>2282827.59</v>
      </c>
    </row>
    <row r="287" spans="1:25" ht="15.6" x14ac:dyDescent="0.3">
      <c r="A287" s="39" t="s">
        <v>126</v>
      </c>
      <c r="B287" s="40">
        <v>8</v>
      </c>
      <c r="C287" s="40" t="s">
        <v>187</v>
      </c>
      <c r="D287" s="40" t="str">
        <f t="shared" si="51"/>
        <v>KMR 8</v>
      </c>
      <c r="E287" s="40" t="s">
        <v>194</v>
      </c>
      <c r="F287" s="40" t="str">
        <f t="shared" si="52"/>
        <v>KMR 8 Step5</v>
      </c>
      <c r="G287" s="43">
        <v>100947</v>
      </c>
      <c r="H287" s="312">
        <f t="shared" si="56"/>
        <v>3.7599317497353249E-2</v>
      </c>
      <c r="I287" s="312">
        <f t="shared" si="57"/>
        <v>-2.8267532669892792E-5</v>
      </c>
      <c r="J287" s="312"/>
      <c r="K287" s="43">
        <v>16500</v>
      </c>
      <c r="L287" s="43">
        <v>7500</v>
      </c>
      <c r="M287" s="42">
        <v>20000</v>
      </c>
      <c r="N287" s="42">
        <v>3850</v>
      </c>
      <c r="O287" s="42"/>
      <c r="P287" s="42"/>
      <c r="Q287" s="42"/>
      <c r="R287" s="42">
        <v>20000</v>
      </c>
      <c r="S287" s="42">
        <v>7000</v>
      </c>
      <c r="T287" s="42">
        <f t="shared" si="53"/>
        <v>175797</v>
      </c>
      <c r="U287" s="42">
        <f t="shared" si="58"/>
        <v>31293.57</v>
      </c>
      <c r="V287" s="42">
        <v>180000</v>
      </c>
      <c r="W287" s="42">
        <f t="shared" si="54"/>
        <v>387090.57</v>
      </c>
      <c r="X287" s="42">
        <f t="shared" si="55"/>
        <v>355797</v>
      </c>
      <c r="Y287" s="42">
        <f t="shared" si="59"/>
        <v>2327857.5699999998</v>
      </c>
    </row>
    <row r="288" spans="1:25" ht="15.6" x14ac:dyDescent="0.3">
      <c r="A288" s="39" t="s">
        <v>126</v>
      </c>
      <c r="B288" s="40">
        <v>8</v>
      </c>
      <c r="C288" s="40" t="s">
        <v>187</v>
      </c>
      <c r="D288" s="40" t="str">
        <f t="shared" si="51"/>
        <v>KMR 8</v>
      </c>
      <c r="E288" s="40" t="s">
        <v>195</v>
      </c>
      <c r="F288" s="40" t="str">
        <f t="shared" si="52"/>
        <v>KMR 8 Step6</v>
      </c>
      <c r="G288" s="43">
        <v>104736</v>
      </c>
      <c r="H288" s="312">
        <f t="shared" si="56"/>
        <v>3.7534547832030668E-2</v>
      </c>
      <c r="I288" s="312">
        <f t="shared" si="57"/>
        <v>-6.4769665322580994E-5</v>
      </c>
      <c r="J288" s="312"/>
      <c r="K288" s="43">
        <v>16500</v>
      </c>
      <c r="L288" s="43">
        <v>7500</v>
      </c>
      <c r="M288" s="42">
        <v>20000</v>
      </c>
      <c r="N288" s="42">
        <v>3850</v>
      </c>
      <c r="O288" s="42"/>
      <c r="P288" s="42"/>
      <c r="Q288" s="42"/>
      <c r="R288" s="42">
        <v>20000</v>
      </c>
      <c r="S288" s="42">
        <v>7000</v>
      </c>
      <c r="T288" s="42">
        <f t="shared" si="53"/>
        <v>179586</v>
      </c>
      <c r="U288" s="42">
        <f t="shared" si="58"/>
        <v>32468.16</v>
      </c>
      <c r="V288" s="42">
        <v>180000</v>
      </c>
      <c r="W288" s="42">
        <f t="shared" si="54"/>
        <v>392054.16000000003</v>
      </c>
      <c r="X288" s="42">
        <f t="shared" si="55"/>
        <v>359586</v>
      </c>
      <c r="Y288" s="42">
        <f t="shared" si="59"/>
        <v>2374500.16</v>
      </c>
    </row>
    <row r="289" spans="1:25" ht="15.6" x14ac:dyDescent="0.3">
      <c r="A289" s="39" t="s">
        <v>126</v>
      </c>
      <c r="B289" s="40">
        <v>8</v>
      </c>
      <c r="C289" s="40" t="s">
        <v>187</v>
      </c>
      <c r="D289" s="40" t="str">
        <f t="shared" si="51"/>
        <v>KMR 8</v>
      </c>
      <c r="E289" s="40" t="s">
        <v>196</v>
      </c>
      <c r="F289" s="40" t="str">
        <f t="shared" si="52"/>
        <v>KMR 8 Step7</v>
      </c>
      <c r="G289" s="43">
        <v>108786</v>
      </c>
      <c r="H289" s="312">
        <f t="shared" si="56"/>
        <v>3.8668652612282313E-2</v>
      </c>
      <c r="I289" s="312">
        <f t="shared" si="57"/>
        <v>1.1341047802516449E-3</v>
      </c>
      <c r="J289" s="312"/>
      <c r="K289" s="43">
        <v>16500</v>
      </c>
      <c r="L289" s="43">
        <v>7500</v>
      </c>
      <c r="M289" s="42">
        <v>20000</v>
      </c>
      <c r="N289" s="42">
        <v>3850</v>
      </c>
      <c r="O289" s="42"/>
      <c r="P289" s="42"/>
      <c r="Q289" s="42"/>
      <c r="R289" s="42">
        <v>20000</v>
      </c>
      <c r="S289" s="42">
        <v>7000</v>
      </c>
      <c r="T289" s="42">
        <f t="shared" si="53"/>
        <v>183636</v>
      </c>
      <c r="U289" s="42">
        <f t="shared" si="58"/>
        <v>33723.659999999996</v>
      </c>
      <c r="V289" s="42">
        <v>180000</v>
      </c>
      <c r="W289" s="42">
        <f t="shared" si="54"/>
        <v>397359.66000000003</v>
      </c>
      <c r="X289" s="42">
        <f t="shared" si="55"/>
        <v>363636</v>
      </c>
      <c r="Y289" s="42">
        <f t="shared" si="59"/>
        <v>2424355.66</v>
      </c>
    </row>
    <row r="290" spans="1:25" ht="15.6" x14ac:dyDescent="0.3">
      <c r="A290" s="39" t="s">
        <v>126</v>
      </c>
      <c r="B290" s="40">
        <v>8</v>
      </c>
      <c r="C290" s="40" t="s">
        <v>187</v>
      </c>
      <c r="D290" s="40" t="str">
        <f t="shared" si="51"/>
        <v>KMR 8</v>
      </c>
      <c r="E290" s="40" t="s">
        <v>197</v>
      </c>
      <c r="F290" s="40" t="str">
        <f t="shared" si="52"/>
        <v>KMR 8 Step8</v>
      </c>
      <c r="G290" s="43">
        <v>113228</v>
      </c>
      <c r="H290" s="312">
        <f t="shared" si="56"/>
        <v>4.0832460059198793E-2</v>
      </c>
      <c r="I290" s="312">
        <f t="shared" si="57"/>
        <v>2.1638074469164797E-3</v>
      </c>
      <c r="J290" s="312"/>
      <c r="K290" s="43">
        <v>16500</v>
      </c>
      <c r="L290" s="43">
        <v>7500</v>
      </c>
      <c r="M290" s="42">
        <v>20000</v>
      </c>
      <c r="N290" s="42">
        <v>3850</v>
      </c>
      <c r="O290" s="42"/>
      <c r="P290" s="42"/>
      <c r="Q290" s="42"/>
      <c r="R290" s="42">
        <v>20000</v>
      </c>
      <c r="S290" s="42">
        <v>7000</v>
      </c>
      <c r="T290" s="42">
        <f t="shared" si="53"/>
        <v>188078</v>
      </c>
      <c r="U290" s="42">
        <f t="shared" si="58"/>
        <v>35100.68</v>
      </c>
      <c r="V290" s="42">
        <v>180000</v>
      </c>
      <c r="W290" s="42">
        <f t="shared" si="54"/>
        <v>403178.68</v>
      </c>
      <c r="X290" s="42">
        <f t="shared" si="55"/>
        <v>368078</v>
      </c>
      <c r="Y290" s="42">
        <f t="shared" si="59"/>
        <v>2479036.6800000002</v>
      </c>
    </row>
    <row r="291" spans="1:25" ht="15.6" x14ac:dyDescent="0.3">
      <c r="A291" s="39" t="s">
        <v>127</v>
      </c>
      <c r="B291" s="40">
        <v>9</v>
      </c>
      <c r="C291" s="40" t="s">
        <v>187</v>
      </c>
      <c r="D291" s="40" t="str">
        <f t="shared" si="51"/>
        <v>KMR 9</v>
      </c>
      <c r="E291" s="40" t="s">
        <v>190</v>
      </c>
      <c r="F291" s="40" t="str">
        <f t="shared" si="52"/>
        <v>KMR 9 Step1</v>
      </c>
      <c r="G291" s="42">
        <v>69766</v>
      </c>
      <c r="H291" s="312">
        <f t="shared" si="56"/>
        <v>-0.38384498533931538</v>
      </c>
      <c r="I291" s="312"/>
      <c r="J291" s="312"/>
      <c r="K291" s="43">
        <v>10000</v>
      </c>
      <c r="L291" s="43">
        <v>5500</v>
      </c>
      <c r="M291" s="42">
        <v>15000</v>
      </c>
      <c r="N291" s="42">
        <v>3850</v>
      </c>
      <c r="O291" s="42"/>
      <c r="P291" s="42"/>
      <c r="Q291" s="42"/>
      <c r="R291" s="42">
        <v>20000</v>
      </c>
      <c r="S291" s="42">
        <v>5000</v>
      </c>
      <c r="T291" s="42">
        <f t="shared" si="53"/>
        <v>129116</v>
      </c>
      <c r="U291" s="42">
        <f t="shared" si="58"/>
        <v>21627.46</v>
      </c>
      <c r="V291" s="42">
        <v>170000</v>
      </c>
      <c r="W291" s="42">
        <f t="shared" si="54"/>
        <v>320743.45999999996</v>
      </c>
      <c r="X291" s="42">
        <f t="shared" si="55"/>
        <v>309116</v>
      </c>
      <c r="Y291" s="42">
        <f t="shared" si="59"/>
        <v>1746019.46</v>
      </c>
    </row>
    <row r="292" spans="1:25" ht="15.6" x14ac:dyDescent="0.3">
      <c r="A292" s="39" t="s">
        <v>127</v>
      </c>
      <c r="B292" s="40">
        <v>9</v>
      </c>
      <c r="C292" s="40" t="s">
        <v>187</v>
      </c>
      <c r="D292" s="40" t="str">
        <f t="shared" si="51"/>
        <v>KMR 9</v>
      </c>
      <c r="E292" s="40" t="s">
        <v>191</v>
      </c>
      <c r="F292" s="40" t="str">
        <f t="shared" si="52"/>
        <v>KMR 9 step 2</v>
      </c>
      <c r="G292" s="42">
        <v>72382</v>
      </c>
      <c r="H292" s="312">
        <f t="shared" si="56"/>
        <v>3.7496774933348624E-2</v>
      </c>
      <c r="I292" s="312"/>
      <c r="J292" s="312"/>
      <c r="K292" s="43">
        <v>10000</v>
      </c>
      <c r="L292" s="43">
        <v>5500</v>
      </c>
      <c r="M292" s="42">
        <v>15000</v>
      </c>
      <c r="N292" s="42">
        <v>3850</v>
      </c>
      <c r="O292" s="42"/>
      <c r="P292" s="42"/>
      <c r="Q292" s="42"/>
      <c r="R292" s="42">
        <v>20000</v>
      </c>
      <c r="S292" s="42">
        <v>5000</v>
      </c>
      <c r="T292" s="42">
        <f t="shared" si="53"/>
        <v>131732</v>
      </c>
      <c r="U292" s="42">
        <f t="shared" si="58"/>
        <v>22438.42</v>
      </c>
      <c r="V292" s="42">
        <v>170000</v>
      </c>
      <c r="W292" s="42">
        <f t="shared" si="54"/>
        <v>324170.42</v>
      </c>
      <c r="X292" s="42">
        <f t="shared" si="55"/>
        <v>301732</v>
      </c>
      <c r="Y292" s="42">
        <f t="shared" si="59"/>
        <v>1778222.42</v>
      </c>
    </row>
    <row r="293" spans="1:25" ht="15.6" x14ac:dyDescent="0.3">
      <c r="A293" s="39" t="s">
        <v>127</v>
      </c>
      <c r="B293" s="40">
        <v>9</v>
      </c>
      <c r="C293" s="40" t="s">
        <v>187</v>
      </c>
      <c r="D293" s="40" t="str">
        <f t="shared" si="51"/>
        <v>KMR 9</v>
      </c>
      <c r="E293" s="40" t="s">
        <v>192</v>
      </c>
      <c r="F293" s="40" t="str">
        <f t="shared" si="52"/>
        <v>KMR 9 Step3</v>
      </c>
      <c r="G293" s="42">
        <v>75103</v>
      </c>
      <c r="H293" s="312">
        <f t="shared" si="56"/>
        <v>3.7592219059987289E-2</v>
      </c>
      <c r="I293" s="312">
        <f t="shared" si="57"/>
        <v>9.5444126638664917E-5</v>
      </c>
      <c r="J293" s="312"/>
      <c r="K293" s="43">
        <v>10000</v>
      </c>
      <c r="L293" s="43">
        <v>5500</v>
      </c>
      <c r="M293" s="42">
        <v>15000</v>
      </c>
      <c r="N293" s="42">
        <v>3850</v>
      </c>
      <c r="O293" s="42"/>
      <c r="P293" s="42"/>
      <c r="Q293" s="42"/>
      <c r="R293" s="42">
        <v>20000</v>
      </c>
      <c r="S293" s="42">
        <v>5000</v>
      </c>
      <c r="T293" s="42">
        <f t="shared" si="53"/>
        <v>134453</v>
      </c>
      <c r="U293" s="42">
        <f t="shared" si="58"/>
        <v>23281.93</v>
      </c>
      <c r="V293" s="42">
        <v>170000</v>
      </c>
      <c r="W293" s="42">
        <f t="shared" si="54"/>
        <v>327734.93</v>
      </c>
      <c r="X293" s="42">
        <f t="shared" si="55"/>
        <v>304453</v>
      </c>
      <c r="Y293" s="42">
        <f t="shared" si="59"/>
        <v>1811717.93</v>
      </c>
    </row>
    <row r="294" spans="1:25" ht="15.6" x14ac:dyDescent="0.3">
      <c r="A294" s="39" t="s">
        <v>127</v>
      </c>
      <c r="B294" s="40">
        <v>9</v>
      </c>
      <c r="C294" s="40" t="s">
        <v>187</v>
      </c>
      <c r="D294" s="40" t="str">
        <f t="shared" si="51"/>
        <v>KMR 9</v>
      </c>
      <c r="E294" s="40" t="s">
        <v>193</v>
      </c>
      <c r="F294" s="40" t="str">
        <f t="shared" si="52"/>
        <v>KMR 9 Step4</v>
      </c>
      <c r="G294" s="43">
        <v>77928</v>
      </c>
      <c r="H294" s="312">
        <f t="shared" si="56"/>
        <v>3.7615008721356001E-2</v>
      </c>
      <c r="I294" s="312">
        <f t="shared" si="57"/>
        <v>2.2789661368712022E-5</v>
      </c>
      <c r="J294" s="312"/>
      <c r="K294" s="43">
        <v>10000</v>
      </c>
      <c r="L294" s="43">
        <v>5500</v>
      </c>
      <c r="M294" s="42">
        <v>15000</v>
      </c>
      <c r="N294" s="42">
        <v>3850</v>
      </c>
      <c r="O294" s="42"/>
      <c r="P294" s="42"/>
      <c r="Q294" s="42"/>
      <c r="R294" s="42">
        <v>20000</v>
      </c>
      <c r="S294" s="42">
        <v>5000</v>
      </c>
      <c r="T294" s="42">
        <f t="shared" si="53"/>
        <v>137278</v>
      </c>
      <c r="U294" s="42">
        <f t="shared" si="58"/>
        <v>24157.68</v>
      </c>
      <c r="V294" s="42">
        <v>170000</v>
      </c>
      <c r="W294" s="42">
        <f t="shared" si="54"/>
        <v>331435.68</v>
      </c>
      <c r="X294" s="42">
        <f t="shared" si="55"/>
        <v>307278</v>
      </c>
      <c r="Y294" s="42">
        <f t="shared" si="59"/>
        <v>1846493.68</v>
      </c>
    </row>
    <row r="295" spans="1:25" ht="15.6" x14ac:dyDescent="0.3">
      <c r="A295" s="39" t="s">
        <v>127</v>
      </c>
      <c r="B295" s="40">
        <v>9</v>
      </c>
      <c r="C295" s="40" t="s">
        <v>187</v>
      </c>
      <c r="D295" s="40" t="str">
        <f t="shared" si="51"/>
        <v>KMR 9</v>
      </c>
      <c r="E295" s="40" t="s">
        <v>194</v>
      </c>
      <c r="F295" s="40" t="str">
        <f t="shared" si="52"/>
        <v>KMR 9 Step5</v>
      </c>
      <c r="G295" s="43">
        <v>80858</v>
      </c>
      <c r="H295" s="312">
        <f t="shared" si="56"/>
        <v>3.7598809157170725E-2</v>
      </c>
      <c r="I295" s="312">
        <f t="shared" si="57"/>
        <v>-1.6199564185276349E-5</v>
      </c>
      <c r="J295" s="312"/>
      <c r="K295" s="43">
        <v>10000</v>
      </c>
      <c r="L295" s="43">
        <v>5500</v>
      </c>
      <c r="M295" s="42">
        <v>15000</v>
      </c>
      <c r="N295" s="42">
        <v>3850</v>
      </c>
      <c r="O295" s="42"/>
      <c r="P295" s="42"/>
      <c r="Q295" s="42"/>
      <c r="R295" s="42">
        <v>20000</v>
      </c>
      <c r="S295" s="42">
        <v>5000</v>
      </c>
      <c r="T295" s="42">
        <f t="shared" si="53"/>
        <v>140208</v>
      </c>
      <c r="U295" s="42">
        <f t="shared" si="58"/>
        <v>25065.98</v>
      </c>
      <c r="V295" s="42">
        <v>170000</v>
      </c>
      <c r="W295" s="42">
        <f t="shared" si="54"/>
        <v>335273.98</v>
      </c>
      <c r="X295" s="42">
        <f t="shared" si="55"/>
        <v>310208</v>
      </c>
      <c r="Y295" s="42">
        <f t="shared" si="59"/>
        <v>1882561.98</v>
      </c>
    </row>
    <row r="296" spans="1:25" ht="15.6" x14ac:dyDescent="0.3">
      <c r="A296" s="39" t="s">
        <v>127</v>
      </c>
      <c r="B296" s="40">
        <v>9</v>
      </c>
      <c r="C296" s="40" t="s">
        <v>187</v>
      </c>
      <c r="D296" s="40" t="str">
        <f t="shared" si="51"/>
        <v>KMR 9</v>
      </c>
      <c r="E296" s="40" t="s">
        <v>195</v>
      </c>
      <c r="F296" s="40" t="str">
        <f t="shared" si="52"/>
        <v>KMR 9 Step6</v>
      </c>
      <c r="G296" s="43">
        <v>83893</v>
      </c>
      <c r="H296" s="312">
        <f t="shared" si="56"/>
        <v>3.7534937792178882E-2</v>
      </c>
      <c r="I296" s="312">
        <f t="shared" si="57"/>
        <v>-6.3871364991842372E-5</v>
      </c>
      <c r="J296" s="312"/>
      <c r="K296" s="43">
        <v>10000</v>
      </c>
      <c r="L296" s="43">
        <v>5500</v>
      </c>
      <c r="M296" s="42">
        <v>15000</v>
      </c>
      <c r="N296" s="42">
        <v>3850</v>
      </c>
      <c r="O296" s="42"/>
      <c r="P296" s="42"/>
      <c r="Q296" s="42"/>
      <c r="R296" s="42">
        <v>20000</v>
      </c>
      <c r="S296" s="42">
        <v>5000</v>
      </c>
      <c r="T296" s="42">
        <f t="shared" si="53"/>
        <v>143243</v>
      </c>
      <c r="U296" s="42">
        <f t="shared" si="58"/>
        <v>26006.829999999998</v>
      </c>
      <c r="V296" s="42">
        <v>170000</v>
      </c>
      <c r="W296" s="42">
        <f t="shared" si="54"/>
        <v>339249.82999999996</v>
      </c>
      <c r="X296" s="42">
        <f t="shared" si="55"/>
        <v>313243</v>
      </c>
      <c r="Y296" s="42">
        <f t="shared" si="59"/>
        <v>1919922.83</v>
      </c>
    </row>
    <row r="297" spans="1:25" ht="15.6" x14ac:dyDescent="0.3">
      <c r="A297" s="39" t="s">
        <v>127</v>
      </c>
      <c r="B297" s="40">
        <v>9</v>
      </c>
      <c r="C297" s="40" t="s">
        <v>187</v>
      </c>
      <c r="D297" s="40" t="str">
        <f t="shared" si="51"/>
        <v>KMR 9</v>
      </c>
      <c r="E297" s="40" t="s">
        <v>196</v>
      </c>
      <c r="F297" s="40" t="str">
        <f t="shared" si="52"/>
        <v>KMR 9 Step7</v>
      </c>
      <c r="G297" s="43">
        <v>87137</v>
      </c>
      <c r="H297" s="312">
        <f t="shared" si="56"/>
        <v>3.8668303672535251E-2</v>
      </c>
      <c r="I297" s="312">
        <f t="shared" si="57"/>
        <v>1.1333658803563684E-3</v>
      </c>
      <c r="J297" s="312"/>
      <c r="K297" s="43">
        <v>10000</v>
      </c>
      <c r="L297" s="43">
        <v>5500</v>
      </c>
      <c r="M297" s="42">
        <v>15000</v>
      </c>
      <c r="N297" s="42">
        <v>3850</v>
      </c>
      <c r="O297" s="42"/>
      <c r="P297" s="42"/>
      <c r="Q297" s="42"/>
      <c r="R297" s="42">
        <v>20000</v>
      </c>
      <c r="S297" s="42">
        <v>5000</v>
      </c>
      <c r="T297" s="42">
        <f t="shared" si="53"/>
        <v>146487</v>
      </c>
      <c r="U297" s="42">
        <f t="shared" si="58"/>
        <v>27012.47</v>
      </c>
      <c r="V297" s="42">
        <v>170000</v>
      </c>
      <c r="W297" s="42">
        <f t="shared" si="54"/>
        <v>343499.47</v>
      </c>
      <c r="X297" s="42">
        <f t="shared" si="55"/>
        <v>316487</v>
      </c>
      <c r="Y297" s="42">
        <f t="shared" si="59"/>
        <v>1959856.47</v>
      </c>
    </row>
    <row r="298" spans="1:25" ht="15.6" x14ac:dyDescent="0.3">
      <c r="A298" s="39" t="s">
        <v>127</v>
      </c>
      <c r="B298" s="40">
        <v>9</v>
      </c>
      <c r="C298" s="40" t="s">
        <v>187</v>
      </c>
      <c r="D298" s="40" t="str">
        <f t="shared" si="51"/>
        <v>KMR 9</v>
      </c>
      <c r="E298" s="40" t="s">
        <v>197</v>
      </c>
      <c r="F298" s="40" t="str">
        <f t="shared" si="52"/>
        <v>KMR 9 Step8</v>
      </c>
      <c r="G298" s="43">
        <v>90965</v>
      </c>
      <c r="H298" s="312">
        <f t="shared" si="56"/>
        <v>4.3930821579811104E-2</v>
      </c>
      <c r="I298" s="312">
        <f t="shared" si="57"/>
        <v>5.2625179072758529E-3</v>
      </c>
      <c r="J298" s="312"/>
      <c r="K298" s="43">
        <v>10000</v>
      </c>
      <c r="L298" s="43">
        <v>5500</v>
      </c>
      <c r="M298" s="42">
        <v>15000</v>
      </c>
      <c r="N298" s="42">
        <v>3850</v>
      </c>
      <c r="O298" s="42"/>
      <c r="P298" s="42"/>
      <c r="Q298" s="42"/>
      <c r="R298" s="42">
        <v>20000</v>
      </c>
      <c r="S298" s="42">
        <v>5000</v>
      </c>
      <c r="T298" s="42">
        <f t="shared" si="53"/>
        <v>150315</v>
      </c>
      <c r="U298" s="42">
        <f t="shared" si="58"/>
        <v>28199.15</v>
      </c>
      <c r="V298" s="42">
        <v>170000</v>
      </c>
      <c r="W298" s="42">
        <f t="shared" si="54"/>
        <v>348514.15</v>
      </c>
      <c r="X298" s="42">
        <f t="shared" si="55"/>
        <v>320315</v>
      </c>
      <c r="Y298" s="42">
        <f t="shared" si="59"/>
        <v>2006979.15</v>
      </c>
    </row>
    <row r="299" spans="1:25" ht="15.6" x14ac:dyDescent="0.3">
      <c r="A299" s="44" t="s">
        <v>128</v>
      </c>
      <c r="B299" s="40"/>
      <c r="C299" s="40"/>
      <c r="D299" s="40"/>
      <c r="E299" s="40"/>
      <c r="F299" s="40"/>
      <c r="G299" s="42"/>
      <c r="H299" s="312">
        <f t="shared" si="56"/>
        <v>-1</v>
      </c>
      <c r="I299" s="312"/>
      <c r="J299" s="312"/>
      <c r="K299" s="42"/>
      <c r="L299" s="42"/>
      <c r="M299" s="42"/>
      <c r="N299" s="42"/>
      <c r="O299" s="42"/>
      <c r="P299" s="42"/>
      <c r="Q299" s="42"/>
      <c r="R299" s="42"/>
      <c r="S299" s="42"/>
      <c r="T299" s="42">
        <f t="shared" si="53"/>
        <v>0</v>
      </c>
      <c r="U299" s="42"/>
      <c r="V299" s="42"/>
      <c r="W299" s="42">
        <f t="shared" si="54"/>
        <v>0</v>
      </c>
      <c r="X299" s="42">
        <f t="shared" si="55"/>
        <v>170000</v>
      </c>
      <c r="Y299" s="42"/>
    </row>
    <row r="300" spans="1:25" ht="15.6" x14ac:dyDescent="0.3">
      <c r="A300" s="39" t="s">
        <v>198</v>
      </c>
      <c r="B300" s="40">
        <v>3</v>
      </c>
      <c r="C300" s="40" t="s">
        <v>187</v>
      </c>
      <c r="D300" s="40" t="str">
        <f t="shared" si="51"/>
        <v>KMR 3</v>
      </c>
      <c r="E300" s="40" t="s">
        <v>190</v>
      </c>
      <c r="F300" s="40" t="str">
        <f t="shared" si="52"/>
        <v>KMR 3 Step1</v>
      </c>
      <c r="G300" s="41">
        <v>220729</v>
      </c>
      <c r="H300" s="312" t="e">
        <f t="shared" si="56"/>
        <v>#DIV/0!</v>
      </c>
      <c r="I300" s="312"/>
      <c r="J300" s="312"/>
      <c r="K300" s="43">
        <v>60000</v>
      </c>
      <c r="L300" s="43">
        <v>17000</v>
      </c>
      <c r="M300" s="42"/>
      <c r="N300" s="42"/>
      <c r="O300" s="42"/>
      <c r="P300" s="42"/>
      <c r="Q300" s="42"/>
      <c r="R300" s="42"/>
      <c r="S300" s="42">
        <v>11000</v>
      </c>
      <c r="T300" s="42">
        <f t="shared" si="53"/>
        <v>308729</v>
      </c>
      <c r="U300" s="42">
        <f t="shared" ref="U300:U331" si="60">G300*0.31</f>
        <v>68425.990000000005</v>
      </c>
      <c r="V300" s="42">
        <v>220000</v>
      </c>
      <c r="W300" s="42">
        <f t="shared" si="54"/>
        <v>597154.99</v>
      </c>
      <c r="X300" s="42">
        <f t="shared" si="55"/>
        <v>308729</v>
      </c>
      <c r="Y300" s="42">
        <f t="shared" ref="Y300:Y331" si="61">((T300*12)+S300+U300+V300)</f>
        <v>4004173.99</v>
      </c>
    </row>
    <row r="301" spans="1:25" ht="15.6" x14ac:dyDescent="0.3">
      <c r="A301" s="39" t="s">
        <v>198</v>
      </c>
      <c r="B301" s="40">
        <v>3</v>
      </c>
      <c r="C301" s="40" t="s">
        <v>187</v>
      </c>
      <c r="D301" s="40" t="str">
        <f t="shared" si="51"/>
        <v>KMR 3</v>
      </c>
      <c r="E301" s="40" t="s">
        <v>191</v>
      </c>
      <c r="F301" s="40" t="str">
        <f t="shared" si="52"/>
        <v>KMR 3 step 2</v>
      </c>
      <c r="G301" s="42">
        <v>228455</v>
      </c>
      <c r="H301" s="312">
        <f t="shared" si="56"/>
        <v>3.5002197264518933E-2</v>
      </c>
      <c r="I301" s="312"/>
      <c r="J301" s="312"/>
      <c r="K301" s="43">
        <v>60000</v>
      </c>
      <c r="L301" s="43">
        <v>17000</v>
      </c>
      <c r="M301" s="42"/>
      <c r="N301" s="42"/>
      <c r="O301" s="42"/>
      <c r="P301" s="42"/>
      <c r="Q301" s="42"/>
      <c r="R301" s="42"/>
      <c r="S301" s="42">
        <v>11000</v>
      </c>
      <c r="T301" s="42">
        <f t="shared" si="53"/>
        <v>316455</v>
      </c>
      <c r="U301" s="42">
        <f t="shared" si="60"/>
        <v>70821.05</v>
      </c>
      <c r="V301" s="42">
        <v>220000</v>
      </c>
      <c r="W301" s="42">
        <f t="shared" si="54"/>
        <v>607276.05000000005</v>
      </c>
      <c r="X301" s="42">
        <f t="shared" si="55"/>
        <v>536455</v>
      </c>
      <c r="Y301" s="42">
        <f t="shared" si="61"/>
        <v>4099281.05</v>
      </c>
    </row>
    <row r="302" spans="1:25" ht="15.6" x14ac:dyDescent="0.3">
      <c r="A302" s="39" t="s">
        <v>198</v>
      </c>
      <c r="B302" s="40">
        <v>3</v>
      </c>
      <c r="C302" s="40" t="s">
        <v>187</v>
      </c>
      <c r="D302" s="40" t="str">
        <f t="shared" si="51"/>
        <v>KMR 3</v>
      </c>
      <c r="E302" s="40" t="s">
        <v>192</v>
      </c>
      <c r="F302" s="40" t="str">
        <f t="shared" si="52"/>
        <v>KMR 3 Step3</v>
      </c>
      <c r="G302" s="42">
        <v>236489</v>
      </c>
      <c r="H302" s="312">
        <f t="shared" si="56"/>
        <v>3.5166663018975287E-2</v>
      </c>
      <c r="I302" s="312">
        <f t="shared" si="57"/>
        <v>1.6446575445635409E-4</v>
      </c>
      <c r="J302" s="312"/>
      <c r="K302" s="43">
        <v>60000</v>
      </c>
      <c r="L302" s="43">
        <v>17000</v>
      </c>
      <c r="M302" s="42"/>
      <c r="N302" s="42"/>
      <c r="O302" s="42"/>
      <c r="P302" s="42"/>
      <c r="Q302" s="42"/>
      <c r="R302" s="42"/>
      <c r="S302" s="42">
        <v>11000</v>
      </c>
      <c r="T302" s="42">
        <f t="shared" si="53"/>
        <v>324489</v>
      </c>
      <c r="U302" s="42">
        <f t="shared" si="60"/>
        <v>73311.59</v>
      </c>
      <c r="V302" s="42">
        <v>220000</v>
      </c>
      <c r="W302" s="42">
        <f t="shared" si="54"/>
        <v>617800.59</v>
      </c>
      <c r="X302" s="42">
        <f t="shared" si="55"/>
        <v>544489</v>
      </c>
      <c r="Y302" s="42">
        <f t="shared" si="61"/>
        <v>4198179.59</v>
      </c>
    </row>
    <row r="303" spans="1:25" ht="15.6" x14ac:dyDescent="0.3">
      <c r="A303" s="39" t="s">
        <v>198</v>
      </c>
      <c r="B303" s="40">
        <v>3</v>
      </c>
      <c r="C303" s="40" t="s">
        <v>187</v>
      </c>
      <c r="D303" s="40" t="str">
        <f t="shared" si="51"/>
        <v>KMR 3</v>
      </c>
      <c r="E303" s="40" t="s">
        <v>193</v>
      </c>
      <c r="F303" s="40" t="str">
        <f t="shared" si="52"/>
        <v>KMR 3 Step4</v>
      </c>
      <c r="G303" s="42">
        <v>244833</v>
      </c>
      <c r="H303" s="312">
        <f t="shared" si="56"/>
        <v>3.5282824993974352E-2</v>
      </c>
      <c r="I303" s="312">
        <f t="shared" si="57"/>
        <v>1.1616197499906417E-4</v>
      </c>
      <c r="J303" s="312"/>
      <c r="K303" s="43">
        <v>60000</v>
      </c>
      <c r="L303" s="43">
        <v>17000</v>
      </c>
      <c r="M303" s="42"/>
      <c r="N303" s="42"/>
      <c r="O303" s="42"/>
      <c r="P303" s="42"/>
      <c r="Q303" s="42"/>
      <c r="R303" s="42"/>
      <c r="S303" s="42">
        <v>11000</v>
      </c>
      <c r="T303" s="42">
        <f t="shared" si="53"/>
        <v>332833</v>
      </c>
      <c r="U303" s="42">
        <f t="shared" si="60"/>
        <v>75898.23</v>
      </c>
      <c r="V303" s="42">
        <v>220000</v>
      </c>
      <c r="W303" s="42">
        <f t="shared" si="54"/>
        <v>628731.23</v>
      </c>
      <c r="X303" s="42">
        <f t="shared" si="55"/>
        <v>552833</v>
      </c>
      <c r="Y303" s="42">
        <f t="shared" si="61"/>
        <v>4300894.2300000004</v>
      </c>
    </row>
    <row r="304" spans="1:25" ht="15.6" x14ac:dyDescent="0.3">
      <c r="A304" s="39" t="s">
        <v>198</v>
      </c>
      <c r="B304" s="40">
        <v>3</v>
      </c>
      <c r="C304" s="40" t="s">
        <v>187</v>
      </c>
      <c r="D304" s="40" t="str">
        <f t="shared" si="51"/>
        <v>KMR 3</v>
      </c>
      <c r="E304" s="40" t="s">
        <v>194</v>
      </c>
      <c r="F304" s="40" t="str">
        <f t="shared" si="52"/>
        <v>KMR 3 Step5</v>
      </c>
      <c r="G304" s="43">
        <v>253485</v>
      </c>
      <c r="H304" s="312">
        <f t="shared" si="56"/>
        <v>3.5338373503571822E-2</v>
      </c>
      <c r="I304" s="312">
        <f t="shared" si="57"/>
        <v>5.5548509597470874E-5</v>
      </c>
      <c r="J304" s="312"/>
      <c r="K304" s="43">
        <v>60000</v>
      </c>
      <c r="L304" s="43">
        <v>17000</v>
      </c>
      <c r="M304" s="42"/>
      <c r="N304" s="42"/>
      <c r="O304" s="42"/>
      <c r="P304" s="42"/>
      <c r="Q304" s="42"/>
      <c r="R304" s="42"/>
      <c r="S304" s="42">
        <v>11000</v>
      </c>
      <c r="T304" s="42">
        <f t="shared" si="53"/>
        <v>341485</v>
      </c>
      <c r="U304" s="42">
        <f t="shared" si="60"/>
        <v>78580.350000000006</v>
      </c>
      <c r="V304" s="42">
        <v>220000</v>
      </c>
      <c r="W304" s="42">
        <f t="shared" si="54"/>
        <v>640065.35</v>
      </c>
      <c r="X304" s="42">
        <f t="shared" si="55"/>
        <v>561485</v>
      </c>
      <c r="Y304" s="42">
        <f t="shared" si="61"/>
        <v>4407400.3499999996</v>
      </c>
    </row>
    <row r="305" spans="1:25" ht="15.6" x14ac:dyDescent="0.3">
      <c r="A305" s="39" t="s">
        <v>198</v>
      </c>
      <c r="B305" s="40">
        <v>3</v>
      </c>
      <c r="C305" s="40" t="s">
        <v>187</v>
      </c>
      <c r="D305" s="40" t="str">
        <f t="shared" si="51"/>
        <v>KMR 3</v>
      </c>
      <c r="E305" s="40" t="s">
        <v>195</v>
      </c>
      <c r="F305" s="40" t="str">
        <f t="shared" si="52"/>
        <v>KMR 3 Step6</v>
      </c>
      <c r="G305" s="43">
        <v>262447</v>
      </c>
      <c r="H305" s="312">
        <f t="shared" si="56"/>
        <v>3.535514921987494E-2</v>
      </c>
      <c r="I305" s="312">
        <f t="shared" si="57"/>
        <v>1.6775716303117638E-5</v>
      </c>
      <c r="J305" s="312"/>
      <c r="K305" s="43">
        <v>60000</v>
      </c>
      <c r="L305" s="43">
        <v>17000</v>
      </c>
      <c r="M305" s="42"/>
      <c r="N305" s="42"/>
      <c r="O305" s="42"/>
      <c r="P305" s="42"/>
      <c r="Q305" s="42"/>
      <c r="R305" s="42"/>
      <c r="S305" s="42">
        <v>11000</v>
      </c>
      <c r="T305" s="42">
        <f t="shared" si="53"/>
        <v>350447</v>
      </c>
      <c r="U305" s="42">
        <f t="shared" si="60"/>
        <v>81358.569999999992</v>
      </c>
      <c r="V305" s="42">
        <v>220000</v>
      </c>
      <c r="W305" s="42">
        <f t="shared" si="54"/>
        <v>651805.57000000007</v>
      </c>
      <c r="X305" s="42">
        <f t="shared" si="55"/>
        <v>570447</v>
      </c>
      <c r="Y305" s="42">
        <f t="shared" si="61"/>
        <v>4517722.57</v>
      </c>
    </row>
    <row r="306" spans="1:25" ht="15.6" x14ac:dyDescent="0.3">
      <c r="A306" s="39" t="s">
        <v>198</v>
      </c>
      <c r="B306" s="40">
        <v>3</v>
      </c>
      <c r="C306" s="40" t="s">
        <v>187</v>
      </c>
      <c r="D306" s="40" t="str">
        <f t="shared" si="51"/>
        <v>KMR 3</v>
      </c>
      <c r="E306" s="40" t="s">
        <v>196</v>
      </c>
      <c r="F306" s="40" t="str">
        <f t="shared" si="52"/>
        <v>KMR 3 Step7</v>
      </c>
      <c r="G306" s="43">
        <v>272026</v>
      </c>
      <c r="H306" s="312">
        <f t="shared" si="56"/>
        <v>3.6498797852518791E-2</v>
      </c>
      <c r="I306" s="312">
        <f t="shared" si="57"/>
        <v>1.1436486326438511E-3</v>
      </c>
      <c r="J306" s="312"/>
      <c r="K306" s="43">
        <v>60000</v>
      </c>
      <c r="L306" s="43">
        <v>17000</v>
      </c>
      <c r="M306" s="42"/>
      <c r="N306" s="42"/>
      <c r="O306" s="42"/>
      <c r="P306" s="42"/>
      <c r="Q306" s="42"/>
      <c r="R306" s="42"/>
      <c r="S306" s="42">
        <v>11000</v>
      </c>
      <c r="T306" s="42">
        <f t="shared" si="53"/>
        <v>360026</v>
      </c>
      <c r="U306" s="42">
        <f t="shared" si="60"/>
        <v>84328.06</v>
      </c>
      <c r="V306" s="42">
        <v>220000</v>
      </c>
      <c r="W306" s="42">
        <f t="shared" si="54"/>
        <v>664354.06000000006</v>
      </c>
      <c r="X306" s="42">
        <f t="shared" si="55"/>
        <v>580026</v>
      </c>
      <c r="Y306" s="42">
        <f t="shared" si="61"/>
        <v>4635640.0599999996</v>
      </c>
    </row>
    <row r="307" spans="1:25" ht="15.6" x14ac:dyDescent="0.3">
      <c r="A307" s="39" t="s">
        <v>198</v>
      </c>
      <c r="B307" s="40">
        <v>3</v>
      </c>
      <c r="C307" s="40" t="s">
        <v>187</v>
      </c>
      <c r="D307" s="40" t="str">
        <f t="shared" si="51"/>
        <v>KMR 3</v>
      </c>
      <c r="E307" s="40" t="s">
        <v>197</v>
      </c>
      <c r="F307" s="40" t="str">
        <f t="shared" si="52"/>
        <v>KMR 3 Step8</v>
      </c>
      <c r="G307" s="43">
        <v>282533</v>
      </c>
      <c r="H307" s="312">
        <f t="shared" si="56"/>
        <v>3.8624984376493421E-2</v>
      </c>
      <c r="I307" s="312">
        <f t="shared" si="57"/>
        <v>2.1261865239746297E-3</v>
      </c>
      <c r="J307" s="312"/>
      <c r="K307" s="43">
        <v>60000</v>
      </c>
      <c r="L307" s="43">
        <v>17000</v>
      </c>
      <c r="M307" s="42"/>
      <c r="N307" s="42"/>
      <c r="O307" s="42"/>
      <c r="P307" s="42"/>
      <c r="Q307" s="42"/>
      <c r="R307" s="42"/>
      <c r="S307" s="42">
        <v>11000</v>
      </c>
      <c r="T307" s="42">
        <f t="shared" si="53"/>
        <v>370533</v>
      </c>
      <c r="U307" s="42">
        <f t="shared" si="60"/>
        <v>87585.23</v>
      </c>
      <c r="V307" s="42">
        <v>220000</v>
      </c>
      <c r="W307" s="42">
        <f t="shared" si="54"/>
        <v>678118.23</v>
      </c>
      <c r="X307" s="42">
        <f t="shared" si="55"/>
        <v>590533</v>
      </c>
      <c r="Y307" s="42">
        <f t="shared" si="61"/>
        <v>4764981.2300000004</v>
      </c>
    </row>
    <row r="308" spans="1:25" ht="15.6" x14ac:dyDescent="0.3">
      <c r="A308" s="39" t="s">
        <v>129</v>
      </c>
      <c r="B308" s="40">
        <v>4</v>
      </c>
      <c r="C308" s="40" t="s">
        <v>187</v>
      </c>
      <c r="D308" s="40" t="str">
        <f t="shared" si="51"/>
        <v>KMR 4</v>
      </c>
      <c r="E308" s="40" t="s">
        <v>190</v>
      </c>
      <c r="F308" s="40" t="str">
        <f t="shared" si="52"/>
        <v>KMR 4 Step1</v>
      </c>
      <c r="G308" s="1">
        <v>192034</v>
      </c>
      <c r="H308" s="312">
        <f t="shared" si="56"/>
        <v>-0.3203130253811059</v>
      </c>
      <c r="I308" s="312"/>
      <c r="J308" s="312"/>
      <c r="K308" s="1">
        <v>60000</v>
      </c>
      <c r="L308" s="1">
        <v>15000</v>
      </c>
      <c r="M308" s="42"/>
      <c r="N308" s="42"/>
      <c r="O308" s="42"/>
      <c r="P308" s="42"/>
      <c r="Q308" s="42"/>
      <c r="R308" s="42"/>
      <c r="S308" s="42">
        <v>11000</v>
      </c>
      <c r="T308" s="42">
        <f t="shared" si="53"/>
        <v>278034</v>
      </c>
      <c r="U308" s="42">
        <f t="shared" si="60"/>
        <v>59530.54</v>
      </c>
      <c r="V308" s="1">
        <v>200000</v>
      </c>
      <c r="W308" s="42">
        <f t="shared" si="54"/>
        <v>537564.54</v>
      </c>
      <c r="X308" s="42">
        <f t="shared" si="55"/>
        <v>498034</v>
      </c>
      <c r="Y308" s="42">
        <f t="shared" si="61"/>
        <v>3606938.54</v>
      </c>
    </row>
    <row r="309" spans="1:25" ht="15.6" x14ac:dyDescent="0.3">
      <c r="A309" s="39" t="s">
        <v>129</v>
      </c>
      <c r="B309" s="40">
        <v>4</v>
      </c>
      <c r="C309" s="40" t="s">
        <v>187</v>
      </c>
      <c r="D309" s="40" t="str">
        <f t="shared" si="51"/>
        <v>KMR 4</v>
      </c>
      <c r="E309" s="40" t="s">
        <v>191</v>
      </c>
      <c r="F309" s="40" t="str">
        <f t="shared" si="52"/>
        <v>KMR 4 step 2</v>
      </c>
      <c r="G309" s="42">
        <v>199235</v>
      </c>
      <c r="H309" s="312">
        <f t="shared" si="56"/>
        <v>3.7498567961923412E-2</v>
      </c>
      <c r="I309" s="312"/>
      <c r="J309" s="312"/>
      <c r="K309" s="1">
        <v>60000</v>
      </c>
      <c r="L309" s="1">
        <v>15000</v>
      </c>
      <c r="M309" s="42"/>
      <c r="N309" s="42"/>
      <c r="O309" s="42"/>
      <c r="P309" s="42"/>
      <c r="Q309" s="42"/>
      <c r="R309" s="42"/>
      <c r="S309" s="42">
        <v>11000</v>
      </c>
      <c r="T309" s="42">
        <f t="shared" si="53"/>
        <v>285235</v>
      </c>
      <c r="U309" s="42">
        <f t="shared" si="60"/>
        <v>61762.85</v>
      </c>
      <c r="V309" s="1">
        <v>200000</v>
      </c>
      <c r="W309" s="42">
        <f t="shared" si="54"/>
        <v>546997.85</v>
      </c>
      <c r="X309" s="42">
        <f t="shared" si="55"/>
        <v>485235</v>
      </c>
      <c r="Y309" s="42">
        <f t="shared" si="61"/>
        <v>3695582.85</v>
      </c>
    </row>
    <row r="310" spans="1:25" ht="15.6" x14ac:dyDescent="0.3">
      <c r="A310" s="39" t="s">
        <v>129</v>
      </c>
      <c r="B310" s="40">
        <v>4</v>
      </c>
      <c r="C310" s="40" t="s">
        <v>187</v>
      </c>
      <c r="D310" s="40" t="str">
        <f t="shared" si="51"/>
        <v>KMR 4</v>
      </c>
      <c r="E310" s="40" t="s">
        <v>192</v>
      </c>
      <c r="F310" s="40" t="str">
        <f t="shared" si="52"/>
        <v>KMR 4 Step3</v>
      </c>
      <c r="G310" s="42">
        <v>206725</v>
      </c>
      <c r="H310" s="312">
        <f t="shared" si="56"/>
        <v>3.7593796270735565E-2</v>
      </c>
      <c r="I310" s="312">
        <f t="shared" si="57"/>
        <v>9.5228308812152218E-5</v>
      </c>
      <c r="J310" s="312"/>
      <c r="K310" s="1">
        <v>60000</v>
      </c>
      <c r="L310" s="1">
        <v>15000</v>
      </c>
      <c r="M310" s="42"/>
      <c r="N310" s="42"/>
      <c r="O310" s="42"/>
      <c r="P310" s="42"/>
      <c r="Q310" s="42"/>
      <c r="R310" s="42"/>
      <c r="S310" s="42">
        <v>11000</v>
      </c>
      <c r="T310" s="42">
        <f t="shared" si="53"/>
        <v>292725</v>
      </c>
      <c r="U310" s="42">
        <f t="shared" si="60"/>
        <v>64084.75</v>
      </c>
      <c r="V310" s="1">
        <v>200000</v>
      </c>
      <c r="W310" s="42">
        <f t="shared" si="54"/>
        <v>556809.75</v>
      </c>
      <c r="X310" s="42">
        <f t="shared" si="55"/>
        <v>492725</v>
      </c>
      <c r="Y310" s="42">
        <f t="shared" si="61"/>
        <v>3787784.75</v>
      </c>
    </row>
    <row r="311" spans="1:25" ht="15.6" x14ac:dyDescent="0.3">
      <c r="A311" s="39" t="s">
        <v>129</v>
      </c>
      <c r="B311" s="40">
        <v>4</v>
      </c>
      <c r="C311" s="40" t="s">
        <v>187</v>
      </c>
      <c r="D311" s="40" t="str">
        <f t="shared" si="51"/>
        <v>KMR 4</v>
      </c>
      <c r="E311" s="40" t="s">
        <v>193</v>
      </c>
      <c r="F311" s="40" t="str">
        <f t="shared" si="52"/>
        <v>KMR 4 Step4</v>
      </c>
      <c r="G311" s="42">
        <v>214502</v>
      </c>
      <c r="H311" s="312">
        <f t="shared" si="56"/>
        <v>3.7620026605393639E-2</v>
      </c>
      <c r="I311" s="312">
        <f t="shared" si="57"/>
        <v>2.6230334658074173E-5</v>
      </c>
      <c r="J311" s="312"/>
      <c r="K311" s="1">
        <v>60000</v>
      </c>
      <c r="L311" s="1">
        <v>15000</v>
      </c>
      <c r="M311" s="42"/>
      <c r="N311" s="42"/>
      <c r="O311" s="42"/>
      <c r="P311" s="42"/>
      <c r="Q311" s="42"/>
      <c r="R311" s="42"/>
      <c r="S311" s="42">
        <v>11000</v>
      </c>
      <c r="T311" s="42">
        <f t="shared" si="53"/>
        <v>300502</v>
      </c>
      <c r="U311" s="42">
        <f t="shared" si="60"/>
        <v>66495.62</v>
      </c>
      <c r="V311" s="1">
        <v>200000</v>
      </c>
      <c r="W311" s="42">
        <f t="shared" si="54"/>
        <v>566997.62</v>
      </c>
      <c r="X311" s="42">
        <f t="shared" si="55"/>
        <v>500502</v>
      </c>
      <c r="Y311" s="42">
        <f t="shared" si="61"/>
        <v>3883519.62</v>
      </c>
    </row>
    <row r="312" spans="1:25" ht="15.6" x14ac:dyDescent="0.3">
      <c r="A312" s="39" t="s">
        <v>129</v>
      </c>
      <c r="B312" s="40">
        <v>4</v>
      </c>
      <c r="C312" s="40" t="s">
        <v>187</v>
      </c>
      <c r="D312" s="40" t="str">
        <f t="shared" si="51"/>
        <v>KMR 4</v>
      </c>
      <c r="E312" s="40" t="s">
        <v>194</v>
      </c>
      <c r="F312" s="40" t="str">
        <f t="shared" si="52"/>
        <v>KMR 4 Step5</v>
      </c>
      <c r="G312" s="43">
        <v>222567</v>
      </c>
      <c r="H312" s="312">
        <f t="shared" si="56"/>
        <v>3.7598717028279459E-2</v>
      </c>
      <c r="I312" s="312">
        <f t="shared" si="57"/>
        <v>-2.1309577114179967E-5</v>
      </c>
      <c r="J312" s="312"/>
      <c r="K312" s="1">
        <v>60000</v>
      </c>
      <c r="L312" s="1">
        <v>15000</v>
      </c>
      <c r="M312" s="42"/>
      <c r="N312" s="42"/>
      <c r="O312" s="42"/>
      <c r="P312" s="42"/>
      <c r="Q312" s="42"/>
      <c r="R312" s="42"/>
      <c r="S312" s="42">
        <v>11000</v>
      </c>
      <c r="T312" s="42">
        <f t="shared" si="53"/>
        <v>308567</v>
      </c>
      <c r="U312" s="42">
        <f t="shared" si="60"/>
        <v>68995.77</v>
      </c>
      <c r="V312" s="1">
        <v>200000</v>
      </c>
      <c r="W312" s="42">
        <f t="shared" si="54"/>
        <v>577562.77</v>
      </c>
      <c r="X312" s="42">
        <f t="shared" si="55"/>
        <v>508567</v>
      </c>
      <c r="Y312" s="42">
        <f t="shared" si="61"/>
        <v>3982799.77</v>
      </c>
    </row>
    <row r="313" spans="1:25" ht="15.6" x14ac:dyDescent="0.3">
      <c r="A313" s="39" t="s">
        <v>129</v>
      </c>
      <c r="B313" s="40">
        <v>4</v>
      </c>
      <c r="C313" s="40" t="s">
        <v>187</v>
      </c>
      <c r="D313" s="40" t="str">
        <f t="shared" si="51"/>
        <v>KMR 4</v>
      </c>
      <c r="E313" s="40" t="s">
        <v>195</v>
      </c>
      <c r="F313" s="40" t="str">
        <f t="shared" si="52"/>
        <v>KMR 4 Step6</v>
      </c>
      <c r="G313" s="43">
        <v>230921</v>
      </c>
      <c r="H313" s="312">
        <f t="shared" si="56"/>
        <v>3.7534764812393574E-2</v>
      </c>
      <c r="I313" s="312">
        <f t="shared" si="57"/>
        <v>-6.3952215885884622E-5</v>
      </c>
      <c r="J313" s="312"/>
      <c r="K313" s="1">
        <v>60000</v>
      </c>
      <c r="L313" s="1">
        <v>15000</v>
      </c>
      <c r="M313" s="42"/>
      <c r="N313" s="42"/>
      <c r="O313" s="42"/>
      <c r="P313" s="42"/>
      <c r="Q313" s="42"/>
      <c r="R313" s="42"/>
      <c r="S313" s="42">
        <v>11000</v>
      </c>
      <c r="T313" s="42">
        <f t="shared" si="53"/>
        <v>316921</v>
      </c>
      <c r="U313" s="42">
        <f t="shared" si="60"/>
        <v>71585.509999999995</v>
      </c>
      <c r="V313" s="1">
        <v>200000</v>
      </c>
      <c r="W313" s="42">
        <f t="shared" si="54"/>
        <v>588506.51</v>
      </c>
      <c r="X313" s="42">
        <f t="shared" si="55"/>
        <v>516921</v>
      </c>
      <c r="Y313" s="42">
        <f t="shared" si="61"/>
        <v>4085637.51</v>
      </c>
    </row>
    <row r="314" spans="1:25" ht="15.6" x14ac:dyDescent="0.3">
      <c r="A314" s="39" t="s">
        <v>129</v>
      </c>
      <c r="B314" s="40">
        <v>4</v>
      </c>
      <c r="C314" s="40" t="s">
        <v>187</v>
      </c>
      <c r="D314" s="40" t="str">
        <f t="shared" si="51"/>
        <v>KMR 4</v>
      </c>
      <c r="E314" s="40" t="s">
        <v>196</v>
      </c>
      <c r="F314" s="40" t="str">
        <f t="shared" si="52"/>
        <v>KMR 4 Step7</v>
      </c>
      <c r="G314" s="43">
        <v>239850</v>
      </c>
      <c r="H314" s="312">
        <f t="shared" si="56"/>
        <v>3.8666903399864019E-2</v>
      </c>
      <c r="I314" s="312">
        <f t="shared" si="57"/>
        <v>1.1321385874704451E-3</v>
      </c>
      <c r="J314" s="312"/>
      <c r="K314" s="1">
        <v>60000</v>
      </c>
      <c r="L314" s="1">
        <v>15000</v>
      </c>
      <c r="M314" s="42"/>
      <c r="N314" s="42"/>
      <c r="O314" s="42"/>
      <c r="P314" s="42"/>
      <c r="Q314" s="42"/>
      <c r="R314" s="42"/>
      <c r="S314" s="42">
        <v>11000</v>
      </c>
      <c r="T314" s="42">
        <f t="shared" si="53"/>
        <v>325850</v>
      </c>
      <c r="U314" s="42">
        <f t="shared" si="60"/>
        <v>74353.5</v>
      </c>
      <c r="V314" s="1">
        <v>200000</v>
      </c>
      <c r="W314" s="42">
        <f t="shared" si="54"/>
        <v>600203.5</v>
      </c>
      <c r="X314" s="42">
        <f t="shared" si="55"/>
        <v>525850</v>
      </c>
      <c r="Y314" s="42">
        <f t="shared" si="61"/>
        <v>4195553.5</v>
      </c>
    </row>
    <row r="315" spans="1:25" ht="15.6" x14ac:dyDescent="0.3">
      <c r="A315" s="39" t="s">
        <v>129</v>
      </c>
      <c r="B315" s="40">
        <v>4</v>
      </c>
      <c r="C315" s="40" t="s">
        <v>187</v>
      </c>
      <c r="D315" s="40" t="str">
        <f t="shared" si="51"/>
        <v>KMR 4</v>
      </c>
      <c r="E315" s="40" t="s">
        <v>197</v>
      </c>
      <c r="F315" s="40" t="str">
        <f t="shared" si="52"/>
        <v>KMR 4 Step8</v>
      </c>
      <c r="G315" s="43">
        <v>249644</v>
      </c>
      <c r="H315" s="312">
        <f t="shared" si="56"/>
        <v>4.0833854492391075E-2</v>
      </c>
      <c r="I315" s="312">
        <f t="shared" si="57"/>
        <v>2.1669510925270558E-3</v>
      </c>
      <c r="J315" s="312"/>
      <c r="K315" s="1">
        <v>60000</v>
      </c>
      <c r="L315" s="1">
        <v>15000</v>
      </c>
      <c r="M315" s="42"/>
      <c r="N315" s="42"/>
      <c r="O315" s="42"/>
      <c r="P315" s="42"/>
      <c r="Q315" s="42"/>
      <c r="R315" s="42"/>
      <c r="S315" s="42">
        <v>11000</v>
      </c>
      <c r="T315" s="42">
        <f t="shared" si="53"/>
        <v>335644</v>
      </c>
      <c r="U315" s="42">
        <f t="shared" si="60"/>
        <v>77389.64</v>
      </c>
      <c r="V315" s="1">
        <v>200000</v>
      </c>
      <c r="W315" s="42">
        <f t="shared" si="54"/>
        <v>613033.64</v>
      </c>
      <c r="X315" s="42">
        <f t="shared" si="55"/>
        <v>535644</v>
      </c>
      <c r="Y315" s="42">
        <f t="shared" si="61"/>
        <v>4316117.6400000006</v>
      </c>
    </row>
    <row r="316" spans="1:25" ht="15.6" x14ac:dyDescent="0.3">
      <c r="A316" s="39" t="s">
        <v>130</v>
      </c>
      <c r="B316" s="40">
        <v>5</v>
      </c>
      <c r="C316" s="40" t="s">
        <v>187</v>
      </c>
      <c r="D316" s="40" t="str">
        <f t="shared" si="51"/>
        <v>KMR 5</v>
      </c>
      <c r="E316" s="40" t="s">
        <v>190</v>
      </c>
      <c r="F316" s="40" t="str">
        <f t="shared" si="52"/>
        <v>KMR 5 Step1</v>
      </c>
      <c r="G316" s="42">
        <v>165149</v>
      </c>
      <c r="H316" s="312">
        <f t="shared" si="56"/>
        <v>-0.33846196984505938</v>
      </c>
      <c r="I316" s="312"/>
      <c r="J316" s="312"/>
      <c r="K316" s="43">
        <v>45000</v>
      </c>
      <c r="L316" s="43">
        <v>14000</v>
      </c>
      <c r="M316" s="42"/>
      <c r="N316" s="42"/>
      <c r="O316" s="42"/>
      <c r="P316" s="42"/>
      <c r="Q316" s="42"/>
      <c r="R316" s="42"/>
      <c r="S316" s="42">
        <v>11000</v>
      </c>
      <c r="T316" s="42">
        <f t="shared" si="53"/>
        <v>235149</v>
      </c>
      <c r="U316" s="42">
        <f t="shared" si="60"/>
        <v>51196.19</v>
      </c>
      <c r="V316" s="42">
        <v>180000</v>
      </c>
      <c r="W316" s="42">
        <f t="shared" si="54"/>
        <v>466345.19</v>
      </c>
      <c r="X316" s="42">
        <f t="shared" si="55"/>
        <v>435149</v>
      </c>
      <c r="Y316" s="42">
        <f t="shared" si="61"/>
        <v>3063984.19</v>
      </c>
    </row>
    <row r="317" spans="1:25" ht="15.6" x14ac:dyDescent="0.3">
      <c r="A317" s="39" t="s">
        <v>130</v>
      </c>
      <c r="B317" s="40">
        <v>5</v>
      </c>
      <c r="C317" s="40" t="s">
        <v>187</v>
      </c>
      <c r="D317" s="40" t="str">
        <f t="shared" si="51"/>
        <v>KMR 5</v>
      </c>
      <c r="E317" s="40" t="s">
        <v>191</v>
      </c>
      <c r="F317" s="40" t="str">
        <f t="shared" si="52"/>
        <v>KMR 5 step 2</v>
      </c>
      <c r="G317" s="42">
        <v>171755</v>
      </c>
      <c r="H317" s="312">
        <f t="shared" si="56"/>
        <v>4.0000242205523499E-2</v>
      </c>
      <c r="I317" s="312"/>
      <c r="J317" s="312"/>
      <c r="K317" s="43">
        <v>45000</v>
      </c>
      <c r="L317" s="43">
        <v>14000</v>
      </c>
      <c r="M317" s="42"/>
      <c r="N317" s="42"/>
      <c r="O317" s="42"/>
      <c r="P317" s="42"/>
      <c r="Q317" s="42"/>
      <c r="R317" s="42"/>
      <c r="S317" s="42">
        <v>11000</v>
      </c>
      <c r="T317" s="42">
        <f t="shared" si="53"/>
        <v>241755</v>
      </c>
      <c r="U317" s="42">
        <f t="shared" si="60"/>
        <v>53244.05</v>
      </c>
      <c r="V317" s="42">
        <v>180000</v>
      </c>
      <c r="W317" s="42">
        <f t="shared" si="54"/>
        <v>474999.05</v>
      </c>
      <c r="X317" s="42">
        <f t="shared" si="55"/>
        <v>421755</v>
      </c>
      <c r="Y317" s="42">
        <f t="shared" si="61"/>
        <v>3145304.05</v>
      </c>
    </row>
    <row r="318" spans="1:25" ht="15.6" x14ac:dyDescent="0.3">
      <c r="A318" s="39" t="s">
        <v>130</v>
      </c>
      <c r="B318" s="40">
        <v>5</v>
      </c>
      <c r="C318" s="40" t="s">
        <v>187</v>
      </c>
      <c r="D318" s="40" t="str">
        <f t="shared" si="51"/>
        <v>KMR 5</v>
      </c>
      <c r="E318" s="40" t="s">
        <v>192</v>
      </c>
      <c r="F318" s="40" t="str">
        <f t="shared" si="52"/>
        <v>KMR 5 Step3</v>
      </c>
      <c r="G318" s="42">
        <v>178625</v>
      </c>
      <c r="H318" s="312">
        <f t="shared" si="56"/>
        <v>3.9998835550638989E-2</v>
      </c>
      <c r="I318" s="312">
        <f t="shared" si="57"/>
        <v>-1.406654884510139E-6</v>
      </c>
      <c r="J318" s="312"/>
      <c r="K318" s="43">
        <v>45000</v>
      </c>
      <c r="L318" s="43">
        <v>14000</v>
      </c>
      <c r="M318" s="42"/>
      <c r="N318" s="42"/>
      <c r="O318" s="42"/>
      <c r="P318" s="42"/>
      <c r="Q318" s="42"/>
      <c r="R318" s="42"/>
      <c r="S318" s="42">
        <v>11000</v>
      </c>
      <c r="T318" s="42">
        <f t="shared" si="53"/>
        <v>248625</v>
      </c>
      <c r="U318" s="42">
        <f t="shared" si="60"/>
        <v>55373.75</v>
      </c>
      <c r="V318" s="42">
        <v>180000</v>
      </c>
      <c r="W318" s="42">
        <f t="shared" si="54"/>
        <v>483998.75</v>
      </c>
      <c r="X318" s="42">
        <f t="shared" si="55"/>
        <v>428625</v>
      </c>
      <c r="Y318" s="42">
        <f t="shared" si="61"/>
        <v>3229873.75</v>
      </c>
    </row>
    <row r="319" spans="1:25" ht="15.6" x14ac:dyDescent="0.3">
      <c r="A319" s="39" t="s">
        <v>130</v>
      </c>
      <c r="B319" s="40">
        <v>5</v>
      </c>
      <c r="C319" s="40" t="s">
        <v>187</v>
      </c>
      <c r="D319" s="40" t="str">
        <f t="shared" si="51"/>
        <v>KMR 5</v>
      </c>
      <c r="E319" s="40" t="s">
        <v>193</v>
      </c>
      <c r="F319" s="40" t="str">
        <f t="shared" si="52"/>
        <v>KMR 5 Step4</v>
      </c>
      <c r="G319" s="42">
        <v>185760</v>
      </c>
      <c r="H319" s="312">
        <f t="shared" si="56"/>
        <v>3.9944016794961512E-2</v>
      </c>
      <c r="I319" s="312">
        <f t="shared" si="57"/>
        <v>-5.4818755677477071E-5</v>
      </c>
      <c r="J319" s="312"/>
      <c r="K319" s="43">
        <v>45000</v>
      </c>
      <c r="L319" s="43">
        <v>14000</v>
      </c>
      <c r="M319" s="42"/>
      <c r="N319" s="42"/>
      <c r="O319" s="42"/>
      <c r="P319" s="42"/>
      <c r="Q319" s="42"/>
      <c r="R319" s="42"/>
      <c r="S319" s="42">
        <v>11000</v>
      </c>
      <c r="T319" s="42">
        <f t="shared" si="53"/>
        <v>255760</v>
      </c>
      <c r="U319" s="42">
        <f t="shared" si="60"/>
        <v>57585.599999999999</v>
      </c>
      <c r="V319" s="42">
        <v>180000</v>
      </c>
      <c r="W319" s="42">
        <f t="shared" si="54"/>
        <v>493345.6</v>
      </c>
      <c r="X319" s="42">
        <f t="shared" si="55"/>
        <v>435760</v>
      </c>
      <c r="Y319" s="42">
        <f t="shared" si="61"/>
        <v>3317705.6</v>
      </c>
    </row>
    <row r="320" spans="1:25" ht="15.6" x14ac:dyDescent="0.3">
      <c r="A320" s="39" t="s">
        <v>130</v>
      </c>
      <c r="B320" s="40">
        <v>5</v>
      </c>
      <c r="C320" s="40" t="s">
        <v>187</v>
      </c>
      <c r="D320" s="40" t="str">
        <f t="shared" si="51"/>
        <v>KMR 5</v>
      </c>
      <c r="E320" s="40" t="s">
        <v>194</v>
      </c>
      <c r="F320" s="40" t="str">
        <f t="shared" si="52"/>
        <v>KMR 5 Step5</v>
      </c>
      <c r="G320" s="43">
        <v>193158</v>
      </c>
      <c r="H320" s="312">
        <f t="shared" si="56"/>
        <v>3.9825581395348836E-2</v>
      </c>
      <c r="I320" s="312">
        <f t="shared" si="57"/>
        <v>-1.1843539961267635E-4</v>
      </c>
      <c r="J320" s="312"/>
      <c r="K320" s="43">
        <v>45000</v>
      </c>
      <c r="L320" s="43">
        <v>14000</v>
      </c>
      <c r="M320" s="42"/>
      <c r="N320" s="42"/>
      <c r="O320" s="42"/>
      <c r="P320" s="42"/>
      <c r="Q320" s="42"/>
      <c r="R320" s="42"/>
      <c r="S320" s="42">
        <v>11000</v>
      </c>
      <c r="T320" s="42">
        <f t="shared" si="53"/>
        <v>263158</v>
      </c>
      <c r="U320" s="42">
        <f t="shared" si="60"/>
        <v>59878.98</v>
      </c>
      <c r="V320" s="42">
        <v>180000</v>
      </c>
      <c r="W320" s="42">
        <f t="shared" si="54"/>
        <v>503036.98</v>
      </c>
      <c r="X320" s="42">
        <f t="shared" si="55"/>
        <v>443158</v>
      </c>
      <c r="Y320" s="42">
        <f t="shared" si="61"/>
        <v>3408774.98</v>
      </c>
    </row>
    <row r="321" spans="1:25" ht="15.6" x14ac:dyDescent="0.3">
      <c r="A321" s="39" t="s">
        <v>130</v>
      </c>
      <c r="B321" s="40">
        <v>5</v>
      </c>
      <c r="C321" s="40" t="s">
        <v>187</v>
      </c>
      <c r="D321" s="40" t="str">
        <f t="shared" si="51"/>
        <v>KMR 5</v>
      </c>
      <c r="E321" s="40" t="s">
        <v>195</v>
      </c>
      <c r="F321" s="40" t="str">
        <f t="shared" si="52"/>
        <v>KMR 5 Step6</v>
      </c>
      <c r="G321" s="43">
        <v>200821</v>
      </c>
      <c r="H321" s="312">
        <f t="shared" si="56"/>
        <v>3.9672185464749064E-2</v>
      </c>
      <c r="I321" s="312">
        <f t="shared" si="57"/>
        <v>-1.5339593059977147E-4</v>
      </c>
      <c r="J321" s="312"/>
      <c r="K321" s="43">
        <v>45000</v>
      </c>
      <c r="L321" s="43">
        <v>14000</v>
      </c>
      <c r="M321" s="42"/>
      <c r="N321" s="42"/>
      <c r="O321" s="42"/>
      <c r="P321" s="42"/>
      <c r="Q321" s="42"/>
      <c r="R321" s="42"/>
      <c r="S321" s="42">
        <v>11000</v>
      </c>
      <c r="T321" s="42">
        <f t="shared" si="53"/>
        <v>270821</v>
      </c>
      <c r="U321" s="42">
        <f t="shared" si="60"/>
        <v>62254.51</v>
      </c>
      <c r="V321" s="42">
        <v>180000</v>
      </c>
      <c r="W321" s="42">
        <f t="shared" si="54"/>
        <v>513075.51</v>
      </c>
      <c r="X321" s="42">
        <f t="shared" si="55"/>
        <v>450821</v>
      </c>
      <c r="Y321" s="42">
        <f t="shared" si="61"/>
        <v>3503106.51</v>
      </c>
    </row>
    <row r="322" spans="1:25" ht="15.6" x14ac:dyDescent="0.3">
      <c r="A322" s="39" t="s">
        <v>130</v>
      </c>
      <c r="B322" s="40">
        <v>5</v>
      </c>
      <c r="C322" s="40" t="s">
        <v>187</v>
      </c>
      <c r="D322" s="40" t="str">
        <f t="shared" si="51"/>
        <v>KMR 5</v>
      </c>
      <c r="E322" s="40" t="s">
        <v>196</v>
      </c>
      <c r="F322" s="40" t="str">
        <f t="shared" si="52"/>
        <v>KMR 5 Step7</v>
      </c>
      <c r="G322" s="43">
        <v>209013</v>
      </c>
      <c r="H322" s="312">
        <f t="shared" si="56"/>
        <v>4.0792546596222508E-2</v>
      </c>
      <c r="I322" s="312">
        <f t="shared" si="57"/>
        <v>1.1203611314734435E-3</v>
      </c>
      <c r="J322" s="312"/>
      <c r="K322" s="43">
        <v>45000</v>
      </c>
      <c r="L322" s="43">
        <v>14000</v>
      </c>
      <c r="M322" s="42"/>
      <c r="N322" s="42"/>
      <c r="O322" s="42"/>
      <c r="P322" s="42"/>
      <c r="Q322" s="42"/>
      <c r="R322" s="42"/>
      <c r="S322" s="42">
        <v>11000</v>
      </c>
      <c r="T322" s="42">
        <f t="shared" si="53"/>
        <v>279013</v>
      </c>
      <c r="U322" s="42">
        <f t="shared" si="60"/>
        <v>64794.03</v>
      </c>
      <c r="V322" s="42">
        <v>180000</v>
      </c>
      <c r="W322" s="42">
        <f t="shared" si="54"/>
        <v>523807.03</v>
      </c>
      <c r="X322" s="42">
        <f t="shared" si="55"/>
        <v>459013</v>
      </c>
      <c r="Y322" s="42">
        <f t="shared" si="61"/>
        <v>3603950.03</v>
      </c>
    </row>
    <row r="323" spans="1:25" ht="15.6" x14ac:dyDescent="0.3">
      <c r="A323" s="39" t="s">
        <v>130</v>
      </c>
      <c r="B323" s="40">
        <v>5</v>
      </c>
      <c r="C323" s="40" t="s">
        <v>187</v>
      </c>
      <c r="D323" s="40" t="str">
        <f t="shared" si="51"/>
        <v>KMR 5</v>
      </c>
      <c r="E323" s="40" t="s">
        <v>197</v>
      </c>
      <c r="F323" s="40" t="str">
        <f t="shared" si="52"/>
        <v>KMR 5 Step8</v>
      </c>
      <c r="G323" s="43">
        <v>217997</v>
      </c>
      <c r="H323" s="312">
        <f t="shared" si="56"/>
        <v>4.298297235100209E-2</v>
      </c>
      <c r="I323" s="312">
        <f t="shared" si="57"/>
        <v>2.1904257547795819E-3</v>
      </c>
      <c r="J323" s="312"/>
      <c r="K323" s="43">
        <v>45000</v>
      </c>
      <c r="L323" s="43">
        <v>14000</v>
      </c>
      <c r="M323" s="42"/>
      <c r="N323" s="42"/>
      <c r="O323" s="42"/>
      <c r="P323" s="42"/>
      <c r="Q323" s="42"/>
      <c r="R323" s="42"/>
      <c r="S323" s="42">
        <v>11000</v>
      </c>
      <c r="T323" s="42">
        <f t="shared" si="53"/>
        <v>287997</v>
      </c>
      <c r="U323" s="42">
        <f t="shared" si="60"/>
        <v>67579.069999999992</v>
      </c>
      <c r="V323" s="42">
        <v>180000</v>
      </c>
      <c r="W323" s="42">
        <f t="shared" si="54"/>
        <v>535576.07000000007</v>
      </c>
      <c r="X323" s="42">
        <f t="shared" si="55"/>
        <v>467997</v>
      </c>
      <c r="Y323" s="42">
        <f t="shared" si="61"/>
        <v>3714543.07</v>
      </c>
    </row>
    <row r="324" spans="1:25" ht="15.6" x14ac:dyDescent="0.3">
      <c r="A324" s="39" t="s">
        <v>131</v>
      </c>
      <c r="B324" s="40">
        <v>6</v>
      </c>
      <c r="C324" s="40" t="s">
        <v>187</v>
      </c>
      <c r="D324" s="40" t="str">
        <f t="shared" si="51"/>
        <v>KMR 6</v>
      </c>
      <c r="E324" s="40" t="s">
        <v>190</v>
      </c>
      <c r="F324" s="40" t="str">
        <f t="shared" si="52"/>
        <v>KMR 6 Step1</v>
      </c>
      <c r="G324" s="41">
        <v>132285</v>
      </c>
      <c r="H324" s="312">
        <f t="shared" si="56"/>
        <v>-0.39317972265673379</v>
      </c>
      <c r="I324" s="312"/>
      <c r="J324" s="312"/>
      <c r="K324" s="43">
        <v>35000</v>
      </c>
      <c r="L324" s="43">
        <v>10500</v>
      </c>
      <c r="M324" s="42"/>
      <c r="N324" s="42"/>
      <c r="O324" s="42"/>
      <c r="P324" s="42"/>
      <c r="Q324" s="42"/>
      <c r="R324" s="42"/>
      <c r="S324" s="42">
        <v>7000</v>
      </c>
      <c r="T324" s="42">
        <f t="shared" si="53"/>
        <v>184785</v>
      </c>
      <c r="U324" s="42">
        <f t="shared" si="60"/>
        <v>41008.35</v>
      </c>
      <c r="V324" s="42">
        <v>180000</v>
      </c>
      <c r="W324" s="42">
        <f t="shared" si="54"/>
        <v>405793.35</v>
      </c>
      <c r="X324" s="42">
        <f t="shared" si="55"/>
        <v>364785</v>
      </c>
      <c r="Y324" s="42">
        <f t="shared" si="61"/>
        <v>2445428.35</v>
      </c>
    </row>
    <row r="325" spans="1:25" ht="15.6" x14ac:dyDescent="0.3">
      <c r="A325" s="39" t="s">
        <v>131</v>
      </c>
      <c r="B325" s="40">
        <v>6</v>
      </c>
      <c r="C325" s="40" t="s">
        <v>187</v>
      </c>
      <c r="D325" s="40" t="str">
        <f t="shared" ref="D325:D388" si="62">CONCATENATE(C325, " ", B325)</f>
        <v>KMR 6</v>
      </c>
      <c r="E325" s="40" t="s">
        <v>191</v>
      </c>
      <c r="F325" s="40" t="str">
        <f t="shared" ref="F325:F388" si="63">CONCATENATE(D325, " ", E325)</f>
        <v>KMR 6 step 2</v>
      </c>
      <c r="G325" s="42">
        <v>137246</v>
      </c>
      <c r="H325" s="312">
        <f t="shared" si="56"/>
        <v>3.7502362323770647E-2</v>
      </c>
      <c r="I325" s="312"/>
      <c r="J325" s="312"/>
      <c r="K325" s="43">
        <v>35000</v>
      </c>
      <c r="L325" s="43">
        <v>10500</v>
      </c>
      <c r="M325" s="42"/>
      <c r="N325" s="42"/>
      <c r="O325" s="42"/>
      <c r="P325" s="42"/>
      <c r="Q325" s="42"/>
      <c r="R325" s="42"/>
      <c r="S325" s="42">
        <v>7000</v>
      </c>
      <c r="T325" s="42">
        <f t="shared" ref="T325:T388" si="64">G325+K325+L325+M325+N325+O325+P325+Q325+R325+S325</f>
        <v>189746</v>
      </c>
      <c r="U325" s="42">
        <f t="shared" si="60"/>
        <v>42546.26</v>
      </c>
      <c r="V325" s="42">
        <v>180000</v>
      </c>
      <c r="W325" s="42">
        <f t="shared" ref="W325:W388" si="65" xml:space="preserve"> SUM(T325,U325,V325)</f>
        <v>412292.26</v>
      </c>
      <c r="X325" s="42">
        <f t="shared" ref="X325:X388" si="66">SUM(T325,V324)</f>
        <v>369746</v>
      </c>
      <c r="Y325" s="42">
        <f t="shared" si="61"/>
        <v>2506498.2599999998</v>
      </c>
    </row>
    <row r="326" spans="1:25" ht="15.6" x14ac:dyDescent="0.3">
      <c r="A326" s="39" t="s">
        <v>131</v>
      </c>
      <c r="B326" s="40">
        <v>6</v>
      </c>
      <c r="C326" s="40" t="s">
        <v>187</v>
      </c>
      <c r="D326" s="40" t="str">
        <f t="shared" si="62"/>
        <v>KMR 6</v>
      </c>
      <c r="E326" s="40" t="s">
        <v>192</v>
      </c>
      <c r="F326" s="40" t="str">
        <f t="shared" si="63"/>
        <v>KMR 6 Step3</v>
      </c>
      <c r="G326" s="42">
        <v>142405</v>
      </c>
      <c r="H326" s="312">
        <f t="shared" ref="H326:H389" si="67">(G326-G325)/G325</f>
        <v>3.7589437943546626E-2</v>
      </c>
      <c r="I326" s="312">
        <f t="shared" si="57"/>
        <v>8.7075619775979496E-5</v>
      </c>
      <c r="J326" s="312"/>
      <c r="K326" s="43">
        <v>35000</v>
      </c>
      <c r="L326" s="43">
        <v>10500</v>
      </c>
      <c r="M326" s="42"/>
      <c r="N326" s="42"/>
      <c r="O326" s="42"/>
      <c r="P326" s="42"/>
      <c r="Q326" s="42"/>
      <c r="R326" s="42"/>
      <c r="S326" s="42">
        <v>7000</v>
      </c>
      <c r="T326" s="42">
        <f t="shared" si="64"/>
        <v>194905</v>
      </c>
      <c r="U326" s="42">
        <f t="shared" si="60"/>
        <v>44145.55</v>
      </c>
      <c r="V326" s="42">
        <v>180000</v>
      </c>
      <c r="W326" s="42">
        <f t="shared" si="65"/>
        <v>419050.55</v>
      </c>
      <c r="X326" s="42">
        <f t="shared" si="66"/>
        <v>374905</v>
      </c>
      <c r="Y326" s="42">
        <f t="shared" si="61"/>
        <v>2570005.5499999998</v>
      </c>
    </row>
    <row r="327" spans="1:25" ht="15.6" x14ac:dyDescent="0.3">
      <c r="A327" s="39" t="s">
        <v>131</v>
      </c>
      <c r="B327" s="40">
        <v>6</v>
      </c>
      <c r="C327" s="40" t="s">
        <v>187</v>
      </c>
      <c r="D327" s="40" t="str">
        <f t="shared" si="62"/>
        <v>KMR 6</v>
      </c>
      <c r="E327" s="40" t="s">
        <v>193</v>
      </c>
      <c r="F327" s="40" t="str">
        <f t="shared" si="63"/>
        <v>KMR 6 Step4</v>
      </c>
      <c r="G327" s="42">
        <v>147762</v>
      </c>
      <c r="H327" s="312">
        <f t="shared" si="67"/>
        <v>3.7618061163582739E-2</v>
      </c>
      <c r="I327" s="312">
        <f t="shared" ref="I327:I388" si="68">H327-H326</f>
        <v>2.8623220036112784E-5</v>
      </c>
      <c r="J327" s="312"/>
      <c r="K327" s="43">
        <v>35000</v>
      </c>
      <c r="L327" s="43">
        <v>10500</v>
      </c>
      <c r="M327" s="42"/>
      <c r="N327" s="42"/>
      <c r="O327" s="42"/>
      <c r="P327" s="42"/>
      <c r="Q327" s="42"/>
      <c r="R327" s="42"/>
      <c r="S327" s="42">
        <v>7000</v>
      </c>
      <c r="T327" s="42">
        <f t="shared" si="64"/>
        <v>200262</v>
      </c>
      <c r="U327" s="42">
        <f t="shared" si="60"/>
        <v>45806.22</v>
      </c>
      <c r="V327" s="42">
        <v>180000</v>
      </c>
      <c r="W327" s="42">
        <f t="shared" si="65"/>
        <v>426068.22</v>
      </c>
      <c r="X327" s="42">
        <f t="shared" si="66"/>
        <v>380262</v>
      </c>
      <c r="Y327" s="42">
        <f t="shared" si="61"/>
        <v>2635950.2200000002</v>
      </c>
    </row>
    <row r="328" spans="1:25" ht="15.6" x14ac:dyDescent="0.3">
      <c r="A328" s="39" t="s">
        <v>131</v>
      </c>
      <c r="B328" s="40">
        <v>6</v>
      </c>
      <c r="C328" s="40" t="s">
        <v>187</v>
      </c>
      <c r="D328" s="40" t="str">
        <f t="shared" si="62"/>
        <v>KMR 6</v>
      </c>
      <c r="E328" s="40" t="s">
        <v>194</v>
      </c>
      <c r="F328" s="40" t="str">
        <f t="shared" si="63"/>
        <v>KMR 6 Step5</v>
      </c>
      <c r="G328" s="43">
        <v>153318</v>
      </c>
      <c r="H328" s="312">
        <f t="shared" si="67"/>
        <v>3.7601007024810167E-2</v>
      </c>
      <c r="I328" s="312">
        <f t="shared" si="68"/>
        <v>-1.705413877257228E-5</v>
      </c>
      <c r="J328" s="312"/>
      <c r="K328" s="43">
        <v>35000</v>
      </c>
      <c r="L328" s="43">
        <v>10500</v>
      </c>
      <c r="M328" s="42"/>
      <c r="N328" s="42"/>
      <c r="O328" s="42"/>
      <c r="P328" s="42"/>
      <c r="Q328" s="42"/>
      <c r="R328" s="42"/>
      <c r="S328" s="42">
        <v>7000</v>
      </c>
      <c r="T328" s="42">
        <f t="shared" si="64"/>
        <v>205818</v>
      </c>
      <c r="U328" s="42">
        <f t="shared" si="60"/>
        <v>47528.58</v>
      </c>
      <c r="V328" s="42">
        <v>180000</v>
      </c>
      <c r="W328" s="42">
        <f t="shared" si="65"/>
        <v>433346.58</v>
      </c>
      <c r="X328" s="42">
        <f t="shared" si="66"/>
        <v>385818</v>
      </c>
      <c r="Y328" s="42">
        <f t="shared" si="61"/>
        <v>2704344.58</v>
      </c>
    </row>
    <row r="329" spans="1:25" ht="15.6" x14ac:dyDescent="0.3">
      <c r="A329" s="39" t="s">
        <v>131</v>
      </c>
      <c r="B329" s="40">
        <v>6</v>
      </c>
      <c r="C329" s="40" t="s">
        <v>187</v>
      </c>
      <c r="D329" s="40" t="str">
        <f t="shared" si="62"/>
        <v>KMR 6</v>
      </c>
      <c r="E329" s="40" t="s">
        <v>195</v>
      </c>
      <c r="F329" s="40" t="str">
        <f t="shared" si="63"/>
        <v>KMR 6 Step6</v>
      </c>
      <c r="G329" s="43">
        <v>159072</v>
      </c>
      <c r="H329" s="312">
        <f t="shared" si="67"/>
        <v>3.7529839940515793E-2</v>
      </c>
      <c r="I329" s="312">
        <f t="shared" si="68"/>
        <v>-7.1167084294374017E-5</v>
      </c>
      <c r="J329" s="312"/>
      <c r="K329" s="43">
        <v>35000</v>
      </c>
      <c r="L329" s="43">
        <v>10500</v>
      </c>
      <c r="M329" s="42"/>
      <c r="N329" s="42"/>
      <c r="O329" s="42"/>
      <c r="P329" s="42"/>
      <c r="Q329" s="42"/>
      <c r="R329" s="42"/>
      <c r="S329" s="42">
        <v>7000</v>
      </c>
      <c r="T329" s="42">
        <f t="shared" si="64"/>
        <v>211572</v>
      </c>
      <c r="U329" s="42">
        <f t="shared" si="60"/>
        <v>49312.32</v>
      </c>
      <c r="V329" s="42">
        <v>180000</v>
      </c>
      <c r="W329" s="42">
        <f t="shared" si="65"/>
        <v>440884.32</v>
      </c>
      <c r="X329" s="42">
        <f t="shared" si="66"/>
        <v>391572</v>
      </c>
      <c r="Y329" s="42">
        <f t="shared" si="61"/>
        <v>2775176.32</v>
      </c>
    </row>
    <row r="330" spans="1:25" ht="15.6" x14ac:dyDescent="0.3">
      <c r="A330" s="39" t="s">
        <v>131</v>
      </c>
      <c r="B330" s="40">
        <v>6</v>
      </c>
      <c r="C330" s="40" t="s">
        <v>187</v>
      </c>
      <c r="D330" s="40" t="str">
        <f t="shared" si="62"/>
        <v>KMR 6</v>
      </c>
      <c r="E330" s="40" t="s">
        <v>196</v>
      </c>
      <c r="F330" s="40" t="str">
        <f t="shared" si="63"/>
        <v>KMR 6 Step7</v>
      </c>
      <c r="G330" s="43">
        <v>165224</v>
      </c>
      <c r="H330" s="312">
        <f t="shared" si="67"/>
        <v>3.8674311003822168E-2</v>
      </c>
      <c r="I330" s="312">
        <f t="shared" si="68"/>
        <v>1.1444710633063751E-3</v>
      </c>
      <c r="J330" s="312"/>
      <c r="K330" s="43">
        <v>35000</v>
      </c>
      <c r="L330" s="43">
        <v>10500</v>
      </c>
      <c r="M330" s="42"/>
      <c r="N330" s="42"/>
      <c r="O330" s="42"/>
      <c r="P330" s="42"/>
      <c r="Q330" s="42"/>
      <c r="R330" s="42"/>
      <c r="S330" s="42">
        <v>7000</v>
      </c>
      <c r="T330" s="42">
        <f t="shared" si="64"/>
        <v>217724</v>
      </c>
      <c r="U330" s="42">
        <f t="shared" si="60"/>
        <v>51219.44</v>
      </c>
      <c r="V330" s="42">
        <v>180000</v>
      </c>
      <c r="W330" s="42">
        <f t="shared" si="65"/>
        <v>448943.44</v>
      </c>
      <c r="X330" s="42">
        <f t="shared" si="66"/>
        <v>397724</v>
      </c>
      <c r="Y330" s="42">
        <f t="shared" si="61"/>
        <v>2850907.44</v>
      </c>
    </row>
    <row r="331" spans="1:25" ht="15.6" x14ac:dyDescent="0.3">
      <c r="A331" s="39" t="s">
        <v>131</v>
      </c>
      <c r="B331" s="40">
        <v>6</v>
      </c>
      <c r="C331" s="40" t="s">
        <v>187</v>
      </c>
      <c r="D331" s="40" t="str">
        <f t="shared" si="62"/>
        <v>KMR 6</v>
      </c>
      <c r="E331" s="40" t="s">
        <v>197</v>
      </c>
      <c r="F331" s="40" t="str">
        <f t="shared" si="63"/>
        <v>KMR 6 Step8</v>
      </c>
      <c r="G331" s="43">
        <v>171970</v>
      </c>
      <c r="H331" s="312">
        <f t="shared" si="67"/>
        <v>4.0829419454800758E-2</v>
      </c>
      <c r="I331" s="312">
        <f t="shared" si="68"/>
        <v>2.1551084509785906E-3</v>
      </c>
      <c r="J331" s="312"/>
      <c r="K331" s="43">
        <v>35000</v>
      </c>
      <c r="L331" s="43">
        <v>10500</v>
      </c>
      <c r="M331" s="42"/>
      <c r="N331" s="42"/>
      <c r="O331" s="42"/>
      <c r="P331" s="42"/>
      <c r="Q331" s="42"/>
      <c r="R331" s="42"/>
      <c r="S331" s="42">
        <v>7000</v>
      </c>
      <c r="T331" s="42">
        <f t="shared" si="64"/>
        <v>224470</v>
      </c>
      <c r="U331" s="42">
        <f t="shared" si="60"/>
        <v>53310.7</v>
      </c>
      <c r="V331" s="42">
        <v>180000</v>
      </c>
      <c r="W331" s="42">
        <f t="shared" si="65"/>
        <v>457780.7</v>
      </c>
      <c r="X331" s="42">
        <f t="shared" si="66"/>
        <v>404470</v>
      </c>
      <c r="Y331" s="42">
        <f t="shared" si="61"/>
        <v>2933950.7</v>
      </c>
    </row>
    <row r="332" spans="1:25" ht="15.6" x14ac:dyDescent="0.3">
      <c r="A332" s="39" t="s">
        <v>132</v>
      </c>
      <c r="B332" s="40">
        <v>7</v>
      </c>
      <c r="C332" s="40" t="s">
        <v>187</v>
      </c>
      <c r="D332" s="40" t="str">
        <f t="shared" si="62"/>
        <v>KMR 7</v>
      </c>
      <c r="E332" s="40" t="s">
        <v>190</v>
      </c>
      <c r="F332" s="40" t="str">
        <f t="shared" si="63"/>
        <v>KMR 7 Step1</v>
      </c>
      <c r="G332" s="42">
        <v>116410</v>
      </c>
      <c r="H332" s="312">
        <f t="shared" si="67"/>
        <v>-0.32307960690818166</v>
      </c>
      <c r="I332" s="312"/>
      <c r="J332" s="312"/>
      <c r="K332" s="42">
        <v>28000</v>
      </c>
      <c r="L332" s="42">
        <v>8500</v>
      </c>
      <c r="M332" s="42"/>
      <c r="N332" s="42"/>
      <c r="O332" s="42"/>
      <c r="P332" s="42"/>
      <c r="Q332" s="42"/>
      <c r="R332" s="42"/>
      <c r="S332" s="42">
        <v>7000</v>
      </c>
      <c r="T332" s="42">
        <f t="shared" si="64"/>
        <v>159910</v>
      </c>
      <c r="U332" s="42">
        <f t="shared" ref="U332:U363" si="69">G332*0.31</f>
        <v>36087.1</v>
      </c>
      <c r="V332" s="42">
        <v>180000</v>
      </c>
      <c r="W332" s="42">
        <f t="shared" si="65"/>
        <v>375997.1</v>
      </c>
      <c r="X332" s="42">
        <f t="shared" si="66"/>
        <v>339910</v>
      </c>
      <c r="Y332" s="42">
        <f t="shared" ref="Y332:Y363" si="70">((T332*12)+S332+U332+V332)</f>
        <v>2142007.1</v>
      </c>
    </row>
    <row r="333" spans="1:25" ht="15.6" x14ac:dyDescent="0.3">
      <c r="A333" s="39" t="s">
        <v>132</v>
      </c>
      <c r="B333" s="40">
        <v>7</v>
      </c>
      <c r="C333" s="40" t="s">
        <v>187</v>
      </c>
      <c r="D333" s="40" t="str">
        <f t="shared" si="62"/>
        <v>KMR 7</v>
      </c>
      <c r="E333" s="40" t="s">
        <v>191</v>
      </c>
      <c r="F333" s="40" t="str">
        <f t="shared" si="63"/>
        <v>KMR 7 step 2</v>
      </c>
      <c r="G333" s="42">
        <v>121399</v>
      </c>
      <c r="H333" s="312">
        <f t="shared" si="67"/>
        <v>4.2857142857142858E-2</v>
      </c>
      <c r="I333" s="312"/>
      <c r="J333" s="312"/>
      <c r="K333" s="42">
        <v>28000</v>
      </c>
      <c r="L333" s="42">
        <v>8500</v>
      </c>
      <c r="M333" s="42"/>
      <c r="N333" s="42"/>
      <c r="O333" s="42"/>
      <c r="P333" s="42"/>
      <c r="Q333" s="42"/>
      <c r="R333" s="42"/>
      <c r="S333" s="42">
        <v>7000</v>
      </c>
      <c r="T333" s="42">
        <f t="shared" si="64"/>
        <v>164899</v>
      </c>
      <c r="U333" s="42">
        <f t="shared" si="69"/>
        <v>37633.69</v>
      </c>
      <c r="V333" s="42">
        <v>180000</v>
      </c>
      <c r="W333" s="42">
        <f t="shared" si="65"/>
        <v>382532.69</v>
      </c>
      <c r="X333" s="42">
        <f t="shared" si="66"/>
        <v>344899</v>
      </c>
      <c r="Y333" s="42">
        <f t="shared" si="70"/>
        <v>2203421.69</v>
      </c>
    </row>
    <row r="334" spans="1:25" ht="15.6" x14ac:dyDescent="0.3">
      <c r="A334" s="39" t="s">
        <v>132</v>
      </c>
      <c r="B334" s="40">
        <v>7</v>
      </c>
      <c r="C334" s="40" t="s">
        <v>187</v>
      </c>
      <c r="D334" s="40" t="str">
        <f t="shared" si="62"/>
        <v>KMR 7</v>
      </c>
      <c r="E334" s="40" t="s">
        <v>192</v>
      </c>
      <c r="F334" s="40" t="str">
        <f t="shared" si="63"/>
        <v>KMR 7 Step3</v>
      </c>
      <c r="G334" s="42">
        <v>126388</v>
      </c>
      <c r="H334" s="312">
        <f t="shared" si="67"/>
        <v>4.1095890410958902E-2</v>
      </c>
      <c r="I334" s="312">
        <f t="shared" si="68"/>
        <v>-1.7612524461839557E-3</v>
      </c>
      <c r="J334" s="312"/>
      <c r="K334" s="42">
        <v>28000</v>
      </c>
      <c r="L334" s="42">
        <v>8500</v>
      </c>
      <c r="M334" s="42"/>
      <c r="N334" s="42"/>
      <c r="O334" s="42"/>
      <c r="P334" s="42"/>
      <c r="Q334" s="42"/>
      <c r="R334" s="42"/>
      <c r="S334" s="42">
        <v>7000</v>
      </c>
      <c r="T334" s="42">
        <f t="shared" si="64"/>
        <v>169888</v>
      </c>
      <c r="U334" s="42">
        <f t="shared" si="69"/>
        <v>39180.28</v>
      </c>
      <c r="V334" s="42">
        <v>180000</v>
      </c>
      <c r="W334" s="42">
        <f t="shared" si="65"/>
        <v>389068.28</v>
      </c>
      <c r="X334" s="42">
        <f t="shared" si="66"/>
        <v>349888</v>
      </c>
      <c r="Y334" s="42">
        <f t="shared" si="70"/>
        <v>2264836.2800000003</v>
      </c>
    </row>
    <row r="335" spans="1:25" ht="15.6" x14ac:dyDescent="0.3">
      <c r="A335" s="39" t="s">
        <v>132</v>
      </c>
      <c r="B335" s="40">
        <v>7</v>
      </c>
      <c r="C335" s="40" t="s">
        <v>187</v>
      </c>
      <c r="D335" s="40" t="str">
        <f t="shared" si="62"/>
        <v>KMR 7</v>
      </c>
      <c r="E335" s="40" t="s">
        <v>193</v>
      </c>
      <c r="F335" s="40" t="str">
        <f t="shared" si="63"/>
        <v>KMR 7 Step4</v>
      </c>
      <c r="G335" s="42">
        <v>131377</v>
      </c>
      <c r="H335" s="312">
        <f t="shared" si="67"/>
        <v>3.9473684210526314E-2</v>
      </c>
      <c r="I335" s="312">
        <f t="shared" si="68"/>
        <v>-1.6222062004325882E-3</v>
      </c>
      <c r="J335" s="312"/>
      <c r="K335" s="42">
        <v>28000</v>
      </c>
      <c r="L335" s="42">
        <v>8500</v>
      </c>
      <c r="M335" s="42"/>
      <c r="N335" s="42"/>
      <c r="O335" s="42"/>
      <c r="P335" s="42"/>
      <c r="Q335" s="42"/>
      <c r="R335" s="42"/>
      <c r="S335" s="42">
        <v>7000</v>
      </c>
      <c r="T335" s="42">
        <f t="shared" si="64"/>
        <v>174877</v>
      </c>
      <c r="U335" s="42">
        <f t="shared" si="69"/>
        <v>40726.870000000003</v>
      </c>
      <c r="V335" s="42">
        <v>180000</v>
      </c>
      <c r="W335" s="42">
        <f t="shared" si="65"/>
        <v>395603.87</v>
      </c>
      <c r="X335" s="42">
        <f t="shared" si="66"/>
        <v>354877</v>
      </c>
      <c r="Y335" s="42">
        <f t="shared" si="70"/>
        <v>2326250.87</v>
      </c>
    </row>
    <row r="336" spans="1:25" ht="15.6" x14ac:dyDescent="0.3">
      <c r="A336" s="39" t="s">
        <v>132</v>
      </c>
      <c r="B336" s="40">
        <v>7</v>
      </c>
      <c r="C336" s="40" t="s">
        <v>187</v>
      </c>
      <c r="D336" s="40" t="str">
        <f t="shared" si="62"/>
        <v>KMR 7</v>
      </c>
      <c r="E336" s="40" t="s">
        <v>194</v>
      </c>
      <c r="F336" s="40" t="str">
        <f t="shared" si="63"/>
        <v>KMR 7 Step5</v>
      </c>
      <c r="G336" s="42">
        <v>136367</v>
      </c>
      <c r="H336" s="312">
        <f t="shared" si="67"/>
        <v>3.7982295226713959E-2</v>
      </c>
      <c r="I336" s="312">
        <f t="shared" si="68"/>
        <v>-1.4913889838123542E-3</v>
      </c>
      <c r="J336" s="312"/>
      <c r="K336" s="42">
        <v>28000</v>
      </c>
      <c r="L336" s="42">
        <v>8500</v>
      </c>
      <c r="M336" s="42"/>
      <c r="N336" s="42"/>
      <c r="O336" s="42"/>
      <c r="P336" s="42"/>
      <c r="Q336" s="42"/>
      <c r="R336" s="42"/>
      <c r="S336" s="42">
        <v>7000</v>
      </c>
      <c r="T336" s="42">
        <f t="shared" si="64"/>
        <v>179867</v>
      </c>
      <c r="U336" s="42">
        <f t="shared" si="69"/>
        <v>42273.77</v>
      </c>
      <c r="V336" s="42">
        <v>180000</v>
      </c>
      <c r="W336" s="42">
        <f t="shared" si="65"/>
        <v>402140.77</v>
      </c>
      <c r="X336" s="42">
        <f t="shared" si="66"/>
        <v>359867</v>
      </c>
      <c r="Y336" s="42">
        <f t="shared" si="70"/>
        <v>2387677.77</v>
      </c>
    </row>
    <row r="337" spans="1:25" ht="15.6" x14ac:dyDescent="0.3">
      <c r="A337" s="39" t="s">
        <v>132</v>
      </c>
      <c r="B337" s="40">
        <v>7</v>
      </c>
      <c r="C337" s="40" t="s">
        <v>187</v>
      </c>
      <c r="D337" s="40" t="str">
        <f t="shared" si="62"/>
        <v>KMR 7</v>
      </c>
      <c r="E337" s="40" t="s">
        <v>195</v>
      </c>
      <c r="F337" s="40" t="str">
        <f t="shared" si="63"/>
        <v>KMR 7 Step6</v>
      </c>
      <c r="G337" s="42">
        <v>141356</v>
      </c>
      <c r="H337" s="312">
        <f t="shared" si="67"/>
        <v>3.658509756759333E-2</v>
      </c>
      <c r="I337" s="312">
        <f t="shared" si="68"/>
        <v>-1.3971976591206289E-3</v>
      </c>
      <c r="J337" s="312"/>
      <c r="K337" s="42">
        <v>28000</v>
      </c>
      <c r="L337" s="42">
        <v>8500</v>
      </c>
      <c r="M337" s="42"/>
      <c r="N337" s="42"/>
      <c r="O337" s="42"/>
      <c r="P337" s="42"/>
      <c r="Q337" s="42"/>
      <c r="R337" s="42"/>
      <c r="S337" s="42">
        <v>7000</v>
      </c>
      <c r="T337" s="42">
        <f t="shared" si="64"/>
        <v>184856</v>
      </c>
      <c r="U337" s="42">
        <f t="shared" si="69"/>
        <v>43820.36</v>
      </c>
      <c r="V337" s="42">
        <v>180000</v>
      </c>
      <c r="W337" s="42">
        <f t="shared" si="65"/>
        <v>408676.36</v>
      </c>
      <c r="X337" s="42">
        <f t="shared" si="66"/>
        <v>364856</v>
      </c>
      <c r="Y337" s="42">
        <f t="shared" si="70"/>
        <v>2449092.36</v>
      </c>
    </row>
    <row r="338" spans="1:25" ht="15.6" x14ac:dyDescent="0.3">
      <c r="A338" s="39" t="s">
        <v>132</v>
      </c>
      <c r="B338" s="40">
        <v>7</v>
      </c>
      <c r="C338" s="40" t="s">
        <v>187</v>
      </c>
      <c r="D338" s="40" t="str">
        <f t="shared" si="62"/>
        <v>KMR 7</v>
      </c>
      <c r="E338" s="40" t="s">
        <v>196</v>
      </c>
      <c r="F338" s="40" t="str">
        <f t="shared" si="63"/>
        <v>KMR 7 Step7</v>
      </c>
      <c r="G338" s="42">
        <v>146345</v>
      </c>
      <c r="H338" s="312">
        <f t="shared" si="67"/>
        <v>3.5293867964571721E-2</v>
      </c>
      <c r="I338" s="312">
        <f t="shared" si="68"/>
        <v>-1.2912296030216097E-3</v>
      </c>
      <c r="J338" s="312"/>
      <c r="K338" s="42">
        <v>28000</v>
      </c>
      <c r="L338" s="42">
        <v>8500</v>
      </c>
      <c r="M338" s="42"/>
      <c r="N338" s="42"/>
      <c r="O338" s="42"/>
      <c r="P338" s="42"/>
      <c r="Q338" s="42"/>
      <c r="R338" s="42"/>
      <c r="S338" s="42">
        <v>7000</v>
      </c>
      <c r="T338" s="42">
        <f t="shared" si="64"/>
        <v>189845</v>
      </c>
      <c r="U338" s="42">
        <f t="shared" si="69"/>
        <v>45366.95</v>
      </c>
      <c r="V338" s="42">
        <v>180000</v>
      </c>
      <c r="W338" s="42">
        <f t="shared" si="65"/>
        <v>415211.95</v>
      </c>
      <c r="X338" s="42">
        <f t="shared" si="66"/>
        <v>369845</v>
      </c>
      <c r="Y338" s="42">
        <f t="shared" si="70"/>
        <v>2510506.9500000002</v>
      </c>
    </row>
    <row r="339" spans="1:25" ht="15.6" x14ac:dyDescent="0.3">
      <c r="A339" s="39" t="s">
        <v>132</v>
      </c>
      <c r="B339" s="40">
        <v>7</v>
      </c>
      <c r="C339" s="40" t="s">
        <v>187</v>
      </c>
      <c r="D339" s="40" t="str">
        <f t="shared" si="62"/>
        <v>KMR 7</v>
      </c>
      <c r="E339" s="40" t="s">
        <v>197</v>
      </c>
      <c r="F339" s="40" t="str">
        <f t="shared" si="63"/>
        <v>KMR 7 Step8</v>
      </c>
      <c r="G339" s="42">
        <v>151334</v>
      </c>
      <c r="H339" s="312">
        <f t="shared" si="67"/>
        <v>3.4090676141993237E-2</v>
      </c>
      <c r="I339" s="312">
        <f t="shared" si="68"/>
        <v>-1.2031918225784838E-3</v>
      </c>
      <c r="J339" s="312"/>
      <c r="K339" s="42">
        <v>28000</v>
      </c>
      <c r="L339" s="42">
        <v>8500</v>
      </c>
      <c r="M339" s="42"/>
      <c r="N339" s="42"/>
      <c r="O339" s="42"/>
      <c r="P339" s="42"/>
      <c r="Q339" s="42"/>
      <c r="R339" s="42"/>
      <c r="S339" s="42">
        <v>7000</v>
      </c>
      <c r="T339" s="42">
        <f t="shared" si="64"/>
        <v>194834</v>
      </c>
      <c r="U339" s="42">
        <f t="shared" si="69"/>
        <v>46913.54</v>
      </c>
      <c r="V339" s="42">
        <v>180000</v>
      </c>
      <c r="W339" s="42">
        <f t="shared" si="65"/>
        <v>421747.54000000004</v>
      </c>
      <c r="X339" s="42">
        <f t="shared" si="66"/>
        <v>374834</v>
      </c>
      <c r="Y339" s="42">
        <f t="shared" si="70"/>
        <v>2571921.54</v>
      </c>
    </row>
    <row r="340" spans="1:25" ht="15.6" x14ac:dyDescent="0.3">
      <c r="A340" s="39" t="s">
        <v>133</v>
      </c>
      <c r="B340" s="40">
        <v>8</v>
      </c>
      <c r="C340" s="40" t="s">
        <v>187</v>
      </c>
      <c r="D340" s="40" t="str">
        <f t="shared" si="62"/>
        <v>KMR 8</v>
      </c>
      <c r="E340" s="40" t="s">
        <v>190</v>
      </c>
      <c r="F340" s="40" t="str">
        <f t="shared" si="63"/>
        <v>KMR 8 Step1</v>
      </c>
      <c r="G340" s="42">
        <v>87098</v>
      </c>
      <c r="H340" s="312">
        <f t="shared" si="67"/>
        <v>-0.42446509046215658</v>
      </c>
      <c r="I340" s="312"/>
      <c r="J340" s="312"/>
      <c r="K340" s="43">
        <v>16500</v>
      </c>
      <c r="L340" s="43">
        <v>7500</v>
      </c>
      <c r="M340" s="42"/>
      <c r="N340" s="42"/>
      <c r="O340" s="42"/>
      <c r="P340" s="42"/>
      <c r="Q340" s="42"/>
      <c r="R340" s="42"/>
      <c r="S340" s="42">
        <v>7000</v>
      </c>
      <c r="T340" s="42">
        <f t="shared" si="64"/>
        <v>118098</v>
      </c>
      <c r="U340" s="42">
        <f t="shared" si="69"/>
        <v>27000.38</v>
      </c>
      <c r="V340" s="42">
        <v>170000</v>
      </c>
      <c r="W340" s="42">
        <f t="shared" si="65"/>
        <v>315098.38</v>
      </c>
      <c r="X340" s="42">
        <f t="shared" si="66"/>
        <v>298098</v>
      </c>
      <c r="Y340" s="42">
        <f t="shared" si="70"/>
        <v>1621176.38</v>
      </c>
    </row>
    <row r="341" spans="1:25" ht="15.6" x14ac:dyDescent="0.3">
      <c r="A341" s="39" t="s">
        <v>133</v>
      </c>
      <c r="B341" s="40">
        <v>8</v>
      </c>
      <c r="C341" s="40" t="s">
        <v>187</v>
      </c>
      <c r="D341" s="40" t="str">
        <f t="shared" si="62"/>
        <v>KMR 8</v>
      </c>
      <c r="E341" s="40" t="s">
        <v>191</v>
      </c>
      <c r="F341" s="40" t="str">
        <f t="shared" si="63"/>
        <v>KMR 8 step 2</v>
      </c>
      <c r="G341" s="42">
        <v>90364</v>
      </c>
      <c r="H341" s="312">
        <f t="shared" si="67"/>
        <v>3.7497990769018809E-2</v>
      </c>
      <c r="I341" s="312"/>
      <c r="J341" s="312"/>
      <c r="K341" s="43">
        <v>16500</v>
      </c>
      <c r="L341" s="43">
        <v>7500</v>
      </c>
      <c r="M341" s="42"/>
      <c r="N341" s="42"/>
      <c r="O341" s="42"/>
      <c r="P341" s="42"/>
      <c r="Q341" s="42"/>
      <c r="R341" s="42"/>
      <c r="S341" s="42">
        <v>7000</v>
      </c>
      <c r="T341" s="42">
        <f t="shared" si="64"/>
        <v>121364</v>
      </c>
      <c r="U341" s="42">
        <f t="shared" si="69"/>
        <v>28012.84</v>
      </c>
      <c r="V341" s="42">
        <v>170000</v>
      </c>
      <c r="W341" s="42">
        <f t="shared" si="65"/>
        <v>319376.83999999997</v>
      </c>
      <c r="X341" s="42">
        <f t="shared" si="66"/>
        <v>291364</v>
      </c>
      <c r="Y341" s="42">
        <f t="shared" si="70"/>
        <v>1661380.84</v>
      </c>
    </row>
    <row r="342" spans="1:25" ht="15.6" x14ac:dyDescent="0.3">
      <c r="A342" s="39" t="s">
        <v>133</v>
      </c>
      <c r="B342" s="40">
        <v>8</v>
      </c>
      <c r="C342" s="40" t="s">
        <v>187</v>
      </c>
      <c r="D342" s="40" t="str">
        <f t="shared" si="62"/>
        <v>KMR 8</v>
      </c>
      <c r="E342" s="40" t="s">
        <v>192</v>
      </c>
      <c r="F342" s="40" t="str">
        <f t="shared" si="63"/>
        <v>KMR 8 Step3</v>
      </c>
      <c r="G342" s="42">
        <v>93761</v>
      </c>
      <c r="H342" s="312">
        <f t="shared" si="67"/>
        <v>3.759240405471205E-2</v>
      </c>
      <c r="I342" s="312">
        <f t="shared" si="68"/>
        <v>9.4413285693241422E-5</v>
      </c>
      <c r="J342" s="312"/>
      <c r="K342" s="43">
        <v>16500</v>
      </c>
      <c r="L342" s="43">
        <v>7500</v>
      </c>
      <c r="M342" s="42"/>
      <c r="N342" s="42"/>
      <c r="O342" s="42"/>
      <c r="P342" s="42"/>
      <c r="Q342" s="42"/>
      <c r="R342" s="42"/>
      <c r="S342" s="42">
        <v>7000</v>
      </c>
      <c r="T342" s="42">
        <f t="shared" si="64"/>
        <v>124761</v>
      </c>
      <c r="U342" s="42">
        <f t="shared" si="69"/>
        <v>29065.91</v>
      </c>
      <c r="V342" s="42">
        <v>170000</v>
      </c>
      <c r="W342" s="42">
        <f t="shared" si="65"/>
        <v>323826.91000000003</v>
      </c>
      <c r="X342" s="42">
        <f t="shared" si="66"/>
        <v>294761</v>
      </c>
      <c r="Y342" s="42">
        <f t="shared" si="70"/>
        <v>1703197.91</v>
      </c>
    </row>
    <row r="343" spans="1:25" ht="15.6" x14ac:dyDescent="0.3">
      <c r="A343" s="39" t="s">
        <v>133</v>
      </c>
      <c r="B343" s="40">
        <v>8</v>
      </c>
      <c r="C343" s="40" t="s">
        <v>187</v>
      </c>
      <c r="D343" s="40" t="str">
        <f t="shared" si="62"/>
        <v>KMR 8</v>
      </c>
      <c r="E343" s="40" t="s">
        <v>193</v>
      </c>
      <c r="F343" s="40" t="str">
        <f t="shared" si="63"/>
        <v>KMR 8 Step4</v>
      </c>
      <c r="G343" s="43">
        <v>97289</v>
      </c>
      <c r="H343" s="312">
        <f t="shared" si="67"/>
        <v>3.7627585030023142E-2</v>
      </c>
      <c r="I343" s="312">
        <f t="shared" si="68"/>
        <v>3.5180975311091545E-5</v>
      </c>
      <c r="J343" s="312"/>
      <c r="K343" s="43">
        <v>16500</v>
      </c>
      <c r="L343" s="43">
        <v>7500</v>
      </c>
      <c r="M343" s="42"/>
      <c r="N343" s="42"/>
      <c r="O343" s="42"/>
      <c r="P343" s="42"/>
      <c r="Q343" s="42"/>
      <c r="R343" s="42"/>
      <c r="S343" s="42">
        <v>7000</v>
      </c>
      <c r="T343" s="42">
        <f t="shared" si="64"/>
        <v>128289</v>
      </c>
      <c r="U343" s="42">
        <f t="shared" si="69"/>
        <v>30159.59</v>
      </c>
      <c r="V343" s="42">
        <v>170000</v>
      </c>
      <c r="W343" s="42">
        <f t="shared" si="65"/>
        <v>328448.58999999997</v>
      </c>
      <c r="X343" s="42">
        <f t="shared" si="66"/>
        <v>298289</v>
      </c>
      <c r="Y343" s="42">
        <f t="shared" si="70"/>
        <v>1746627.59</v>
      </c>
    </row>
    <row r="344" spans="1:25" ht="15.6" x14ac:dyDescent="0.3">
      <c r="A344" s="39" t="s">
        <v>133</v>
      </c>
      <c r="B344" s="40">
        <v>8</v>
      </c>
      <c r="C344" s="40" t="s">
        <v>187</v>
      </c>
      <c r="D344" s="40" t="str">
        <f t="shared" si="62"/>
        <v>KMR 8</v>
      </c>
      <c r="E344" s="40" t="s">
        <v>194</v>
      </c>
      <c r="F344" s="40" t="str">
        <f t="shared" si="63"/>
        <v>KMR 8 Step5</v>
      </c>
      <c r="G344" s="43">
        <v>100947</v>
      </c>
      <c r="H344" s="312">
        <f t="shared" si="67"/>
        <v>3.7599317497353249E-2</v>
      </c>
      <c r="I344" s="312">
        <f t="shared" si="68"/>
        <v>-2.8267532669892792E-5</v>
      </c>
      <c r="J344" s="312"/>
      <c r="K344" s="43">
        <v>16500</v>
      </c>
      <c r="L344" s="43">
        <v>7500</v>
      </c>
      <c r="M344" s="42"/>
      <c r="N344" s="42"/>
      <c r="O344" s="42"/>
      <c r="P344" s="42"/>
      <c r="Q344" s="42"/>
      <c r="R344" s="42"/>
      <c r="S344" s="42">
        <v>7000</v>
      </c>
      <c r="T344" s="42">
        <f t="shared" si="64"/>
        <v>131947</v>
      </c>
      <c r="U344" s="42">
        <f t="shared" si="69"/>
        <v>31293.57</v>
      </c>
      <c r="V344" s="42">
        <v>170000</v>
      </c>
      <c r="W344" s="42">
        <f t="shared" si="65"/>
        <v>333240.57</v>
      </c>
      <c r="X344" s="42">
        <f t="shared" si="66"/>
        <v>301947</v>
      </c>
      <c r="Y344" s="42">
        <f t="shared" si="70"/>
        <v>1791657.57</v>
      </c>
    </row>
    <row r="345" spans="1:25" ht="15.6" x14ac:dyDescent="0.3">
      <c r="A345" s="39" t="s">
        <v>133</v>
      </c>
      <c r="B345" s="40">
        <v>8</v>
      </c>
      <c r="C345" s="40" t="s">
        <v>187</v>
      </c>
      <c r="D345" s="40" t="str">
        <f t="shared" si="62"/>
        <v>KMR 8</v>
      </c>
      <c r="E345" s="40" t="s">
        <v>195</v>
      </c>
      <c r="F345" s="40" t="str">
        <f t="shared" si="63"/>
        <v>KMR 8 Step6</v>
      </c>
      <c r="G345" s="43">
        <v>104736</v>
      </c>
      <c r="H345" s="312">
        <f t="shared" si="67"/>
        <v>3.7534547832030668E-2</v>
      </c>
      <c r="I345" s="312">
        <f t="shared" si="68"/>
        <v>-6.4769665322580994E-5</v>
      </c>
      <c r="J345" s="312"/>
      <c r="K345" s="43">
        <v>16500</v>
      </c>
      <c r="L345" s="43">
        <v>7500</v>
      </c>
      <c r="M345" s="42"/>
      <c r="N345" s="42"/>
      <c r="O345" s="42"/>
      <c r="P345" s="42"/>
      <c r="Q345" s="42"/>
      <c r="R345" s="42"/>
      <c r="S345" s="42">
        <v>7000</v>
      </c>
      <c r="T345" s="42">
        <f t="shared" si="64"/>
        <v>135736</v>
      </c>
      <c r="U345" s="42">
        <f t="shared" si="69"/>
        <v>32468.16</v>
      </c>
      <c r="V345" s="42">
        <v>170000</v>
      </c>
      <c r="W345" s="42">
        <f t="shared" si="65"/>
        <v>338204.16000000003</v>
      </c>
      <c r="X345" s="42">
        <f t="shared" si="66"/>
        <v>305736</v>
      </c>
      <c r="Y345" s="42">
        <f t="shared" si="70"/>
        <v>1838300.1599999999</v>
      </c>
    </row>
    <row r="346" spans="1:25" ht="15.6" x14ac:dyDescent="0.3">
      <c r="A346" s="39" t="s">
        <v>133</v>
      </c>
      <c r="B346" s="40">
        <v>8</v>
      </c>
      <c r="C346" s="40" t="s">
        <v>187</v>
      </c>
      <c r="D346" s="40" t="str">
        <f t="shared" si="62"/>
        <v>KMR 8</v>
      </c>
      <c r="E346" s="40" t="s">
        <v>196</v>
      </c>
      <c r="F346" s="40" t="str">
        <f t="shared" si="63"/>
        <v>KMR 8 Step7</v>
      </c>
      <c r="G346" s="43">
        <v>108786</v>
      </c>
      <c r="H346" s="312">
        <f t="shared" si="67"/>
        <v>3.8668652612282313E-2</v>
      </c>
      <c r="I346" s="312">
        <f t="shared" si="68"/>
        <v>1.1341047802516449E-3</v>
      </c>
      <c r="J346" s="312"/>
      <c r="K346" s="43">
        <v>16500</v>
      </c>
      <c r="L346" s="43">
        <v>7500</v>
      </c>
      <c r="M346" s="42"/>
      <c r="N346" s="42"/>
      <c r="O346" s="42"/>
      <c r="P346" s="42"/>
      <c r="Q346" s="42"/>
      <c r="R346" s="42"/>
      <c r="S346" s="42">
        <v>7000</v>
      </c>
      <c r="T346" s="42">
        <f t="shared" si="64"/>
        <v>139786</v>
      </c>
      <c r="U346" s="42">
        <f t="shared" si="69"/>
        <v>33723.659999999996</v>
      </c>
      <c r="V346" s="42">
        <v>170000</v>
      </c>
      <c r="W346" s="42">
        <f t="shared" si="65"/>
        <v>343509.66000000003</v>
      </c>
      <c r="X346" s="42">
        <f t="shared" si="66"/>
        <v>309786</v>
      </c>
      <c r="Y346" s="42">
        <f t="shared" si="70"/>
        <v>1888155.66</v>
      </c>
    </row>
    <row r="347" spans="1:25" ht="15.6" x14ac:dyDescent="0.3">
      <c r="A347" s="39" t="s">
        <v>133</v>
      </c>
      <c r="B347" s="40">
        <v>8</v>
      </c>
      <c r="C347" s="40" t="s">
        <v>187</v>
      </c>
      <c r="D347" s="40" t="str">
        <f t="shared" si="62"/>
        <v>KMR 8</v>
      </c>
      <c r="E347" s="40" t="s">
        <v>197</v>
      </c>
      <c r="F347" s="40" t="str">
        <f t="shared" si="63"/>
        <v>KMR 8 Step8</v>
      </c>
      <c r="G347" s="43">
        <v>113228</v>
      </c>
      <c r="H347" s="312">
        <f t="shared" si="67"/>
        <v>4.0832460059198793E-2</v>
      </c>
      <c r="I347" s="312">
        <f t="shared" si="68"/>
        <v>2.1638074469164797E-3</v>
      </c>
      <c r="J347" s="312"/>
      <c r="K347" s="43">
        <v>16500</v>
      </c>
      <c r="L347" s="43">
        <v>7500</v>
      </c>
      <c r="M347" s="42"/>
      <c r="N347" s="42"/>
      <c r="O347" s="42"/>
      <c r="P347" s="42"/>
      <c r="Q347" s="42"/>
      <c r="R347" s="42"/>
      <c r="S347" s="42">
        <v>7000</v>
      </c>
      <c r="T347" s="42">
        <f t="shared" si="64"/>
        <v>144228</v>
      </c>
      <c r="U347" s="42">
        <f t="shared" si="69"/>
        <v>35100.68</v>
      </c>
      <c r="V347" s="42">
        <v>170000</v>
      </c>
      <c r="W347" s="42">
        <f t="shared" si="65"/>
        <v>349328.68</v>
      </c>
      <c r="X347" s="42">
        <f t="shared" si="66"/>
        <v>314228</v>
      </c>
      <c r="Y347" s="42">
        <f t="shared" si="70"/>
        <v>1942836.68</v>
      </c>
    </row>
    <row r="348" spans="1:25" ht="15.6" x14ac:dyDescent="0.3">
      <c r="A348" s="39" t="s">
        <v>134</v>
      </c>
      <c r="B348" s="40">
        <v>9</v>
      </c>
      <c r="C348" s="40" t="s">
        <v>187</v>
      </c>
      <c r="D348" s="40" t="str">
        <f t="shared" si="62"/>
        <v>KMR 9</v>
      </c>
      <c r="E348" s="40" t="s">
        <v>190</v>
      </c>
      <c r="F348" s="40" t="str">
        <f t="shared" si="63"/>
        <v>KMR 9 Step1</v>
      </c>
      <c r="G348" s="42">
        <v>69766</v>
      </c>
      <c r="H348" s="312">
        <f t="shared" si="67"/>
        <v>-0.38384498533931538</v>
      </c>
      <c r="I348" s="312"/>
      <c r="J348" s="312"/>
      <c r="K348" s="43">
        <v>10000</v>
      </c>
      <c r="L348" s="43">
        <v>5500</v>
      </c>
      <c r="M348" s="42"/>
      <c r="N348" s="42"/>
      <c r="O348" s="42"/>
      <c r="P348" s="42"/>
      <c r="Q348" s="42"/>
      <c r="R348" s="42"/>
      <c r="S348" s="42">
        <v>5000</v>
      </c>
      <c r="T348" s="42">
        <f t="shared" si="64"/>
        <v>90266</v>
      </c>
      <c r="U348" s="42">
        <f t="shared" si="69"/>
        <v>21627.46</v>
      </c>
      <c r="V348" s="42">
        <v>160000</v>
      </c>
      <c r="W348" s="42">
        <f t="shared" si="65"/>
        <v>271893.45999999996</v>
      </c>
      <c r="X348" s="42">
        <f t="shared" si="66"/>
        <v>260266</v>
      </c>
      <c r="Y348" s="42">
        <f t="shared" si="70"/>
        <v>1269819.46</v>
      </c>
    </row>
    <row r="349" spans="1:25" ht="15.6" x14ac:dyDescent="0.3">
      <c r="A349" s="39" t="s">
        <v>134</v>
      </c>
      <c r="B349" s="40">
        <v>9</v>
      </c>
      <c r="C349" s="40" t="s">
        <v>187</v>
      </c>
      <c r="D349" s="40" t="str">
        <f t="shared" si="62"/>
        <v>KMR 9</v>
      </c>
      <c r="E349" s="40" t="s">
        <v>191</v>
      </c>
      <c r="F349" s="40" t="str">
        <f t="shared" si="63"/>
        <v>KMR 9 step 2</v>
      </c>
      <c r="G349" s="42">
        <v>72382</v>
      </c>
      <c r="H349" s="312">
        <f t="shared" si="67"/>
        <v>3.7496774933348624E-2</v>
      </c>
      <c r="I349" s="312"/>
      <c r="J349" s="312"/>
      <c r="K349" s="43">
        <v>10000</v>
      </c>
      <c r="L349" s="43">
        <v>5500</v>
      </c>
      <c r="M349" s="42"/>
      <c r="N349" s="42"/>
      <c r="O349" s="42"/>
      <c r="P349" s="42"/>
      <c r="Q349" s="42"/>
      <c r="R349" s="42"/>
      <c r="S349" s="42">
        <v>5000</v>
      </c>
      <c r="T349" s="42">
        <f t="shared" si="64"/>
        <v>92882</v>
      </c>
      <c r="U349" s="42">
        <f t="shared" si="69"/>
        <v>22438.42</v>
      </c>
      <c r="V349" s="42">
        <v>160000</v>
      </c>
      <c r="W349" s="42">
        <f t="shared" si="65"/>
        <v>275320.42</v>
      </c>
      <c r="X349" s="42">
        <f t="shared" si="66"/>
        <v>252882</v>
      </c>
      <c r="Y349" s="42">
        <f t="shared" si="70"/>
        <v>1302022.42</v>
      </c>
    </row>
    <row r="350" spans="1:25" ht="15.6" x14ac:dyDescent="0.3">
      <c r="A350" s="39" t="s">
        <v>134</v>
      </c>
      <c r="B350" s="40">
        <v>9</v>
      </c>
      <c r="C350" s="40" t="s">
        <v>187</v>
      </c>
      <c r="D350" s="40" t="str">
        <f t="shared" si="62"/>
        <v>KMR 9</v>
      </c>
      <c r="E350" s="40" t="s">
        <v>192</v>
      </c>
      <c r="F350" s="40" t="str">
        <f t="shared" si="63"/>
        <v>KMR 9 Step3</v>
      </c>
      <c r="G350" s="42">
        <v>75103</v>
      </c>
      <c r="H350" s="312">
        <f t="shared" si="67"/>
        <v>3.7592219059987289E-2</v>
      </c>
      <c r="I350" s="312">
        <f t="shared" si="68"/>
        <v>9.5444126638664917E-5</v>
      </c>
      <c r="J350" s="312"/>
      <c r="K350" s="43">
        <v>10000</v>
      </c>
      <c r="L350" s="43">
        <v>5500</v>
      </c>
      <c r="M350" s="42"/>
      <c r="N350" s="42"/>
      <c r="O350" s="42"/>
      <c r="P350" s="42"/>
      <c r="Q350" s="42"/>
      <c r="R350" s="42"/>
      <c r="S350" s="42">
        <v>5000</v>
      </c>
      <c r="T350" s="42">
        <f t="shared" si="64"/>
        <v>95603</v>
      </c>
      <c r="U350" s="42">
        <f t="shared" si="69"/>
        <v>23281.93</v>
      </c>
      <c r="V350" s="42">
        <v>160000</v>
      </c>
      <c r="W350" s="42">
        <f t="shared" si="65"/>
        <v>278884.93</v>
      </c>
      <c r="X350" s="42">
        <f t="shared" si="66"/>
        <v>255603</v>
      </c>
      <c r="Y350" s="42">
        <f t="shared" si="70"/>
        <v>1335517.93</v>
      </c>
    </row>
    <row r="351" spans="1:25" ht="15.6" x14ac:dyDescent="0.3">
      <c r="A351" s="39" t="s">
        <v>134</v>
      </c>
      <c r="B351" s="40">
        <v>9</v>
      </c>
      <c r="C351" s="40" t="s">
        <v>187</v>
      </c>
      <c r="D351" s="40" t="str">
        <f t="shared" si="62"/>
        <v>KMR 9</v>
      </c>
      <c r="E351" s="40" t="s">
        <v>193</v>
      </c>
      <c r="F351" s="40" t="str">
        <f t="shared" si="63"/>
        <v>KMR 9 Step4</v>
      </c>
      <c r="G351" s="43">
        <v>77928</v>
      </c>
      <c r="H351" s="312">
        <f t="shared" si="67"/>
        <v>3.7615008721356001E-2</v>
      </c>
      <c r="I351" s="312">
        <f t="shared" si="68"/>
        <v>2.2789661368712022E-5</v>
      </c>
      <c r="J351" s="312"/>
      <c r="K351" s="43">
        <v>10000</v>
      </c>
      <c r="L351" s="43">
        <v>5500</v>
      </c>
      <c r="M351" s="42"/>
      <c r="N351" s="42"/>
      <c r="O351" s="42"/>
      <c r="P351" s="42"/>
      <c r="Q351" s="42"/>
      <c r="R351" s="42"/>
      <c r="S351" s="42">
        <v>5000</v>
      </c>
      <c r="T351" s="42">
        <f t="shared" si="64"/>
        <v>98428</v>
      </c>
      <c r="U351" s="42">
        <f t="shared" si="69"/>
        <v>24157.68</v>
      </c>
      <c r="V351" s="42">
        <v>160000</v>
      </c>
      <c r="W351" s="42">
        <f t="shared" si="65"/>
        <v>282585.68</v>
      </c>
      <c r="X351" s="42">
        <f t="shared" si="66"/>
        <v>258428</v>
      </c>
      <c r="Y351" s="42">
        <f t="shared" si="70"/>
        <v>1370293.68</v>
      </c>
    </row>
    <row r="352" spans="1:25" ht="15.6" x14ac:dyDescent="0.3">
      <c r="A352" s="39" t="s">
        <v>134</v>
      </c>
      <c r="B352" s="40">
        <v>9</v>
      </c>
      <c r="C352" s="40" t="s">
        <v>187</v>
      </c>
      <c r="D352" s="40" t="str">
        <f t="shared" si="62"/>
        <v>KMR 9</v>
      </c>
      <c r="E352" s="40" t="s">
        <v>194</v>
      </c>
      <c r="F352" s="40" t="str">
        <f t="shared" si="63"/>
        <v>KMR 9 Step5</v>
      </c>
      <c r="G352" s="43">
        <v>80858</v>
      </c>
      <c r="H352" s="312">
        <f t="shared" si="67"/>
        <v>3.7598809157170725E-2</v>
      </c>
      <c r="I352" s="312">
        <f t="shared" si="68"/>
        <v>-1.6199564185276349E-5</v>
      </c>
      <c r="J352" s="312"/>
      <c r="K352" s="43">
        <v>10000</v>
      </c>
      <c r="L352" s="43">
        <v>5500</v>
      </c>
      <c r="M352" s="42"/>
      <c r="N352" s="42"/>
      <c r="O352" s="42"/>
      <c r="P352" s="42"/>
      <c r="Q352" s="42"/>
      <c r="R352" s="42"/>
      <c r="S352" s="42">
        <v>5000</v>
      </c>
      <c r="T352" s="42">
        <f t="shared" si="64"/>
        <v>101358</v>
      </c>
      <c r="U352" s="42">
        <f t="shared" si="69"/>
        <v>25065.98</v>
      </c>
      <c r="V352" s="42">
        <v>160000</v>
      </c>
      <c r="W352" s="42">
        <f t="shared" si="65"/>
        <v>286423.98</v>
      </c>
      <c r="X352" s="42">
        <f t="shared" si="66"/>
        <v>261358</v>
      </c>
      <c r="Y352" s="42">
        <f t="shared" si="70"/>
        <v>1406361.98</v>
      </c>
    </row>
    <row r="353" spans="1:25" ht="15.6" x14ac:dyDescent="0.3">
      <c r="A353" s="39" t="s">
        <v>134</v>
      </c>
      <c r="B353" s="40">
        <v>9</v>
      </c>
      <c r="C353" s="40" t="s">
        <v>187</v>
      </c>
      <c r="D353" s="40" t="str">
        <f t="shared" si="62"/>
        <v>KMR 9</v>
      </c>
      <c r="E353" s="40" t="s">
        <v>195</v>
      </c>
      <c r="F353" s="40" t="str">
        <f t="shared" si="63"/>
        <v>KMR 9 Step6</v>
      </c>
      <c r="G353" s="43">
        <v>83893</v>
      </c>
      <c r="H353" s="312">
        <f t="shared" si="67"/>
        <v>3.7534937792178882E-2</v>
      </c>
      <c r="I353" s="312">
        <f t="shared" si="68"/>
        <v>-6.3871364991842372E-5</v>
      </c>
      <c r="J353" s="312"/>
      <c r="K353" s="43">
        <v>10000</v>
      </c>
      <c r="L353" s="43">
        <v>5500</v>
      </c>
      <c r="M353" s="42"/>
      <c r="N353" s="42"/>
      <c r="O353" s="42"/>
      <c r="P353" s="42"/>
      <c r="Q353" s="42"/>
      <c r="R353" s="42"/>
      <c r="S353" s="42">
        <v>5000</v>
      </c>
      <c r="T353" s="42">
        <f t="shared" si="64"/>
        <v>104393</v>
      </c>
      <c r="U353" s="42">
        <f t="shared" si="69"/>
        <v>26006.829999999998</v>
      </c>
      <c r="V353" s="42">
        <v>160000</v>
      </c>
      <c r="W353" s="42">
        <f t="shared" si="65"/>
        <v>290399.83</v>
      </c>
      <c r="X353" s="42">
        <f t="shared" si="66"/>
        <v>264393</v>
      </c>
      <c r="Y353" s="42">
        <f t="shared" si="70"/>
        <v>1443722.83</v>
      </c>
    </row>
    <row r="354" spans="1:25" ht="15.6" x14ac:dyDescent="0.3">
      <c r="A354" s="39" t="s">
        <v>134</v>
      </c>
      <c r="B354" s="40">
        <v>9</v>
      </c>
      <c r="C354" s="40" t="s">
        <v>187</v>
      </c>
      <c r="D354" s="40" t="str">
        <f t="shared" si="62"/>
        <v>KMR 9</v>
      </c>
      <c r="E354" s="40" t="s">
        <v>196</v>
      </c>
      <c r="F354" s="40" t="str">
        <f t="shared" si="63"/>
        <v>KMR 9 Step7</v>
      </c>
      <c r="G354" s="43">
        <v>87137</v>
      </c>
      <c r="H354" s="312">
        <f t="shared" si="67"/>
        <v>3.8668303672535251E-2</v>
      </c>
      <c r="I354" s="312">
        <f t="shared" si="68"/>
        <v>1.1333658803563684E-3</v>
      </c>
      <c r="J354" s="312"/>
      <c r="K354" s="43">
        <v>10000</v>
      </c>
      <c r="L354" s="43">
        <v>5500</v>
      </c>
      <c r="M354" s="42"/>
      <c r="N354" s="42"/>
      <c r="O354" s="42"/>
      <c r="P354" s="42"/>
      <c r="Q354" s="42"/>
      <c r="R354" s="42"/>
      <c r="S354" s="42">
        <v>5000</v>
      </c>
      <c r="T354" s="42">
        <f t="shared" si="64"/>
        <v>107637</v>
      </c>
      <c r="U354" s="42">
        <f t="shared" si="69"/>
        <v>27012.47</v>
      </c>
      <c r="V354" s="42">
        <v>160000</v>
      </c>
      <c r="W354" s="42">
        <f t="shared" si="65"/>
        <v>294649.46999999997</v>
      </c>
      <c r="X354" s="42">
        <f t="shared" si="66"/>
        <v>267637</v>
      </c>
      <c r="Y354" s="42">
        <f t="shared" si="70"/>
        <v>1483656.47</v>
      </c>
    </row>
    <row r="355" spans="1:25" ht="15.6" x14ac:dyDescent="0.3">
      <c r="A355" s="39" t="s">
        <v>134</v>
      </c>
      <c r="B355" s="40">
        <v>9</v>
      </c>
      <c r="C355" s="40" t="s">
        <v>187</v>
      </c>
      <c r="D355" s="40" t="str">
        <f t="shared" si="62"/>
        <v>KMR 9</v>
      </c>
      <c r="E355" s="40" t="s">
        <v>197</v>
      </c>
      <c r="F355" s="40" t="str">
        <f t="shared" si="63"/>
        <v>KMR 9 Step8</v>
      </c>
      <c r="G355" s="43">
        <v>90965</v>
      </c>
      <c r="H355" s="312">
        <f t="shared" si="67"/>
        <v>4.3930821579811104E-2</v>
      </c>
      <c r="I355" s="312">
        <f t="shared" si="68"/>
        <v>5.2625179072758529E-3</v>
      </c>
      <c r="J355" s="312"/>
      <c r="K355" s="43">
        <v>10000</v>
      </c>
      <c r="L355" s="43">
        <v>5500</v>
      </c>
      <c r="M355" s="42"/>
      <c r="N355" s="42"/>
      <c r="O355" s="42"/>
      <c r="P355" s="42"/>
      <c r="Q355" s="42"/>
      <c r="R355" s="42"/>
      <c r="S355" s="42">
        <v>5000</v>
      </c>
      <c r="T355" s="42">
        <f t="shared" si="64"/>
        <v>111465</v>
      </c>
      <c r="U355" s="42">
        <f t="shared" si="69"/>
        <v>28199.15</v>
      </c>
      <c r="V355" s="42">
        <v>160000</v>
      </c>
      <c r="W355" s="42">
        <f t="shared" si="65"/>
        <v>299664.15000000002</v>
      </c>
      <c r="X355" s="42">
        <f t="shared" si="66"/>
        <v>271465</v>
      </c>
      <c r="Y355" s="42">
        <f t="shared" si="70"/>
        <v>1530779.15</v>
      </c>
    </row>
    <row r="356" spans="1:25" ht="15.6" x14ac:dyDescent="0.3">
      <c r="A356" s="39" t="s">
        <v>135</v>
      </c>
      <c r="B356" s="40">
        <v>10</v>
      </c>
      <c r="C356" s="40" t="s">
        <v>187</v>
      </c>
      <c r="D356" s="40" t="str">
        <f t="shared" si="62"/>
        <v>KMR 10</v>
      </c>
      <c r="E356" s="40" t="s">
        <v>190</v>
      </c>
      <c r="F356" s="40" t="str">
        <f t="shared" si="63"/>
        <v>KMR 10 Step1</v>
      </c>
      <c r="G356" s="42">
        <v>53413</v>
      </c>
      <c r="H356" s="312">
        <f t="shared" si="67"/>
        <v>-0.41281811685813224</v>
      </c>
      <c r="I356" s="312"/>
      <c r="J356" s="312"/>
      <c r="K356" s="43">
        <v>10000</v>
      </c>
      <c r="L356" s="43">
        <v>5500</v>
      </c>
      <c r="M356" s="42"/>
      <c r="N356" s="42"/>
      <c r="O356" s="42"/>
      <c r="P356" s="42"/>
      <c r="Q356" s="42"/>
      <c r="R356" s="42"/>
      <c r="S356" s="42">
        <v>5000</v>
      </c>
      <c r="T356" s="42">
        <f t="shared" si="64"/>
        <v>73913</v>
      </c>
      <c r="U356" s="42">
        <f t="shared" si="69"/>
        <v>16558.03</v>
      </c>
      <c r="V356" s="42">
        <v>150000</v>
      </c>
      <c r="W356" s="42">
        <f t="shared" si="65"/>
        <v>240471.03</v>
      </c>
      <c r="X356" s="42">
        <f t="shared" si="66"/>
        <v>233913</v>
      </c>
      <c r="Y356" s="42">
        <f t="shared" si="70"/>
        <v>1058514.03</v>
      </c>
    </row>
    <row r="357" spans="1:25" ht="15.6" x14ac:dyDescent="0.3">
      <c r="A357" s="39" t="s">
        <v>135</v>
      </c>
      <c r="B357" s="40">
        <v>10</v>
      </c>
      <c r="C357" s="40" t="s">
        <v>187</v>
      </c>
      <c r="D357" s="40" t="str">
        <f t="shared" si="62"/>
        <v>KMR 10</v>
      </c>
      <c r="E357" s="40" t="s">
        <v>191</v>
      </c>
      <c r="F357" s="40" t="str">
        <f t="shared" si="63"/>
        <v>KMR 10 step 2</v>
      </c>
      <c r="G357" s="42">
        <v>55416</v>
      </c>
      <c r="H357" s="312">
        <f t="shared" si="67"/>
        <v>3.7500234025424524E-2</v>
      </c>
      <c r="I357" s="312"/>
      <c r="J357" s="312"/>
      <c r="K357" s="43">
        <v>10000</v>
      </c>
      <c r="L357" s="43">
        <v>5500</v>
      </c>
      <c r="M357" s="42"/>
      <c r="N357" s="42"/>
      <c r="O357" s="42"/>
      <c r="P357" s="42"/>
      <c r="Q357" s="42"/>
      <c r="R357" s="42"/>
      <c r="S357" s="42">
        <v>5000</v>
      </c>
      <c r="T357" s="42">
        <f t="shared" si="64"/>
        <v>75916</v>
      </c>
      <c r="U357" s="42">
        <f t="shared" si="69"/>
        <v>17178.96</v>
      </c>
      <c r="V357" s="42">
        <v>150000</v>
      </c>
      <c r="W357" s="42">
        <f t="shared" si="65"/>
        <v>243094.96</v>
      </c>
      <c r="X357" s="42">
        <f t="shared" si="66"/>
        <v>225916</v>
      </c>
      <c r="Y357" s="42">
        <f t="shared" si="70"/>
        <v>1083170.96</v>
      </c>
    </row>
    <row r="358" spans="1:25" ht="15.6" x14ac:dyDescent="0.3">
      <c r="A358" s="39" t="s">
        <v>135</v>
      </c>
      <c r="B358" s="40">
        <v>10</v>
      </c>
      <c r="C358" s="40" t="s">
        <v>187</v>
      </c>
      <c r="D358" s="40" t="str">
        <f t="shared" si="62"/>
        <v>KMR 10</v>
      </c>
      <c r="E358" s="40" t="s">
        <v>192</v>
      </c>
      <c r="F358" s="40" t="str">
        <f t="shared" si="63"/>
        <v>KMR 10 Step3</v>
      </c>
      <c r="G358" s="42">
        <v>57499</v>
      </c>
      <c r="H358" s="312">
        <f t="shared" si="67"/>
        <v>3.7588422116356289E-2</v>
      </c>
      <c r="I358" s="312">
        <f t="shared" si="68"/>
        <v>8.8188090931765051E-5</v>
      </c>
      <c r="J358" s="312"/>
      <c r="K358" s="43">
        <v>10000</v>
      </c>
      <c r="L358" s="43">
        <v>5500</v>
      </c>
      <c r="M358" s="42"/>
      <c r="N358" s="42"/>
      <c r="O358" s="42"/>
      <c r="P358" s="42"/>
      <c r="Q358" s="42"/>
      <c r="R358" s="42"/>
      <c r="S358" s="42">
        <v>5000</v>
      </c>
      <c r="T358" s="42">
        <f t="shared" si="64"/>
        <v>77999</v>
      </c>
      <c r="U358" s="42">
        <f t="shared" si="69"/>
        <v>17824.689999999999</v>
      </c>
      <c r="V358" s="42">
        <v>150000</v>
      </c>
      <c r="W358" s="42">
        <f t="shared" si="65"/>
        <v>245823.69</v>
      </c>
      <c r="X358" s="42">
        <f t="shared" si="66"/>
        <v>227999</v>
      </c>
      <c r="Y358" s="42">
        <f t="shared" si="70"/>
        <v>1108812.69</v>
      </c>
    </row>
    <row r="359" spans="1:25" ht="15.6" x14ac:dyDescent="0.3">
      <c r="A359" s="39" t="s">
        <v>135</v>
      </c>
      <c r="B359" s="40">
        <v>10</v>
      </c>
      <c r="C359" s="40" t="s">
        <v>187</v>
      </c>
      <c r="D359" s="40" t="str">
        <f t="shared" si="62"/>
        <v>KMR 10</v>
      </c>
      <c r="E359" s="40" t="s">
        <v>193</v>
      </c>
      <c r="F359" s="40" t="str">
        <f t="shared" si="63"/>
        <v>KMR 10 Step4</v>
      </c>
      <c r="G359" s="43">
        <v>59662</v>
      </c>
      <c r="H359" s="312">
        <f t="shared" si="67"/>
        <v>3.7618045531226628E-2</v>
      </c>
      <c r="I359" s="312">
        <f t="shared" si="68"/>
        <v>2.9623414870338927E-5</v>
      </c>
      <c r="J359" s="312"/>
      <c r="K359" s="43">
        <v>10000</v>
      </c>
      <c r="L359" s="43">
        <v>5500</v>
      </c>
      <c r="M359" s="42"/>
      <c r="N359" s="42"/>
      <c r="O359" s="42"/>
      <c r="P359" s="42"/>
      <c r="Q359" s="42"/>
      <c r="R359" s="42"/>
      <c r="S359" s="42">
        <v>5000</v>
      </c>
      <c r="T359" s="42">
        <f t="shared" si="64"/>
        <v>80162</v>
      </c>
      <c r="U359" s="42">
        <f t="shared" si="69"/>
        <v>18495.22</v>
      </c>
      <c r="V359" s="42">
        <v>150000</v>
      </c>
      <c r="W359" s="42">
        <f t="shared" si="65"/>
        <v>248657.22</v>
      </c>
      <c r="X359" s="42">
        <f t="shared" si="66"/>
        <v>230162</v>
      </c>
      <c r="Y359" s="42">
        <f t="shared" si="70"/>
        <v>1135439.22</v>
      </c>
    </row>
    <row r="360" spans="1:25" ht="15.6" x14ac:dyDescent="0.3">
      <c r="A360" s="39" t="s">
        <v>135</v>
      </c>
      <c r="B360" s="40">
        <v>10</v>
      </c>
      <c r="C360" s="40" t="s">
        <v>187</v>
      </c>
      <c r="D360" s="40" t="str">
        <f t="shared" si="62"/>
        <v>KMR 10</v>
      </c>
      <c r="E360" s="40" t="s">
        <v>194</v>
      </c>
      <c r="F360" s="40" t="str">
        <f t="shared" si="63"/>
        <v>KMR 10 Step5</v>
      </c>
      <c r="G360" s="43">
        <v>61905</v>
      </c>
      <c r="H360" s="312">
        <f t="shared" si="67"/>
        <v>3.7595119171331834E-2</v>
      </c>
      <c r="I360" s="312">
        <f t="shared" si="68"/>
        <v>-2.2926359894794024E-5</v>
      </c>
      <c r="J360" s="312"/>
      <c r="K360" s="43">
        <v>10000</v>
      </c>
      <c r="L360" s="43">
        <v>5500</v>
      </c>
      <c r="M360" s="42"/>
      <c r="N360" s="42"/>
      <c r="O360" s="42"/>
      <c r="P360" s="42"/>
      <c r="Q360" s="42"/>
      <c r="R360" s="42"/>
      <c r="S360" s="42">
        <v>5000</v>
      </c>
      <c r="T360" s="42">
        <f t="shared" si="64"/>
        <v>82405</v>
      </c>
      <c r="U360" s="42">
        <f t="shared" si="69"/>
        <v>19190.55</v>
      </c>
      <c r="V360" s="42">
        <v>150000</v>
      </c>
      <c r="W360" s="42">
        <f t="shared" si="65"/>
        <v>251595.55</v>
      </c>
      <c r="X360" s="42">
        <f t="shared" si="66"/>
        <v>232405</v>
      </c>
      <c r="Y360" s="42">
        <f t="shared" si="70"/>
        <v>1163050.55</v>
      </c>
    </row>
    <row r="361" spans="1:25" ht="15.6" x14ac:dyDescent="0.3">
      <c r="A361" s="39" t="s">
        <v>135</v>
      </c>
      <c r="B361" s="40">
        <v>10</v>
      </c>
      <c r="C361" s="40" t="s">
        <v>187</v>
      </c>
      <c r="D361" s="40" t="str">
        <f t="shared" si="62"/>
        <v>KMR 10</v>
      </c>
      <c r="E361" s="40" t="s">
        <v>195</v>
      </c>
      <c r="F361" s="40" t="str">
        <f t="shared" si="63"/>
        <v>KMR 10 Step6</v>
      </c>
      <c r="G361" s="43">
        <v>64229</v>
      </c>
      <c r="H361" s="312">
        <f t="shared" si="67"/>
        <v>3.7541394071561263E-2</v>
      </c>
      <c r="I361" s="312">
        <f t="shared" si="68"/>
        <v>-5.3725099770571272E-5</v>
      </c>
      <c r="J361" s="312"/>
      <c r="K361" s="43">
        <v>10000</v>
      </c>
      <c r="L361" s="43">
        <v>5500</v>
      </c>
      <c r="M361" s="42"/>
      <c r="N361" s="42"/>
      <c r="O361" s="42"/>
      <c r="P361" s="42"/>
      <c r="Q361" s="42"/>
      <c r="R361" s="42"/>
      <c r="S361" s="42">
        <v>5000</v>
      </c>
      <c r="T361" s="42">
        <f t="shared" si="64"/>
        <v>84729</v>
      </c>
      <c r="U361" s="42">
        <f t="shared" si="69"/>
        <v>19910.990000000002</v>
      </c>
      <c r="V361" s="42">
        <v>150000</v>
      </c>
      <c r="W361" s="42">
        <f t="shared" si="65"/>
        <v>254639.99</v>
      </c>
      <c r="X361" s="42">
        <f t="shared" si="66"/>
        <v>234729</v>
      </c>
      <c r="Y361" s="42">
        <f t="shared" si="70"/>
        <v>1191658.99</v>
      </c>
    </row>
    <row r="362" spans="1:25" ht="15.6" x14ac:dyDescent="0.3">
      <c r="A362" s="39" t="s">
        <v>135</v>
      </c>
      <c r="B362" s="40">
        <v>10</v>
      </c>
      <c r="C362" s="40" t="s">
        <v>187</v>
      </c>
      <c r="D362" s="40" t="str">
        <f t="shared" si="62"/>
        <v>KMR 10</v>
      </c>
      <c r="E362" s="40" t="s">
        <v>196</v>
      </c>
      <c r="F362" s="40" t="str">
        <f t="shared" si="63"/>
        <v>KMR 10 Step7</v>
      </c>
      <c r="G362" s="43">
        <v>66712</v>
      </c>
      <c r="H362" s="312">
        <f t="shared" si="67"/>
        <v>3.8658549876224135E-2</v>
      </c>
      <c r="I362" s="312">
        <f t="shared" si="68"/>
        <v>1.1171558046628727E-3</v>
      </c>
      <c r="J362" s="312"/>
      <c r="K362" s="43">
        <v>10000</v>
      </c>
      <c r="L362" s="43">
        <v>5500</v>
      </c>
      <c r="M362" s="42"/>
      <c r="N362" s="42"/>
      <c r="O362" s="42"/>
      <c r="P362" s="42"/>
      <c r="Q362" s="42"/>
      <c r="R362" s="42"/>
      <c r="S362" s="42">
        <v>5000</v>
      </c>
      <c r="T362" s="42">
        <f t="shared" si="64"/>
        <v>87212</v>
      </c>
      <c r="U362" s="42">
        <f t="shared" si="69"/>
        <v>20680.72</v>
      </c>
      <c r="V362" s="42">
        <v>150000</v>
      </c>
      <c r="W362" s="42">
        <f t="shared" si="65"/>
        <v>257892.72</v>
      </c>
      <c r="X362" s="42">
        <f t="shared" si="66"/>
        <v>237212</v>
      </c>
      <c r="Y362" s="42">
        <f t="shared" si="70"/>
        <v>1222224.72</v>
      </c>
    </row>
    <row r="363" spans="1:25" ht="15.6" x14ac:dyDescent="0.3">
      <c r="A363" s="39" t="s">
        <v>135</v>
      </c>
      <c r="B363" s="40">
        <v>10</v>
      </c>
      <c r="C363" s="40" t="s">
        <v>187</v>
      </c>
      <c r="D363" s="40" t="str">
        <f t="shared" si="62"/>
        <v>KMR 10</v>
      </c>
      <c r="E363" s="40" t="s">
        <v>197</v>
      </c>
      <c r="F363" s="40" t="str">
        <f t="shared" si="63"/>
        <v>KMR 10 Step8</v>
      </c>
      <c r="G363" s="43">
        <v>69436</v>
      </c>
      <c r="H363" s="312">
        <f t="shared" si="67"/>
        <v>4.0832234080825036E-2</v>
      </c>
      <c r="I363" s="312">
        <f t="shared" si="68"/>
        <v>2.1736842046009008E-3</v>
      </c>
      <c r="J363" s="312"/>
      <c r="K363" s="43">
        <v>10000</v>
      </c>
      <c r="L363" s="43">
        <v>5500</v>
      </c>
      <c r="M363" s="42"/>
      <c r="N363" s="42"/>
      <c r="O363" s="42"/>
      <c r="P363" s="42"/>
      <c r="Q363" s="42"/>
      <c r="R363" s="42"/>
      <c r="S363" s="42">
        <v>5000</v>
      </c>
      <c r="T363" s="42">
        <f t="shared" si="64"/>
        <v>89936</v>
      </c>
      <c r="U363" s="42">
        <f t="shared" si="69"/>
        <v>21525.16</v>
      </c>
      <c r="V363" s="42">
        <v>150000</v>
      </c>
      <c r="W363" s="42">
        <f t="shared" si="65"/>
        <v>261461.16</v>
      </c>
      <c r="X363" s="42">
        <f t="shared" si="66"/>
        <v>239936</v>
      </c>
      <c r="Y363" s="42">
        <f t="shared" si="70"/>
        <v>1255757.1599999999</v>
      </c>
    </row>
    <row r="364" spans="1:25" ht="15.6" x14ac:dyDescent="0.3">
      <c r="A364" s="45" t="s">
        <v>136</v>
      </c>
      <c r="B364" s="46"/>
      <c r="C364" s="40"/>
      <c r="D364" s="40"/>
      <c r="E364" s="46"/>
      <c r="F364" s="40"/>
      <c r="G364" s="42"/>
      <c r="H364" s="312">
        <f t="shared" si="67"/>
        <v>-1</v>
      </c>
      <c r="I364" s="312"/>
      <c r="J364" s="312"/>
      <c r="K364" s="42"/>
      <c r="L364" s="42"/>
      <c r="M364" s="42"/>
      <c r="N364" s="42"/>
      <c r="O364" s="42"/>
      <c r="P364" s="42"/>
      <c r="Q364" s="42"/>
      <c r="R364" s="42"/>
      <c r="S364" s="42"/>
      <c r="T364" s="42">
        <f t="shared" si="64"/>
        <v>0</v>
      </c>
      <c r="U364" s="42"/>
      <c r="V364" s="42"/>
      <c r="W364" s="42">
        <f t="shared" si="65"/>
        <v>0</v>
      </c>
      <c r="X364" s="42">
        <f t="shared" si="66"/>
        <v>150000</v>
      </c>
      <c r="Y364" s="42"/>
    </row>
    <row r="365" spans="1:25" ht="15.6" x14ac:dyDescent="0.3">
      <c r="A365" s="47" t="s">
        <v>137</v>
      </c>
      <c r="B365" s="46">
        <v>3</v>
      </c>
      <c r="C365" s="40" t="s">
        <v>187</v>
      </c>
      <c r="D365" s="40" t="str">
        <f t="shared" si="62"/>
        <v>KMR 3</v>
      </c>
      <c r="E365" s="40" t="s">
        <v>190</v>
      </c>
      <c r="F365" s="40" t="str">
        <f t="shared" si="63"/>
        <v>KMR 3 Step1</v>
      </c>
      <c r="G365" s="41">
        <v>220729</v>
      </c>
      <c r="H365" s="312" t="e">
        <f t="shared" si="67"/>
        <v>#DIV/0!</v>
      </c>
      <c r="I365" s="312"/>
      <c r="J365" s="312"/>
      <c r="K365" s="43">
        <v>60000</v>
      </c>
      <c r="L365" s="43">
        <v>17000</v>
      </c>
      <c r="M365" s="42"/>
      <c r="N365" s="42"/>
      <c r="O365" s="42"/>
      <c r="P365" s="42"/>
      <c r="Q365" s="42"/>
      <c r="R365" s="42"/>
      <c r="S365" s="42">
        <v>11000</v>
      </c>
      <c r="T365" s="42">
        <f t="shared" si="64"/>
        <v>308729</v>
      </c>
      <c r="U365" s="42">
        <f t="shared" ref="U365:U412" si="71">G365*0.31</f>
        <v>68425.990000000005</v>
      </c>
      <c r="V365" s="42">
        <v>220000</v>
      </c>
      <c r="W365" s="42">
        <f t="shared" si="65"/>
        <v>597154.99</v>
      </c>
      <c r="X365" s="42">
        <f t="shared" si="66"/>
        <v>308729</v>
      </c>
      <c r="Y365" s="42">
        <f t="shared" ref="Y365:Y412" si="72">((T365*12)+S365+U365+V365)</f>
        <v>4004173.99</v>
      </c>
    </row>
    <row r="366" spans="1:25" ht="15.6" x14ac:dyDescent="0.3">
      <c r="A366" s="47" t="s">
        <v>137</v>
      </c>
      <c r="B366" s="46">
        <v>3</v>
      </c>
      <c r="C366" s="40" t="s">
        <v>187</v>
      </c>
      <c r="D366" s="40" t="str">
        <f t="shared" si="62"/>
        <v>KMR 3</v>
      </c>
      <c r="E366" s="40" t="s">
        <v>191</v>
      </c>
      <c r="F366" s="40" t="str">
        <f t="shared" si="63"/>
        <v>KMR 3 step 2</v>
      </c>
      <c r="G366" s="42">
        <v>228455</v>
      </c>
      <c r="H366" s="312">
        <f t="shared" si="67"/>
        <v>3.5002197264518933E-2</v>
      </c>
      <c r="I366" s="312"/>
      <c r="J366" s="312"/>
      <c r="K366" s="43">
        <v>60000</v>
      </c>
      <c r="L366" s="43">
        <v>17000</v>
      </c>
      <c r="M366" s="42"/>
      <c r="N366" s="42"/>
      <c r="O366" s="42"/>
      <c r="P366" s="42"/>
      <c r="Q366" s="42"/>
      <c r="R366" s="42"/>
      <c r="S366" s="42">
        <v>11000</v>
      </c>
      <c r="T366" s="42">
        <f t="shared" si="64"/>
        <v>316455</v>
      </c>
      <c r="U366" s="42">
        <f t="shared" si="71"/>
        <v>70821.05</v>
      </c>
      <c r="V366" s="42">
        <v>220000</v>
      </c>
      <c r="W366" s="42">
        <f t="shared" si="65"/>
        <v>607276.05000000005</v>
      </c>
      <c r="X366" s="42">
        <f t="shared" si="66"/>
        <v>536455</v>
      </c>
      <c r="Y366" s="42">
        <f t="shared" si="72"/>
        <v>4099281.05</v>
      </c>
    </row>
    <row r="367" spans="1:25" ht="15.6" x14ac:dyDescent="0.3">
      <c r="A367" s="47" t="s">
        <v>137</v>
      </c>
      <c r="B367" s="46">
        <v>3</v>
      </c>
      <c r="C367" s="40" t="s">
        <v>187</v>
      </c>
      <c r="D367" s="40" t="str">
        <f t="shared" si="62"/>
        <v>KMR 3</v>
      </c>
      <c r="E367" s="40" t="s">
        <v>192</v>
      </c>
      <c r="F367" s="40" t="str">
        <f t="shared" si="63"/>
        <v>KMR 3 Step3</v>
      </c>
      <c r="G367" s="42">
        <v>236489</v>
      </c>
      <c r="H367" s="312">
        <f t="shared" si="67"/>
        <v>3.5166663018975287E-2</v>
      </c>
      <c r="I367" s="312">
        <f t="shared" si="68"/>
        <v>1.6446575445635409E-4</v>
      </c>
      <c r="J367" s="312"/>
      <c r="K367" s="43">
        <v>60000</v>
      </c>
      <c r="L367" s="43">
        <v>17000</v>
      </c>
      <c r="M367" s="42"/>
      <c r="N367" s="42"/>
      <c r="O367" s="42"/>
      <c r="P367" s="42"/>
      <c r="Q367" s="42"/>
      <c r="R367" s="42"/>
      <c r="S367" s="42">
        <v>11000</v>
      </c>
      <c r="T367" s="42">
        <f t="shared" si="64"/>
        <v>324489</v>
      </c>
      <c r="U367" s="42">
        <f t="shared" si="71"/>
        <v>73311.59</v>
      </c>
      <c r="V367" s="42">
        <v>220000</v>
      </c>
      <c r="W367" s="42">
        <f t="shared" si="65"/>
        <v>617800.59</v>
      </c>
      <c r="X367" s="42">
        <f t="shared" si="66"/>
        <v>544489</v>
      </c>
      <c r="Y367" s="42">
        <f t="shared" si="72"/>
        <v>4198179.59</v>
      </c>
    </row>
    <row r="368" spans="1:25" ht="15.6" x14ac:dyDescent="0.3">
      <c r="A368" s="47" t="s">
        <v>137</v>
      </c>
      <c r="B368" s="46">
        <v>3</v>
      </c>
      <c r="C368" s="40" t="s">
        <v>187</v>
      </c>
      <c r="D368" s="40" t="str">
        <f t="shared" si="62"/>
        <v>KMR 3</v>
      </c>
      <c r="E368" s="40" t="s">
        <v>193</v>
      </c>
      <c r="F368" s="40" t="str">
        <f t="shared" si="63"/>
        <v>KMR 3 Step4</v>
      </c>
      <c r="G368" s="42">
        <v>244833</v>
      </c>
      <c r="H368" s="312">
        <f t="shared" si="67"/>
        <v>3.5282824993974352E-2</v>
      </c>
      <c r="I368" s="312">
        <f t="shared" si="68"/>
        <v>1.1616197499906417E-4</v>
      </c>
      <c r="J368" s="312"/>
      <c r="K368" s="43">
        <v>60000</v>
      </c>
      <c r="L368" s="43">
        <v>17000</v>
      </c>
      <c r="M368" s="42"/>
      <c r="N368" s="42"/>
      <c r="O368" s="42"/>
      <c r="P368" s="42"/>
      <c r="Q368" s="42"/>
      <c r="R368" s="42"/>
      <c r="S368" s="42">
        <v>11000</v>
      </c>
      <c r="T368" s="42">
        <f t="shared" si="64"/>
        <v>332833</v>
      </c>
      <c r="U368" s="42">
        <f t="shared" si="71"/>
        <v>75898.23</v>
      </c>
      <c r="V368" s="42">
        <v>220000</v>
      </c>
      <c r="W368" s="42">
        <f t="shared" si="65"/>
        <v>628731.23</v>
      </c>
      <c r="X368" s="42">
        <f t="shared" si="66"/>
        <v>552833</v>
      </c>
      <c r="Y368" s="42">
        <f t="shared" si="72"/>
        <v>4300894.2300000004</v>
      </c>
    </row>
    <row r="369" spans="1:25" ht="15.6" x14ac:dyDescent="0.3">
      <c r="A369" s="47" t="s">
        <v>137</v>
      </c>
      <c r="B369" s="46">
        <v>3</v>
      </c>
      <c r="C369" s="40" t="s">
        <v>187</v>
      </c>
      <c r="D369" s="40" t="str">
        <f t="shared" si="62"/>
        <v>KMR 3</v>
      </c>
      <c r="E369" s="40" t="s">
        <v>194</v>
      </c>
      <c r="F369" s="40" t="str">
        <f t="shared" si="63"/>
        <v>KMR 3 Step5</v>
      </c>
      <c r="G369" s="43">
        <v>253485</v>
      </c>
      <c r="H369" s="312">
        <f t="shared" si="67"/>
        <v>3.5338373503571822E-2</v>
      </c>
      <c r="I369" s="312">
        <f t="shared" si="68"/>
        <v>5.5548509597470874E-5</v>
      </c>
      <c r="J369" s="312"/>
      <c r="K369" s="43">
        <v>60000</v>
      </c>
      <c r="L369" s="43">
        <v>17000</v>
      </c>
      <c r="M369" s="42"/>
      <c r="N369" s="42"/>
      <c r="O369" s="42"/>
      <c r="P369" s="42"/>
      <c r="Q369" s="42"/>
      <c r="R369" s="42"/>
      <c r="S369" s="42">
        <v>11000</v>
      </c>
      <c r="T369" s="42">
        <f t="shared" si="64"/>
        <v>341485</v>
      </c>
      <c r="U369" s="42">
        <f t="shared" si="71"/>
        <v>78580.350000000006</v>
      </c>
      <c r="V369" s="42">
        <v>220000</v>
      </c>
      <c r="W369" s="42">
        <f t="shared" si="65"/>
        <v>640065.35</v>
      </c>
      <c r="X369" s="42">
        <f t="shared" si="66"/>
        <v>561485</v>
      </c>
      <c r="Y369" s="42">
        <f t="shared" si="72"/>
        <v>4407400.3499999996</v>
      </c>
    </row>
    <row r="370" spans="1:25" ht="15.6" x14ac:dyDescent="0.3">
      <c r="A370" s="47" t="s">
        <v>137</v>
      </c>
      <c r="B370" s="46">
        <v>3</v>
      </c>
      <c r="C370" s="40" t="s">
        <v>187</v>
      </c>
      <c r="D370" s="40" t="str">
        <f t="shared" si="62"/>
        <v>KMR 3</v>
      </c>
      <c r="E370" s="40" t="s">
        <v>195</v>
      </c>
      <c r="F370" s="40" t="str">
        <f t="shared" si="63"/>
        <v>KMR 3 Step6</v>
      </c>
      <c r="G370" s="43">
        <v>262447</v>
      </c>
      <c r="H370" s="312">
        <f t="shared" si="67"/>
        <v>3.535514921987494E-2</v>
      </c>
      <c r="I370" s="312">
        <f t="shared" si="68"/>
        <v>1.6775716303117638E-5</v>
      </c>
      <c r="J370" s="312"/>
      <c r="K370" s="43">
        <v>60000</v>
      </c>
      <c r="L370" s="43">
        <v>17000</v>
      </c>
      <c r="M370" s="42"/>
      <c r="N370" s="42"/>
      <c r="O370" s="42"/>
      <c r="P370" s="42"/>
      <c r="Q370" s="42"/>
      <c r="R370" s="42"/>
      <c r="S370" s="42">
        <v>11000</v>
      </c>
      <c r="T370" s="42">
        <f t="shared" si="64"/>
        <v>350447</v>
      </c>
      <c r="U370" s="42">
        <f t="shared" si="71"/>
        <v>81358.569999999992</v>
      </c>
      <c r="V370" s="42">
        <v>220000</v>
      </c>
      <c r="W370" s="42">
        <f t="shared" si="65"/>
        <v>651805.57000000007</v>
      </c>
      <c r="X370" s="42">
        <f t="shared" si="66"/>
        <v>570447</v>
      </c>
      <c r="Y370" s="42">
        <f t="shared" si="72"/>
        <v>4517722.57</v>
      </c>
    </row>
    <row r="371" spans="1:25" ht="15.6" x14ac:dyDescent="0.3">
      <c r="A371" s="47" t="s">
        <v>137</v>
      </c>
      <c r="B371" s="46">
        <v>3</v>
      </c>
      <c r="C371" s="40" t="s">
        <v>187</v>
      </c>
      <c r="D371" s="40" t="str">
        <f t="shared" si="62"/>
        <v>KMR 3</v>
      </c>
      <c r="E371" s="40" t="s">
        <v>196</v>
      </c>
      <c r="F371" s="40" t="str">
        <f t="shared" si="63"/>
        <v>KMR 3 Step7</v>
      </c>
      <c r="G371" s="43">
        <v>272026</v>
      </c>
      <c r="H371" s="312">
        <f t="shared" si="67"/>
        <v>3.6498797852518791E-2</v>
      </c>
      <c r="I371" s="312">
        <f t="shared" si="68"/>
        <v>1.1436486326438511E-3</v>
      </c>
      <c r="J371" s="312"/>
      <c r="K371" s="43">
        <v>60000</v>
      </c>
      <c r="L371" s="43">
        <v>17000</v>
      </c>
      <c r="M371" s="42"/>
      <c r="N371" s="42"/>
      <c r="O371" s="42"/>
      <c r="P371" s="42"/>
      <c r="Q371" s="42"/>
      <c r="R371" s="42"/>
      <c r="S371" s="42">
        <v>11000</v>
      </c>
      <c r="T371" s="42">
        <f t="shared" si="64"/>
        <v>360026</v>
      </c>
      <c r="U371" s="42">
        <f t="shared" si="71"/>
        <v>84328.06</v>
      </c>
      <c r="V371" s="42">
        <v>220000</v>
      </c>
      <c r="W371" s="42">
        <f t="shared" si="65"/>
        <v>664354.06000000006</v>
      </c>
      <c r="X371" s="42">
        <f t="shared" si="66"/>
        <v>580026</v>
      </c>
      <c r="Y371" s="42">
        <f t="shared" si="72"/>
        <v>4635640.0599999996</v>
      </c>
    </row>
    <row r="372" spans="1:25" ht="15.6" x14ac:dyDescent="0.3">
      <c r="A372" s="47" t="s">
        <v>137</v>
      </c>
      <c r="B372" s="46">
        <v>3</v>
      </c>
      <c r="C372" s="40" t="s">
        <v>187</v>
      </c>
      <c r="D372" s="40" t="str">
        <f t="shared" si="62"/>
        <v>KMR 3</v>
      </c>
      <c r="E372" s="40" t="s">
        <v>197</v>
      </c>
      <c r="F372" s="40" t="str">
        <f t="shared" si="63"/>
        <v>KMR 3 Step8</v>
      </c>
      <c r="G372" s="43">
        <v>282533</v>
      </c>
      <c r="H372" s="312">
        <f t="shared" si="67"/>
        <v>3.8624984376493421E-2</v>
      </c>
      <c r="I372" s="312">
        <f t="shared" si="68"/>
        <v>2.1261865239746297E-3</v>
      </c>
      <c r="J372" s="312"/>
      <c r="K372" s="43">
        <v>60000</v>
      </c>
      <c r="L372" s="43">
        <v>17000</v>
      </c>
      <c r="M372" s="42"/>
      <c r="N372" s="42"/>
      <c r="O372" s="42"/>
      <c r="P372" s="42"/>
      <c r="Q372" s="42"/>
      <c r="R372" s="42"/>
      <c r="S372" s="42">
        <v>11000</v>
      </c>
      <c r="T372" s="42">
        <f t="shared" si="64"/>
        <v>370533</v>
      </c>
      <c r="U372" s="42">
        <f t="shared" si="71"/>
        <v>87585.23</v>
      </c>
      <c r="V372" s="42">
        <v>220000</v>
      </c>
      <c r="W372" s="42">
        <f t="shared" si="65"/>
        <v>678118.23</v>
      </c>
      <c r="X372" s="42">
        <f t="shared" si="66"/>
        <v>590533</v>
      </c>
      <c r="Y372" s="42">
        <f t="shared" si="72"/>
        <v>4764981.2300000004</v>
      </c>
    </row>
    <row r="373" spans="1:25" ht="15.6" x14ac:dyDescent="0.3">
      <c r="A373" s="47" t="s">
        <v>138</v>
      </c>
      <c r="B373" s="46">
        <v>4</v>
      </c>
      <c r="C373" s="40" t="s">
        <v>187</v>
      </c>
      <c r="D373" s="40" t="str">
        <f t="shared" si="62"/>
        <v>KMR 4</v>
      </c>
      <c r="E373" s="40" t="s">
        <v>190</v>
      </c>
      <c r="F373" s="40" t="str">
        <f t="shared" si="63"/>
        <v>KMR 4 Step1</v>
      </c>
      <c r="G373" s="1">
        <v>192034</v>
      </c>
      <c r="H373" s="312">
        <f t="shared" si="67"/>
        <v>-0.3203130253811059</v>
      </c>
      <c r="I373" s="312"/>
      <c r="J373" s="312"/>
      <c r="K373" s="1">
        <v>60000</v>
      </c>
      <c r="L373" s="1">
        <v>15000</v>
      </c>
      <c r="M373" s="42"/>
      <c r="N373" s="42"/>
      <c r="O373" s="42"/>
      <c r="P373" s="42"/>
      <c r="Q373" s="42"/>
      <c r="R373" s="42"/>
      <c r="S373" s="42">
        <v>11000</v>
      </c>
      <c r="T373" s="42">
        <f t="shared" si="64"/>
        <v>278034</v>
      </c>
      <c r="U373" s="42">
        <f t="shared" si="71"/>
        <v>59530.54</v>
      </c>
      <c r="V373" s="1">
        <v>200000</v>
      </c>
      <c r="W373" s="42">
        <f t="shared" si="65"/>
        <v>537564.54</v>
      </c>
      <c r="X373" s="42">
        <f t="shared" si="66"/>
        <v>498034</v>
      </c>
      <c r="Y373" s="42">
        <f t="shared" si="72"/>
        <v>3606938.54</v>
      </c>
    </row>
    <row r="374" spans="1:25" ht="15.6" x14ac:dyDescent="0.3">
      <c r="A374" s="47" t="s">
        <v>138</v>
      </c>
      <c r="B374" s="46">
        <v>4</v>
      </c>
      <c r="C374" s="40" t="s">
        <v>187</v>
      </c>
      <c r="D374" s="40" t="str">
        <f t="shared" si="62"/>
        <v>KMR 4</v>
      </c>
      <c r="E374" s="40" t="s">
        <v>191</v>
      </c>
      <c r="F374" s="40" t="str">
        <f t="shared" si="63"/>
        <v>KMR 4 step 2</v>
      </c>
      <c r="G374" s="42">
        <v>199235</v>
      </c>
      <c r="H374" s="312">
        <f t="shared" si="67"/>
        <v>3.7498567961923412E-2</v>
      </c>
      <c r="I374" s="312"/>
      <c r="J374" s="312"/>
      <c r="K374" s="1">
        <v>60000</v>
      </c>
      <c r="L374" s="1">
        <v>15000</v>
      </c>
      <c r="M374" s="42"/>
      <c r="N374" s="42"/>
      <c r="O374" s="42"/>
      <c r="P374" s="42"/>
      <c r="Q374" s="42"/>
      <c r="R374" s="42"/>
      <c r="S374" s="42">
        <v>11000</v>
      </c>
      <c r="T374" s="42">
        <f t="shared" si="64"/>
        <v>285235</v>
      </c>
      <c r="U374" s="42">
        <f t="shared" si="71"/>
        <v>61762.85</v>
      </c>
      <c r="V374" s="1">
        <v>200000</v>
      </c>
      <c r="W374" s="42">
        <f t="shared" si="65"/>
        <v>546997.85</v>
      </c>
      <c r="X374" s="42">
        <f t="shared" si="66"/>
        <v>485235</v>
      </c>
      <c r="Y374" s="42">
        <f t="shared" si="72"/>
        <v>3695582.85</v>
      </c>
    </row>
    <row r="375" spans="1:25" ht="15.6" x14ac:dyDescent="0.3">
      <c r="A375" s="47" t="s">
        <v>138</v>
      </c>
      <c r="B375" s="46">
        <v>4</v>
      </c>
      <c r="C375" s="40" t="s">
        <v>187</v>
      </c>
      <c r="D375" s="40" t="str">
        <f t="shared" si="62"/>
        <v>KMR 4</v>
      </c>
      <c r="E375" s="40" t="s">
        <v>192</v>
      </c>
      <c r="F375" s="40" t="str">
        <f t="shared" si="63"/>
        <v>KMR 4 Step3</v>
      </c>
      <c r="G375" s="42">
        <v>206725</v>
      </c>
      <c r="H375" s="312">
        <f t="shared" si="67"/>
        <v>3.7593796270735565E-2</v>
      </c>
      <c r="I375" s="312">
        <f t="shared" si="68"/>
        <v>9.5228308812152218E-5</v>
      </c>
      <c r="J375" s="312"/>
      <c r="K375" s="1">
        <v>60000</v>
      </c>
      <c r="L375" s="1">
        <v>15000</v>
      </c>
      <c r="M375" s="42"/>
      <c r="N375" s="42"/>
      <c r="O375" s="42"/>
      <c r="P375" s="42"/>
      <c r="Q375" s="42"/>
      <c r="R375" s="42"/>
      <c r="S375" s="42">
        <v>11000</v>
      </c>
      <c r="T375" s="42">
        <f t="shared" si="64"/>
        <v>292725</v>
      </c>
      <c r="U375" s="42">
        <f t="shared" si="71"/>
        <v>64084.75</v>
      </c>
      <c r="V375" s="1">
        <v>200000</v>
      </c>
      <c r="W375" s="42">
        <f t="shared" si="65"/>
        <v>556809.75</v>
      </c>
      <c r="X375" s="42">
        <f t="shared" si="66"/>
        <v>492725</v>
      </c>
      <c r="Y375" s="42">
        <f t="shared" si="72"/>
        <v>3787784.75</v>
      </c>
    </row>
    <row r="376" spans="1:25" ht="15.6" x14ac:dyDescent="0.3">
      <c r="A376" s="47" t="s">
        <v>138</v>
      </c>
      <c r="B376" s="46">
        <v>4</v>
      </c>
      <c r="C376" s="40" t="s">
        <v>187</v>
      </c>
      <c r="D376" s="40" t="str">
        <f t="shared" si="62"/>
        <v>KMR 4</v>
      </c>
      <c r="E376" s="40" t="s">
        <v>193</v>
      </c>
      <c r="F376" s="40" t="str">
        <f t="shared" si="63"/>
        <v>KMR 4 Step4</v>
      </c>
      <c r="G376" s="42">
        <v>214502</v>
      </c>
      <c r="H376" s="312">
        <f t="shared" si="67"/>
        <v>3.7620026605393639E-2</v>
      </c>
      <c r="I376" s="312">
        <f t="shared" si="68"/>
        <v>2.6230334658074173E-5</v>
      </c>
      <c r="J376" s="312"/>
      <c r="K376" s="1">
        <v>60000</v>
      </c>
      <c r="L376" s="1">
        <v>15000</v>
      </c>
      <c r="M376" s="42"/>
      <c r="N376" s="42"/>
      <c r="O376" s="42"/>
      <c r="P376" s="42"/>
      <c r="Q376" s="42"/>
      <c r="R376" s="42"/>
      <c r="S376" s="42">
        <v>11000</v>
      </c>
      <c r="T376" s="42">
        <f t="shared" si="64"/>
        <v>300502</v>
      </c>
      <c r="U376" s="42">
        <f t="shared" si="71"/>
        <v>66495.62</v>
      </c>
      <c r="V376" s="1">
        <v>200000</v>
      </c>
      <c r="W376" s="42">
        <f t="shared" si="65"/>
        <v>566997.62</v>
      </c>
      <c r="X376" s="42">
        <f t="shared" si="66"/>
        <v>500502</v>
      </c>
      <c r="Y376" s="42">
        <f t="shared" si="72"/>
        <v>3883519.62</v>
      </c>
    </row>
    <row r="377" spans="1:25" ht="15.6" x14ac:dyDescent="0.3">
      <c r="A377" s="47" t="s">
        <v>138</v>
      </c>
      <c r="B377" s="46">
        <v>4</v>
      </c>
      <c r="C377" s="40" t="s">
        <v>187</v>
      </c>
      <c r="D377" s="40" t="str">
        <f t="shared" si="62"/>
        <v>KMR 4</v>
      </c>
      <c r="E377" s="40" t="s">
        <v>194</v>
      </c>
      <c r="F377" s="40" t="str">
        <f t="shared" si="63"/>
        <v>KMR 4 Step5</v>
      </c>
      <c r="G377" s="43">
        <v>222567</v>
      </c>
      <c r="H377" s="312">
        <f t="shared" si="67"/>
        <v>3.7598717028279459E-2</v>
      </c>
      <c r="I377" s="312">
        <f t="shared" si="68"/>
        <v>-2.1309577114179967E-5</v>
      </c>
      <c r="J377" s="312"/>
      <c r="K377" s="1">
        <v>60000</v>
      </c>
      <c r="L377" s="1">
        <v>15000</v>
      </c>
      <c r="M377" s="42"/>
      <c r="N377" s="42"/>
      <c r="O377" s="42"/>
      <c r="P377" s="42"/>
      <c r="Q377" s="42"/>
      <c r="R377" s="42"/>
      <c r="S377" s="42">
        <v>11000</v>
      </c>
      <c r="T377" s="42">
        <f t="shared" si="64"/>
        <v>308567</v>
      </c>
      <c r="U377" s="42">
        <f t="shared" si="71"/>
        <v>68995.77</v>
      </c>
      <c r="V377" s="1">
        <v>200000</v>
      </c>
      <c r="W377" s="42">
        <f t="shared" si="65"/>
        <v>577562.77</v>
      </c>
      <c r="X377" s="42">
        <f t="shared" si="66"/>
        <v>508567</v>
      </c>
      <c r="Y377" s="42">
        <f t="shared" si="72"/>
        <v>3982799.77</v>
      </c>
    </row>
    <row r="378" spans="1:25" ht="15.6" x14ac:dyDescent="0.3">
      <c r="A378" s="47" t="s">
        <v>138</v>
      </c>
      <c r="B378" s="46">
        <v>4</v>
      </c>
      <c r="C378" s="40" t="s">
        <v>187</v>
      </c>
      <c r="D378" s="40" t="str">
        <f t="shared" si="62"/>
        <v>KMR 4</v>
      </c>
      <c r="E378" s="40" t="s">
        <v>195</v>
      </c>
      <c r="F378" s="40" t="str">
        <f t="shared" si="63"/>
        <v>KMR 4 Step6</v>
      </c>
      <c r="G378" s="43">
        <v>230921</v>
      </c>
      <c r="H378" s="312">
        <f t="shared" si="67"/>
        <v>3.7534764812393574E-2</v>
      </c>
      <c r="I378" s="312">
        <f t="shared" si="68"/>
        <v>-6.3952215885884622E-5</v>
      </c>
      <c r="J378" s="312"/>
      <c r="K378" s="1">
        <v>60000</v>
      </c>
      <c r="L378" s="1">
        <v>15000</v>
      </c>
      <c r="M378" s="42"/>
      <c r="N378" s="42"/>
      <c r="O378" s="42"/>
      <c r="P378" s="42"/>
      <c r="Q378" s="42"/>
      <c r="R378" s="42"/>
      <c r="S378" s="42">
        <v>11000</v>
      </c>
      <c r="T378" s="42">
        <f t="shared" si="64"/>
        <v>316921</v>
      </c>
      <c r="U378" s="42">
        <f t="shared" si="71"/>
        <v>71585.509999999995</v>
      </c>
      <c r="V378" s="1">
        <v>200000</v>
      </c>
      <c r="W378" s="42">
        <f t="shared" si="65"/>
        <v>588506.51</v>
      </c>
      <c r="X378" s="42">
        <f t="shared" si="66"/>
        <v>516921</v>
      </c>
      <c r="Y378" s="42">
        <f t="shared" si="72"/>
        <v>4085637.51</v>
      </c>
    </row>
    <row r="379" spans="1:25" ht="15.6" x14ac:dyDescent="0.3">
      <c r="A379" s="47" t="s">
        <v>138</v>
      </c>
      <c r="B379" s="46">
        <v>4</v>
      </c>
      <c r="C379" s="40" t="s">
        <v>187</v>
      </c>
      <c r="D379" s="40" t="str">
        <f t="shared" si="62"/>
        <v>KMR 4</v>
      </c>
      <c r="E379" s="40" t="s">
        <v>196</v>
      </c>
      <c r="F379" s="40" t="str">
        <f t="shared" si="63"/>
        <v>KMR 4 Step7</v>
      </c>
      <c r="G379" s="43">
        <v>239850</v>
      </c>
      <c r="H379" s="312">
        <f t="shared" si="67"/>
        <v>3.8666903399864019E-2</v>
      </c>
      <c r="I379" s="312">
        <f t="shared" si="68"/>
        <v>1.1321385874704451E-3</v>
      </c>
      <c r="J379" s="312"/>
      <c r="K379" s="1">
        <v>60000</v>
      </c>
      <c r="L379" s="1">
        <v>15000</v>
      </c>
      <c r="M379" s="42"/>
      <c r="N379" s="42"/>
      <c r="O379" s="42"/>
      <c r="P379" s="42"/>
      <c r="Q379" s="42"/>
      <c r="R379" s="42"/>
      <c r="S379" s="42">
        <v>11000</v>
      </c>
      <c r="T379" s="42">
        <f t="shared" si="64"/>
        <v>325850</v>
      </c>
      <c r="U379" s="42">
        <f t="shared" si="71"/>
        <v>74353.5</v>
      </c>
      <c r="V379" s="1">
        <v>200000</v>
      </c>
      <c r="W379" s="42">
        <f t="shared" si="65"/>
        <v>600203.5</v>
      </c>
      <c r="X379" s="42">
        <f t="shared" si="66"/>
        <v>525850</v>
      </c>
      <c r="Y379" s="42">
        <f t="shared" si="72"/>
        <v>4195553.5</v>
      </c>
    </row>
    <row r="380" spans="1:25" ht="15.6" x14ac:dyDescent="0.3">
      <c r="A380" s="47" t="s">
        <v>138</v>
      </c>
      <c r="B380" s="46">
        <v>4</v>
      </c>
      <c r="C380" s="40" t="s">
        <v>187</v>
      </c>
      <c r="D380" s="40" t="str">
        <f t="shared" si="62"/>
        <v>KMR 4</v>
      </c>
      <c r="E380" s="40" t="s">
        <v>197</v>
      </c>
      <c r="F380" s="40" t="str">
        <f t="shared" si="63"/>
        <v>KMR 4 Step8</v>
      </c>
      <c r="G380" s="43">
        <v>249644</v>
      </c>
      <c r="H380" s="312">
        <f t="shared" si="67"/>
        <v>4.0833854492391075E-2</v>
      </c>
      <c r="I380" s="312">
        <f t="shared" si="68"/>
        <v>2.1669510925270558E-3</v>
      </c>
      <c r="J380" s="312"/>
      <c r="K380" s="1">
        <v>60000</v>
      </c>
      <c r="L380" s="1">
        <v>15000</v>
      </c>
      <c r="M380" s="42"/>
      <c r="N380" s="42"/>
      <c r="O380" s="42"/>
      <c r="P380" s="42"/>
      <c r="Q380" s="42"/>
      <c r="R380" s="42"/>
      <c r="S380" s="42">
        <v>11000</v>
      </c>
      <c r="T380" s="42">
        <f t="shared" si="64"/>
        <v>335644</v>
      </c>
      <c r="U380" s="42">
        <f t="shared" si="71"/>
        <v>77389.64</v>
      </c>
      <c r="V380" s="1">
        <v>200000</v>
      </c>
      <c r="W380" s="42">
        <f t="shared" si="65"/>
        <v>613033.64</v>
      </c>
      <c r="X380" s="42">
        <f t="shared" si="66"/>
        <v>535644</v>
      </c>
      <c r="Y380" s="42">
        <f t="shared" si="72"/>
        <v>4316117.6400000006</v>
      </c>
    </row>
    <row r="381" spans="1:25" ht="15.6" x14ac:dyDescent="0.3">
      <c r="A381" s="47" t="s">
        <v>139</v>
      </c>
      <c r="B381" s="46">
        <v>5</v>
      </c>
      <c r="C381" s="40" t="s">
        <v>187</v>
      </c>
      <c r="D381" s="40" t="str">
        <f t="shared" si="62"/>
        <v>KMR 5</v>
      </c>
      <c r="E381" s="40" t="s">
        <v>190</v>
      </c>
      <c r="F381" s="40" t="str">
        <f t="shared" si="63"/>
        <v>KMR 5 Step1</v>
      </c>
      <c r="G381" s="42">
        <v>165149</v>
      </c>
      <c r="H381" s="312">
        <f t="shared" si="67"/>
        <v>-0.33846196984505938</v>
      </c>
      <c r="I381" s="312"/>
      <c r="J381" s="312"/>
      <c r="K381" s="43">
        <v>45000</v>
      </c>
      <c r="L381" s="43">
        <v>14000</v>
      </c>
      <c r="M381" s="42"/>
      <c r="N381" s="42"/>
      <c r="O381" s="42"/>
      <c r="P381" s="42"/>
      <c r="Q381" s="42"/>
      <c r="R381" s="42"/>
      <c r="S381" s="42">
        <v>11000</v>
      </c>
      <c r="T381" s="42">
        <f t="shared" si="64"/>
        <v>235149</v>
      </c>
      <c r="U381" s="42">
        <f t="shared" si="71"/>
        <v>51196.19</v>
      </c>
      <c r="V381" s="42">
        <v>180000</v>
      </c>
      <c r="W381" s="42">
        <f t="shared" si="65"/>
        <v>466345.19</v>
      </c>
      <c r="X381" s="42">
        <f t="shared" si="66"/>
        <v>435149</v>
      </c>
      <c r="Y381" s="42">
        <f t="shared" si="72"/>
        <v>3063984.19</v>
      </c>
    </row>
    <row r="382" spans="1:25" ht="15.6" x14ac:dyDescent="0.3">
      <c r="A382" s="47" t="s">
        <v>139</v>
      </c>
      <c r="B382" s="46">
        <v>5</v>
      </c>
      <c r="C382" s="40" t="s">
        <v>187</v>
      </c>
      <c r="D382" s="40" t="str">
        <f t="shared" si="62"/>
        <v>KMR 5</v>
      </c>
      <c r="E382" s="40" t="s">
        <v>191</v>
      </c>
      <c r="F382" s="40" t="str">
        <f t="shared" si="63"/>
        <v>KMR 5 step 2</v>
      </c>
      <c r="G382" s="42">
        <v>171755</v>
      </c>
      <c r="H382" s="312">
        <f t="shared" si="67"/>
        <v>4.0000242205523499E-2</v>
      </c>
      <c r="I382" s="312"/>
      <c r="J382" s="312"/>
      <c r="K382" s="43">
        <v>45000</v>
      </c>
      <c r="L382" s="43">
        <v>14000</v>
      </c>
      <c r="M382" s="42"/>
      <c r="N382" s="42"/>
      <c r="O382" s="42"/>
      <c r="P382" s="42"/>
      <c r="Q382" s="42"/>
      <c r="R382" s="42"/>
      <c r="S382" s="42">
        <v>11000</v>
      </c>
      <c r="T382" s="42">
        <f t="shared" si="64"/>
        <v>241755</v>
      </c>
      <c r="U382" s="42">
        <f t="shared" si="71"/>
        <v>53244.05</v>
      </c>
      <c r="V382" s="42">
        <v>180000</v>
      </c>
      <c r="W382" s="42">
        <f t="shared" si="65"/>
        <v>474999.05</v>
      </c>
      <c r="X382" s="42">
        <f t="shared" si="66"/>
        <v>421755</v>
      </c>
      <c r="Y382" s="42">
        <f t="shared" si="72"/>
        <v>3145304.05</v>
      </c>
    </row>
    <row r="383" spans="1:25" ht="15.6" x14ac:dyDescent="0.3">
      <c r="A383" s="47" t="s">
        <v>139</v>
      </c>
      <c r="B383" s="46">
        <v>5</v>
      </c>
      <c r="C383" s="40" t="s">
        <v>187</v>
      </c>
      <c r="D383" s="40" t="str">
        <f t="shared" si="62"/>
        <v>KMR 5</v>
      </c>
      <c r="E383" s="40" t="s">
        <v>192</v>
      </c>
      <c r="F383" s="40" t="str">
        <f t="shared" si="63"/>
        <v>KMR 5 Step3</v>
      </c>
      <c r="G383" s="42">
        <v>178625</v>
      </c>
      <c r="H383" s="312">
        <f t="shared" si="67"/>
        <v>3.9998835550638989E-2</v>
      </c>
      <c r="I383" s="312">
        <f t="shared" si="68"/>
        <v>-1.406654884510139E-6</v>
      </c>
      <c r="J383" s="312"/>
      <c r="K383" s="43">
        <v>45000</v>
      </c>
      <c r="L383" s="43">
        <v>14000</v>
      </c>
      <c r="M383" s="42"/>
      <c r="N383" s="42"/>
      <c r="O383" s="42"/>
      <c r="P383" s="42"/>
      <c r="Q383" s="42"/>
      <c r="R383" s="42"/>
      <c r="S383" s="42">
        <v>11000</v>
      </c>
      <c r="T383" s="42">
        <f t="shared" si="64"/>
        <v>248625</v>
      </c>
      <c r="U383" s="42">
        <f t="shared" si="71"/>
        <v>55373.75</v>
      </c>
      <c r="V383" s="42">
        <v>180000</v>
      </c>
      <c r="W383" s="42">
        <f t="shared" si="65"/>
        <v>483998.75</v>
      </c>
      <c r="X383" s="42">
        <f t="shared" si="66"/>
        <v>428625</v>
      </c>
      <c r="Y383" s="42">
        <f t="shared" si="72"/>
        <v>3229873.75</v>
      </c>
    </row>
    <row r="384" spans="1:25" ht="15.6" x14ac:dyDescent="0.3">
      <c r="A384" s="47" t="s">
        <v>139</v>
      </c>
      <c r="B384" s="46">
        <v>5</v>
      </c>
      <c r="C384" s="40" t="s">
        <v>187</v>
      </c>
      <c r="D384" s="40" t="str">
        <f t="shared" si="62"/>
        <v>KMR 5</v>
      </c>
      <c r="E384" s="40" t="s">
        <v>193</v>
      </c>
      <c r="F384" s="40" t="str">
        <f t="shared" si="63"/>
        <v>KMR 5 Step4</v>
      </c>
      <c r="G384" s="42">
        <v>185760</v>
      </c>
      <c r="H384" s="312">
        <f t="shared" si="67"/>
        <v>3.9944016794961512E-2</v>
      </c>
      <c r="I384" s="312">
        <f t="shared" si="68"/>
        <v>-5.4818755677477071E-5</v>
      </c>
      <c r="J384" s="312"/>
      <c r="K384" s="43">
        <v>45000</v>
      </c>
      <c r="L384" s="43">
        <v>14000</v>
      </c>
      <c r="M384" s="42"/>
      <c r="N384" s="42"/>
      <c r="O384" s="42"/>
      <c r="P384" s="42"/>
      <c r="Q384" s="42"/>
      <c r="R384" s="42"/>
      <c r="S384" s="42">
        <v>11000</v>
      </c>
      <c r="T384" s="42">
        <f t="shared" si="64"/>
        <v>255760</v>
      </c>
      <c r="U384" s="42">
        <f t="shared" si="71"/>
        <v>57585.599999999999</v>
      </c>
      <c r="V384" s="42">
        <v>180000</v>
      </c>
      <c r="W384" s="42">
        <f t="shared" si="65"/>
        <v>493345.6</v>
      </c>
      <c r="X384" s="42">
        <f t="shared" si="66"/>
        <v>435760</v>
      </c>
      <c r="Y384" s="42">
        <f t="shared" si="72"/>
        <v>3317705.6</v>
      </c>
    </row>
    <row r="385" spans="1:25" ht="15.6" x14ac:dyDescent="0.3">
      <c r="A385" s="47" t="s">
        <v>139</v>
      </c>
      <c r="B385" s="46">
        <v>5</v>
      </c>
      <c r="C385" s="40" t="s">
        <v>187</v>
      </c>
      <c r="D385" s="40" t="str">
        <f t="shared" si="62"/>
        <v>KMR 5</v>
      </c>
      <c r="E385" s="40" t="s">
        <v>194</v>
      </c>
      <c r="F385" s="40" t="str">
        <f t="shared" si="63"/>
        <v>KMR 5 Step5</v>
      </c>
      <c r="G385" s="43">
        <v>193158</v>
      </c>
      <c r="H385" s="312">
        <f t="shared" si="67"/>
        <v>3.9825581395348836E-2</v>
      </c>
      <c r="I385" s="312">
        <f t="shared" si="68"/>
        <v>-1.1843539961267635E-4</v>
      </c>
      <c r="J385" s="312"/>
      <c r="K385" s="43">
        <v>45000</v>
      </c>
      <c r="L385" s="43">
        <v>14000</v>
      </c>
      <c r="M385" s="42"/>
      <c r="N385" s="42"/>
      <c r="O385" s="42"/>
      <c r="P385" s="42"/>
      <c r="Q385" s="42"/>
      <c r="R385" s="42"/>
      <c r="S385" s="42">
        <v>11000</v>
      </c>
      <c r="T385" s="42">
        <f t="shared" si="64"/>
        <v>263158</v>
      </c>
      <c r="U385" s="42">
        <f t="shared" si="71"/>
        <v>59878.98</v>
      </c>
      <c r="V385" s="42">
        <v>180000</v>
      </c>
      <c r="W385" s="42">
        <f t="shared" si="65"/>
        <v>503036.98</v>
      </c>
      <c r="X385" s="42">
        <f t="shared" si="66"/>
        <v>443158</v>
      </c>
      <c r="Y385" s="42">
        <f t="shared" si="72"/>
        <v>3408774.98</v>
      </c>
    </row>
    <row r="386" spans="1:25" ht="15.6" x14ac:dyDescent="0.3">
      <c r="A386" s="47" t="s">
        <v>139</v>
      </c>
      <c r="B386" s="46">
        <v>5</v>
      </c>
      <c r="C386" s="40" t="s">
        <v>187</v>
      </c>
      <c r="D386" s="40" t="str">
        <f t="shared" si="62"/>
        <v>KMR 5</v>
      </c>
      <c r="E386" s="40" t="s">
        <v>195</v>
      </c>
      <c r="F386" s="40" t="str">
        <f t="shared" si="63"/>
        <v>KMR 5 Step6</v>
      </c>
      <c r="G386" s="43">
        <v>200821</v>
      </c>
      <c r="H386" s="312">
        <f t="shared" si="67"/>
        <v>3.9672185464749064E-2</v>
      </c>
      <c r="I386" s="312">
        <f t="shared" si="68"/>
        <v>-1.5339593059977147E-4</v>
      </c>
      <c r="J386" s="312"/>
      <c r="K386" s="43">
        <v>45000</v>
      </c>
      <c r="L386" s="43">
        <v>14000</v>
      </c>
      <c r="M386" s="42"/>
      <c r="N386" s="42"/>
      <c r="O386" s="42"/>
      <c r="P386" s="42"/>
      <c r="Q386" s="42"/>
      <c r="R386" s="42"/>
      <c r="S386" s="42">
        <v>11000</v>
      </c>
      <c r="T386" s="42">
        <f t="shared" si="64"/>
        <v>270821</v>
      </c>
      <c r="U386" s="42">
        <f t="shared" si="71"/>
        <v>62254.51</v>
      </c>
      <c r="V386" s="42">
        <v>180000</v>
      </c>
      <c r="W386" s="42">
        <f t="shared" si="65"/>
        <v>513075.51</v>
      </c>
      <c r="X386" s="42">
        <f t="shared" si="66"/>
        <v>450821</v>
      </c>
      <c r="Y386" s="42">
        <f t="shared" si="72"/>
        <v>3503106.51</v>
      </c>
    </row>
    <row r="387" spans="1:25" ht="15.6" x14ac:dyDescent="0.3">
      <c r="A387" s="47" t="s">
        <v>139</v>
      </c>
      <c r="B387" s="46">
        <v>5</v>
      </c>
      <c r="C387" s="40" t="s">
        <v>187</v>
      </c>
      <c r="D387" s="40" t="str">
        <f t="shared" si="62"/>
        <v>KMR 5</v>
      </c>
      <c r="E387" s="40" t="s">
        <v>196</v>
      </c>
      <c r="F387" s="40" t="str">
        <f t="shared" si="63"/>
        <v>KMR 5 Step7</v>
      </c>
      <c r="G387" s="43">
        <v>209013</v>
      </c>
      <c r="H387" s="312">
        <f t="shared" si="67"/>
        <v>4.0792546596222508E-2</v>
      </c>
      <c r="I387" s="312">
        <f t="shared" si="68"/>
        <v>1.1203611314734435E-3</v>
      </c>
      <c r="J387" s="312"/>
      <c r="K387" s="43">
        <v>45000</v>
      </c>
      <c r="L387" s="43">
        <v>14000</v>
      </c>
      <c r="M387" s="42"/>
      <c r="N387" s="42"/>
      <c r="O387" s="42"/>
      <c r="P387" s="42"/>
      <c r="Q387" s="42"/>
      <c r="R387" s="42"/>
      <c r="S387" s="42">
        <v>11000</v>
      </c>
      <c r="T387" s="42">
        <f t="shared" si="64"/>
        <v>279013</v>
      </c>
      <c r="U387" s="42">
        <f t="shared" si="71"/>
        <v>64794.03</v>
      </c>
      <c r="V387" s="42">
        <v>180000</v>
      </c>
      <c r="W387" s="42">
        <f t="shared" si="65"/>
        <v>523807.03</v>
      </c>
      <c r="X387" s="42">
        <f t="shared" si="66"/>
        <v>459013</v>
      </c>
      <c r="Y387" s="42">
        <f t="shared" si="72"/>
        <v>3603950.03</v>
      </c>
    </row>
    <row r="388" spans="1:25" ht="15.6" x14ac:dyDescent="0.3">
      <c r="A388" s="47" t="s">
        <v>139</v>
      </c>
      <c r="B388" s="46">
        <v>5</v>
      </c>
      <c r="C388" s="40" t="s">
        <v>187</v>
      </c>
      <c r="D388" s="40" t="str">
        <f t="shared" si="62"/>
        <v>KMR 5</v>
      </c>
      <c r="E388" s="40" t="s">
        <v>197</v>
      </c>
      <c r="F388" s="40" t="str">
        <f t="shared" si="63"/>
        <v>KMR 5 Step8</v>
      </c>
      <c r="G388" s="43">
        <v>217997</v>
      </c>
      <c r="H388" s="312">
        <f t="shared" si="67"/>
        <v>4.298297235100209E-2</v>
      </c>
      <c r="I388" s="312">
        <f t="shared" si="68"/>
        <v>2.1904257547795819E-3</v>
      </c>
      <c r="J388" s="312"/>
      <c r="K388" s="43">
        <v>45000</v>
      </c>
      <c r="L388" s="43">
        <v>14000</v>
      </c>
      <c r="M388" s="42"/>
      <c r="N388" s="42"/>
      <c r="O388" s="42"/>
      <c r="P388" s="42"/>
      <c r="Q388" s="42"/>
      <c r="R388" s="42"/>
      <c r="S388" s="42">
        <v>11000</v>
      </c>
      <c r="T388" s="42">
        <f t="shared" si="64"/>
        <v>287997</v>
      </c>
      <c r="U388" s="42">
        <f t="shared" si="71"/>
        <v>67579.069999999992</v>
      </c>
      <c r="V388" s="42">
        <v>180000</v>
      </c>
      <c r="W388" s="42">
        <f t="shared" si="65"/>
        <v>535576.07000000007</v>
      </c>
      <c r="X388" s="42">
        <f t="shared" si="66"/>
        <v>467997</v>
      </c>
      <c r="Y388" s="42">
        <f t="shared" si="72"/>
        <v>3714543.07</v>
      </c>
    </row>
    <row r="389" spans="1:25" ht="15.6" x14ac:dyDescent="0.3">
      <c r="A389" s="47" t="s">
        <v>140</v>
      </c>
      <c r="B389" s="46">
        <v>6</v>
      </c>
      <c r="C389" s="40" t="s">
        <v>187</v>
      </c>
      <c r="D389" s="40" t="str">
        <f t="shared" ref="D389:D452" si="73">CONCATENATE(C389, " ", B389)</f>
        <v>KMR 6</v>
      </c>
      <c r="E389" s="40" t="s">
        <v>190</v>
      </c>
      <c r="F389" s="40" t="str">
        <f t="shared" ref="F389:F452" si="74">CONCATENATE(D389, " ", E389)</f>
        <v>KMR 6 Step1</v>
      </c>
      <c r="G389" s="41">
        <v>132285</v>
      </c>
      <c r="H389" s="312">
        <f t="shared" si="67"/>
        <v>-0.39317972265673379</v>
      </c>
      <c r="I389" s="312"/>
      <c r="J389" s="312"/>
      <c r="K389" s="43">
        <v>35000</v>
      </c>
      <c r="L389" s="43">
        <v>10500</v>
      </c>
      <c r="M389" s="42"/>
      <c r="N389" s="42"/>
      <c r="O389" s="42"/>
      <c r="P389" s="42"/>
      <c r="Q389" s="42"/>
      <c r="R389" s="42"/>
      <c r="S389" s="42">
        <v>7000</v>
      </c>
      <c r="T389" s="42">
        <f t="shared" ref="T389:T452" si="75">G389+K389+L389+M389+N389+O389+P389+Q389+R389+S389</f>
        <v>184785</v>
      </c>
      <c r="U389" s="42">
        <f t="shared" si="71"/>
        <v>41008.35</v>
      </c>
      <c r="V389" s="42">
        <v>180000</v>
      </c>
      <c r="W389" s="42">
        <f t="shared" ref="W389:W452" si="76" xml:space="preserve"> SUM(T389,U389,V389)</f>
        <v>405793.35</v>
      </c>
      <c r="X389" s="42">
        <f t="shared" ref="X389:X452" si="77">SUM(T389,V388)</f>
        <v>364785</v>
      </c>
      <c r="Y389" s="42">
        <f t="shared" si="72"/>
        <v>2445428.35</v>
      </c>
    </row>
    <row r="390" spans="1:25" ht="15.6" x14ac:dyDescent="0.3">
      <c r="A390" s="47" t="s">
        <v>140</v>
      </c>
      <c r="B390" s="46">
        <v>6</v>
      </c>
      <c r="C390" s="40" t="s">
        <v>187</v>
      </c>
      <c r="D390" s="40" t="str">
        <f t="shared" si="73"/>
        <v>KMR 6</v>
      </c>
      <c r="E390" s="40" t="s">
        <v>191</v>
      </c>
      <c r="F390" s="40" t="str">
        <f t="shared" si="74"/>
        <v>KMR 6 step 2</v>
      </c>
      <c r="G390" s="42">
        <v>137246</v>
      </c>
      <c r="H390" s="312">
        <f t="shared" ref="H390:H453" si="78">(G390-G389)/G389</f>
        <v>3.7502362323770647E-2</v>
      </c>
      <c r="I390" s="312"/>
      <c r="J390" s="312"/>
      <c r="K390" s="43">
        <v>35000</v>
      </c>
      <c r="L390" s="43">
        <v>10500</v>
      </c>
      <c r="M390" s="42"/>
      <c r="N390" s="42"/>
      <c r="O390" s="42"/>
      <c r="P390" s="42"/>
      <c r="Q390" s="42"/>
      <c r="R390" s="42"/>
      <c r="S390" s="42">
        <v>7000</v>
      </c>
      <c r="T390" s="42">
        <f t="shared" si="75"/>
        <v>189746</v>
      </c>
      <c r="U390" s="42">
        <f t="shared" si="71"/>
        <v>42546.26</v>
      </c>
      <c r="V390" s="42">
        <v>180000</v>
      </c>
      <c r="W390" s="42">
        <f t="shared" si="76"/>
        <v>412292.26</v>
      </c>
      <c r="X390" s="42">
        <f t="shared" si="77"/>
        <v>369746</v>
      </c>
      <c r="Y390" s="42">
        <f t="shared" si="72"/>
        <v>2506498.2599999998</v>
      </c>
    </row>
    <row r="391" spans="1:25" ht="15.6" x14ac:dyDescent="0.3">
      <c r="A391" s="47" t="s">
        <v>140</v>
      </c>
      <c r="B391" s="46">
        <v>6</v>
      </c>
      <c r="C391" s="40" t="s">
        <v>187</v>
      </c>
      <c r="D391" s="40" t="str">
        <f t="shared" si="73"/>
        <v>KMR 6</v>
      </c>
      <c r="E391" s="40" t="s">
        <v>192</v>
      </c>
      <c r="F391" s="40" t="str">
        <f t="shared" si="74"/>
        <v>KMR 6 Step3</v>
      </c>
      <c r="G391" s="42">
        <v>142405</v>
      </c>
      <c r="H391" s="312">
        <f t="shared" si="78"/>
        <v>3.7589437943546626E-2</v>
      </c>
      <c r="I391" s="312">
        <f t="shared" ref="I391:I454" si="79">H391-H390</f>
        <v>8.7075619775979496E-5</v>
      </c>
      <c r="J391" s="312"/>
      <c r="K391" s="43">
        <v>35000</v>
      </c>
      <c r="L391" s="43">
        <v>10500</v>
      </c>
      <c r="M391" s="42"/>
      <c r="N391" s="42"/>
      <c r="O391" s="42"/>
      <c r="P391" s="42"/>
      <c r="Q391" s="42"/>
      <c r="R391" s="42"/>
      <c r="S391" s="42">
        <v>7000</v>
      </c>
      <c r="T391" s="42">
        <f t="shared" si="75"/>
        <v>194905</v>
      </c>
      <c r="U391" s="42">
        <f t="shared" si="71"/>
        <v>44145.55</v>
      </c>
      <c r="V391" s="42">
        <v>180000</v>
      </c>
      <c r="W391" s="42">
        <f t="shared" si="76"/>
        <v>419050.55</v>
      </c>
      <c r="X391" s="42">
        <f t="shared" si="77"/>
        <v>374905</v>
      </c>
      <c r="Y391" s="42">
        <f t="shared" si="72"/>
        <v>2570005.5499999998</v>
      </c>
    </row>
    <row r="392" spans="1:25" ht="15.6" x14ac:dyDescent="0.3">
      <c r="A392" s="47" t="s">
        <v>140</v>
      </c>
      <c r="B392" s="46">
        <v>6</v>
      </c>
      <c r="C392" s="40" t="s">
        <v>187</v>
      </c>
      <c r="D392" s="40" t="str">
        <f t="shared" si="73"/>
        <v>KMR 6</v>
      </c>
      <c r="E392" s="40" t="s">
        <v>193</v>
      </c>
      <c r="F392" s="40" t="str">
        <f t="shared" si="74"/>
        <v>KMR 6 Step4</v>
      </c>
      <c r="G392" s="42">
        <v>147762</v>
      </c>
      <c r="H392" s="312">
        <f t="shared" si="78"/>
        <v>3.7618061163582739E-2</v>
      </c>
      <c r="I392" s="312">
        <f t="shared" si="79"/>
        <v>2.8623220036112784E-5</v>
      </c>
      <c r="J392" s="312"/>
      <c r="K392" s="43">
        <v>35000</v>
      </c>
      <c r="L392" s="43">
        <v>10500</v>
      </c>
      <c r="M392" s="42"/>
      <c r="N392" s="42"/>
      <c r="O392" s="42"/>
      <c r="P392" s="42"/>
      <c r="Q392" s="42"/>
      <c r="R392" s="42"/>
      <c r="S392" s="42">
        <v>7000</v>
      </c>
      <c r="T392" s="42">
        <f t="shared" si="75"/>
        <v>200262</v>
      </c>
      <c r="U392" s="42">
        <f t="shared" si="71"/>
        <v>45806.22</v>
      </c>
      <c r="V392" s="42">
        <v>180000</v>
      </c>
      <c r="W392" s="42">
        <f t="shared" si="76"/>
        <v>426068.22</v>
      </c>
      <c r="X392" s="42">
        <f t="shared" si="77"/>
        <v>380262</v>
      </c>
      <c r="Y392" s="42">
        <f t="shared" si="72"/>
        <v>2635950.2200000002</v>
      </c>
    </row>
    <row r="393" spans="1:25" ht="15.6" x14ac:dyDescent="0.3">
      <c r="A393" s="47" t="s">
        <v>140</v>
      </c>
      <c r="B393" s="46">
        <v>6</v>
      </c>
      <c r="C393" s="40" t="s">
        <v>187</v>
      </c>
      <c r="D393" s="40" t="str">
        <f t="shared" si="73"/>
        <v>KMR 6</v>
      </c>
      <c r="E393" s="40" t="s">
        <v>194</v>
      </c>
      <c r="F393" s="40" t="str">
        <f t="shared" si="74"/>
        <v>KMR 6 Step5</v>
      </c>
      <c r="G393" s="43">
        <v>153318</v>
      </c>
      <c r="H393" s="312">
        <f t="shared" si="78"/>
        <v>3.7601007024810167E-2</v>
      </c>
      <c r="I393" s="312">
        <f t="shared" si="79"/>
        <v>-1.705413877257228E-5</v>
      </c>
      <c r="J393" s="312"/>
      <c r="K393" s="43">
        <v>35000</v>
      </c>
      <c r="L393" s="43">
        <v>10500</v>
      </c>
      <c r="M393" s="42"/>
      <c r="N393" s="42"/>
      <c r="O393" s="42"/>
      <c r="P393" s="42"/>
      <c r="Q393" s="42"/>
      <c r="R393" s="42"/>
      <c r="S393" s="42">
        <v>7000</v>
      </c>
      <c r="T393" s="42">
        <f t="shared" si="75"/>
        <v>205818</v>
      </c>
      <c r="U393" s="42">
        <f t="shared" si="71"/>
        <v>47528.58</v>
      </c>
      <c r="V393" s="42">
        <v>180000</v>
      </c>
      <c r="W393" s="42">
        <f t="shared" si="76"/>
        <v>433346.58</v>
      </c>
      <c r="X393" s="42">
        <f t="shared" si="77"/>
        <v>385818</v>
      </c>
      <c r="Y393" s="42">
        <f t="shared" si="72"/>
        <v>2704344.58</v>
      </c>
    </row>
    <row r="394" spans="1:25" ht="15.6" x14ac:dyDescent="0.3">
      <c r="A394" s="47" t="s">
        <v>140</v>
      </c>
      <c r="B394" s="46">
        <v>6</v>
      </c>
      <c r="C394" s="40" t="s">
        <v>187</v>
      </c>
      <c r="D394" s="40" t="str">
        <f t="shared" si="73"/>
        <v>KMR 6</v>
      </c>
      <c r="E394" s="40" t="s">
        <v>195</v>
      </c>
      <c r="F394" s="40" t="str">
        <f t="shared" si="74"/>
        <v>KMR 6 Step6</v>
      </c>
      <c r="G394" s="43">
        <v>159072</v>
      </c>
      <c r="H394" s="312">
        <f t="shared" si="78"/>
        <v>3.7529839940515793E-2</v>
      </c>
      <c r="I394" s="312">
        <f t="shared" si="79"/>
        <v>-7.1167084294374017E-5</v>
      </c>
      <c r="J394" s="312"/>
      <c r="K394" s="43">
        <v>35000</v>
      </c>
      <c r="L394" s="43">
        <v>10500</v>
      </c>
      <c r="M394" s="42"/>
      <c r="N394" s="42"/>
      <c r="O394" s="42"/>
      <c r="P394" s="42"/>
      <c r="Q394" s="42"/>
      <c r="R394" s="42"/>
      <c r="S394" s="42">
        <v>7000</v>
      </c>
      <c r="T394" s="42">
        <f t="shared" si="75"/>
        <v>211572</v>
      </c>
      <c r="U394" s="42">
        <f t="shared" si="71"/>
        <v>49312.32</v>
      </c>
      <c r="V394" s="42">
        <v>180000</v>
      </c>
      <c r="W394" s="42">
        <f t="shared" si="76"/>
        <v>440884.32</v>
      </c>
      <c r="X394" s="42">
        <f t="shared" si="77"/>
        <v>391572</v>
      </c>
      <c r="Y394" s="42">
        <f t="shared" si="72"/>
        <v>2775176.32</v>
      </c>
    </row>
    <row r="395" spans="1:25" ht="15.6" x14ac:dyDescent="0.3">
      <c r="A395" s="47" t="s">
        <v>140</v>
      </c>
      <c r="B395" s="46">
        <v>6</v>
      </c>
      <c r="C395" s="40" t="s">
        <v>187</v>
      </c>
      <c r="D395" s="40" t="str">
        <f t="shared" si="73"/>
        <v>KMR 6</v>
      </c>
      <c r="E395" s="40" t="s">
        <v>196</v>
      </c>
      <c r="F395" s="40" t="str">
        <f t="shared" si="74"/>
        <v>KMR 6 Step7</v>
      </c>
      <c r="G395" s="43">
        <v>165224</v>
      </c>
      <c r="H395" s="312">
        <f t="shared" si="78"/>
        <v>3.8674311003822168E-2</v>
      </c>
      <c r="I395" s="312">
        <f t="shared" si="79"/>
        <v>1.1444710633063751E-3</v>
      </c>
      <c r="J395" s="312"/>
      <c r="K395" s="43">
        <v>35000</v>
      </c>
      <c r="L395" s="43">
        <v>10500</v>
      </c>
      <c r="M395" s="42"/>
      <c r="N395" s="42"/>
      <c r="O395" s="42"/>
      <c r="P395" s="42"/>
      <c r="Q395" s="42"/>
      <c r="R395" s="42"/>
      <c r="S395" s="42">
        <v>7000</v>
      </c>
      <c r="T395" s="42">
        <f t="shared" si="75"/>
        <v>217724</v>
      </c>
      <c r="U395" s="42">
        <f t="shared" si="71"/>
        <v>51219.44</v>
      </c>
      <c r="V395" s="42">
        <v>180000</v>
      </c>
      <c r="W395" s="42">
        <f t="shared" si="76"/>
        <v>448943.44</v>
      </c>
      <c r="X395" s="42">
        <f t="shared" si="77"/>
        <v>397724</v>
      </c>
      <c r="Y395" s="42">
        <f t="shared" si="72"/>
        <v>2850907.44</v>
      </c>
    </row>
    <row r="396" spans="1:25" ht="15.6" x14ac:dyDescent="0.3">
      <c r="A396" s="47" t="s">
        <v>140</v>
      </c>
      <c r="B396" s="46">
        <v>6</v>
      </c>
      <c r="C396" s="40" t="s">
        <v>187</v>
      </c>
      <c r="D396" s="40" t="str">
        <f t="shared" si="73"/>
        <v>KMR 6</v>
      </c>
      <c r="E396" s="40" t="s">
        <v>197</v>
      </c>
      <c r="F396" s="40" t="str">
        <f t="shared" si="74"/>
        <v>KMR 6 Step8</v>
      </c>
      <c r="G396" s="43">
        <v>171970</v>
      </c>
      <c r="H396" s="312">
        <f t="shared" si="78"/>
        <v>4.0829419454800758E-2</v>
      </c>
      <c r="I396" s="312">
        <f t="shared" si="79"/>
        <v>2.1551084509785906E-3</v>
      </c>
      <c r="J396" s="312"/>
      <c r="K396" s="43">
        <v>35000</v>
      </c>
      <c r="L396" s="43">
        <v>10500</v>
      </c>
      <c r="M396" s="42"/>
      <c r="N396" s="42"/>
      <c r="O396" s="42"/>
      <c r="P396" s="42"/>
      <c r="Q396" s="42"/>
      <c r="R396" s="42"/>
      <c r="S396" s="42">
        <v>7000</v>
      </c>
      <c r="T396" s="42">
        <f t="shared" si="75"/>
        <v>224470</v>
      </c>
      <c r="U396" s="42">
        <f t="shared" si="71"/>
        <v>53310.7</v>
      </c>
      <c r="V396" s="42">
        <v>180000</v>
      </c>
      <c r="W396" s="42">
        <f t="shared" si="76"/>
        <v>457780.7</v>
      </c>
      <c r="X396" s="42">
        <f t="shared" si="77"/>
        <v>404470</v>
      </c>
      <c r="Y396" s="42">
        <f t="shared" si="72"/>
        <v>2933950.7</v>
      </c>
    </row>
    <row r="397" spans="1:25" ht="15.6" x14ac:dyDescent="0.3">
      <c r="A397" s="47" t="s">
        <v>141</v>
      </c>
      <c r="B397" s="46">
        <v>7</v>
      </c>
      <c r="C397" s="40" t="s">
        <v>187</v>
      </c>
      <c r="D397" s="40" t="str">
        <f t="shared" si="73"/>
        <v>KMR 7</v>
      </c>
      <c r="E397" s="40" t="s">
        <v>190</v>
      </c>
      <c r="F397" s="40" t="str">
        <f t="shared" si="74"/>
        <v>KMR 7 Step1</v>
      </c>
      <c r="G397" s="42">
        <v>116410</v>
      </c>
      <c r="H397" s="312">
        <f t="shared" si="78"/>
        <v>-0.32307960690818166</v>
      </c>
      <c r="I397" s="312"/>
      <c r="J397" s="312"/>
      <c r="K397" s="42">
        <v>28000</v>
      </c>
      <c r="L397" s="42">
        <v>8500</v>
      </c>
      <c r="M397" s="42"/>
      <c r="N397" s="42"/>
      <c r="O397" s="42"/>
      <c r="P397" s="42"/>
      <c r="Q397" s="42"/>
      <c r="R397" s="42"/>
      <c r="S397" s="42">
        <v>7000</v>
      </c>
      <c r="T397" s="42">
        <f t="shared" si="75"/>
        <v>159910</v>
      </c>
      <c r="U397" s="42">
        <f t="shared" si="71"/>
        <v>36087.1</v>
      </c>
      <c r="V397" s="42">
        <v>180000</v>
      </c>
      <c r="W397" s="42">
        <f t="shared" si="76"/>
        <v>375997.1</v>
      </c>
      <c r="X397" s="42">
        <f t="shared" si="77"/>
        <v>339910</v>
      </c>
      <c r="Y397" s="42">
        <f t="shared" si="72"/>
        <v>2142007.1</v>
      </c>
    </row>
    <row r="398" spans="1:25" ht="15.6" x14ac:dyDescent="0.3">
      <c r="A398" s="47" t="s">
        <v>141</v>
      </c>
      <c r="B398" s="46">
        <v>7</v>
      </c>
      <c r="C398" s="40" t="s">
        <v>187</v>
      </c>
      <c r="D398" s="40" t="str">
        <f t="shared" si="73"/>
        <v>KMR 7</v>
      </c>
      <c r="E398" s="40" t="s">
        <v>191</v>
      </c>
      <c r="F398" s="40" t="str">
        <f t="shared" si="74"/>
        <v>KMR 7 step 2</v>
      </c>
      <c r="G398" s="42">
        <v>121399</v>
      </c>
      <c r="H398" s="312">
        <f t="shared" si="78"/>
        <v>4.2857142857142858E-2</v>
      </c>
      <c r="I398" s="312"/>
      <c r="J398" s="312"/>
      <c r="K398" s="42">
        <v>28000</v>
      </c>
      <c r="L398" s="42">
        <v>8500</v>
      </c>
      <c r="M398" s="42"/>
      <c r="N398" s="42"/>
      <c r="O398" s="42"/>
      <c r="P398" s="42"/>
      <c r="Q398" s="42"/>
      <c r="R398" s="42"/>
      <c r="S398" s="42">
        <v>7000</v>
      </c>
      <c r="T398" s="42">
        <f t="shared" si="75"/>
        <v>164899</v>
      </c>
      <c r="U398" s="42">
        <f t="shared" si="71"/>
        <v>37633.69</v>
      </c>
      <c r="V398" s="42">
        <v>180000</v>
      </c>
      <c r="W398" s="42">
        <f t="shared" si="76"/>
        <v>382532.69</v>
      </c>
      <c r="X398" s="42">
        <f t="shared" si="77"/>
        <v>344899</v>
      </c>
      <c r="Y398" s="42">
        <f t="shared" si="72"/>
        <v>2203421.69</v>
      </c>
    </row>
    <row r="399" spans="1:25" ht="15.6" x14ac:dyDescent="0.3">
      <c r="A399" s="47" t="s">
        <v>141</v>
      </c>
      <c r="B399" s="46">
        <v>7</v>
      </c>
      <c r="C399" s="40" t="s">
        <v>187</v>
      </c>
      <c r="D399" s="40" t="str">
        <f t="shared" si="73"/>
        <v>KMR 7</v>
      </c>
      <c r="E399" s="40" t="s">
        <v>192</v>
      </c>
      <c r="F399" s="40" t="str">
        <f t="shared" si="74"/>
        <v>KMR 7 Step3</v>
      </c>
      <c r="G399" s="42">
        <v>126388</v>
      </c>
      <c r="H399" s="312">
        <f t="shared" si="78"/>
        <v>4.1095890410958902E-2</v>
      </c>
      <c r="I399" s="312">
        <f t="shared" si="79"/>
        <v>-1.7612524461839557E-3</v>
      </c>
      <c r="J399" s="312"/>
      <c r="K399" s="42">
        <v>28000</v>
      </c>
      <c r="L399" s="42">
        <v>8500</v>
      </c>
      <c r="M399" s="42"/>
      <c r="N399" s="42"/>
      <c r="O399" s="42"/>
      <c r="P399" s="42"/>
      <c r="Q399" s="42"/>
      <c r="R399" s="42"/>
      <c r="S399" s="42">
        <v>7000</v>
      </c>
      <c r="T399" s="42">
        <f t="shared" si="75"/>
        <v>169888</v>
      </c>
      <c r="U399" s="42">
        <f t="shared" si="71"/>
        <v>39180.28</v>
      </c>
      <c r="V399" s="42">
        <v>180000</v>
      </c>
      <c r="W399" s="42">
        <f t="shared" si="76"/>
        <v>389068.28</v>
      </c>
      <c r="X399" s="42">
        <f t="shared" si="77"/>
        <v>349888</v>
      </c>
      <c r="Y399" s="42">
        <f t="shared" si="72"/>
        <v>2264836.2800000003</v>
      </c>
    </row>
    <row r="400" spans="1:25" ht="15.6" x14ac:dyDescent="0.3">
      <c r="A400" s="47" t="s">
        <v>141</v>
      </c>
      <c r="B400" s="46">
        <v>7</v>
      </c>
      <c r="C400" s="40" t="s">
        <v>187</v>
      </c>
      <c r="D400" s="40" t="str">
        <f t="shared" si="73"/>
        <v>KMR 7</v>
      </c>
      <c r="E400" s="40" t="s">
        <v>193</v>
      </c>
      <c r="F400" s="40" t="str">
        <f t="shared" si="74"/>
        <v>KMR 7 Step4</v>
      </c>
      <c r="G400" s="42">
        <v>131377</v>
      </c>
      <c r="H400" s="312">
        <f t="shared" si="78"/>
        <v>3.9473684210526314E-2</v>
      </c>
      <c r="I400" s="312">
        <f t="shared" si="79"/>
        <v>-1.6222062004325882E-3</v>
      </c>
      <c r="J400" s="312"/>
      <c r="K400" s="42">
        <v>28000</v>
      </c>
      <c r="L400" s="42">
        <v>8500</v>
      </c>
      <c r="M400" s="42"/>
      <c r="N400" s="42"/>
      <c r="O400" s="42"/>
      <c r="P400" s="42"/>
      <c r="Q400" s="42"/>
      <c r="R400" s="42"/>
      <c r="S400" s="42">
        <v>7000</v>
      </c>
      <c r="T400" s="42">
        <f t="shared" si="75"/>
        <v>174877</v>
      </c>
      <c r="U400" s="42">
        <f t="shared" si="71"/>
        <v>40726.870000000003</v>
      </c>
      <c r="V400" s="42">
        <v>180000</v>
      </c>
      <c r="W400" s="42">
        <f t="shared" si="76"/>
        <v>395603.87</v>
      </c>
      <c r="X400" s="42">
        <f t="shared" si="77"/>
        <v>354877</v>
      </c>
      <c r="Y400" s="42">
        <f t="shared" si="72"/>
        <v>2326250.87</v>
      </c>
    </row>
    <row r="401" spans="1:25" ht="15.6" x14ac:dyDescent="0.3">
      <c r="A401" s="47" t="s">
        <v>141</v>
      </c>
      <c r="B401" s="46">
        <v>7</v>
      </c>
      <c r="C401" s="40" t="s">
        <v>187</v>
      </c>
      <c r="D401" s="40" t="str">
        <f t="shared" si="73"/>
        <v>KMR 7</v>
      </c>
      <c r="E401" s="40" t="s">
        <v>194</v>
      </c>
      <c r="F401" s="40" t="str">
        <f t="shared" si="74"/>
        <v>KMR 7 Step5</v>
      </c>
      <c r="G401" s="42">
        <v>136367</v>
      </c>
      <c r="H401" s="312">
        <f t="shared" si="78"/>
        <v>3.7982295226713959E-2</v>
      </c>
      <c r="I401" s="312">
        <f t="shared" si="79"/>
        <v>-1.4913889838123542E-3</v>
      </c>
      <c r="J401" s="312"/>
      <c r="K401" s="42">
        <v>28000</v>
      </c>
      <c r="L401" s="42">
        <v>8500</v>
      </c>
      <c r="M401" s="42"/>
      <c r="N401" s="42"/>
      <c r="O401" s="42"/>
      <c r="P401" s="42"/>
      <c r="Q401" s="42"/>
      <c r="R401" s="42"/>
      <c r="S401" s="42">
        <v>7000</v>
      </c>
      <c r="T401" s="42">
        <f t="shared" si="75"/>
        <v>179867</v>
      </c>
      <c r="U401" s="42">
        <f t="shared" si="71"/>
        <v>42273.77</v>
      </c>
      <c r="V401" s="42">
        <v>180000</v>
      </c>
      <c r="W401" s="42">
        <f t="shared" si="76"/>
        <v>402140.77</v>
      </c>
      <c r="X401" s="42">
        <f t="shared" si="77"/>
        <v>359867</v>
      </c>
      <c r="Y401" s="42">
        <f t="shared" si="72"/>
        <v>2387677.77</v>
      </c>
    </row>
    <row r="402" spans="1:25" ht="15.6" x14ac:dyDescent="0.3">
      <c r="A402" s="47" t="s">
        <v>141</v>
      </c>
      <c r="B402" s="46">
        <v>7</v>
      </c>
      <c r="C402" s="40" t="s">
        <v>187</v>
      </c>
      <c r="D402" s="40" t="str">
        <f t="shared" si="73"/>
        <v>KMR 7</v>
      </c>
      <c r="E402" s="40" t="s">
        <v>195</v>
      </c>
      <c r="F402" s="40" t="str">
        <f t="shared" si="74"/>
        <v>KMR 7 Step6</v>
      </c>
      <c r="G402" s="42">
        <v>141356</v>
      </c>
      <c r="H402" s="312">
        <f t="shared" si="78"/>
        <v>3.658509756759333E-2</v>
      </c>
      <c r="I402" s="312">
        <f t="shared" si="79"/>
        <v>-1.3971976591206289E-3</v>
      </c>
      <c r="J402" s="312"/>
      <c r="K402" s="42">
        <v>28000</v>
      </c>
      <c r="L402" s="42">
        <v>8500</v>
      </c>
      <c r="M402" s="42"/>
      <c r="N402" s="42"/>
      <c r="O402" s="42"/>
      <c r="P402" s="42"/>
      <c r="Q402" s="42"/>
      <c r="R402" s="42"/>
      <c r="S402" s="42">
        <v>7000</v>
      </c>
      <c r="T402" s="42">
        <f t="shared" si="75"/>
        <v>184856</v>
      </c>
      <c r="U402" s="42">
        <f t="shared" si="71"/>
        <v>43820.36</v>
      </c>
      <c r="V402" s="42">
        <v>180000</v>
      </c>
      <c r="W402" s="42">
        <f t="shared" si="76"/>
        <v>408676.36</v>
      </c>
      <c r="X402" s="42">
        <f t="shared" si="77"/>
        <v>364856</v>
      </c>
      <c r="Y402" s="42">
        <f t="shared" si="72"/>
        <v>2449092.36</v>
      </c>
    </row>
    <row r="403" spans="1:25" ht="15.6" x14ac:dyDescent="0.3">
      <c r="A403" s="47" t="s">
        <v>141</v>
      </c>
      <c r="B403" s="46">
        <v>7</v>
      </c>
      <c r="C403" s="40" t="s">
        <v>187</v>
      </c>
      <c r="D403" s="40" t="str">
        <f t="shared" si="73"/>
        <v>KMR 7</v>
      </c>
      <c r="E403" s="40" t="s">
        <v>196</v>
      </c>
      <c r="F403" s="40" t="str">
        <f t="shared" si="74"/>
        <v>KMR 7 Step7</v>
      </c>
      <c r="G403" s="42">
        <v>146345</v>
      </c>
      <c r="H403" s="312">
        <f t="shared" si="78"/>
        <v>3.5293867964571721E-2</v>
      </c>
      <c r="I403" s="312">
        <f t="shared" si="79"/>
        <v>-1.2912296030216097E-3</v>
      </c>
      <c r="J403" s="312"/>
      <c r="K403" s="42">
        <v>28000</v>
      </c>
      <c r="L403" s="42">
        <v>8500</v>
      </c>
      <c r="M403" s="42"/>
      <c r="N403" s="42"/>
      <c r="O403" s="42"/>
      <c r="P403" s="42"/>
      <c r="Q403" s="42"/>
      <c r="R403" s="42"/>
      <c r="S403" s="42">
        <v>7000</v>
      </c>
      <c r="T403" s="42">
        <f t="shared" si="75"/>
        <v>189845</v>
      </c>
      <c r="U403" s="42">
        <f t="shared" si="71"/>
        <v>45366.95</v>
      </c>
      <c r="V403" s="42">
        <v>180000</v>
      </c>
      <c r="W403" s="42">
        <f t="shared" si="76"/>
        <v>415211.95</v>
      </c>
      <c r="X403" s="42">
        <f t="shared" si="77"/>
        <v>369845</v>
      </c>
      <c r="Y403" s="42">
        <f t="shared" si="72"/>
        <v>2510506.9500000002</v>
      </c>
    </row>
    <row r="404" spans="1:25" ht="15.6" x14ac:dyDescent="0.3">
      <c r="A404" s="47" t="s">
        <v>141</v>
      </c>
      <c r="B404" s="46">
        <v>7</v>
      </c>
      <c r="C404" s="40" t="s">
        <v>187</v>
      </c>
      <c r="D404" s="40" t="str">
        <f t="shared" si="73"/>
        <v>KMR 7</v>
      </c>
      <c r="E404" s="40" t="s">
        <v>197</v>
      </c>
      <c r="F404" s="40" t="str">
        <f t="shared" si="74"/>
        <v>KMR 7 Step8</v>
      </c>
      <c r="G404" s="42">
        <v>151334</v>
      </c>
      <c r="H404" s="312">
        <f t="shared" si="78"/>
        <v>3.4090676141993237E-2</v>
      </c>
      <c r="I404" s="312">
        <f t="shared" si="79"/>
        <v>-1.2031918225784838E-3</v>
      </c>
      <c r="J404" s="312"/>
      <c r="K404" s="42">
        <v>28000</v>
      </c>
      <c r="L404" s="42">
        <v>8500</v>
      </c>
      <c r="M404" s="42"/>
      <c r="N404" s="42"/>
      <c r="O404" s="42"/>
      <c r="P404" s="42"/>
      <c r="Q404" s="42"/>
      <c r="R404" s="42"/>
      <c r="S404" s="42">
        <v>7000</v>
      </c>
      <c r="T404" s="42">
        <f t="shared" si="75"/>
        <v>194834</v>
      </c>
      <c r="U404" s="42">
        <f t="shared" si="71"/>
        <v>46913.54</v>
      </c>
      <c r="V404" s="42">
        <v>180000</v>
      </c>
      <c r="W404" s="42">
        <f t="shared" si="76"/>
        <v>421747.54000000004</v>
      </c>
      <c r="X404" s="42">
        <f t="shared" si="77"/>
        <v>374834</v>
      </c>
      <c r="Y404" s="42">
        <f t="shared" si="72"/>
        <v>2571921.54</v>
      </c>
    </row>
    <row r="405" spans="1:25" ht="15.6" x14ac:dyDescent="0.3">
      <c r="A405" s="47" t="s">
        <v>142</v>
      </c>
      <c r="B405" s="46">
        <v>8</v>
      </c>
      <c r="C405" s="40" t="s">
        <v>187</v>
      </c>
      <c r="D405" s="40" t="str">
        <f t="shared" si="73"/>
        <v>KMR 8</v>
      </c>
      <c r="E405" s="40" t="s">
        <v>190</v>
      </c>
      <c r="F405" s="40" t="str">
        <f t="shared" si="74"/>
        <v>KMR 8 Step1</v>
      </c>
      <c r="G405" s="42">
        <v>87098</v>
      </c>
      <c r="H405" s="312">
        <f t="shared" si="78"/>
        <v>-0.42446509046215658</v>
      </c>
      <c r="I405" s="312"/>
      <c r="J405" s="312"/>
      <c r="K405" s="43">
        <v>16500</v>
      </c>
      <c r="L405" s="43">
        <v>7500</v>
      </c>
      <c r="M405" s="42"/>
      <c r="N405" s="42"/>
      <c r="O405" s="42"/>
      <c r="P405" s="42"/>
      <c r="Q405" s="42"/>
      <c r="R405" s="42"/>
      <c r="S405" s="42">
        <v>7000</v>
      </c>
      <c r="T405" s="42">
        <f t="shared" si="75"/>
        <v>118098</v>
      </c>
      <c r="U405" s="42">
        <f t="shared" si="71"/>
        <v>27000.38</v>
      </c>
      <c r="V405" s="42">
        <v>170000</v>
      </c>
      <c r="W405" s="42">
        <f t="shared" si="76"/>
        <v>315098.38</v>
      </c>
      <c r="X405" s="42">
        <f t="shared" si="77"/>
        <v>298098</v>
      </c>
      <c r="Y405" s="42">
        <f t="shared" si="72"/>
        <v>1621176.38</v>
      </c>
    </row>
    <row r="406" spans="1:25" ht="15.6" x14ac:dyDescent="0.3">
      <c r="A406" s="47" t="s">
        <v>142</v>
      </c>
      <c r="B406" s="46">
        <v>8</v>
      </c>
      <c r="C406" s="40" t="s">
        <v>187</v>
      </c>
      <c r="D406" s="40" t="str">
        <f t="shared" si="73"/>
        <v>KMR 8</v>
      </c>
      <c r="E406" s="40" t="s">
        <v>191</v>
      </c>
      <c r="F406" s="40" t="str">
        <f t="shared" si="74"/>
        <v>KMR 8 step 2</v>
      </c>
      <c r="G406" s="42">
        <v>90364</v>
      </c>
      <c r="H406" s="312">
        <f t="shared" si="78"/>
        <v>3.7497990769018809E-2</v>
      </c>
      <c r="I406" s="312"/>
      <c r="J406" s="312"/>
      <c r="K406" s="43">
        <v>16500</v>
      </c>
      <c r="L406" s="43">
        <v>7500</v>
      </c>
      <c r="M406" s="42"/>
      <c r="N406" s="42"/>
      <c r="O406" s="42"/>
      <c r="P406" s="42"/>
      <c r="Q406" s="42"/>
      <c r="R406" s="42"/>
      <c r="S406" s="42">
        <v>7000</v>
      </c>
      <c r="T406" s="42">
        <f t="shared" si="75"/>
        <v>121364</v>
      </c>
      <c r="U406" s="42">
        <f t="shared" si="71"/>
        <v>28012.84</v>
      </c>
      <c r="V406" s="42">
        <v>170000</v>
      </c>
      <c r="W406" s="42">
        <f t="shared" si="76"/>
        <v>319376.83999999997</v>
      </c>
      <c r="X406" s="42">
        <f t="shared" si="77"/>
        <v>291364</v>
      </c>
      <c r="Y406" s="42">
        <f t="shared" si="72"/>
        <v>1661380.84</v>
      </c>
    </row>
    <row r="407" spans="1:25" ht="15.6" x14ac:dyDescent="0.3">
      <c r="A407" s="47" t="s">
        <v>142</v>
      </c>
      <c r="B407" s="46">
        <v>8</v>
      </c>
      <c r="C407" s="40" t="s">
        <v>187</v>
      </c>
      <c r="D407" s="40" t="str">
        <f t="shared" si="73"/>
        <v>KMR 8</v>
      </c>
      <c r="E407" s="40" t="s">
        <v>192</v>
      </c>
      <c r="F407" s="40" t="str">
        <f t="shared" si="74"/>
        <v>KMR 8 Step3</v>
      </c>
      <c r="G407" s="42">
        <v>93761</v>
      </c>
      <c r="H407" s="312">
        <f t="shared" si="78"/>
        <v>3.759240405471205E-2</v>
      </c>
      <c r="I407" s="312">
        <f t="shared" si="79"/>
        <v>9.4413285693241422E-5</v>
      </c>
      <c r="J407" s="312"/>
      <c r="K407" s="43">
        <v>16500</v>
      </c>
      <c r="L407" s="43">
        <v>7500</v>
      </c>
      <c r="M407" s="42"/>
      <c r="N407" s="42"/>
      <c r="O407" s="42"/>
      <c r="P407" s="42"/>
      <c r="Q407" s="42"/>
      <c r="R407" s="42"/>
      <c r="S407" s="42">
        <v>7000</v>
      </c>
      <c r="T407" s="42">
        <f t="shared" si="75"/>
        <v>124761</v>
      </c>
      <c r="U407" s="42">
        <f t="shared" si="71"/>
        <v>29065.91</v>
      </c>
      <c r="V407" s="42">
        <v>170000</v>
      </c>
      <c r="W407" s="42">
        <f t="shared" si="76"/>
        <v>323826.91000000003</v>
      </c>
      <c r="X407" s="42">
        <f t="shared" si="77"/>
        <v>294761</v>
      </c>
      <c r="Y407" s="42">
        <f t="shared" si="72"/>
        <v>1703197.91</v>
      </c>
    </row>
    <row r="408" spans="1:25" ht="15.6" x14ac:dyDescent="0.3">
      <c r="A408" s="47" t="s">
        <v>142</v>
      </c>
      <c r="B408" s="46">
        <v>8</v>
      </c>
      <c r="C408" s="40" t="s">
        <v>187</v>
      </c>
      <c r="D408" s="40" t="str">
        <f t="shared" si="73"/>
        <v>KMR 8</v>
      </c>
      <c r="E408" s="40" t="s">
        <v>193</v>
      </c>
      <c r="F408" s="40" t="str">
        <f t="shared" si="74"/>
        <v>KMR 8 Step4</v>
      </c>
      <c r="G408" s="43">
        <v>97289</v>
      </c>
      <c r="H408" s="312">
        <f t="shared" si="78"/>
        <v>3.7627585030023142E-2</v>
      </c>
      <c r="I408" s="312">
        <f t="shared" si="79"/>
        <v>3.5180975311091545E-5</v>
      </c>
      <c r="J408" s="312"/>
      <c r="K408" s="43">
        <v>16500</v>
      </c>
      <c r="L408" s="43">
        <v>7500</v>
      </c>
      <c r="M408" s="42"/>
      <c r="N408" s="42"/>
      <c r="O408" s="42"/>
      <c r="P408" s="42"/>
      <c r="Q408" s="42"/>
      <c r="R408" s="42"/>
      <c r="S408" s="42">
        <v>7000</v>
      </c>
      <c r="T408" s="42">
        <f t="shared" si="75"/>
        <v>128289</v>
      </c>
      <c r="U408" s="42">
        <f t="shared" si="71"/>
        <v>30159.59</v>
      </c>
      <c r="V408" s="42">
        <v>170000</v>
      </c>
      <c r="W408" s="42">
        <f t="shared" si="76"/>
        <v>328448.58999999997</v>
      </c>
      <c r="X408" s="42">
        <f t="shared" si="77"/>
        <v>298289</v>
      </c>
      <c r="Y408" s="42">
        <f t="shared" si="72"/>
        <v>1746627.59</v>
      </c>
    </row>
    <row r="409" spans="1:25" ht="15.6" x14ac:dyDescent="0.3">
      <c r="A409" s="47" t="s">
        <v>142</v>
      </c>
      <c r="B409" s="46">
        <v>8</v>
      </c>
      <c r="C409" s="40" t="s">
        <v>187</v>
      </c>
      <c r="D409" s="40" t="str">
        <f t="shared" si="73"/>
        <v>KMR 8</v>
      </c>
      <c r="E409" s="40" t="s">
        <v>194</v>
      </c>
      <c r="F409" s="40" t="str">
        <f t="shared" si="74"/>
        <v>KMR 8 Step5</v>
      </c>
      <c r="G409" s="43">
        <v>100947</v>
      </c>
      <c r="H409" s="312">
        <f t="shared" si="78"/>
        <v>3.7599317497353249E-2</v>
      </c>
      <c r="I409" s="312">
        <f t="shared" si="79"/>
        <v>-2.8267532669892792E-5</v>
      </c>
      <c r="J409" s="312"/>
      <c r="K409" s="43">
        <v>16500</v>
      </c>
      <c r="L409" s="43">
        <v>7500</v>
      </c>
      <c r="M409" s="42"/>
      <c r="N409" s="42"/>
      <c r="O409" s="42"/>
      <c r="P409" s="42"/>
      <c r="Q409" s="42"/>
      <c r="R409" s="42"/>
      <c r="S409" s="42">
        <v>7000</v>
      </c>
      <c r="T409" s="42">
        <f t="shared" si="75"/>
        <v>131947</v>
      </c>
      <c r="U409" s="42">
        <f t="shared" si="71"/>
        <v>31293.57</v>
      </c>
      <c r="V409" s="42">
        <v>170000</v>
      </c>
      <c r="W409" s="42">
        <f t="shared" si="76"/>
        <v>333240.57</v>
      </c>
      <c r="X409" s="42">
        <f t="shared" si="77"/>
        <v>301947</v>
      </c>
      <c r="Y409" s="42">
        <f t="shared" si="72"/>
        <v>1791657.57</v>
      </c>
    </row>
    <row r="410" spans="1:25" ht="15.6" x14ac:dyDescent="0.3">
      <c r="A410" s="47" t="s">
        <v>142</v>
      </c>
      <c r="B410" s="46">
        <v>8</v>
      </c>
      <c r="C410" s="40" t="s">
        <v>187</v>
      </c>
      <c r="D410" s="40" t="str">
        <f t="shared" si="73"/>
        <v>KMR 8</v>
      </c>
      <c r="E410" s="40" t="s">
        <v>195</v>
      </c>
      <c r="F410" s="40" t="str">
        <f t="shared" si="74"/>
        <v>KMR 8 Step6</v>
      </c>
      <c r="G410" s="43">
        <v>104736</v>
      </c>
      <c r="H410" s="312">
        <f t="shared" si="78"/>
        <v>3.7534547832030668E-2</v>
      </c>
      <c r="I410" s="312">
        <f t="shared" si="79"/>
        <v>-6.4769665322580994E-5</v>
      </c>
      <c r="J410" s="312"/>
      <c r="K410" s="43">
        <v>16500</v>
      </c>
      <c r="L410" s="43">
        <v>7500</v>
      </c>
      <c r="M410" s="42"/>
      <c r="N410" s="42"/>
      <c r="O410" s="42"/>
      <c r="P410" s="42"/>
      <c r="Q410" s="42"/>
      <c r="R410" s="42"/>
      <c r="S410" s="42">
        <v>7000</v>
      </c>
      <c r="T410" s="42">
        <f t="shared" si="75"/>
        <v>135736</v>
      </c>
      <c r="U410" s="42">
        <f t="shared" si="71"/>
        <v>32468.16</v>
      </c>
      <c r="V410" s="42">
        <v>170000</v>
      </c>
      <c r="W410" s="42">
        <f t="shared" si="76"/>
        <v>338204.16000000003</v>
      </c>
      <c r="X410" s="42">
        <f t="shared" si="77"/>
        <v>305736</v>
      </c>
      <c r="Y410" s="42">
        <f t="shared" si="72"/>
        <v>1838300.1599999999</v>
      </c>
    </row>
    <row r="411" spans="1:25" ht="15.6" x14ac:dyDescent="0.3">
      <c r="A411" s="47" t="s">
        <v>142</v>
      </c>
      <c r="B411" s="46">
        <v>8</v>
      </c>
      <c r="C411" s="40" t="s">
        <v>187</v>
      </c>
      <c r="D411" s="40" t="str">
        <f t="shared" si="73"/>
        <v>KMR 8</v>
      </c>
      <c r="E411" s="40" t="s">
        <v>196</v>
      </c>
      <c r="F411" s="40" t="str">
        <f t="shared" si="74"/>
        <v>KMR 8 Step7</v>
      </c>
      <c r="G411" s="43">
        <v>108786</v>
      </c>
      <c r="H411" s="312">
        <f t="shared" si="78"/>
        <v>3.8668652612282313E-2</v>
      </c>
      <c r="I411" s="312">
        <f t="shared" si="79"/>
        <v>1.1341047802516449E-3</v>
      </c>
      <c r="J411" s="312"/>
      <c r="K411" s="43">
        <v>16500</v>
      </c>
      <c r="L411" s="43">
        <v>7500</v>
      </c>
      <c r="M411" s="42"/>
      <c r="N411" s="42"/>
      <c r="O411" s="42"/>
      <c r="P411" s="42"/>
      <c r="Q411" s="42"/>
      <c r="R411" s="42"/>
      <c r="S411" s="42">
        <v>7000</v>
      </c>
      <c r="T411" s="42">
        <f t="shared" si="75"/>
        <v>139786</v>
      </c>
      <c r="U411" s="42">
        <f t="shared" si="71"/>
        <v>33723.659999999996</v>
      </c>
      <c r="V411" s="42">
        <v>170000</v>
      </c>
      <c r="W411" s="42">
        <f t="shared" si="76"/>
        <v>343509.66000000003</v>
      </c>
      <c r="X411" s="42">
        <f t="shared" si="77"/>
        <v>309786</v>
      </c>
      <c r="Y411" s="42">
        <f t="shared" si="72"/>
        <v>1888155.66</v>
      </c>
    </row>
    <row r="412" spans="1:25" ht="15.6" x14ac:dyDescent="0.3">
      <c r="A412" s="47" t="s">
        <v>142</v>
      </c>
      <c r="B412" s="46">
        <v>8</v>
      </c>
      <c r="C412" s="40" t="s">
        <v>187</v>
      </c>
      <c r="D412" s="40" t="str">
        <f t="shared" si="73"/>
        <v>KMR 8</v>
      </c>
      <c r="E412" s="40" t="s">
        <v>197</v>
      </c>
      <c r="F412" s="40" t="str">
        <f t="shared" si="74"/>
        <v>KMR 8 Step8</v>
      </c>
      <c r="G412" s="43">
        <v>113228</v>
      </c>
      <c r="H412" s="312">
        <f t="shared" si="78"/>
        <v>4.0832460059198793E-2</v>
      </c>
      <c r="I412" s="312">
        <f t="shared" si="79"/>
        <v>2.1638074469164797E-3</v>
      </c>
      <c r="J412" s="312"/>
      <c r="K412" s="43">
        <v>16500</v>
      </c>
      <c r="L412" s="43">
        <v>7500</v>
      </c>
      <c r="M412" s="42"/>
      <c r="N412" s="42"/>
      <c r="O412" s="42"/>
      <c r="P412" s="42"/>
      <c r="Q412" s="42"/>
      <c r="R412" s="42"/>
      <c r="S412" s="42">
        <v>7000</v>
      </c>
      <c r="T412" s="42">
        <f t="shared" si="75"/>
        <v>144228</v>
      </c>
      <c r="U412" s="42">
        <f t="shared" si="71"/>
        <v>35100.68</v>
      </c>
      <c r="V412" s="42">
        <v>170000</v>
      </c>
      <c r="W412" s="42">
        <f t="shared" si="76"/>
        <v>349328.68</v>
      </c>
      <c r="X412" s="42">
        <f t="shared" si="77"/>
        <v>314228</v>
      </c>
      <c r="Y412" s="42">
        <f t="shared" si="72"/>
        <v>1942836.68</v>
      </c>
    </row>
    <row r="413" spans="1:25" ht="15.6" x14ac:dyDescent="0.3">
      <c r="A413" s="44" t="s">
        <v>143</v>
      </c>
      <c r="B413" s="40"/>
      <c r="C413" s="40"/>
      <c r="D413" s="40"/>
      <c r="E413" s="40"/>
      <c r="F413" s="40"/>
      <c r="G413" s="42"/>
      <c r="H413" s="312">
        <f t="shared" si="78"/>
        <v>-1</v>
      </c>
      <c r="I413" s="312"/>
      <c r="J413" s="312"/>
      <c r="K413" s="42"/>
      <c r="L413" s="42"/>
      <c r="M413" s="42"/>
      <c r="N413" s="42"/>
      <c r="O413" s="42"/>
      <c r="P413" s="42"/>
      <c r="Q413" s="42"/>
      <c r="R413" s="42"/>
      <c r="S413" s="42"/>
      <c r="T413" s="42">
        <f t="shared" si="75"/>
        <v>0</v>
      </c>
      <c r="U413" s="42"/>
      <c r="V413" s="42"/>
      <c r="W413" s="42">
        <f t="shared" si="76"/>
        <v>0</v>
      </c>
      <c r="X413" s="42">
        <f t="shared" si="77"/>
        <v>170000</v>
      </c>
      <c r="Y413" s="42"/>
    </row>
    <row r="414" spans="1:25" ht="15.6" x14ac:dyDescent="0.3">
      <c r="A414" s="39" t="s">
        <v>144</v>
      </c>
      <c r="B414" s="40">
        <v>5</v>
      </c>
      <c r="C414" s="40" t="s">
        <v>187</v>
      </c>
      <c r="D414" s="40" t="str">
        <f t="shared" si="73"/>
        <v>KMR 5</v>
      </c>
      <c r="E414" s="40" t="s">
        <v>190</v>
      </c>
      <c r="F414" s="40" t="str">
        <f t="shared" si="74"/>
        <v>KMR 5 Step1</v>
      </c>
      <c r="G414" s="42">
        <v>165149</v>
      </c>
      <c r="H414" s="312" t="e">
        <f t="shared" si="78"/>
        <v>#DIV/0!</v>
      </c>
      <c r="I414" s="312"/>
      <c r="J414" s="312"/>
      <c r="K414" s="43">
        <v>45000</v>
      </c>
      <c r="L414" s="43">
        <v>14000</v>
      </c>
      <c r="M414" s="42"/>
      <c r="N414" s="42"/>
      <c r="O414" s="42"/>
      <c r="P414" s="42"/>
      <c r="Q414" s="42"/>
      <c r="R414" s="42"/>
      <c r="S414" s="42">
        <v>11000</v>
      </c>
      <c r="T414" s="42">
        <f t="shared" si="75"/>
        <v>235149</v>
      </c>
      <c r="U414" s="42">
        <f t="shared" ref="U414:U445" si="80">G414*0.31</f>
        <v>51196.19</v>
      </c>
      <c r="V414" s="42">
        <v>180000</v>
      </c>
      <c r="W414" s="42">
        <f t="shared" si="76"/>
        <v>466345.19</v>
      </c>
      <c r="X414" s="42">
        <f t="shared" si="77"/>
        <v>235149</v>
      </c>
      <c r="Y414" s="42">
        <f t="shared" ref="Y414:Y445" si="81">((T414*12)+S414+U414+V414)</f>
        <v>3063984.19</v>
      </c>
    </row>
    <row r="415" spans="1:25" ht="15.6" x14ac:dyDescent="0.3">
      <c r="A415" s="39" t="s">
        <v>144</v>
      </c>
      <c r="B415" s="40">
        <v>5</v>
      </c>
      <c r="C415" s="40" t="s">
        <v>187</v>
      </c>
      <c r="D415" s="40" t="str">
        <f t="shared" si="73"/>
        <v>KMR 5</v>
      </c>
      <c r="E415" s="40" t="s">
        <v>191</v>
      </c>
      <c r="F415" s="40" t="str">
        <f t="shared" si="74"/>
        <v>KMR 5 step 2</v>
      </c>
      <c r="G415" s="42">
        <v>171755</v>
      </c>
      <c r="H415" s="312">
        <f t="shared" si="78"/>
        <v>4.0000242205523499E-2</v>
      </c>
      <c r="I415" s="312"/>
      <c r="J415" s="312"/>
      <c r="K415" s="43">
        <v>45000</v>
      </c>
      <c r="L415" s="43">
        <v>14000</v>
      </c>
      <c r="M415" s="42"/>
      <c r="N415" s="42"/>
      <c r="O415" s="42"/>
      <c r="P415" s="42"/>
      <c r="Q415" s="42"/>
      <c r="R415" s="42"/>
      <c r="S415" s="42">
        <v>11000</v>
      </c>
      <c r="T415" s="42">
        <f t="shared" si="75"/>
        <v>241755</v>
      </c>
      <c r="U415" s="42">
        <f t="shared" si="80"/>
        <v>53244.05</v>
      </c>
      <c r="V415" s="42">
        <v>180000</v>
      </c>
      <c r="W415" s="42">
        <f t="shared" si="76"/>
        <v>474999.05</v>
      </c>
      <c r="X415" s="42">
        <f t="shared" si="77"/>
        <v>421755</v>
      </c>
      <c r="Y415" s="42">
        <f t="shared" si="81"/>
        <v>3145304.05</v>
      </c>
    </row>
    <row r="416" spans="1:25" ht="15.6" x14ac:dyDescent="0.3">
      <c r="A416" s="39" t="s">
        <v>144</v>
      </c>
      <c r="B416" s="40">
        <v>5</v>
      </c>
      <c r="C416" s="40" t="s">
        <v>187</v>
      </c>
      <c r="D416" s="40" t="str">
        <f t="shared" si="73"/>
        <v>KMR 5</v>
      </c>
      <c r="E416" s="40" t="s">
        <v>192</v>
      </c>
      <c r="F416" s="40" t="str">
        <f t="shared" si="74"/>
        <v>KMR 5 Step3</v>
      </c>
      <c r="G416" s="42">
        <v>178625</v>
      </c>
      <c r="H416" s="312">
        <f t="shared" si="78"/>
        <v>3.9998835550638989E-2</v>
      </c>
      <c r="I416" s="312">
        <f t="shared" si="79"/>
        <v>-1.406654884510139E-6</v>
      </c>
      <c r="J416" s="312"/>
      <c r="K416" s="43">
        <v>45000</v>
      </c>
      <c r="L416" s="43">
        <v>14000</v>
      </c>
      <c r="M416" s="42"/>
      <c r="N416" s="42"/>
      <c r="O416" s="42"/>
      <c r="P416" s="42"/>
      <c r="Q416" s="42"/>
      <c r="R416" s="42"/>
      <c r="S416" s="42">
        <v>11000</v>
      </c>
      <c r="T416" s="42">
        <f t="shared" si="75"/>
        <v>248625</v>
      </c>
      <c r="U416" s="42">
        <f t="shared" si="80"/>
        <v>55373.75</v>
      </c>
      <c r="V416" s="42">
        <v>180000</v>
      </c>
      <c r="W416" s="42">
        <f t="shared" si="76"/>
        <v>483998.75</v>
      </c>
      <c r="X416" s="42">
        <f t="shared" si="77"/>
        <v>428625</v>
      </c>
      <c r="Y416" s="42">
        <f t="shared" si="81"/>
        <v>3229873.75</v>
      </c>
    </row>
    <row r="417" spans="1:25" ht="15.6" x14ac:dyDescent="0.3">
      <c r="A417" s="39" t="s">
        <v>144</v>
      </c>
      <c r="B417" s="40">
        <v>5</v>
      </c>
      <c r="C417" s="40" t="s">
        <v>187</v>
      </c>
      <c r="D417" s="40" t="str">
        <f t="shared" si="73"/>
        <v>KMR 5</v>
      </c>
      <c r="E417" s="40" t="s">
        <v>193</v>
      </c>
      <c r="F417" s="40" t="str">
        <f t="shared" si="74"/>
        <v>KMR 5 Step4</v>
      </c>
      <c r="G417" s="42">
        <v>185760</v>
      </c>
      <c r="H417" s="312">
        <f t="shared" si="78"/>
        <v>3.9944016794961512E-2</v>
      </c>
      <c r="I417" s="312">
        <f t="shared" si="79"/>
        <v>-5.4818755677477071E-5</v>
      </c>
      <c r="J417" s="312"/>
      <c r="K417" s="43">
        <v>45000</v>
      </c>
      <c r="L417" s="43">
        <v>14000</v>
      </c>
      <c r="M417" s="42"/>
      <c r="N417" s="42"/>
      <c r="O417" s="42"/>
      <c r="P417" s="42"/>
      <c r="Q417" s="42"/>
      <c r="R417" s="42"/>
      <c r="S417" s="42">
        <v>11000</v>
      </c>
      <c r="T417" s="42">
        <f t="shared" si="75"/>
        <v>255760</v>
      </c>
      <c r="U417" s="42">
        <f t="shared" si="80"/>
        <v>57585.599999999999</v>
      </c>
      <c r="V417" s="42">
        <v>180000</v>
      </c>
      <c r="W417" s="42">
        <f t="shared" si="76"/>
        <v>493345.6</v>
      </c>
      <c r="X417" s="42">
        <f t="shared" si="77"/>
        <v>435760</v>
      </c>
      <c r="Y417" s="42">
        <f t="shared" si="81"/>
        <v>3317705.6</v>
      </c>
    </row>
    <row r="418" spans="1:25" ht="15.6" x14ac:dyDescent="0.3">
      <c r="A418" s="39" t="s">
        <v>144</v>
      </c>
      <c r="B418" s="40">
        <v>5</v>
      </c>
      <c r="C418" s="40" t="s">
        <v>187</v>
      </c>
      <c r="D418" s="40" t="str">
        <f t="shared" si="73"/>
        <v>KMR 5</v>
      </c>
      <c r="E418" s="40" t="s">
        <v>194</v>
      </c>
      <c r="F418" s="40" t="str">
        <f t="shared" si="74"/>
        <v>KMR 5 Step5</v>
      </c>
      <c r="G418" s="43">
        <v>193158</v>
      </c>
      <c r="H418" s="312">
        <f t="shared" si="78"/>
        <v>3.9825581395348836E-2</v>
      </c>
      <c r="I418" s="312">
        <f t="shared" si="79"/>
        <v>-1.1843539961267635E-4</v>
      </c>
      <c r="J418" s="312"/>
      <c r="K418" s="43">
        <v>45000</v>
      </c>
      <c r="L418" s="43">
        <v>14000</v>
      </c>
      <c r="M418" s="42"/>
      <c r="N418" s="42"/>
      <c r="O418" s="42"/>
      <c r="P418" s="42"/>
      <c r="Q418" s="42"/>
      <c r="R418" s="42"/>
      <c r="S418" s="42">
        <v>11000</v>
      </c>
      <c r="T418" s="42">
        <f t="shared" si="75"/>
        <v>263158</v>
      </c>
      <c r="U418" s="42">
        <f t="shared" si="80"/>
        <v>59878.98</v>
      </c>
      <c r="V418" s="42">
        <v>180000</v>
      </c>
      <c r="W418" s="42">
        <f t="shared" si="76"/>
        <v>503036.98</v>
      </c>
      <c r="X418" s="42">
        <f t="shared" si="77"/>
        <v>443158</v>
      </c>
      <c r="Y418" s="42">
        <f t="shared" si="81"/>
        <v>3408774.98</v>
      </c>
    </row>
    <row r="419" spans="1:25" ht="15.6" x14ac:dyDescent="0.3">
      <c r="A419" s="39" t="s">
        <v>144</v>
      </c>
      <c r="B419" s="40">
        <v>5</v>
      </c>
      <c r="C419" s="40" t="s">
        <v>187</v>
      </c>
      <c r="D419" s="40" t="str">
        <f t="shared" si="73"/>
        <v>KMR 5</v>
      </c>
      <c r="E419" s="40" t="s">
        <v>195</v>
      </c>
      <c r="F419" s="40" t="str">
        <f t="shared" si="74"/>
        <v>KMR 5 Step6</v>
      </c>
      <c r="G419" s="43">
        <v>200821</v>
      </c>
      <c r="H419" s="312">
        <f t="shared" si="78"/>
        <v>3.9672185464749064E-2</v>
      </c>
      <c r="I419" s="312">
        <f t="shared" si="79"/>
        <v>-1.5339593059977147E-4</v>
      </c>
      <c r="J419" s="312"/>
      <c r="K419" s="43">
        <v>45000</v>
      </c>
      <c r="L419" s="43">
        <v>14000</v>
      </c>
      <c r="M419" s="42"/>
      <c r="N419" s="42"/>
      <c r="O419" s="42"/>
      <c r="P419" s="42"/>
      <c r="Q419" s="42"/>
      <c r="R419" s="42"/>
      <c r="S419" s="42">
        <v>11000</v>
      </c>
      <c r="T419" s="42">
        <f t="shared" si="75"/>
        <v>270821</v>
      </c>
      <c r="U419" s="42">
        <f t="shared" si="80"/>
        <v>62254.51</v>
      </c>
      <c r="V419" s="42">
        <v>180000</v>
      </c>
      <c r="W419" s="42">
        <f t="shared" si="76"/>
        <v>513075.51</v>
      </c>
      <c r="X419" s="42">
        <f t="shared" si="77"/>
        <v>450821</v>
      </c>
      <c r="Y419" s="42">
        <f t="shared" si="81"/>
        <v>3503106.51</v>
      </c>
    </row>
    <row r="420" spans="1:25" ht="15.6" x14ac:dyDescent="0.3">
      <c r="A420" s="39" t="s">
        <v>144</v>
      </c>
      <c r="B420" s="40">
        <v>5</v>
      </c>
      <c r="C420" s="40" t="s">
        <v>187</v>
      </c>
      <c r="D420" s="40" t="str">
        <f t="shared" si="73"/>
        <v>KMR 5</v>
      </c>
      <c r="E420" s="40" t="s">
        <v>196</v>
      </c>
      <c r="F420" s="40" t="str">
        <f t="shared" si="74"/>
        <v>KMR 5 Step7</v>
      </c>
      <c r="G420" s="43">
        <v>209013</v>
      </c>
      <c r="H420" s="312">
        <f t="shared" si="78"/>
        <v>4.0792546596222508E-2</v>
      </c>
      <c r="I420" s="312">
        <f t="shared" si="79"/>
        <v>1.1203611314734435E-3</v>
      </c>
      <c r="J420" s="312"/>
      <c r="K420" s="43">
        <v>45000</v>
      </c>
      <c r="L420" s="43">
        <v>14000</v>
      </c>
      <c r="M420" s="42"/>
      <c r="N420" s="42"/>
      <c r="O420" s="42"/>
      <c r="P420" s="42"/>
      <c r="Q420" s="42"/>
      <c r="R420" s="42"/>
      <c r="S420" s="42">
        <v>11000</v>
      </c>
      <c r="T420" s="42">
        <f t="shared" si="75"/>
        <v>279013</v>
      </c>
      <c r="U420" s="42">
        <f t="shared" si="80"/>
        <v>64794.03</v>
      </c>
      <c r="V420" s="42">
        <v>180000</v>
      </c>
      <c r="W420" s="42">
        <f t="shared" si="76"/>
        <v>523807.03</v>
      </c>
      <c r="X420" s="42">
        <f t="shared" si="77"/>
        <v>459013</v>
      </c>
      <c r="Y420" s="42">
        <f t="shared" si="81"/>
        <v>3603950.03</v>
      </c>
    </row>
    <row r="421" spans="1:25" ht="15.6" x14ac:dyDescent="0.3">
      <c r="A421" s="39" t="s">
        <v>144</v>
      </c>
      <c r="B421" s="40">
        <v>5</v>
      </c>
      <c r="C421" s="40" t="s">
        <v>187</v>
      </c>
      <c r="D421" s="40" t="str">
        <f t="shared" si="73"/>
        <v>KMR 5</v>
      </c>
      <c r="E421" s="40" t="s">
        <v>197</v>
      </c>
      <c r="F421" s="40" t="str">
        <f t="shared" si="74"/>
        <v>KMR 5 Step8</v>
      </c>
      <c r="G421" s="43">
        <v>217997</v>
      </c>
      <c r="H421" s="312">
        <f t="shared" si="78"/>
        <v>4.298297235100209E-2</v>
      </c>
      <c r="I421" s="312">
        <f t="shared" si="79"/>
        <v>2.1904257547795819E-3</v>
      </c>
      <c r="J421" s="312"/>
      <c r="K421" s="43">
        <v>45000</v>
      </c>
      <c r="L421" s="43">
        <v>14000</v>
      </c>
      <c r="M421" s="42"/>
      <c r="N421" s="42"/>
      <c r="O421" s="42"/>
      <c r="P421" s="42"/>
      <c r="Q421" s="42"/>
      <c r="R421" s="42"/>
      <c r="S421" s="42">
        <v>11000</v>
      </c>
      <c r="T421" s="42">
        <f t="shared" si="75"/>
        <v>287997</v>
      </c>
      <c r="U421" s="42">
        <f t="shared" si="80"/>
        <v>67579.069999999992</v>
      </c>
      <c r="V421" s="42">
        <v>180000</v>
      </c>
      <c r="W421" s="42">
        <f t="shared" si="76"/>
        <v>535576.07000000007</v>
      </c>
      <c r="X421" s="42">
        <f t="shared" si="77"/>
        <v>467997</v>
      </c>
      <c r="Y421" s="42">
        <f t="shared" si="81"/>
        <v>3714543.07</v>
      </c>
    </row>
    <row r="422" spans="1:25" ht="15.6" x14ac:dyDescent="0.3">
      <c r="A422" s="39" t="s">
        <v>145</v>
      </c>
      <c r="B422" s="40">
        <v>6</v>
      </c>
      <c r="C422" s="40" t="s">
        <v>187</v>
      </c>
      <c r="D422" s="40" t="str">
        <f t="shared" si="73"/>
        <v>KMR 6</v>
      </c>
      <c r="E422" s="40" t="s">
        <v>190</v>
      </c>
      <c r="F422" s="40" t="str">
        <f t="shared" si="74"/>
        <v>KMR 6 Step1</v>
      </c>
      <c r="G422" s="41">
        <v>132285</v>
      </c>
      <c r="H422" s="312">
        <f t="shared" si="78"/>
        <v>-0.39317972265673379</v>
      </c>
      <c r="I422" s="312"/>
      <c r="J422" s="312"/>
      <c r="K422" s="43">
        <v>35000</v>
      </c>
      <c r="L422" s="43">
        <v>10500</v>
      </c>
      <c r="M422" s="42"/>
      <c r="N422" s="42"/>
      <c r="O422" s="42"/>
      <c r="P422" s="42"/>
      <c r="Q422" s="42"/>
      <c r="R422" s="42"/>
      <c r="S422" s="42">
        <v>7000</v>
      </c>
      <c r="T422" s="42">
        <f t="shared" si="75"/>
        <v>184785</v>
      </c>
      <c r="U422" s="42">
        <f t="shared" si="80"/>
        <v>41008.35</v>
      </c>
      <c r="V422" s="42">
        <v>180000</v>
      </c>
      <c r="W422" s="42">
        <f t="shared" si="76"/>
        <v>405793.35</v>
      </c>
      <c r="X422" s="42">
        <f t="shared" si="77"/>
        <v>364785</v>
      </c>
      <c r="Y422" s="42">
        <f t="shared" si="81"/>
        <v>2445428.35</v>
      </c>
    </row>
    <row r="423" spans="1:25" ht="15.6" x14ac:dyDescent="0.3">
      <c r="A423" s="39" t="s">
        <v>145</v>
      </c>
      <c r="B423" s="40">
        <v>6</v>
      </c>
      <c r="C423" s="40" t="s">
        <v>187</v>
      </c>
      <c r="D423" s="40" t="str">
        <f t="shared" si="73"/>
        <v>KMR 6</v>
      </c>
      <c r="E423" s="40" t="s">
        <v>191</v>
      </c>
      <c r="F423" s="40" t="str">
        <f t="shared" si="74"/>
        <v>KMR 6 step 2</v>
      </c>
      <c r="G423" s="42">
        <v>137246</v>
      </c>
      <c r="H423" s="312">
        <f t="shared" si="78"/>
        <v>3.7502362323770647E-2</v>
      </c>
      <c r="I423" s="312"/>
      <c r="J423" s="312"/>
      <c r="K423" s="43">
        <v>35000</v>
      </c>
      <c r="L423" s="43">
        <v>10500</v>
      </c>
      <c r="M423" s="42"/>
      <c r="N423" s="42"/>
      <c r="O423" s="42"/>
      <c r="P423" s="42"/>
      <c r="Q423" s="42"/>
      <c r="R423" s="42"/>
      <c r="S423" s="42">
        <v>7000</v>
      </c>
      <c r="T423" s="42">
        <f t="shared" si="75"/>
        <v>189746</v>
      </c>
      <c r="U423" s="42">
        <f t="shared" si="80"/>
        <v>42546.26</v>
      </c>
      <c r="V423" s="42">
        <v>180000</v>
      </c>
      <c r="W423" s="42">
        <f t="shared" si="76"/>
        <v>412292.26</v>
      </c>
      <c r="X423" s="42">
        <f t="shared" si="77"/>
        <v>369746</v>
      </c>
      <c r="Y423" s="42">
        <f t="shared" si="81"/>
        <v>2506498.2599999998</v>
      </c>
    </row>
    <row r="424" spans="1:25" ht="15.6" x14ac:dyDescent="0.3">
      <c r="A424" s="39" t="s">
        <v>145</v>
      </c>
      <c r="B424" s="40">
        <v>6</v>
      </c>
      <c r="C424" s="40" t="s">
        <v>187</v>
      </c>
      <c r="D424" s="40" t="str">
        <f t="shared" si="73"/>
        <v>KMR 6</v>
      </c>
      <c r="E424" s="40" t="s">
        <v>192</v>
      </c>
      <c r="F424" s="40" t="str">
        <f t="shared" si="74"/>
        <v>KMR 6 Step3</v>
      </c>
      <c r="G424" s="42">
        <v>142405</v>
      </c>
      <c r="H424" s="312">
        <f t="shared" si="78"/>
        <v>3.7589437943546626E-2</v>
      </c>
      <c r="I424" s="312">
        <f t="shared" si="79"/>
        <v>8.7075619775979496E-5</v>
      </c>
      <c r="J424" s="312"/>
      <c r="K424" s="43">
        <v>35000</v>
      </c>
      <c r="L424" s="43">
        <v>10500</v>
      </c>
      <c r="M424" s="42"/>
      <c r="N424" s="42"/>
      <c r="O424" s="42"/>
      <c r="P424" s="42"/>
      <c r="Q424" s="42"/>
      <c r="R424" s="42"/>
      <c r="S424" s="42">
        <v>7000</v>
      </c>
      <c r="T424" s="42">
        <f t="shared" si="75"/>
        <v>194905</v>
      </c>
      <c r="U424" s="42">
        <f t="shared" si="80"/>
        <v>44145.55</v>
      </c>
      <c r="V424" s="42">
        <v>180000</v>
      </c>
      <c r="W424" s="42">
        <f t="shared" si="76"/>
        <v>419050.55</v>
      </c>
      <c r="X424" s="42">
        <f t="shared" si="77"/>
        <v>374905</v>
      </c>
      <c r="Y424" s="42">
        <f t="shared" si="81"/>
        <v>2570005.5499999998</v>
      </c>
    </row>
    <row r="425" spans="1:25" ht="15.6" x14ac:dyDescent="0.3">
      <c r="A425" s="39" t="s">
        <v>145</v>
      </c>
      <c r="B425" s="40">
        <v>6</v>
      </c>
      <c r="C425" s="40" t="s">
        <v>187</v>
      </c>
      <c r="D425" s="40" t="str">
        <f t="shared" si="73"/>
        <v>KMR 6</v>
      </c>
      <c r="E425" s="40" t="s">
        <v>193</v>
      </c>
      <c r="F425" s="40" t="str">
        <f t="shared" si="74"/>
        <v>KMR 6 Step4</v>
      </c>
      <c r="G425" s="42">
        <v>147762</v>
      </c>
      <c r="H425" s="312">
        <f t="shared" si="78"/>
        <v>3.7618061163582739E-2</v>
      </c>
      <c r="I425" s="312">
        <f t="shared" si="79"/>
        <v>2.8623220036112784E-5</v>
      </c>
      <c r="J425" s="312"/>
      <c r="K425" s="43">
        <v>35000</v>
      </c>
      <c r="L425" s="43">
        <v>10500</v>
      </c>
      <c r="M425" s="42"/>
      <c r="N425" s="42"/>
      <c r="O425" s="42"/>
      <c r="P425" s="42"/>
      <c r="Q425" s="42"/>
      <c r="R425" s="42"/>
      <c r="S425" s="42">
        <v>7000</v>
      </c>
      <c r="T425" s="42">
        <f t="shared" si="75"/>
        <v>200262</v>
      </c>
      <c r="U425" s="42">
        <f t="shared" si="80"/>
        <v>45806.22</v>
      </c>
      <c r="V425" s="42">
        <v>180000</v>
      </c>
      <c r="W425" s="42">
        <f t="shared" si="76"/>
        <v>426068.22</v>
      </c>
      <c r="X425" s="42">
        <f t="shared" si="77"/>
        <v>380262</v>
      </c>
      <c r="Y425" s="42">
        <f t="shared" si="81"/>
        <v>2635950.2200000002</v>
      </c>
    </row>
    <row r="426" spans="1:25" ht="15.6" x14ac:dyDescent="0.3">
      <c r="A426" s="39" t="s">
        <v>145</v>
      </c>
      <c r="B426" s="40">
        <v>6</v>
      </c>
      <c r="C426" s="40" t="s">
        <v>187</v>
      </c>
      <c r="D426" s="40" t="str">
        <f t="shared" si="73"/>
        <v>KMR 6</v>
      </c>
      <c r="E426" s="40" t="s">
        <v>194</v>
      </c>
      <c r="F426" s="40" t="str">
        <f t="shared" si="74"/>
        <v>KMR 6 Step5</v>
      </c>
      <c r="G426" s="43">
        <v>153318</v>
      </c>
      <c r="H426" s="312">
        <f t="shared" si="78"/>
        <v>3.7601007024810167E-2</v>
      </c>
      <c r="I426" s="312">
        <f t="shared" si="79"/>
        <v>-1.705413877257228E-5</v>
      </c>
      <c r="J426" s="312"/>
      <c r="K426" s="43">
        <v>35000</v>
      </c>
      <c r="L426" s="43">
        <v>10500</v>
      </c>
      <c r="M426" s="42"/>
      <c r="N426" s="42"/>
      <c r="O426" s="42"/>
      <c r="P426" s="42"/>
      <c r="Q426" s="42"/>
      <c r="R426" s="42"/>
      <c r="S426" s="42">
        <v>7000</v>
      </c>
      <c r="T426" s="42">
        <f t="shared" si="75"/>
        <v>205818</v>
      </c>
      <c r="U426" s="42">
        <f t="shared" si="80"/>
        <v>47528.58</v>
      </c>
      <c r="V426" s="42">
        <v>180000</v>
      </c>
      <c r="W426" s="42">
        <f t="shared" si="76"/>
        <v>433346.58</v>
      </c>
      <c r="X426" s="42">
        <f t="shared" si="77"/>
        <v>385818</v>
      </c>
      <c r="Y426" s="42">
        <f t="shared" si="81"/>
        <v>2704344.58</v>
      </c>
    </row>
    <row r="427" spans="1:25" ht="15.6" x14ac:dyDescent="0.3">
      <c r="A427" s="39" t="s">
        <v>145</v>
      </c>
      <c r="B427" s="40">
        <v>6</v>
      </c>
      <c r="C427" s="40" t="s">
        <v>187</v>
      </c>
      <c r="D427" s="40" t="str">
        <f t="shared" si="73"/>
        <v>KMR 6</v>
      </c>
      <c r="E427" s="40" t="s">
        <v>195</v>
      </c>
      <c r="F427" s="40" t="str">
        <f t="shared" si="74"/>
        <v>KMR 6 Step6</v>
      </c>
      <c r="G427" s="43">
        <v>159072</v>
      </c>
      <c r="H427" s="312">
        <f t="shared" si="78"/>
        <v>3.7529839940515793E-2</v>
      </c>
      <c r="I427" s="312">
        <f t="shared" si="79"/>
        <v>-7.1167084294374017E-5</v>
      </c>
      <c r="J427" s="312"/>
      <c r="K427" s="43">
        <v>35000</v>
      </c>
      <c r="L427" s="43">
        <v>10500</v>
      </c>
      <c r="M427" s="42"/>
      <c r="N427" s="42"/>
      <c r="O427" s="42"/>
      <c r="P427" s="42"/>
      <c r="Q427" s="42"/>
      <c r="R427" s="42"/>
      <c r="S427" s="42">
        <v>7000</v>
      </c>
      <c r="T427" s="42">
        <f t="shared" si="75"/>
        <v>211572</v>
      </c>
      <c r="U427" s="42">
        <f t="shared" si="80"/>
        <v>49312.32</v>
      </c>
      <c r="V427" s="42">
        <v>180000</v>
      </c>
      <c r="W427" s="42">
        <f t="shared" si="76"/>
        <v>440884.32</v>
      </c>
      <c r="X427" s="42">
        <f t="shared" si="77"/>
        <v>391572</v>
      </c>
      <c r="Y427" s="42">
        <f t="shared" si="81"/>
        <v>2775176.32</v>
      </c>
    </row>
    <row r="428" spans="1:25" ht="15.6" x14ac:dyDescent="0.3">
      <c r="A428" s="39" t="s">
        <v>145</v>
      </c>
      <c r="B428" s="40">
        <v>6</v>
      </c>
      <c r="C428" s="40" t="s">
        <v>187</v>
      </c>
      <c r="D428" s="40" t="str">
        <f t="shared" si="73"/>
        <v>KMR 6</v>
      </c>
      <c r="E428" s="40" t="s">
        <v>196</v>
      </c>
      <c r="F428" s="40" t="str">
        <f t="shared" si="74"/>
        <v>KMR 6 Step7</v>
      </c>
      <c r="G428" s="43">
        <v>165224</v>
      </c>
      <c r="H428" s="312">
        <f t="shared" si="78"/>
        <v>3.8674311003822168E-2</v>
      </c>
      <c r="I428" s="312">
        <f t="shared" si="79"/>
        <v>1.1444710633063751E-3</v>
      </c>
      <c r="J428" s="312"/>
      <c r="K428" s="43">
        <v>35000</v>
      </c>
      <c r="L428" s="43">
        <v>10500</v>
      </c>
      <c r="M428" s="42"/>
      <c r="N428" s="42"/>
      <c r="O428" s="42"/>
      <c r="P428" s="42"/>
      <c r="Q428" s="42"/>
      <c r="R428" s="42"/>
      <c r="S428" s="42">
        <v>7000</v>
      </c>
      <c r="T428" s="42">
        <f t="shared" si="75"/>
        <v>217724</v>
      </c>
      <c r="U428" s="42">
        <f t="shared" si="80"/>
        <v>51219.44</v>
      </c>
      <c r="V428" s="42">
        <v>180000</v>
      </c>
      <c r="W428" s="42">
        <f t="shared" si="76"/>
        <v>448943.44</v>
      </c>
      <c r="X428" s="42">
        <f t="shared" si="77"/>
        <v>397724</v>
      </c>
      <c r="Y428" s="42">
        <f t="shared" si="81"/>
        <v>2850907.44</v>
      </c>
    </row>
    <row r="429" spans="1:25" ht="15.6" x14ac:dyDescent="0.3">
      <c r="A429" s="39" t="s">
        <v>145</v>
      </c>
      <c r="B429" s="40">
        <v>6</v>
      </c>
      <c r="C429" s="40" t="s">
        <v>187</v>
      </c>
      <c r="D429" s="40" t="str">
        <f t="shared" si="73"/>
        <v>KMR 6</v>
      </c>
      <c r="E429" s="40" t="s">
        <v>197</v>
      </c>
      <c r="F429" s="40" t="str">
        <f t="shared" si="74"/>
        <v>KMR 6 Step8</v>
      </c>
      <c r="G429" s="43">
        <v>171970</v>
      </c>
      <c r="H429" s="312">
        <f t="shared" si="78"/>
        <v>4.0829419454800758E-2</v>
      </c>
      <c r="I429" s="312">
        <f t="shared" si="79"/>
        <v>2.1551084509785906E-3</v>
      </c>
      <c r="J429" s="312"/>
      <c r="K429" s="43">
        <v>35000</v>
      </c>
      <c r="L429" s="43">
        <v>10500</v>
      </c>
      <c r="M429" s="42"/>
      <c r="N429" s="42"/>
      <c r="O429" s="42"/>
      <c r="P429" s="42"/>
      <c r="Q429" s="42"/>
      <c r="R429" s="42"/>
      <c r="S429" s="42">
        <v>7000</v>
      </c>
      <c r="T429" s="42">
        <f t="shared" si="75"/>
        <v>224470</v>
      </c>
      <c r="U429" s="42">
        <f t="shared" si="80"/>
        <v>53310.7</v>
      </c>
      <c r="V429" s="42">
        <v>180000</v>
      </c>
      <c r="W429" s="42">
        <f t="shared" si="76"/>
        <v>457780.7</v>
      </c>
      <c r="X429" s="42">
        <f t="shared" si="77"/>
        <v>404470</v>
      </c>
      <c r="Y429" s="42">
        <f t="shared" si="81"/>
        <v>2933950.7</v>
      </c>
    </row>
    <row r="430" spans="1:25" ht="15.6" x14ac:dyDescent="0.3">
      <c r="A430" s="39" t="s">
        <v>146</v>
      </c>
      <c r="B430" s="40">
        <v>7</v>
      </c>
      <c r="C430" s="40" t="s">
        <v>187</v>
      </c>
      <c r="D430" s="40" t="str">
        <f t="shared" si="73"/>
        <v>KMR 7</v>
      </c>
      <c r="E430" s="40" t="s">
        <v>190</v>
      </c>
      <c r="F430" s="40" t="str">
        <f t="shared" si="74"/>
        <v>KMR 7 Step1</v>
      </c>
      <c r="G430" s="42">
        <v>116410</v>
      </c>
      <c r="H430" s="312">
        <f t="shared" si="78"/>
        <v>-0.32307960690818166</v>
      </c>
      <c r="I430" s="312"/>
      <c r="J430" s="312"/>
      <c r="K430" s="42">
        <v>28000</v>
      </c>
      <c r="L430" s="42">
        <v>8500</v>
      </c>
      <c r="M430" s="42"/>
      <c r="N430" s="42"/>
      <c r="O430" s="42"/>
      <c r="P430" s="42"/>
      <c r="Q430" s="42"/>
      <c r="R430" s="42"/>
      <c r="S430" s="42">
        <v>7000</v>
      </c>
      <c r="T430" s="42">
        <f t="shared" si="75"/>
        <v>159910</v>
      </c>
      <c r="U430" s="42">
        <f t="shared" si="80"/>
        <v>36087.1</v>
      </c>
      <c r="V430" s="42">
        <v>180000</v>
      </c>
      <c r="W430" s="42">
        <f t="shared" si="76"/>
        <v>375997.1</v>
      </c>
      <c r="X430" s="42">
        <f t="shared" si="77"/>
        <v>339910</v>
      </c>
      <c r="Y430" s="42">
        <f t="shared" si="81"/>
        <v>2142007.1</v>
      </c>
    </row>
    <row r="431" spans="1:25" ht="15.6" x14ac:dyDescent="0.3">
      <c r="A431" s="39" t="s">
        <v>146</v>
      </c>
      <c r="B431" s="40">
        <v>7</v>
      </c>
      <c r="C431" s="40" t="s">
        <v>187</v>
      </c>
      <c r="D431" s="40" t="str">
        <f t="shared" si="73"/>
        <v>KMR 7</v>
      </c>
      <c r="E431" s="40" t="s">
        <v>191</v>
      </c>
      <c r="F431" s="40" t="str">
        <f t="shared" si="74"/>
        <v>KMR 7 step 2</v>
      </c>
      <c r="G431" s="42">
        <v>121399</v>
      </c>
      <c r="H431" s="312">
        <f t="shared" si="78"/>
        <v>4.2857142857142858E-2</v>
      </c>
      <c r="I431" s="312"/>
      <c r="J431" s="312"/>
      <c r="K431" s="42">
        <v>28000</v>
      </c>
      <c r="L431" s="42">
        <v>8500</v>
      </c>
      <c r="M431" s="42"/>
      <c r="N431" s="42"/>
      <c r="O431" s="42"/>
      <c r="P431" s="42"/>
      <c r="Q431" s="42"/>
      <c r="R431" s="42"/>
      <c r="S431" s="42">
        <v>7000</v>
      </c>
      <c r="T431" s="42">
        <f t="shared" si="75"/>
        <v>164899</v>
      </c>
      <c r="U431" s="42">
        <f t="shared" si="80"/>
        <v>37633.69</v>
      </c>
      <c r="V431" s="42">
        <v>180000</v>
      </c>
      <c r="W431" s="42">
        <f t="shared" si="76"/>
        <v>382532.69</v>
      </c>
      <c r="X431" s="42">
        <f t="shared" si="77"/>
        <v>344899</v>
      </c>
      <c r="Y431" s="42">
        <f t="shared" si="81"/>
        <v>2203421.69</v>
      </c>
    </row>
    <row r="432" spans="1:25" ht="15.6" x14ac:dyDescent="0.3">
      <c r="A432" s="39" t="s">
        <v>146</v>
      </c>
      <c r="B432" s="40">
        <v>7</v>
      </c>
      <c r="C432" s="40" t="s">
        <v>187</v>
      </c>
      <c r="D432" s="40" t="str">
        <f t="shared" si="73"/>
        <v>KMR 7</v>
      </c>
      <c r="E432" s="40" t="s">
        <v>192</v>
      </c>
      <c r="F432" s="40" t="str">
        <f t="shared" si="74"/>
        <v>KMR 7 Step3</v>
      </c>
      <c r="G432" s="42">
        <v>126388</v>
      </c>
      <c r="H432" s="312">
        <f t="shared" si="78"/>
        <v>4.1095890410958902E-2</v>
      </c>
      <c r="I432" s="312">
        <f t="shared" si="79"/>
        <v>-1.7612524461839557E-3</v>
      </c>
      <c r="J432" s="312"/>
      <c r="K432" s="42">
        <v>28000</v>
      </c>
      <c r="L432" s="42">
        <v>8500</v>
      </c>
      <c r="M432" s="42"/>
      <c r="N432" s="42"/>
      <c r="O432" s="42"/>
      <c r="P432" s="42"/>
      <c r="Q432" s="42"/>
      <c r="R432" s="42"/>
      <c r="S432" s="42">
        <v>7000</v>
      </c>
      <c r="T432" s="42">
        <f t="shared" si="75"/>
        <v>169888</v>
      </c>
      <c r="U432" s="42">
        <f t="shared" si="80"/>
        <v>39180.28</v>
      </c>
      <c r="V432" s="42">
        <v>180000</v>
      </c>
      <c r="W432" s="42">
        <f t="shared" si="76"/>
        <v>389068.28</v>
      </c>
      <c r="X432" s="42">
        <f t="shared" si="77"/>
        <v>349888</v>
      </c>
      <c r="Y432" s="42">
        <f t="shared" si="81"/>
        <v>2264836.2800000003</v>
      </c>
    </row>
    <row r="433" spans="1:25" ht="15.6" x14ac:dyDescent="0.3">
      <c r="A433" s="39" t="s">
        <v>146</v>
      </c>
      <c r="B433" s="40">
        <v>7</v>
      </c>
      <c r="C433" s="40" t="s">
        <v>187</v>
      </c>
      <c r="D433" s="40" t="str">
        <f t="shared" si="73"/>
        <v>KMR 7</v>
      </c>
      <c r="E433" s="40" t="s">
        <v>193</v>
      </c>
      <c r="F433" s="40" t="str">
        <f t="shared" si="74"/>
        <v>KMR 7 Step4</v>
      </c>
      <c r="G433" s="42">
        <v>131377</v>
      </c>
      <c r="H433" s="312">
        <f t="shared" si="78"/>
        <v>3.9473684210526314E-2</v>
      </c>
      <c r="I433" s="312">
        <f t="shared" si="79"/>
        <v>-1.6222062004325882E-3</v>
      </c>
      <c r="J433" s="312"/>
      <c r="K433" s="42">
        <v>28000</v>
      </c>
      <c r="L433" s="42">
        <v>8500</v>
      </c>
      <c r="M433" s="42"/>
      <c r="N433" s="42"/>
      <c r="O433" s="42"/>
      <c r="P433" s="42"/>
      <c r="Q433" s="42"/>
      <c r="R433" s="42"/>
      <c r="S433" s="42">
        <v>7000</v>
      </c>
      <c r="T433" s="42">
        <f t="shared" si="75"/>
        <v>174877</v>
      </c>
      <c r="U433" s="42">
        <f t="shared" si="80"/>
        <v>40726.870000000003</v>
      </c>
      <c r="V433" s="42">
        <v>180000</v>
      </c>
      <c r="W433" s="42">
        <f t="shared" si="76"/>
        <v>395603.87</v>
      </c>
      <c r="X433" s="42">
        <f t="shared" si="77"/>
        <v>354877</v>
      </c>
      <c r="Y433" s="42">
        <f t="shared" si="81"/>
        <v>2326250.87</v>
      </c>
    </row>
    <row r="434" spans="1:25" ht="15.6" x14ac:dyDescent="0.3">
      <c r="A434" s="39" t="s">
        <v>146</v>
      </c>
      <c r="B434" s="40">
        <v>7</v>
      </c>
      <c r="C434" s="40" t="s">
        <v>187</v>
      </c>
      <c r="D434" s="40" t="str">
        <f t="shared" si="73"/>
        <v>KMR 7</v>
      </c>
      <c r="E434" s="40" t="s">
        <v>194</v>
      </c>
      <c r="F434" s="40" t="str">
        <f t="shared" si="74"/>
        <v>KMR 7 Step5</v>
      </c>
      <c r="G434" s="42">
        <v>136367</v>
      </c>
      <c r="H434" s="312">
        <f t="shared" si="78"/>
        <v>3.7982295226713959E-2</v>
      </c>
      <c r="I434" s="312">
        <f t="shared" si="79"/>
        <v>-1.4913889838123542E-3</v>
      </c>
      <c r="J434" s="312"/>
      <c r="K434" s="42">
        <v>28000</v>
      </c>
      <c r="L434" s="42">
        <v>8500</v>
      </c>
      <c r="M434" s="42"/>
      <c r="N434" s="42"/>
      <c r="O434" s="42"/>
      <c r="P434" s="42"/>
      <c r="Q434" s="42"/>
      <c r="R434" s="42"/>
      <c r="S434" s="42">
        <v>7000</v>
      </c>
      <c r="T434" s="42">
        <f t="shared" si="75"/>
        <v>179867</v>
      </c>
      <c r="U434" s="42">
        <f t="shared" si="80"/>
        <v>42273.77</v>
      </c>
      <c r="V434" s="42">
        <v>180000</v>
      </c>
      <c r="W434" s="42">
        <f t="shared" si="76"/>
        <v>402140.77</v>
      </c>
      <c r="X434" s="42">
        <f t="shared" si="77"/>
        <v>359867</v>
      </c>
      <c r="Y434" s="42">
        <f t="shared" si="81"/>
        <v>2387677.77</v>
      </c>
    </row>
    <row r="435" spans="1:25" ht="15.6" x14ac:dyDescent="0.3">
      <c r="A435" s="39" t="s">
        <v>146</v>
      </c>
      <c r="B435" s="40">
        <v>7</v>
      </c>
      <c r="C435" s="40" t="s">
        <v>187</v>
      </c>
      <c r="D435" s="40" t="str">
        <f t="shared" si="73"/>
        <v>KMR 7</v>
      </c>
      <c r="E435" s="40" t="s">
        <v>195</v>
      </c>
      <c r="F435" s="40" t="str">
        <f t="shared" si="74"/>
        <v>KMR 7 Step6</v>
      </c>
      <c r="G435" s="42">
        <v>141356</v>
      </c>
      <c r="H435" s="312">
        <f t="shared" si="78"/>
        <v>3.658509756759333E-2</v>
      </c>
      <c r="I435" s="312">
        <f t="shared" si="79"/>
        <v>-1.3971976591206289E-3</v>
      </c>
      <c r="J435" s="312"/>
      <c r="K435" s="42">
        <v>28000</v>
      </c>
      <c r="L435" s="42">
        <v>8500</v>
      </c>
      <c r="M435" s="42"/>
      <c r="N435" s="42"/>
      <c r="O435" s="42"/>
      <c r="P435" s="42"/>
      <c r="Q435" s="42"/>
      <c r="R435" s="42"/>
      <c r="S435" s="42">
        <v>7000</v>
      </c>
      <c r="T435" s="42">
        <f t="shared" si="75"/>
        <v>184856</v>
      </c>
      <c r="U435" s="42">
        <f t="shared" si="80"/>
        <v>43820.36</v>
      </c>
      <c r="V435" s="42">
        <v>180000</v>
      </c>
      <c r="W435" s="42">
        <f t="shared" si="76"/>
        <v>408676.36</v>
      </c>
      <c r="X435" s="42">
        <f t="shared" si="77"/>
        <v>364856</v>
      </c>
      <c r="Y435" s="42">
        <f t="shared" si="81"/>
        <v>2449092.36</v>
      </c>
    </row>
    <row r="436" spans="1:25" ht="15.6" x14ac:dyDescent="0.3">
      <c r="A436" s="39" t="s">
        <v>146</v>
      </c>
      <c r="B436" s="40">
        <v>7</v>
      </c>
      <c r="C436" s="40" t="s">
        <v>187</v>
      </c>
      <c r="D436" s="40" t="str">
        <f t="shared" si="73"/>
        <v>KMR 7</v>
      </c>
      <c r="E436" s="40" t="s">
        <v>196</v>
      </c>
      <c r="F436" s="40" t="str">
        <f t="shared" si="74"/>
        <v>KMR 7 Step7</v>
      </c>
      <c r="G436" s="42">
        <v>146345</v>
      </c>
      <c r="H436" s="312">
        <f t="shared" si="78"/>
        <v>3.5293867964571721E-2</v>
      </c>
      <c r="I436" s="312">
        <f t="shared" si="79"/>
        <v>-1.2912296030216097E-3</v>
      </c>
      <c r="J436" s="312"/>
      <c r="K436" s="42">
        <v>28000</v>
      </c>
      <c r="L436" s="42">
        <v>8500</v>
      </c>
      <c r="M436" s="42"/>
      <c r="N436" s="42"/>
      <c r="O436" s="42"/>
      <c r="P436" s="42"/>
      <c r="Q436" s="42"/>
      <c r="R436" s="42"/>
      <c r="S436" s="42">
        <v>7000</v>
      </c>
      <c r="T436" s="42">
        <f t="shared" si="75"/>
        <v>189845</v>
      </c>
      <c r="U436" s="42">
        <f t="shared" si="80"/>
        <v>45366.95</v>
      </c>
      <c r="V436" s="42">
        <v>180000</v>
      </c>
      <c r="W436" s="42">
        <f t="shared" si="76"/>
        <v>415211.95</v>
      </c>
      <c r="X436" s="42">
        <f t="shared" si="77"/>
        <v>369845</v>
      </c>
      <c r="Y436" s="42">
        <f t="shared" si="81"/>
        <v>2510506.9500000002</v>
      </c>
    </row>
    <row r="437" spans="1:25" ht="15.6" x14ac:dyDescent="0.3">
      <c r="A437" s="39" t="s">
        <v>146</v>
      </c>
      <c r="B437" s="40">
        <v>7</v>
      </c>
      <c r="C437" s="40" t="s">
        <v>187</v>
      </c>
      <c r="D437" s="40" t="str">
        <f t="shared" si="73"/>
        <v>KMR 7</v>
      </c>
      <c r="E437" s="40" t="s">
        <v>197</v>
      </c>
      <c r="F437" s="40" t="str">
        <f t="shared" si="74"/>
        <v>KMR 7 Step8</v>
      </c>
      <c r="G437" s="42">
        <v>151334</v>
      </c>
      <c r="H437" s="312">
        <f t="shared" si="78"/>
        <v>3.4090676141993237E-2</v>
      </c>
      <c r="I437" s="312">
        <f t="shared" si="79"/>
        <v>-1.2031918225784838E-3</v>
      </c>
      <c r="J437" s="312"/>
      <c r="K437" s="42">
        <v>28000</v>
      </c>
      <c r="L437" s="42">
        <v>8500</v>
      </c>
      <c r="M437" s="42"/>
      <c r="N437" s="42"/>
      <c r="O437" s="42"/>
      <c r="P437" s="42"/>
      <c r="Q437" s="42"/>
      <c r="R437" s="42"/>
      <c r="S437" s="42">
        <v>7000</v>
      </c>
      <c r="T437" s="42">
        <f t="shared" si="75"/>
        <v>194834</v>
      </c>
      <c r="U437" s="42">
        <f t="shared" si="80"/>
        <v>46913.54</v>
      </c>
      <c r="V437" s="42">
        <v>180000</v>
      </c>
      <c r="W437" s="42">
        <f t="shared" si="76"/>
        <v>421747.54000000004</v>
      </c>
      <c r="X437" s="42">
        <f t="shared" si="77"/>
        <v>374834</v>
      </c>
      <c r="Y437" s="42">
        <f t="shared" si="81"/>
        <v>2571921.54</v>
      </c>
    </row>
    <row r="438" spans="1:25" ht="15.6" x14ac:dyDescent="0.3">
      <c r="A438" s="39" t="s">
        <v>147</v>
      </c>
      <c r="B438" s="40">
        <v>8</v>
      </c>
      <c r="C438" s="40" t="s">
        <v>187</v>
      </c>
      <c r="D438" s="40" t="str">
        <f t="shared" si="73"/>
        <v>KMR 8</v>
      </c>
      <c r="E438" s="40" t="s">
        <v>190</v>
      </c>
      <c r="F438" s="40" t="str">
        <f t="shared" si="74"/>
        <v>KMR 8 Step1</v>
      </c>
      <c r="G438" s="42">
        <v>87098</v>
      </c>
      <c r="H438" s="312">
        <f t="shared" si="78"/>
        <v>-0.42446509046215658</v>
      </c>
      <c r="I438" s="312"/>
      <c r="J438" s="312"/>
      <c r="K438" s="43">
        <v>16500</v>
      </c>
      <c r="L438" s="43">
        <v>7500</v>
      </c>
      <c r="M438" s="42"/>
      <c r="N438" s="42"/>
      <c r="O438" s="42"/>
      <c r="P438" s="42"/>
      <c r="Q438" s="42"/>
      <c r="R438" s="42"/>
      <c r="S438" s="42">
        <v>7000</v>
      </c>
      <c r="T438" s="42">
        <f t="shared" si="75"/>
        <v>118098</v>
      </c>
      <c r="U438" s="42">
        <f t="shared" si="80"/>
        <v>27000.38</v>
      </c>
      <c r="V438" s="42">
        <v>170000</v>
      </c>
      <c r="W438" s="42">
        <f t="shared" si="76"/>
        <v>315098.38</v>
      </c>
      <c r="X438" s="42">
        <f t="shared" si="77"/>
        <v>298098</v>
      </c>
      <c r="Y438" s="42">
        <f t="shared" si="81"/>
        <v>1621176.38</v>
      </c>
    </row>
    <row r="439" spans="1:25" ht="15.6" x14ac:dyDescent="0.3">
      <c r="A439" s="39" t="s">
        <v>147</v>
      </c>
      <c r="B439" s="40">
        <v>8</v>
      </c>
      <c r="C439" s="40" t="s">
        <v>187</v>
      </c>
      <c r="D439" s="40" t="str">
        <f t="shared" si="73"/>
        <v>KMR 8</v>
      </c>
      <c r="E439" s="40" t="s">
        <v>191</v>
      </c>
      <c r="F439" s="40" t="str">
        <f t="shared" si="74"/>
        <v>KMR 8 step 2</v>
      </c>
      <c r="G439" s="42">
        <v>90364</v>
      </c>
      <c r="H439" s="312">
        <f t="shared" si="78"/>
        <v>3.7497990769018809E-2</v>
      </c>
      <c r="I439" s="312"/>
      <c r="J439" s="312"/>
      <c r="K439" s="43">
        <v>16500</v>
      </c>
      <c r="L439" s="43">
        <v>7500</v>
      </c>
      <c r="M439" s="42"/>
      <c r="N439" s="42"/>
      <c r="O439" s="42"/>
      <c r="P439" s="42"/>
      <c r="Q439" s="42"/>
      <c r="R439" s="42"/>
      <c r="S439" s="42">
        <v>7000</v>
      </c>
      <c r="T439" s="42">
        <f t="shared" si="75"/>
        <v>121364</v>
      </c>
      <c r="U439" s="42">
        <f t="shared" si="80"/>
        <v>28012.84</v>
      </c>
      <c r="V439" s="42">
        <v>170000</v>
      </c>
      <c r="W439" s="42">
        <f t="shared" si="76"/>
        <v>319376.83999999997</v>
      </c>
      <c r="X439" s="42">
        <f t="shared" si="77"/>
        <v>291364</v>
      </c>
      <c r="Y439" s="42">
        <f t="shared" si="81"/>
        <v>1661380.84</v>
      </c>
    </row>
    <row r="440" spans="1:25" ht="15.6" x14ac:dyDescent="0.3">
      <c r="A440" s="39" t="s">
        <v>147</v>
      </c>
      <c r="B440" s="40">
        <v>8</v>
      </c>
      <c r="C440" s="40" t="s">
        <v>187</v>
      </c>
      <c r="D440" s="40" t="str">
        <f t="shared" si="73"/>
        <v>KMR 8</v>
      </c>
      <c r="E440" s="40" t="s">
        <v>192</v>
      </c>
      <c r="F440" s="40" t="str">
        <f t="shared" si="74"/>
        <v>KMR 8 Step3</v>
      </c>
      <c r="G440" s="42">
        <v>93761</v>
      </c>
      <c r="H440" s="312">
        <f t="shared" si="78"/>
        <v>3.759240405471205E-2</v>
      </c>
      <c r="I440" s="312">
        <f t="shared" si="79"/>
        <v>9.4413285693241422E-5</v>
      </c>
      <c r="J440" s="312"/>
      <c r="K440" s="43">
        <v>16500</v>
      </c>
      <c r="L440" s="43">
        <v>7500</v>
      </c>
      <c r="M440" s="42"/>
      <c r="N440" s="42"/>
      <c r="O440" s="42"/>
      <c r="P440" s="42"/>
      <c r="Q440" s="42"/>
      <c r="R440" s="42"/>
      <c r="S440" s="42">
        <v>7000</v>
      </c>
      <c r="T440" s="42">
        <f t="shared" si="75"/>
        <v>124761</v>
      </c>
      <c r="U440" s="42">
        <f t="shared" si="80"/>
        <v>29065.91</v>
      </c>
      <c r="V440" s="42">
        <v>170000</v>
      </c>
      <c r="W440" s="42">
        <f t="shared" si="76"/>
        <v>323826.91000000003</v>
      </c>
      <c r="X440" s="42">
        <f t="shared" si="77"/>
        <v>294761</v>
      </c>
      <c r="Y440" s="42">
        <f t="shared" si="81"/>
        <v>1703197.91</v>
      </c>
    </row>
    <row r="441" spans="1:25" ht="15.6" x14ac:dyDescent="0.3">
      <c r="A441" s="39" t="s">
        <v>147</v>
      </c>
      <c r="B441" s="40">
        <v>8</v>
      </c>
      <c r="C441" s="40" t="s">
        <v>187</v>
      </c>
      <c r="D441" s="40" t="str">
        <f t="shared" si="73"/>
        <v>KMR 8</v>
      </c>
      <c r="E441" s="40" t="s">
        <v>193</v>
      </c>
      <c r="F441" s="40" t="str">
        <f t="shared" si="74"/>
        <v>KMR 8 Step4</v>
      </c>
      <c r="G441" s="43">
        <v>97289</v>
      </c>
      <c r="H441" s="312">
        <f t="shared" si="78"/>
        <v>3.7627585030023142E-2</v>
      </c>
      <c r="I441" s="312">
        <f t="shared" si="79"/>
        <v>3.5180975311091545E-5</v>
      </c>
      <c r="J441" s="312"/>
      <c r="K441" s="43">
        <v>16500</v>
      </c>
      <c r="L441" s="43">
        <v>7500</v>
      </c>
      <c r="M441" s="42"/>
      <c r="N441" s="42"/>
      <c r="O441" s="42"/>
      <c r="P441" s="42"/>
      <c r="Q441" s="42"/>
      <c r="R441" s="42"/>
      <c r="S441" s="42">
        <v>7000</v>
      </c>
      <c r="T441" s="42">
        <f t="shared" si="75"/>
        <v>128289</v>
      </c>
      <c r="U441" s="42">
        <f t="shared" si="80"/>
        <v>30159.59</v>
      </c>
      <c r="V441" s="42">
        <v>170000</v>
      </c>
      <c r="W441" s="42">
        <f t="shared" si="76"/>
        <v>328448.58999999997</v>
      </c>
      <c r="X441" s="42">
        <f t="shared" si="77"/>
        <v>298289</v>
      </c>
      <c r="Y441" s="42">
        <f t="shared" si="81"/>
        <v>1746627.59</v>
      </c>
    </row>
    <row r="442" spans="1:25" ht="15.6" x14ac:dyDescent="0.3">
      <c r="A442" s="39" t="s">
        <v>147</v>
      </c>
      <c r="B442" s="40">
        <v>8</v>
      </c>
      <c r="C442" s="40" t="s">
        <v>187</v>
      </c>
      <c r="D442" s="40" t="str">
        <f t="shared" si="73"/>
        <v>KMR 8</v>
      </c>
      <c r="E442" s="40" t="s">
        <v>194</v>
      </c>
      <c r="F442" s="40" t="str">
        <f t="shared" si="74"/>
        <v>KMR 8 Step5</v>
      </c>
      <c r="G442" s="43">
        <v>100947</v>
      </c>
      <c r="H442" s="312">
        <f t="shared" si="78"/>
        <v>3.7599317497353249E-2</v>
      </c>
      <c r="I442" s="312">
        <f t="shared" si="79"/>
        <v>-2.8267532669892792E-5</v>
      </c>
      <c r="J442" s="312"/>
      <c r="K442" s="43">
        <v>16500</v>
      </c>
      <c r="L442" s="43">
        <v>7500</v>
      </c>
      <c r="M442" s="42"/>
      <c r="N442" s="42"/>
      <c r="O442" s="42"/>
      <c r="P442" s="42"/>
      <c r="Q442" s="42"/>
      <c r="R442" s="42"/>
      <c r="S442" s="42">
        <v>7000</v>
      </c>
      <c r="T442" s="42">
        <f t="shared" si="75"/>
        <v>131947</v>
      </c>
      <c r="U442" s="42">
        <f t="shared" si="80"/>
        <v>31293.57</v>
      </c>
      <c r="V442" s="42">
        <v>170000</v>
      </c>
      <c r="W442" s="42">
        <f t="shared" si="76"/>
        <v>333240.57</v>
      </c>
      <c r="X442" s="42">
        <f t="shared" si="77"/>
        <v>301947</v>
      </c>
      <c r="Y442" s="42">
        <f t="shared" si="81"/>
        <v>1791657.57</v>
      </c>
    </row>
    <row r="443" spans="1:25" ht="15.6" x14ac:dyDescent="0.3">
      <c r="A443" s="39" t="s">
        <v>147</v>
      </c>
      <c r="B443" s="40">
        <v>8</v>
      </c>
      <c r="C443" s="40" t="s">
        <v>187</v>
      </c>
      <c r="D443" s="40" t="str">
        <f t="shared" si="73"/>
        <v>KMR 8</v>
      </c>
      <c r="E443" s="40" t="s">
        <v>195</v>
      </c>
      <c r="F443" s="40" t="str">
        <f t="shared" si="74"/>
        <v>KMR 8 Step6</v>
      </c>
      <c r="G443" s="43">
        <v>104736</v>
      </c>
      <c r="H443" s="312">
        <f t="shared" si="78"/>
        <v>3.7534547832030668E-2</v>
      </c>
      <c r="I443" s="312">
        <f t="shared" si="79"/>
        <v>-6.4769665322580994E-5</v>
      </c>
      <c r="J443" s="312"/>
      <c r="K443" s="43">
        <v>16500</v>
      </c>
      <c r="L443" s="43">
        <v>7500</v>
      </c>
      <c r="M443" s="42"/>
      <c r="N443" s="42"/>
      <c r="O443" s="42"/>
      <c r="P443" s="42"/>
      <c r="Q443" s="42"/>
      <c r="R443" s="42"/>
      <c r="S443" s="42">
        <v>7000</v>
      </c>
      <c r="T443" s="42">
        <f t="shared" si="75"/>
        <v>135736</v>
      </c>
      <c r="U443" s="42">
        <f t="shared" si="80"/>
        <v>32468.16</v>
      </c>
      <c r="V443" s="42">
        <v>170000</v>
      </c>
      <c r="W443" s="42">
        <f t="shared" si="76"/>
        <v>338204.16000000003</v>
      </c>
      <c r="X443" s="42">
        <f t="shared" si="77"/>
        <v>305736</v>
      </c>
      <c r="Y443" s="42">
        <f t="shared" si="81"/>
        <v>1838300.1599999999</v>
      </c>
    </row>
    <row r="444" spans="1:25" ht="15.6" x14ac:dyDescent="0.3">
      <c r="A444" s="39" t="s">
        <v>147</v>
      </c>
      <c r="B444" s="40">
        <v>8</v>
      </c>
      <c r="C444" s="40" t="s">
        <v>187</v>
      </c>
      <c r="D444" s="40" t="str">
        <f t="shared" si="73"/>
        <v>KMR 8</v>
      </c>
      <c r="E444" s="40" t="s">
        <v>196</v>
      </c>
      <c r="F444" s="40" t="str">
        <f t="shared" si="74"/>
        <v>KMR 8 Step7</v>
      </c>
      <c r="G444" s="43">
        <v>108786</v>
      </c>
      <c r="H444" s="312">
        <f t="shared" si="78"/>
        <v>3.8668652612282313E-2</v>
      </c>
      <c r="I444" s="312">
        <f t="shared" si="79"/>
        <v>1.1341047802516449E-3</v>
      </c>
      <c r="J444" s="312"/>
      <c r="K444" s="43">
        <v>16500</v>
      </c>
      <c r="L444" s="43">
        <v>7500</v>
      </c>
      <c r="M444" s="42"/>
      <c r="N444" s="42"/>
      <c r="O444" s="42"/>
      <c r="P444" s="42"/>
      <c r="Q444" s="42"/>
      <c r="R444" s="42"/>
      <c r="S444" s="42">
        <v>7000</v>
      </c>
      <c r="T444" s="42">
        <f t="shared" si="75"/>
        <v>139786</v>
      </c>
      <c r="U444" s="42">
        <f t="shared" si="80"/>
        <v>33723.659999999996</v>
      </c>
      <c r="V444" s="42">
        <v>170000</v>
      </c>
      <c r="W444" s="42">
        <f t="shared" si="76"/>
        <v>343509.66000000003</v>
      </c>
      <c r="X444" s="42">
        <f t="shared" si="77"/>
        <v>309786</v>
      </c>
      <c r="Y444" s="42">
        <f t="shared" si="81"/>
        <v>1888155.66</v>
      </c>
    </row>
    <row r="445" spans="1:25" ht="15.6" x14ac:dyDescent="0.3">
      <c r="A445" s="39" t="s">
        <v>147</v>
      </c>
      <c r="B445" s="40">
        <v>8</v>
      </c>
      <c r="C445" s="40" t="s">
        <v>187</v>
      </c>
      <c r="D445" s="40" t="str">
        <f t="shared" si="73"/>
        <v>KMR 8</v>
      </c>
      <c r="E445" s="40" t="s">
        <v>197</v>
      </c>
      <c r="F445" s="40" t="str">
        <f t="shared" si="74"/>
        <v>KMR 8 Step8</v>
      </c>
      <c r="G445" s="43">
        <v>113228</v>
      </c>
      <c r="H445" s="312">
        <f t="shared" si="78"/>
        <v>4.0832460059198793E-2</v>
      </c>
      <c r="I445" s="312">
        <f t="shared" si="79"/>
        <v>2.1638074469164797E-3</v>
      </c>
      <c r="J445" s="312"/>
      <c r="K445" s="43">
        <v>16500</v>
      </c>
      <c r="L445" s="43">
        <v>7500</v>
      </c>
      <c r="M445" s="42"/>
      <c r="N445" s="42"/>
      <c r="O445" s="42"/>
      <c r="P445" s="42"/>
      <c r="Q445" s="42"/>
      <c r="R445" s="42"/>
      <c r="S445" s="42">
        <v>7000</v>
      </c>
      <c r="T445" s="42">
        <f t="shared" si="75"/>
        <v>144228</v>
      </c>
      <c r="U445" s="42">
        <f t="shared" si="80"/>
        <v>35100.68</v>
      </c>
      <c r="V445" s="42">
        <v>170000</v>
      </c>
      <c r="W445" s="42">
        <f t="shared" si="76"/>
        <v>349328.68</v>
      </c>
      <c r="X445" s="42">
        <f t="shared" si="77"/>
        <v>314228</v>
      </c>
      <c r="Y445" s="42">
        <f t="shared" si="81"/>
        <v>1942836.68</v>
      </c>
    </row>
    <row r="446" spans="1:25" ht="15.6" x14ac:dyDescent="0.3">
      <c r="A446" s="34" t="s">
        <v>148</v>
      </c>
      <c r="B446" s="48"/>
      <c r="C446" s="40"/>
      <c r="D446" s="40"/>
      <c r="E446" s="48"/>
      <c r="F446" s="40"/>
      <c r="G446" s="42"/>
      <c r="H446" s="312">
        <f t="shared" si="78"/>
        <v>-1</v>
      </c>
      <c r="I446" s="312"/>
      <c r="J446" s="312"/>
      <c r="K446" s="42"/>
      <c r="L446" s="42"/>
      <c r="M446" s="42"/>
      <c r="N446" s="42"/>
      <c r="O446" s="42"/>
      <c r="P446" s="42"/>
      <c r="Q446" s="42"/>
      <c r="R446" s="42"/>
      <c r="S446" s="42"/>
      <c r="T446" s="42">
        <f t="shared" si="75"/>
        <v>0</v>
      </c>
      <c r="U446" s="42"/>
      <c r="V446" s="42"/>
      <c r="W446" s="42">
        <f t="shared" si="76"/>
        <v>0</v>
      </c>
      <c r="X446" s="42">
        <f t="shared" si="77"/>
        <v>170000</v>
      </c>
      <c r="Y446" s="42"/>
    </row>
    <row r="447" spans="1:25" ht="15.6" x14ac:dyDescent="0.3">
      <c r="A447" s="39" t="s">
        <v>149</v>
      </c>
      <c r="B447" s="48">
        <v>3</v>
      </c>
      <c r="C447" s="40" t="s">
        <v>187</v>
      </c>
      <c r="D447" s="40" t="str">
        <f t="shared" si="73"/>
        <v>KMR 3</v>
      </c>
      <c r="E447" s="40" t="s">
        <v>190</v>
      </c>
      <c r="F447" s="40" t="str">
        <f t="shared" si="74"/>
        <v>KMR 3 Step1</v>
      </c>
      <c r="G447" s="41">
        <v>220729</v>
      </c>
      <c r="H447" s="312" t="e">
        <f t="shared" si="78"/>
        <v>#DIV/0!</v>
      </c>
      <c r="I447" s="312"/>
      <c r="J447" s="312"/>
      <c r="K447" s="43">
        <v>60000</v>
      </c>
      <c r="L447" s="43">
        <v>17000</v>
      </c>
      <c r="M447" s="42"/>
      <c r="N447" s="42"/>
      <c r="O447" s="42"/>
      <c r="P447" s="42"/>
      <c r="Q447" s="42"/>
      <c r="R447" s="42"/>
      <c r="S447" s="42">
        <v>11000</v>
      </c>
      <c r="T447" s="42">
        <f t="shared" si="75"/>
        <v>308729</v>
      </c>
      <c r="U447" s="42">
        <f t="shared" ref="U447:U494" si="82">G447*0.31</f>
        <v>68425.990000000005</v>
      </c>
      <c r="V447" s="42">
        <v>220000</v>
      </c>
      <c r="W447" s="42">
        <f t="shared" si="76"/>
        <v>597154.99</v>
      </c>
      <c r="X447" s="42">
        <f t="shared" si="77"/>
        <v>308729</v>
      </c>
      <c r="Y447" s="42">
        <f t="shared" ref="Y447:Y494" si="83">((T447*12)+S447+U447+V447)</f>
        <v>4004173.99</v>
      </c>
    </row>
    <row r="448" spans="1:25" ht="15.6" x14ac:dyDescent="0.3">
      <c r="A448" s="39" t="s">
        <v>149</v>
      </c>
      <c r="B448" s="48">
        <v>3</v>
      </c>
      <c r="C448" s="40" t="s">
        <v>187</v>
      </c>
      <c r="D448" s="40" t="str">
        <f t="shared" si="73"/>
        <v>KMR 3</v>
      </c>
      <c r="E448" s="40" t="s">
        <v>191</v>
      </c>
      <c r="F448" s="40" t="str">
        <f t="shared" si="74"/>
        <v>KMR 3 step 2</v>
      </c>
      <c r="G448" s="42">
        <v>228455</v>
      </c>
      <c r="H448" s="312">
        <f t="shared" si="78"/>
        <v>3.5002197264518933E-2</v>
      </c>
      <c r="I448" s="312"/>
      <c r="J448" s="312"/>
      <c r="K448" s="43">
        <v>60000</v>
      </c>
      <c r="L448" s="43">
        <v>17000</v>
      </c>
      <c r="M448" s="42"/>
      <c r="N448" s="42"/>
      <c r="O448" s="42"/>
      <c r="P448" s="42"/>
      <c r="Q448" s="42"/>
      <c r="R448" s="42"/>
      <c r="S448" s="42">
        <v>11000</v>
      </c>
      <c r="T448" s="42">
        <f t="shared" si="75"/>
        <v>316455</v>
      </c>
      <c r="U448" s="42">
        <f t="shared" si="82"/>
        <v>70821.05</v>
      </c>
      <c r="V448" s="42">
        <v>220000</v>
      </c>
      <c r="W448" s="42">
        <f t="shared" si="76"/>
        <v>607276.05000000005</v>
      </c>
      <c r="X448" s="42">
        <f t="shared" si="77"/>
        <v>536455</v>
      </c>
      <c r="Y448" s="42">
        <f t="shared" si="83"/>
        <v>4099281.05</v>
      </c>
    </row>
    <row r="449" spans="1:25" ht="15.6" x14ac:dyDescent="0.3">
      <c r="A449" s="39" t="s">
        <v>149</v>
      </c>
      <c r="B449" s="48">
        <v>3</v>
      </c>
      <c r="C449" s="40" t="s">
        <v>187</v>
      </c>
      <c r="D449" s="40" t="str">
        <f t="shared" si="73"/>
        <v>KMR 3</v>
      </c>
      <c r="E449" s="40" t="s">
        <v>192</v>
      </c>
      <c r="F449" s="40" t="str">
        <f t="shared" si="74"/>
        <v>KMR 3 Step3</v>
      </c>
      <c r="G449" s="42">
        <v>236489</v>
      </c>
      <c r="H449" s="312">
        <f t="shared" si="78"/>
        <v>3.5166663018975287E-2</v>
      </c>
      <c r="I449" s="312">
        <f t="shared" si="79"/>
        <v>1.6446575445635409E-4</v>
      </c>
      <c r="J449" s="312"/>
      <c r="K449" s="43">
        <v>60000</v>
      </c>
      <c r="L449" s="43">
        <v>17000</v>
      </c>
      <c r="M449" s="42"/>
      <c r="N449" s="42"/>
      <c r="O449" s="42"/>
      <c r="P449" s="42"/>
      <c r="Q449" s="42"/>
      <c r="R449" s="42"/>
      <c r="S449" s="42">
        <v>11000</v>
      </c>
      <c r="T449" s="42">
        <f t="shared" si="75"/>
        <v>324489</v>
      </c>
      <c r="U449" s="42">
        <f t="shared" si="82"/>
        <v>73311.59</v>
      </c>
      <c r="V449" s="42">
        <v>220000</v>
      </c>
      <c r="W449" s="42">
        <f t="shared" si="76"/>
        <v>617800.59</v>
      </c>
      <c r="X449" s="42">
        <f t="shared" si="77"/>
        <v>544489</v>
      </c>
      <c r="Y449" s="42">
        <f t="shared" si="83"/>
        <v>4198179.59</v>
      </c>
    </row>
    <row r="450" spans="1:25" ht="15.6" x14ac:dyDescent="0.3">
      <c r="A450" s="39" t="s">
        <v>149</v>
      </c>
      <c r="B450" s="48">
        <v>3</v>
      </c>
      <c r="C450" s="40" t="s">
        <v>187</v>
      </c>
      <c r="D450" s="40" t="str">
        <f t="shared" si="73"/>
        <v>KMR 3</v>
      </c>
      <c r="E450" s="40" t="s">
        <v>193</v>
      </c>
      <c r="F450" s="40" t="str">
        <f t="shared" si="74"/>
        <v>KMR 3 Step4</v>
      </c>
      <c r="G450" s="42">
        <v>244833</v>
      </c>
      <c r="H450" s="312">
        <f t="shared" si="78"/>
        <v>3.5282824993974352E-2</v>
      </c>
      <c r="I450" s="312">
        <f t="shared" si="79"/>
        <v>1.1616197499906417E-4</v>
      </c>
      <c r="J450" s="312"/>
      <c r="K450" s="43">
        <v>60000</v>
      </c>
      <c r="L450" s="43">
        <v>17000</v>
      </c>
      <c r="M450" s="42"/>
      <c r="N450" s="42"/>
      <c r="O450" s="42"/>
      <c r="P450" s="42"/>
      <c r="Q450" s="42"/>
      <c r="R450" s="42"/>
      <c r="S450" s="42">
        <v>11000</v>
      </c>
      <c r="T450" s="42">
        <f t="shared" si="75"/>
        <v>332833</v>
      </c>
      <c r="U450" s="42">
        <f t="shared" si="82"/>
        <v>75898.23</v>
      </c>
      <c r="V450" s="42">
        <v>220000</v>
      </c>
      <c r="W450" s="42">
        <f t="shared" si="76"/>
        <v>628731.23</v>
      </c>
      <c r="X450" s="42">
        <f t="shared" si="77"/>
        <v>552833</v>
      </c>
      <c r="Y450" s="42">
        <f t="shared" si="83"/>
        <v>4300894.2300000004</v>
      </c>
    </row>
    <row r="451" spans="1:25" ht="15.6" x14ac:dyDescent="0.3">
      <c r="A451" s="39" t="s">
        <v>149</v>
      </c>
      <c r="B451" s="48">
        <v>3</v>
      </c>
      <c r="C451" s="40" t="s">
        <v>187</v>
      </c>
      <c r="D451" s="40" t="str">
        <f t="shared" si="73"/>
        <v>KMR 3</v>
      </c>
      <c r="E451" s="40" t="s">
        <v>194</v>
      </c>
      <c r="F451" s="40" t="str">
        <f t="shared" si="74"/>
        <v>KMR 3 Step5</v>
      </c>
      <c r="G451" s="43">
        <v>253485</v>
      </c>
      <c r="H451" s="312">
        <f t="shared" si="78"/>
        <v>3.5338373503571822E-2</v>
      </c>
      <c r="I451" s="312">
        <f t="shared" si="79"/>
        <v>5.5548509597470874E-5</v>
      </c>
      <c r="J451" s="312"/>
      <c r="K451" s="43">
        <v>60000</v>
      </c>
      <c r="L451" s="43">
        <v>17000</v>
      </c>
      <c r="M451" s="42"/>
      <c r="N451" s="42"/>
      <c r="O451" s="42"/>
      <c r="P451" s="42"/>
      <c r="Q451" s="42"/>
      <c r="R451" s="42"/>
      <c r="S451" s="42">
        <v>11000</v>
      </c>
      <c r="T451" s="42">
        <f t="shared" si="75"/>
        <v>341485</v>
      </c>
      <c r="U451" s="42">
        <f t="shared" si="82"/>
        <v>78580.350000000006</v>
      </c>
      <c r="V451" s="42">
        <v>220000</v>
      </c>
      <c r="W451" s="42">
        <f t="shared" si="76"/>
        <v>640065.35</v>
      </c>
      <c r="X451" s="42">
        <f t="shared" si="77"/>
        <v>561485</v>
      </c>
      <c r="Y451" s="42">
        <f t="shared" si="83"/>
        <v>4407400.3499999996</v>
      </c>
    </row>
    <row r="452" spans="1:25" ht="15.6" x14ac:dyDescent="0.3">
      <c r="A452" s="39" t="s">
        <v>149</v>
      </c>
      <c r="B452" s="48">
        <v>3</v>
      </c>
      <c r="C452" s="40" t="s">
        <v>187</v>
      </c>
      <c r="D452" s="40" t="str">
        <f t="shared" si="73"/>
        <v>KMR 3</v>
      </c>
      <c r="E452" s="40" t="s">
        <v>195</v>
      </c>
      <c r="F452" s="40" t="str">
        <f t="shared" si="74"/>
        <v>KMR 3 Step6</v>
      </c>
      <c r="G452" s="43">
        <v>262447</v>
      </c>
      <c r="H452" s="312">
        <f t="shared" si="78"/>
        <v>3.535514921987494E-2</v>
      </c>
      <c r="I452" s="312">
        <f t="shared" si="79"/>
        <v>1.6775716303117638E-5</v>
      </c>
      <c r="J452" s="312"/>
      <c r="K452" s="43">
        <v>60000</v>
      </c>
      <c r="L452" s="43">
        <v>17000</v>
      </c>
      <c r="M452" s="42"/>
      <c r="N452" s="42"/>
      <c r="O452" s="42"/>
      <c r="P452" s="42"/>
      <c r="Q452" s="42"/>
      <c r="R452" s="42"/>
      <c r="S452" s="42">
        <v>11000</v>
      </c>
      <c r="T452" s="42">
        <f t="shared" si="75"/>
        <v>350447</v>
      </c>
      <c r="U452" s="42">
        <f t="shared" si="82"/>
        <v>81358.569999999992</v>
      </c>
      <c r="V452" s="42">
        <v>220000</v>
      </c>
      <c r="W452" s="42">
        <f t="shared" si="76"/>
        <v>651805.57000000007</v>
      </c>
      <c r="X452" s="42">
        <f t="shared" si="77"/>
        <v>570447</v>
      </c>
      <c r="Y452" s="42">
        <f t="shared" si="83"/>
        <v>4517722.57</v>
      </c>
    </row>
    <row r="453" spans="1:25" ht="15.6" x14ac:dyDescent="0.3">
      <c r="A453" s="39" t="s">
        <v>149</v>
      </c>
      <c r="B453" s="48">
        <v>3</v>
      </c>
      <c r="C453" s="40" t="s">
        <v>187</v>
      </c>
      <c r="D453" s="40" t="str">
        <f t="shared" ref="D453:D516" si="84">CONCATENATE(C453, " ", B453)</f>
        <v>KMR 3</v>
      </c>
      <c r="E453" s="40" t="s">
        <v>196</v>
      </c>
      <c r="F453" s="40" t="str">
        <f t="shared" ref="F453:F516" si="85">CONCATENATE(D453, " ", E453)</f>
        <v>KMR 3 Step7</v>
      </c>
      <c r="G453" s="43">
        <v>272026</v>
      </c>
      <c r="H453" s="312">
        <f t="shared" si="78"/>
        <v>3.6498797852518791E-2</v>
      </c>
      <c r="I453" s="312">
        <f t="shared" si="79"/>
        <v>1.1436486326438511E-3</v>
      </c>
      <c r="J453" s="312"/>
      <c r="K453" s="43">
        <v>60000</v>
      </c>
      <c r="L453" s="43">
        <v>17000</v>
      </c>
      <c r="M453" s="42"/>
      <c r="N453" s="42"/>
      <c r="O453" s="42"/>
      <c r="P453" s="42"/>
      <c r="Q453" s="42"/>
      <c r="R453" s="42"/>
      <c r="S453" s="42">
        <v>11000</v>
      </c>
      <c r="T453" s="42">
        <f t="shared" ref="T453:T516" si="86">G453+K453+L453+M453+N453+O453+P453+Q453+R453+S453</f>
        <v>360026</v>
      </c>
      <c r="U453" s="42">
        <f t="shared" si="82"/>
        <v>84328.06</v>
      </c>
      <c r="V453" s="42">
        <v>220000</v>
      </c>
      <c r="W453" s="42">
        <f t="shared" ref="W453:W516" si="87" xml:space="preserve"> SUM(T453,U453,V453)</f>
        <v>664354.06000000006</v>
      </c>
      <c r="X453" s="42">
        <f t="shared" ref="X453:X516" si="88">SUM(T453,V452)</f>
        <v>580026</v>
      </c>
      <c r="Y453" s="42">
        <f t="shared" si="83"/>
        <v>4635640.0599999996</v>
      </c>
    </row>
    <row r="454" spans="1:25" ht="15.6" x14ac:dyDescent="0.3">
      <c r="A454" s="39" t="s">
        <v>149</v>
      </c>
      <c r="B454" s="48">
        <v>3</v>
      </c>
      <c r="C454" s="40" t="s">
        <v>187</v>
      </c>
      <c r="D454" s="40" t="str">
        <f t="shared" si="84"/>
        <v>KMR 3</v>
      </c>
      <c r="E454" s="40" t="s">
        <v>197</v>
      </c>
      <c r="F454" s="40" t="str">
        <f t="shared" si="85"/>
        <v>KMR 3 Step8</v>
      </c>
      <c r="G454" s="43">
        <v>282533</v>
      </c>
      <c r="H454" s="312">
        <f t="shared" ref="H454:H517" si="89">(G454-G453)/G453</f>
        <v>3.8624984376493421E-2</v>
      </c>
      <c r="I454" s="312">
        <f t="shared" si="79"/>
        <v>2.1261865239746297E-3</v>
      </c>
      <c r="J454" s="312"/>
      <c r="K454" s="43">
        <v>60000</v>
      </c>
      <c r="L454" s="43">
        <v>17000</v>
      </c>
      <c r="M454" s="42"/>
      <c r="N454" s="42"/>
      <c r="O454" s="42"/>
      <c r="P454" s="42"/>
      <c r="Q454" s="42"/>
      <c r="R454" s="42"/>
      <c r="S454" s="42">
        <v>11000</v>
      </c>
      <c r="T454" s="42">
        <f t="shared" si="86"/>
        <v>370533</v>
      </c>
      <c r="U454" s="42">
        <f t="shared" si="82"/>
        <v>87585.23</v>
      </c>
      <c r="V454" s="42">
        <v>220000</v>
      </c>
      <c r="W454" s="42">
        <f t="shared" si="87"/>
        <v>678118.23</v>
      </c>
      <c r="X454" s="42">
        <f t="shared" si="88"/>
        <v>590533</v>
      </c>
      <c r="Y454" s="42">
        <f t="shared" si="83"/>
        <v>4764981.2300000004</v>
      </c>
    </row>
    <row r="455" spans="1:25" ht="15.6" x14ac:dyDescent="0.3">
      <c r="A455" s="49" t="s">
        <v>150</v>
      </c>
      <c r="B455" s="48">
        <v>4</v>
      </c>
      <c r="C455" s="40" t="s">
        <v>187</v>
      </c>
      <c r="D455" s="40" t="str">
        <f t="shared" si="84"/>
        <v>KMR 4</v>
      </c>
      <c r="E455" s="40" t="s">
        <v>190</v>
      </c>
      <c r="F455" s="40" t="str">
        <f t="shared" si="85"/>
        <v>KMR 4 Step1</v>
      </c>
      <c r="G455" s="1">
        <v>192034</v>
      </c>
      <c r="H455" s="312">
        <f t="shared" si="89"/>
        <v>-0.3203130253811059</v>
      </c>
      <c r="I455" s="312"/>
      <c r="J455" s="312"/>
      <c r="K455" s="1">
        <v>60000</v>
      </c>
      <c r="L455" s="1">
        <v>15000</v>
      </c>
      <c r="M455" s="42"/>
      <c r="N455" s="42"/>
      <c r="O455" s="42"/>
      <c r="P455" s="42"/>
      <c r="Q455" s="42"/>
      <c r="R455" s="42"/>
      <c r="S455" s="42">
        <v>11000</v>
      </c>
      <c r="T455" s="42">
        <f t="shared" si="86"/>
        <v>278034</v>
      </c>
      <c r="U455" s="42">
        <f t="shared" si="82"/>
        <v>59530.54</v>
      </c>
      <c r="V455" s="1">
        <v>200000</v>
      </c>
      <c r="W455" s="42">
        <f t="shared" si="87"/>
        <v>537564.54</v>
      </c>
      <c r="X455" s="42">
        <f t="shared" si="88"/>
        <v>498034</v>
      </c>
      <c r="Y455" s="42">
        <f t="shared" si="83"/>
        <v>3606938.54</v>
      </c>
    </row>
    <row r="456" spans="1:25" ht="15.6" x14ac:dyDescent="0.3">
      <c r="A456" s="49" t="s">
        <v>150</v>
      </c>
      <c r="B456" s="48">
        <v>4</v>
      </c>
      <c r="C456" s="40" t="s">
        <v>187</v>
      </c>
      <c r="D456" s="40" t="str">
        <f t="shared" si="84"/>
        <v>KMR 4</v>
      </c>
      <c r="E456" s="40" t="s">
        <v>191</v>
      </c>
      <c r="F456" s="40" t="str">
        <f t="shared" si="85"/>
        <v>KMR 4 step 2</v>
      </c>
      <c r="G456" s="42">
        <v>199235</v>
      </c>
      <c r="H456" s="312">
        <f t="shared" si="89"/>
        <v>3.7498567961923412E-2</v>
      </c>
      <c r="I456" s="312"/>
      <c r="J456" s="312"/>
      <c r="K456" s="1">
        <v>60000</v>
      </c>
      <c r="L456" s="1">
        <v>15000</v>
      </c>
      <c r="M456" s="42"/>
      <c r="N456" s="42"/>
      <c r="O456" s="42"/>
      <c r="P456" s="42"/>
      <c r="Q456" s="42"/>
      <c r="R456" s="42"/>
      <c r="S456" s="42">
        <v>11000</v>
      </c>
      <c r="T456" s="42">
        <f t="shared" si="86"/>
        <v>285235</v>
      </c>
      <c r="U456" s="42">
        <f t="shared" si="82"/>
        <v>61762.85</v>
      </c>
      <c r="V456" s="1">
        <v>200000</v>
      </c>
      <c r="W456" s="42">
        <f t="shared" si="87"/>
        <v>546997.85</v>
      </c>
      <c r="X456" s="42">
        <f t="shared" si="88"/>
        <v>485235</v>
      </c>
      <c r="Y456" s="42">
        <f t="shared" si="83"/>
        <v>3695582.85</v>
      </c>
    </row>
    <row r="457" spans="1:25" ht="15.6" x14ac:dyDescent="0.3">
      <c r="A457" s="49" t="s">
        <v>150</v>
      </c>
      <c r="B457" s="48">
        <v>4</v>
      </c>
      <c r="C457" s="40" t="s">
        <v>187</v>
      </c>
      <c r="D457" s="40" t="str">
        <f t="shared" si="84"/>
        <v>KMR 4</v>
      </c>
      <c r="E457" s="40" t="s">
        <v>192</v>
      </c>
      <c r="F457" s="40" t="str">
        <f t="shared" si="85"/>
        <v>KMR 4 Step3</v>
      </c>
      <c r="G457" s="42">
        <v>206725</v>
      </c>
      <c r="H457" s="312">
        <f t="shared" si="89"/>
        <v>3.7593796270735565E-2</v>
      </c>
      <c r="I457" s="312">
        <f t="shared" ref="I457:I518" si="90">H457-H456</f>
        <v>9.5228308812152218E-5</v>
      </c>
      <c r="J457" s="312"/>
      <c r="K457" s="1">
        <v>60000</v>
      </c>
      <c r="L457" s="1">
        <v>15000</v>
      </c>
      <c r="M457" s="42"/>
      <c r="N457" s="42"/>
      <c r="O457" s="42"/>
      <c r="P457" s="42"/>
      <c r="Q457" s="42"/>
      <c r="R457" s="42"/>
      <c r="S457" s="42">
        <v>11000</v>
      </c>
      <c r="T457" s="42">
        <f t="shared" si="86"/>
        <v>292725</v>
      </c>
      <c r="U457" s="42">
        <f t="shared" si="82"/>
        <v>64084.75</v>
      </c>
      <c r="V457" s="1">
        <v>200000</v>
      </c>
      <c r="W457" s="42">
        <f t="shared" si="87"/>
        <v>556809.75</v>
      </c>
      <c r="X457" s="42">
        <f t="shared" si="88"/>
        <v>492725</v>
      </c>
      <c r="Y457" s="42">
        <f t="shared" si="83"/>
        <v>3787784.75</v>
      </c>
    </row>
    <row r="458" spans="1:25" ht="15.6" x14ac:dyDescent="0.3">
      <c r="A458" s="49" t="s">
        <v>150</v>
      </c>
      <c r="B458" s="48">
        <v>4</v>
      </c>
      <c r="C458" s="40" t="s">
        <v>187</v>
      </c>
      <c r="D458" s="40" t="str">
        <f t="shared" si="84"/>
        <v>KMR 4</v>
      </c>
      <c r="E458" s="40" t="s">
        <v>193</v>
      </c>
      <c r="F458" s="40" t="str">
        <f t="shared" si="85"/>
        <v>KMR 4 Step4</v>
      </c>
      <c r="G458" s="42">
        <v>214502</v>
      </c>
      <c r="H458" s="312">
        <f t="shared" si="89"/>
        <v>3.7620026605393639E-2</v>
      </c>
      <c r="I458" s="312">
        <f t="shared" si="90"/>
        <v>2.6230334658074173E-5</v>
      </c>
      <c r="J458" s="312"/>
      <c r="K458" s="1">
        <v>60000</v>
      </c>
      <c r="L458" s="1">
        <v>15000</v>
      </c>
      <c r="M458" s="42"/>
      <c r="N458" s="42"/>
      <c r="O458" s="42"/>
      <c r="P458" s="42"/>
      <c r="Q458" s="42"/>
      <c r="R458" s="42"/>
      <c r="S458" s="42">
        <v>11000</v>
      </c>
      <c r="T458" s="42">
        <f t="shared" si="86"/>
        <v>300502</v>
      </c>
      <c r="U458" s="42">
        <f t="shared" si="82"/>
        <v>66495.62</v>
      </c>
      <c r="V458" s="1">
        <v>200000</v>
      </c>
      <c r="W458" s="42">
        <f t="shared" si="87"/>
        <v>566997.62</v>
      </c>
      <c r="X458" s="42">
        <f t="shared" si="88"/>
        <v>500502</v>
      </c>
      <c r="Y458" s="42">
        <f t="shared" si="83"/>
        <v>3883519.62</v>
      </c>
    </row>
    <row r="459" spans="1:25" ht="15.6" x14ac:dyDescent="0.3">
      <c r="A459" s="49" t="s">
        <v>150</v>
      </c>
      <c r="B459" s="48">
        <v>4</v>
      </c>
      <c r="C459" s="40" t="s">
        <v>187</v>
      </c>
      <c r="D459" s="40" t="str">
        <f t="shared" si="84"/>
        <v>KMR 4</v>
      </c>
      <c r="E459" s="40" t="s">
        <v>194</v>
      </c>
      <c r="F459" s="40" t="str">
        <f t="shared" si="85"/>
        <v>KMR 4 Step5</v>
      </c>
      <c r="G459" s="43">
        <v>222567</v>
      </c>
      <c r="H459" s="312">
        <f t="shared" si="89"/>
        <v>3.7598717028279459E-2</v>
      </c>
      <c r="I459" s="312">
        <f t="shared" si="90"/>
        <v>-2.1309577114179967E-5</v>
      </c>
      <c r="J459" s="312"/>
      <c r="K459" s="1">
        <v>60000</v>
      </c>
      <c r="L459" s="1">
        <v>15000</v>
      </c>
      <c r="M459" s="42"/>
      <c r="N459" s="42"/>
      <c r="O459" s="42"/>
      <c r="P459" s="42"/>
      <c r="Q459" s="42"/>
      <c r="R459" s="42"/>
      <c r="S459" s="42">
        <v>11000</v>
      </c>
      <c r="T459" s="42">
        <f t="shared" si="86"/>
        <v>308567</v>
      </c>
      <c r="U459" s="42">
        <f t="shared" si="82"/>
        <v>68995.77</v>
      </c>
      <c r="V459" s="1">
        <v>200000</v>
      </c>
      <c r="W459" s="42">
        <f t="shared" si="87"/>
        <v>577562.77</v>
      </c>
      <c r="X459" s="42">
        <f t="shared" si="88"/>
        <v>508567</v>
      </c>
      <c r="Y459" s="42">
        <f t="shared" si="83"/>
        <v>3982799.77</v>
      </c>
    </row>
    <row r="460" spans="1:25" ht="15.6" x14ac:dyDescent="0.3">
      <c r="A460" s="49" t="s">
        <v>150</v>
      </c>
      <c r="B460" s="48">
        <v>4</v>
      </c>
      <c r="C460" s="40" t="s">
        <v>187</v>
      </c>
      <c r="D460" s="40" t="str">
        <f t="shared" si="84"/>
        <v>KMR 4</v>
      </c>
      <c r="E460" s="40" t="s">
        <v>195</v>
      </c>
      <c r="F460" s="40" t="str">
        <f t="shared" si="85"/>
        <v>KMR 4 Step6</v>
      </c>
      <c r="G460" s="43">
        <v>230921</v>
      </c>
      <c r="H460" s="312">
        <f t="shared" si="89"/>
        <v>3.7534764812393574E-2</v>
      </c>
      <c r="I460" s="312">
        <f t="shared" si="90"/>
        <v>-6.3952215885884622E-5</v>
      </c>
      <c r="J460" s="312"/>
      <c r="K460" s="1">
        <v>60000</v>
      </c>
      <c r="L460" s="1">
        <v>15000</v>
      </c>
      <c r="M460" s="42"/>
      <c r="N460" s="42"/>
      <c r="O460" s="42"/>
      <c r="P460" s="42"/>
      <c r="Q460" s="42"/>
      <c r="R460" s="42"/>
      <c r="S460" s="42">
        <v>11000</v>
      </c>
      <c r="T460" s="42">
        <f t="shared" si="86"/>
        <v>316921</v>
      </c>
      <c r="U460" s="42">
        <f t="shared" si="82"/>
        <v>71585.509999999995</v>
      </c>
      <c r="V460" s="1">
        <v>200000</v>
      </c>
      <c r="W460" s="42">
        <f t="shared" si="87"/>
        <v>588506.51</v>
      </c>
      <c r="X460" s="42">
        <f t="shared" si="88"/>
        <v>516921</v>
      </c>
      <c r="Y460" s="42">
        <f t="shared" si="83"/>
        <v>4085637.51</v>
      </c>
    </row>
    <row r="461" spans="1:25" ht="15.6" x14ac:dyDescent="0.3">
      <c r="A461" s="49" t="s">
        <v>150</v>
      </c>
      <c r="B461" s="48">
        <v>4</v>
      </c>
      <c r="C461" s="40" t="s">
        <v>187</v>
      </c>
      <c r="D461" s="40" t="str">
        <f t="shared" si="84"/>
        <v>KMR 4</v>
      </c>
      <c r="E461" s="40" t="s">
        <v>196</v>
      </c>
      <c r="F461" s="40" t="str">
        <f t="shared" si="85"/>
        <v>KMR 4 Step7</v>
      </c>
      <c r="G461" s="43">
        <v>239850</v>
      </c>
      <c r="H461" s="312">
        <f t="shared" si="89"/>
        <v>3.8666903399864019E-2</v>
      </c>
      <c r="I461" s="312">
        <f t="shared" si="90"/>
        <v>1.1321385874704451E-3</v>
      </c>
      <c r="J461" s="312"/>
      <c r="K461" s="1">
        <v>60000</v>
      </c>
      <c r="L461" s="1">
        <v>15000</v>
      </c>
      <c r="M461" s="42"/>
      <c r="N461" s="42"/>
      <c r="O461" s="42"/>
      <c r="P461" s="42"/>
      <c r="Q461" s="42"/>
      <c r="R461" s="42"/>
      <c r="S461" s="42">
        <v>11000</v>
      </c>
      <c r="T461" s="42">
        <f t="shared" si="86"/>
        <v>325850</v>
      </c>
      <c r="U461" s="42">
        <f t="shared" si="82"/>
        <v>74353.5</v>
      </c>
      <c r="V461" s="1">
        <v>200000</v>
      </c>
      <c r="W461" s="42">
        <f t="shared" si="87"/>
        <v>600203.5</v>
      </c>
      <c r="X461" s="42">
        <f t="shared" si="88"/>
        <v>525850</v>
      </c>
      <c r="Y461" s="42">
        <f t="shared" si="83"/>
        <v>4195553.5</v>
      </c>
    </row>
    <row r="462" spans="1:25" ht="15.6" x14ac:dyDescent="0.3">
      <c r="A462" s="49" t="s">
        <v>150</v>
      </c>
      <c r="B462" s="48">
        <v>4</v>
      </c>
      <c r="C462" s="40" t="s">
        <v>187</v>
      </c>
      <c r="D462" s="40" t="str">
        <f t="shared" si="84"/>
        <v>KMR 4</v>
      </c>
      <c r="E462" s="40" t="s">
        <v>197</v>
      </c>
      <c r="F462" s="40" t="str">
        <f t="shared" si="85"/>
        <v>KMR 4 Step8</v>
      </c>
      <c r="G462" s="43">
        <v>249644</v>
      </c>
      <c r="H462" s="312">
        <f t="shared" si="89"/>
        <v>4.0833854492391075E-2</v>
      </c>
      <c r="I462" s="312">
        <f t="shared" si="90"/>
        <v>2.1669510925270558E-3</v>
      </c>
      <c r="J462" s="312"/>
      <c r="K462" s="1">
        <v>60000</v>
      </c>
      <c r="L462" s="1">
        <v>15000</v>
      </c>
      <c r="M462" s="42"/>
      <c r="N462" s="42"/>
      <c r="O462" s="42"/>
      <c r="P462" s="42"/>
      <c r="Q462" s="42"/>
      <c r="R462" s="42"/>
      <c r="S462" s="42">
        <v>11000</v>
      </c>
      <c r="T462" s="42">
        <f t="shared" si="86"/>
        <v>335644</v>
      </c>
      <c r="U462" s="42">
        <f t="shared" si="82"/>
        <v>77389.64</v>
      </c>
      <c r="V462" s="1">
        <v>200000</v>
      </c>
      <c r="W462" s="42">
        <f t="shared" si="87"/>
        <v>613033.64</v>
      </c>
      <c r="X462" s="42">
        <f t="shared" si="88"/>
        <v>535644</v>
      </c>
      <c r="Y462" s="42">
        <f t="shared" si="83"/>
        <v>4316117.6400000006</v>
      </c>
    </row>
    <row r="463" spans="1:25" ht="15.6" x14ac:dyDescent="0.3">
      <c r="A463" s="49" t="s">
        <v>151</v>
      </c>
      <c r="B463" s="48">
        <v>5</v>
      </c>
      <c r="C463" s="40" t="s">
        <v>187</v>
      </c>
      <c r="D463" s="40" t="str">
        <f t="shared" si="84"/>
        <v>KMR 5</v>
      </c>
      <c r="E463" s="40" t="s">
        <v>190</v>
      </c>
      <c r="F463" s="40" t="str">
        <f t="shared" si="85"/>
        <v>KMR 5 Step1</v>
      </c>
      <c r="G463" s="42">
        <v>165149</v>
      </c>
      <c r="H463" s="312">
        <f t="shared" si="89"/>
        <v>-0.33846196984505938</v>
      </c>
      <c r="I463" s="312"/>
      <c r="J463" s="312"/>
      <c r="K463" s="43">
        <v>45000</v>
      </c>
      <c r="L463" s="43">
        <v>14000</v>
      </c>
      <c r="M463" s="42"/>
      <c r="N463" s="42"/>
      <c r="O463" s="42"/>
      <c r="P463" s="42"/>
      <c r="Q463" s="42"/>
      <c r="R463" s="42"/>
      <c r="S463" s="42">
        <v>11000</v>
      </c>
      <c r="T463" s="42">
        <f t="shared" si="86"/>
        <v>235149</v>
      </c>
      <c r="U463" s="42">
        <f t="shared" si="82"/>
        <v>51196.19</v>
      </c>
      <c r="V463" s="42">
        <v>180000</v>
      </c>
      <c r="W463" s="42">
        <f t="shared" si="87"/>
        <v>466345.19</v>
      </c>
      <c r="X463" s="42">
        <f t="shared" si="88"/>
        <v>435149</v>
      </c>
      <c r="Y463" s="42">
        <f t="shared" si="83"/>
        <v>3063984.19</v>
      </c>
    </row>
    <row r="464" spans="1:25" ht="15.6" x14ac:dyDescent="0.3">
      <c r="A464" s="49" t="s">
        <v>151</v>
      </c>
      <c r="B464" s="48">
        <v>5</v>
      </c>
      <c r="C464" s="40" t="s">
        <v>187</v>
      </c>
      <c r="D464" s="40" t="str">
        <f t="shared" si="84"/>
        <v>KMR 5</v>
      </c>
      <c r="E464" s="40" t="s">
        <v>191</v>
      </c>
      <c r="F464" s="40" t="str">
        <f t="shared" si="85"/>
        <v>KMR 5 step 2</v>
      </c>
      <c r="G464" s="42">
        <v>171755</v>
      </c>
      <c r="H464" s="312">
        <f t="shared" si="89"/>
        <v>4.0000242205523499E-2</v>
      </c>
      <c r="I464" s="312"/>
      <c r="J464" s="312"/>
      <c r="K464" s="43">
        <v>45000</v>
      </c>
      <c r="L464" s="43">
        <v>14000</v>
      </c>
      <c r="M464" s="42"/>
      <c r="N464" s="42"/>
      <c r="O464" s="42"/>
      <c r="P464" s="42"/>
      <c r="Q464" s="42"/>
      <c r="R464" s="42"/>
      <c r="S464" s="42">
        <v>11000</v>
      </c>
      <c r="T464" s="42">
        <f t="shared" si="86"/>
        <v>241755</v>
      </c>
      <c r="U464" s="42">
        <f t="shared" si="82"/>
        <v>53244.05</v>
      </c>
      <c r="V464" s="42">
        <v>180000</v>
      </c>
      <c r="W464" s="42">
        <f t="shared" si="87"/>
        <v>474999.05</v>
      </c>
      <c r="X464" s="42">
        <f t="shared" si="88"/>
        <v>421755</v>
      </c>
      <c r="Y464" s="42">
        <f t="shared" si="83"/>
        <v>3145304.05</v>
      </c>
    </row>
    <row r="465" spans="1:25" ht="15.6" x14ac:dyDescent="0.3">
      <c r="A465" s="49" t="s">
        <v>151</v>
      </c>
      <c r="B465" s="48">
        <v>5</v>
      </c>
      <c r="C465" s="40" t="s">
        <v>187</v>
      </c>
      <c r="D465" s="40" t="str">
        <f t="shared" si="84"/>
        <v>KMR 5</v>
      </c>
      <c r="E465" s="40" t="s">
        <v>192</v>
      </c>
      <c r="F465" s="40" t="str">
        <f t="shared" si="85"/>
        <v>KMR 5 Step3</v>
      </c>
      <c r="G465" s="42">
        <v>178625</v>
      </c>
      <c r="H465" s="312">
        <f t="shared" si="89"/>
        <v>3.9998835550638989E-2</v>
      </c>
      <c r="I465" s="312">
        <f t="shared" si="90"/>
        <v>-1.406654884510139E-6</v>
      </c>
      <c r="J465" s="312"/>
      <c r="K465" s="43">
        <v>45000</v>
      </c>
      <c r="L465" s="43">
        <v>14000</v>
      </c>
      <c r="M465" s="42"/>
      <c r="N465" s="42"/>
      <c r="O465" s="42"/>
      <c r="P465" s="42"/>
      <c r="Q465" s="42"/>
      <c r="R465" s="42"/>
      <c r="S465" s="42">
        <v>11000</v>
      </c>
      <c r="T465" s="42">
        <f t="shared" si="86"/>
        <v>248625</v>
      </c>
      <c r="U465" s="42">
        <f t="shared" si="82"/>
        <v>55373.75</v>
      </c>
      <c r="V465" s="42">
        <v>180000</v>
      </c>
      <c r="W465" s="42">
        <f t="shared" si="87"/>
        <v>483998.75</v>
      </c>
      <c r="X465" s="42">
        <f t="shared" si="88"/>
        <v>428625</v>
      </c>
      <c r="Y465" s="42">
        <f t="shared" si="83"/>
        <v>3229873.75</v>
      </c>
    </row>
    <row r="466" spans="1:25" ht="15.6" x14ac:dyDescent="0.3">
      <c r="A466" s="49" t="s">
        <v>151</v>
      </c>
      <c r="B466" s="48">
        <v>5</v>
      </c>
      <c r="C466" s="40" t="s">
        <v>187</v>
      </c>
      <c r="D466" s="40" t="str">
        <f t="shared" si="84"/>
        <v>KMR 5</v>
      </c>
      <c r="E466" s="40" t="s">
        <v>193</v>
      </c>
      <c r="F466" s="40" t="str">
        <f t="shared" si="85"/>
        <v>KMR 5 Step4</v>
      </c>
      <c r="G466" s="42">
        <v>185760</v>
      </c>
      <c r="H466" s="312">
        <f t="shared" si="89"/>
        <v>3.9944016794961512E-2</v>
      </c>
      <c r="I466" s="312">
        <f t="shared" si="90"/>
        <v>-5.4818755677477071E-5</v>
      </c>
      <c r="J466" s="312"/>
      <c r="K466" s="43">
        <v>45000</v>
      </c>
      <c r="L466" s="43">
        <v>14000</v>
      </c>
      <c r="M466" s="42"/>
      <c r="N466" s="42"/>
      <c r="O466" s="42"/>
      <c r="P466" s="42"/>
      <c r="Q466" s="42"/>
      <c r="R466" s="42"/>
      <c r="S466" s="42">
        <v>11000</v>
      </c>
      <c r="T466" s="42">
        <f t="shared" si="86"/>
        <v>255760</v>
      </c>
      <c r="U466" s="42">
        <f t="shared" si="82"/>
        <v>57585.599999999999</v>
      </c>
      <c r="V466" s="42">
        <v>180000</v>
      </c>
      <c r="W466" s="42">
        <f t="shared" si="87"/>
        <v>493345.6</v>
      </c>
      <c r="X466" s="42">
        <f t="shared" si="88"/>
        <v>435760</v>
      </c>
      <c r="Y466" s="42">
        <f t="shared" si="83"/>
        <v>3317705.6</v>
      </c>
    </row>
    <row r="467" spans="1:25" ht="15.6" x14ac:dyDescent="0.3">
      <c r="A467" s="49" t="s">
        <v>151</v>
      </c>
      <c r="B467" s="48">
        <v>5</v>
      </c>
      <c r="C467" s="40" t="s">
        <v>187</v>
      </c>
      <c r="D467" s="40" t="str">
        <f t="shared" si="84"/>
        <v>KMR 5</v>
      </c>
      <c r="E467" s="40" t="s">
        <v>194</v>
      </c>
      <c r="F467" s="40" t="str">
        <f t="shared" si="85"/>
        <v>KMR 5 Step5</v>
      </c>
      <c r="G467" s="43">
        <v>193158</v>
      </c>
      <c r="H467" s="312">
        <f t="shared" si="89"/>
        <v>3.9825581395348836E-2</v>
      </c>
      <c r="I467" s="312">
        <f t="shared" si="90"/>
        <v>-1.1843539961267635E-4</v>
      </c>
      <c r="J467" s="312"/>
      <c r="K467" s="43">
        <v>45000</v>
      </c>
      <c r="L467" s="43">
        <v>14000</v>
      </c>
      <c r="M467" s="42"/>
      <c r="N467" s="42"/>
      <c r="O467" s="42"/>
      <c r="P467" s="42"/>
      <c r="Q467" s="42"/>
      <c r="R467" s="42"/>
      <c r="S467" s="42">
        <v>11000</v>
      </c>
      <c r="T467" s="42">
        <f t="shared" si="86"/>
        <v>263158</v>
      </c>
      <c r="U467" s="42">
        <f t="shared" si="82"/>
        <v>59878.98</v>
      </c>
      <c r="V467" s="42">
        <v>180000</v>
      </c>
      <c r="W467" s="42">
        <f t="shared" si="87"/>
        <v>503036.98</v>
      </c>
      <c r="X467" s="42">
        <f t="shared" si="88"/>
        <v>443158</v>
      </c>
      <c r="Y467" s="42">
        <f t="shared" si="83"/>
        <v>3408774.98</v>
      </c>
    </row>
    <row r="468" spans="1:25" ht="15.6" x14ac:dyDescent="0.3">
      <c r="A468" s="49" t="s">
        <v>151</v>
      </c>
      <c r="B468" s="48">
        <v>5</v>
      </c>
      <c r="C468" s="40" t="s">
        <v>187</v>
      </c>
      <c r="D468" s="40" t="str">
        <f t="shared" si="84"/>
        <v>KMR 5</v>
      </c>
      <c r="E468" s="40" t="s">
        <v>195</v>
      </c>
      <c r="F468" s="40" t="str">
        <f t="shared" si="85"/>
        <v>KMR 5 Step6</v>
      </c>
      <c r="G468" s="43">
        <v>200821</v>
      </c>
      <c r="H468" s="312">
        <f t="shared" si="89"/>
        <v>3.9672185464749064E-2</v>
      </c>
      <c r="I468" s="312">
        <f t="shared" si="90"/>
        <v>-1.5339593059977147E-4</v>
      </c>
      <c r="J468" s="312"/>
      <c r="K468" s="43">
        <v>45000</v>
      </c>
      <c r="L468" s="43">
        <v>14000</v>
      </c>
      <c r="M468" s="42"/>
      <c r="N468" s="42"/>
      <c r="O468" s="42"/>
      <c r="P468" s="42"/>
      <c r="Q468" s="42"/>
      <c r="R468" s="42"/>
      <c r="S468" s="42">
        <v>11000</v>
      </c>
      <c r="T468" s="42">
        <f t="shared" si="86"/>
        <v>270821</v>
      </c>
      <c r="U468" s="42">
        <f t="shared" si="82"/>
        <v>62254.51</v>
      </c>
      <c r="V468" s="42">
        <v>180000</v>
      </c>
      <c r="W468" s="42">
        <f t="shared" si="87"/>
        <v>513075.51</v>
      </c>
      <c r="X468" s="42">
        <f t="shared" si="88"/>
        <v>450821</v>
      </c>
      <c r="Y468" s="42">
        <f t="shared" si="83"/>
        <v>3503106.51</v>
      </c>
    </row>
    <row r="469" spans="1:25" ht="15.6" x14ac:dyDescent="0.3">
      <c r="A469" s="49" t="s">
        <v>151</v>
      </c>
      <c r="B469" s="48">
        <v>5</v>
      </c>
      <c r="C469" s="40" t="s">
        <v>187</v>
      </c>
      <c r="D469" s="40" t="str">
        <f t="shared" si="84"/>
        <v>KMR 5</v>
      </c>
      <c r="E469" s="40" t="s">
        <v>196</v>
      </c>
      <c r="F469" s="40" t="str">
        <f t="shared" si="85"/>
        <v>KMR 5 Step7</v>
      </c>
      <c r="G469" s="43">
        <v>209013</v>
      </c>
      <c r="H469" s="312">
        <f t="shared" si="89"/>
        <v>4.0792546596222508E-2</v>
      </c>
      <c r="I469" s="312">
        <f t="shared" si="90"/>
        <v>1.1203611314734435E-3</v>
      </c>
      <c r="J469" s="312"/>
      <c r="K469" s="43">
        <v>45000</v>
      </c>
      <c r="L469" s="43">
        <v>14000</v>
      </c>
      <c r="M469" s="42"/>
      <c r="N469" s="42"/>
      <c r="O469" s="42"/>
      <c r="P469" s="42"/>
      <c r="Q469" s="42"/>
      <c r="R469" s="42"/>
      <c r="S469" s="42">
        <v>11000</v>
      </c>
      <c r="T469" s="42">
        <f t="shared" si="86"/>
        <v>279013</v>
      </c>
      <c r="U469" s="42">
        <f t="shared" si="82"/>
        <v>64794.03</v>
      </c>
      <c r="V469" s="42">
        <v>180000</v>
      </c>
      <c r="W469" s="42">
        <f t="shared" si="87"/>
        <v>523807.03</v>
      </c>
      <c r="X469" s="42">
        <f t="shared" si="88"/>
        <v>459013</v>
      </c>
      <c r="Y469" s="42">
        <f t="shared" si="83"/>
        <v>3603950.03</v>
      </c>
    </row>
    <row r="470" spans="1:25" ht="15.6" x14ac:dyDescent="0.3">
      <c r="A470" s="49" t="s">
        <v>151</v>
      </c>
      <c r="B470" s="48">
        <v>5</v>
      </c>
      <c r="C470" s="40" t="s">
        <v>187</v>
      </c>
      <c r="D470" s="40" t="str">
        <f t="shared" si="84"/>
        <v>KMR 5</v>
      </c>
      <c r="E470" s="40" t="s">
        <v>197</v>
      </c>
      <c r="F470" s="40" t="str">
        <f t="shared" si="85"/>
        <v>KMR 5 Step8</v>
      </c>
      <c r="G470" s="43">
        <v>217997</v>
      </c>
      <c r="H470" s="312">
        <f t="shared" si="89"/>
        <v>4.298297235100209E-2</v>
      </c>
      <c r="I470" s="312">
        <f t="shared" si="90"/>
        <v>2.1904257547795819E-3</v>
      </c>
      <c r="J470" s="312"/>
      <c r="K470" s="43">
        <v>45000</v>
      </c>
      <c r="L470" s="43">
        <v>14000</v>
      </c>
      <c r="M470" s="42"/>
      <c r="N470" s="42"/>
      <c r="O470" s="42"/>
      <c r="P470" s="42"/>
      <c r="Q470" s="42"/>
      <c r="R470" s="42"/>
      <c r="S470" s="42">
        <v>11000</v>
      </c>
      <c r="T470" s="42">
        <f t="shared" si="86"/>
        <v>287997</v>
      </c>
      <c r="U470" s="42">
        <f t="shared" si="82"/>
        <v>67579.069999999992</v>
      </c>
      <c r="V470" s="42">
        <v>180000</v>
      </c>
      <c r="W470" s="42">
        <f t="shared" si="87"/>
        <v>535576.07000000007</v>
      </c>
      <c r="X470" s="42">
        <f t="shared" si="88"/>
        <v>467997</v>
      </c>
      <c r="Y470" s="42">
        <f t="shared" si="83"/>
        <v>3714543.07</v>
      </c>
    </row>
    <row r="471" spans="1:25" ht="15.6" x14ac:dyDescent="0.3">
      <c r="A471" s="49" t="s">
        <v>152</v>
      </c>
      <c r="B471" s="48">
        <v>6</v>
      </c>
      <c r="C471" s="40" t="s">
        <v>187</v>
      </c>
      <c r="D471" s="40" t="str">
        <f t="shared" si="84"/>
        <v>KMR 6</v>
      </c>
      <c r="E471" s="40" t="s">
        <v>190</v>
      </c>
      <c r="F471" s="40" t="str">
        <f t="shared" si="85"/>
        <v>KMR 6 Step1</v>
      </c>
      <c r="G471" s="41">
        <v>132285</v>
      </c>
      <c r="H471" s="312">
        <f t="shared" si="89"/>
        <v>-0.39317972265673379</v>
      </c>
      <c r="I471" s="312"/>
      <c r="J471" s="312"/>
      <c r="K471" s="43">
        <v>35000</v>
      </c>
      <c r="L471" s="43">
        <v>10500</v>
      </c>
      <c r="M471" s="42"/>
      <c r="N471" s="42"/>
      <c r="O471" s="42"/>
      <c r="P471" s="42"/>
      <c r="Q471" s="42"/>
      <c r="R471" s="42"/>
      <c r="S471" s="42">
        <v>7000</v>
      </c>
      <c r="T471" s="42">
        <f t="shared" si="86"/>
        <v>184785</v>
      </c>
      <c r="U471" s="42">
        <f t="shared" si="82"/>
        <v>41008.35</v>
      </c>
      <c r="V471" s="42">
        <v>180000</v>
      </c>
      <c r="W471" s="42">
        <f t="shared" si="87"/>
        <v>405793.35</v>
      </c>
      <c r="X471" s="42">
        <f t="shared" si="88"/>
        <v>364785</v>
      </c>
      <c r="Y471" s="42">
        <f t="shared" si="83"/>
        <v>2445428.35</v>
      </c>
    </row>
    <row r="472" spans="1:25" ht="15.6" x14ac:dyDescent="0.3">
      <c r="A472" s="49" t="s">
        <v>152</v>
      </c>
      <c r="B472" s="48">
        <v>6</v>
      </c>
      <c r="C472" s="40" t="s">
        <v>187</v>
      </c>
      <c r="D472" s="40" t="str">
        <f t="shared" si="84"/>
        <v>KMR 6</v>
      </c>
      <c r="E472" s="40" t="s">
        <v>191</v>
      </c>
      <c r="F472" s="40" t="str">
        <f t="shared" si="85"/>
        <v>KMR 6 step 2</v>
      </c>
      <c r="G472" s="42">
        <v>137246</v>
      </c>
      <c r="H472" s="312">
        <f t="shared" si="89"/>
        <v>3.7502362323770647E-2</v>
      </c>
      <c r="I472" s="312"/>
      <c r="J472" s="312"/>
      <c r="K472" s="43">
        <v>35000</v>
      </c>
      <c r="L472" s="43">
        <v>10500</v>
      </c>
      <c r="M472" s="42"/>
      <c r="N472" s="42"/>
      <c r="O472" s="42"/>
      <c r="P472" s="42"/>
      <c r="Q472" s="42"/>
      <c r="R472" s="42"/>
      <c r="S472" s="42">
        <v>7000</v>
      </c>
      <c r="T472" s="42">
        <f t="shared" si="86"/>
        <v>189746</v>
      </c>
      <c r="U472" s="42">
        <f t="shared" si="82"/>
        <v>42546.26</v>
      </c>
      <c r="V472" s="42">
        <v>180000</v>
      </c>
      <c r="W472" s="42">
        <f t="shared" si="87"/>
        <v>412292.26</v>
      </c>
      <c r="X472" s="42">
        <f t="shared" si="88"/>
        <v>369746</v>
      </c>
      <c r="Y472" s="42">
        <f t="shared" si="83"/>
        <v>2506498.2599999998</v>
      </c>
    </row>
    <row r="473" spans="1:25" ht="15.6" x14ac:dyDescent="0.3">
      <c r="A473" s="49" t="s">
        <v>152</v>
      </c>
      <c r="B473" s="48">
        <v>6</v>
      </c>
      <c r="C473" s="40" t="s">
        <v>187</v>
      </c>
      <c r="D473" s="40" t="str">
        <f t="shared" si="84"/>
        <v>KMR 6</v>
      </c>
      <c r="E473" s="40" t="s">
        <v>192</v>
      </c>
      <c r="F473" s="40" t="str">
        <f t="shared" si="85"/>
        <v>KMR 6 Step3</v>
      </c>
      <c r="G473" s="42">
        <v>142405</v>
      </c>
      <c r="H473" s="312">
        <f t="shared" si="89"/>
        <v>3.7589437943546626E-2</v>
      </c>
      <c r="I473" s="312">
        <f t="shared" si="90"/>
        <v>8.7075619775979496E-5</v>
      </c>
      <c r="J473" s="312"/>
      <c r="K473" s="43">
        <v>35000</v>
      </c>
      <c r="L473" s="43">
        <v>10500</v>
      </c>
      <c r="M473" s="42"/>
      <c r="N473" s="42"/>
      <c r="O473" s="42"/>
      <c r="P473" s="42"/>
      <c r="Q473" s="42"/>
      <c r="R473" s="42"/>
      <c r="S473" s="42">
        <v>7000</v>
      </c>
      <c r="T473" s="42">
        <f t="shared" si="86"/>
        <v>194905</v>
      </c>
      <c r="U473" s="42">
        <f t="shared" si="82"/>
        <v>44145.55</v>
      </c>
      <c r="V473" s="42">
        <v>180000</v>
      </c>
      <c r="W473" s="42">
        <f t="shared" si="87"/>
        <v>419050.55</v>
      </c>
      <c r="X473" s="42">
        <f t="shared" si="88"/>
        <v>374905</v>
      </c>
      <c r="Y473" s="42">
        <f t="shared" si="83"/>
        <v>2570005.5499999998</v>
      </c>
    </row>
    <row r="474" spans="1:25" ht="15.6" x14ac:dyDescent="0.3">
      <c r="A474" s="49" t="s">
        <v>152</v>
      </c>
      <c r="B474" s="48">
        <v>6</v>
      </c>
      <c r="C474" s="40" t="s">
        <v>187</v>
      </c>
      <c r="D474" s="40" t="str">
        <f t="shared" si="84"/>
        <v>KMR 6</v>
      </c>
      <c r="E474" s="40" t="s">
        <v>193</v>
      </c>
      <c r="F474" s="40" t="str">
        <f t="shared" si="85"/>
        <v>KMR 6 Step4</v>
      </c>
      <c r="G474" s="42">
        <v>147762</v>
      </c>
      <c r="H474" s="312">
        <f t="shared" si="89"/>
        <v>3.7618061163582739E-2</v>
      </c>
      <c r="I474" s="312">
        <f t="shared" si="90"/>
        <v>2.8623220036112784E-5</v>
      </c>
      <c r="J474" s="312"/>
      <c r="K474" s="43">
        <v>35000</v>
      </c>
      <c r="L474" s="43">
        <v>10500</v>
      </c>
      <c r="M474" s="42"/>
      <c r="N474" s="42"/>
      <c r="O474" s="42"/>
      <c r="P474" s="42"/>
      <c r="Q474" s="42"/>
      <c r="R474" s="42"/>
      <c r="S474" s="42">
        <v>7000</v>
      </c>
      <c r="T474" s="42">
        <f t="shared" si="86"/>
        <v>200262</v>
      </c>
      <c r="U474" s="42">
        <f t="shared" si="82"/>
        <v>45806.22</v>
      </c>
      <c r="V474" s="42">
        <v>180000</v>
      </c>
      <c r="W474" s="42">
        <f t="shared" si="87"/>
        <v>426068.22</v>
      </c>
      <c r="X474" s="42">
        <f t="shared" si="88"/>
        <v>380262</v>
      </c>
      <c r="Y474" s="42">
        <f t="shared" si="83"/>
        <v>2635950.2200000002</v>
      </c>
    </row>
    <row r="475" spans="1:25" ht="15.6" x14ac:dyDescent="0.3">
      <c r="A475" s="49" t="s">
        <v>152</v>
      </c>
      <c r="B475" s="48">
        <v>6</v>
      </c>
      <c r="C475" s="40" t="s">
        <v>187</v>
      </c>
      <c r="D475" s="40" t="str">
        <f t="shared" si="84"/>
        <v>KMR 6</v>
      </c>
      <c r="E475" s="40" t="s">
        <v>194</v>
      </c>
      <c r="F475" s="40" t="str">
        <f t="shared" si="85"/>
        <v>KMR 6 Step5</v>
      </c>
      <c r="G475" s="43">
        <v>153318</v>
      </c>
      <c r="H475" s="312">
        <f t="shared" si="89"/>
        <v>3.7601007024810167E-2</v>
      </c>
      <c r="I475" s="312">
        <f t="shared" si="90"/>
        <v>-1.705413877257228E-5</v>
      </c>
      <c r="J475" s="312"/>
      <c r="K475" s="43">
        <v>35000</v>
      </c>
      <c r="L475" s="43">
        <v>10500</v>
      </c>
      <c r="M475" s="42"/>
      <c r="N475" s="42"/>
      <c r="O475" s="42"/>
      <c r="P475" s="42"/>
      <c r="Q475" s="42"/>
      <c r="R475" s="42"/>
      <c r="S475" s="42">
        <v>7000</v>
      </c>
      <c r="T475" s="42">
        <f t="shared" si="86"/>
        <v>205818</v>
      </c>
      <c r="U475" s="42">
        <f t="shared" si="82"/>
        <v>47528.58</v>
      </c>
      <c r="V475" s="42">
        <v>180000</v>
      </c>
      <c r="W475" s="42">
        <f t="shared" si="87"/>
        <v>433346.58</v>
      </c>
      <c r="X475" s="42">
        <f t="shared" si="88"/>
        <v>385818</v>
      </c>
      <c r="Y475" s="42">
        <f t="shared" si="83"/>
        <v>2704344.58</v>
      </c>
    </row>
    <row r="476" spans="1:25" ht="15.6" x14ac:dyDescent="0.3">
      <c r="A476" s="49" t="s">
        <v>152</v>
      </c>
      <c r="B476" s="48">
        <v>6</v>
      </c>
      <c r="C476" s="40" t="s">
        <v>187</v>
      </c>
      <c r="D476" s="40" t="str">
        <f t="shared" si="84"/>
        <v>KMR 6</v>
      </c>
      <c r="E476" s="40" t="s">
        <v>195</v>
      </c>
      <c r="F476" s="40" t="str">
        <f t="shared" si="85"/>
        <v>KMR 6 Step6</v>
      </c>
      <c r="G476" s="43">
        <v>159072</v>
      </c>
      <c r="H476" s="312">
        <f t="shared" si="89"/>
        <v>3.7529839940515793E-2</v>
      </c>
      <c r="I476" s="312">
        <f t="shared" si="90"/>
        <v>-7.1167084294374017E-5</v>
      </c>
      <c r="J476" s="312"/>
      <c r="K476" s="43">
        <v>35000</v>
      </c>
      <c r="L476" s="43">
        <v>10500</v>
      </c>
      <c r="M476" s="42"/>
      <c r="N476" s="42"/>
      <c r="O476" s="42"/>
      <c r="P476" s="42"/>
      <c r="Q476" s="42"/>
      <c r="R476" s="42"/>
      <c r="S476" s="42">
        <v>7000</v>
      </c>
      <c r="T476" s="42">
        <f t="shared" si="86"/>
        <v>211572</v>
      </c>
      <c r="U476" s="42">
        <f t="shared" si="82"/>
        <v>49312.32</v>
      </c>
      <c r="V476" s="42">
        <v>180000</v>
      </c>
      <c r="W476" s="42">
        <f t="shared" si="87"/>
        <v>440884.32</v>
      </c>
      <c r="X476" s="42">
        <f t="shared" si="88"/>
        <v>391572</v>
      </c>
      <c r="Y476" s="42">
        <f t="shared" si="83"/>
        <v>2775176.32</v>
      </c>
    </row>
    <row r="477" spans="1:25" ht="15.6" x14ac:dyDescent="0.3">
      <c r="A477" s="49" t="s">
        <v>152</v>
      </c>
      <c r="B477" s="48">
        <v>6</v>
      </c>
      <c r="C477" s="40" t="s">
        <v>187</v>
      </c>
      <c r="D477" s="40" t="str">
        <f t="shared" si="84"/>
        <v>KMR 6</v>
      </c>
      <c r="E477" s="40" t="s">
        <v>196</v>
      </c>
      <c r="F477" s="40" t="str">
        <f t="shared" si="85"/>
        <v>KMR 6 Step7</v>
      </c>
      <c r="G477" s="43">
        <v>165224</v>
      </c>
      <c r="H477" s="312">
        <f t="shared" si="89"/>
        <v>3.8674311003822168E-2</v>
      </c>
      <c r="I477" s="312">
        <f t="shared" si="90"/>
        <v>1.1444710633063751E-3</v>
      </c>
      <c r="J477" s="312"/>
      <c r="K477" s="43">
        <v>35000</v>
      </c>
      <c r="L477" s="43">
        <v>10500</v>
      </c>
      <c r="M477" s="42"/>
      <c r="N477" s="42"/>
      <c r="O477" s="42"/>
      <c r="P477" s="42"/>
      <c r="Q477" s="42"/>
      <c r="R477" s="42"/>
      <c r="S477" s="42">
        <v>7000</v>
      </c>
      <c r="T477" s="42">
        <f t="shared" si="86"/>
        <v>217724</v>
      </c>
      <c r="U477" s="42">
        <f t="shared" si="82"/>
        <v>51219.44</v>
      </c>
      <c r="V477" s="42">
        <v>180000</v>
      </c>
      <c r="W477" s="42">
        <f t="shared" si="87"/>
        <v>448943.44</v>
      </c>
      <c r="X477" s="42">
        <f t="shared" si="88"/>
        <v>397724</v>
      </c>
      <c r="Y477" s="42">
        <f t="shared" si="83"/>
        <v>2850907.44</v>
      </c>
    </row>
    <row r="478" spans="1:25" ht="15.6" x14ac:dyDescent="0.3">
      <c r="A478" s="49" t="s">
        <v>152</v>
      </c>
      <c r="B478" s="48">
        <v>6</v>
      </c>
      <c r="C478" s="40" t="s">
        <v>187</v>
      </c>
      <c r="D478" s="40" t="str">
        <f t="shared" si="84"/>
        <v>KMR 6</v>
      </c>
      <c r="E478" s="40" t="s">
        <v>197</v>
      </c>
      <c r="F478" s="40" t="str">
        <f t="shared" si="85"/>
        <v>KMR 6 Step8</v>
      </c>
      <c r="G478" s="43">
        <v>171970</v>
      </c>
      <c r="H478" s="312">
        <f t="shared" si="89"/>
        <v>4.0829419454800758E-2</v>
      </c>
      <c r="I478" s="312">
        <f t="shared" si="90"/>
        <v>2.1551084509785906E-3</v>
      </c>
      <c r="J478" s="312"/>
      <c r="K478" s="43">
        <v>35000</v>
      </c>
      <c r="L478" s="43">
        <v>10500</v>
      </c>
      <c r="M478" s="42"/>
      <c r="N478" s="42"/>
      <c r="O478" s="42"/>
      <c r="P478" s="42"/>
      <c r="Q478" s="42"/>
      <c r="R478" s="42"/>
      <c r="S478" s="42">
        <v>7000</v>
      </c>
      <c r="T478" s="42">
        <f t="shared" si="86"/>
        <v>224470</v>
      </c>
      <c r="U478" s="42">
        <f t="shared" si="82"/>
        <v>53310.7</v>
      </c>
      <c r="V478" s="42">
        <v>180000</v>
      </c>
      <c r="W478" s="42">
        <f t="shared" si="87"/>
        <v>457780.7</v>
      </c>
      <c r="X478" s="42">
        <f t="shared" si="88"/>
        <v>404470</v>
      </c>
      <c r="Y478" s="42">
        <f t="shared" si="83"/>
        <v>2933950.7</v>
      </c>
    </row>
    <row r="479" spans="1:25" ht="15.6" x14ac:dyDescent="0.3">
      <c r="A479" s="49" t="s">
        <v>153</v>
      </c>
      <c r="B479" s="48">
        <v>7</v>
      </c>
      <c r="C479" s="40" t="s">
        <v>187</v>
      </c>
      <c r="D479" s="40" t="str">
        <f t="shared" si="84"/>
        <v>KMR 7</v>
      </c>
      <c r="E479" s="40" t="s">
        <v>190</v>
      </c>
      <c r="F479" s="40" t="str">
        <f t="shared" si="85"/>
        <v>KMR 7 Step1</v>
      </c>
      <c r="G479" s="42">
        <v>116410</v>
      </c>
      <c r="H479" s="312">
        <f t="shared" si="89"/>
        <v>-0.32307960690818166</v>
      </c>
      <c r="I479" s="312"/>
      <c r="J479" s="312"/>
      <c r="K479" s="42">
        <v>28000</v>
      </c>
      <c r="L479" s="42">
        <v>8500</v>
      </c>
      <c r="M479" s="42"/>
      <c r="N479" s="42"/>
      <c r="O479" s="42"/>
      <c r="P479" s="42"/>
      <c r="Q479" s="42"/>
      <c r="R479" s="42"/>
      <c r="S479" s="42">
        <v>7000</v>
      </c>
      <c r="T479" s="42">
        <f t="shared" si="86"/>
        <v>159910</v>
      </c>
      <c r="U479" s="42">
        <f t="shared" si="82"/>
        <v>36087.1</v>
      </c>
      <c r="V479" s="42">
        <v>180000</v>
      </c>
      <c r="W479" s="42">
        <f t="shared" si="87"/>
        <v>375997.1</v>
      </c>
      <c r="X479" s="42">
        <f t="shared" si="88"/>
        <v>339910</v>
      </c>
      <c r="Y479" s="42">
        <f t="shared" si="83"/>
        <v>2142007.1</v>
      </c>
    </row>
    <row r="480" spans="1:25" ht="15.6" x14ac:dyDescent="0.3">
      <c r="A480" s="49" t="s">
        <v>153</v>
      </c>
      <c r="B480" s="48">
        <v>7</v>
      </c>
      <c r="C480" s="40" t="s">
        <v>187</v>
      </c>
      <c r="D480" s="40" t="str">
        <f t="shared" si="84"/>
        <v>KMR 7</v>
      </c>
      <c r="E480" s="40" t="s">
        <v>191</v>
      </c>
      <c r="F480" s="40" t="str">
        <f t="shared" si="85"/>
        <v>KMR 7 step 2</v>
      </c>
      <c r="G480" s="42">
        <v>121399</v>
      </c>
      <c r="H480" s="312">
        <f t="shared" si="89"/>
        <v>4.2857142857142858E-2</v>
      </c>
      <c r="I480" s="312"/>
      <c r="J480" s="312"/>
      <c r="K480" s="42">
        <v>28000</v>
      </c>
      <c r="L480" s="42">
        <v>8500</v>
      </c>
      <c r="M480" s="42"/>
      <c r="N480" s="42"/>
      <c r="O480" s="42"/>
      <c r="P480" s="42"/>
      <c r="Q480" s="42"/>
      <c r="R480" s="42"/>
      <c r="S480" s="42">
        <v>7000</v>
      </c>
      <c r="T480" s="42">
        <f t="shared" si="86"/>
        <v>164899</v>
      </c>
      <c r="U480" s="42">
        <f t="shared" si="82"/>
        <v>37633.69</v>
      </c>
      <c r="V480" s="42">
        <v>180000</v>
      </c>
      <c r="W480" s="42">
        <f t="shared" si="87"/>
        <v>382532.69</v>
      </c>
      <c r="X480" s="42">
        <f t="shared" si="88"/>
        <v>344899</v>
      </c>
      <c r="Y480" s="42">
        <f t="shared" si="83"/>
        <v>2203421.69</v>
      </c>
    </row>
    <row r="481" spans="1:25" ht="15.6" x14ac:dyDescent="0.3">
      <c r="A481" s="49" t="s">
        <v>153</v>
      </c>
      <c r="B481" s="48">
        <v>7</v>
      </c>
      <c r="C481" s="40" t="s">
        <v>187</v>
      </c>
      <c r="D481" s="40" t="str">
        <f t="shared" si="84"/>
        <v>KMR 7</v>
      </c>
      <c r="E481" s="40" t="s">
        <v>192</v>
      </c>
      <c r="F481" s="40" t="str">
        <f t="shared" si="85"/>
        <v>KMR 7 Step3</v>
      </c>
      <c r="G481" s="42">
        <v>126388</v>
      </c>
      <c r="H481" s="312">
        <f t="shared" si="89"/>
        <v>4.1095890410958902E-2</v>
      </c>
      <c r="I481" s="312">
        <f t="shared" si="90"/>
        <v>-1.7612524461839557E-3</v>
      </c>
      <c r="J481" s="312"/>
      <c r="K481" s="42">
        <v>28000</v>
      </c>
      <c r="L481" s="42">
        <v>8500</v>
      </c>
      <c r="M481" s="42"/>
      <c r="N481" s="42"/>
      <c r="O481" s="42"/>
      <c r="P481" s="42"/>
      <c r="Q481" s="42"/>
      <c r="R481" s="42"/>
      <c r="S481" s="42">
        <v>7000</v>
      </c>
      <c r="T481" s="42">
        <f t="shared" si="86"/>
        <v>169888</v>
      </c>
      <c r="U481" s="42">
        <f t="shared" si="82"/>
        <v>39180.28</v>
      </c>
      <c r="V481" s="42">
        <v>180000</v>
      </c>
      <c r="W481" s="42">
        <f t="shared" si="87"/>
        <v>389068.28</v>
      </c>
      <c r="X481" s="42">
        <f t="shared" si="88"/>
        <v>349888</v>
      </c>
      <c r="Y481" s="42">
        <f t="shared" si="83"/>
        <v>2264836.2800000003</v>
      </c>
    </row>
    <row r="482" spans="1:25" ht="15.6" x14ac:dyDescent="0.3">
      <c r="A482" s="49" t="s">
        <v>153</v>
      </c>
      <c r="B482" s="48">
        <v>7</v>
      </c>
      <c r="C482" s="40" t="s">
        <v>187</v>
      </c>
      <c r="D482" s="40" t="str">
        <f t="shared" si="84"/>
        <v>KMR 7</v>
      </c>
      <c r="E482" s="40" t="s">
        <v>193</v>
      </c>
      <c r="F482" s="40" t="str">
        <f t="shared" si="85"/>
        <v>KMR 7 Step4</v>
      </c>
      <c r="G482" s="42">
        <v>131377</v>
      </c>
      <c r="H482" s="312">
        <f t="shared" si="89"/>
        <v>3.9473684210526314E-2</v>
      </c>
      <c r="I482" s="312">
        <f t="shared" si="90"/>
        <v>-1.6222062004325882E-3</v>
      </c>
      <c r="J482" s="312"/>
      <c r="K482" s="42">
        <v>28000</v>
      </c>
      <c r="L482" s="42">
        <v>8500</v>
      </c>
      <c r="M482" s="42"/>
      <c r="N482" s="42"/>
      <c r="O482" s="42"/>
      <c r="P482" s="42"/>
      <c r="Q482" s="42"/>
      <c r="R482" s="42"/>
      <c r="S482" s="42">
        <v>7000</v>
      </c>
      <c r="T482" s="42">
        <f t="shared" si="86"/>
        <v>174877</v>
      </c>
      <c r="U482" s="42">
        <f t="shared" si="82"/>
        <v>40726.870000000003</v>
      </c>
      <c r="V482" s="42">
        <v>180000</v>
      </c>
      <c r="W482" s="42">
        <f t="shared" si="87"/>
        <v>395603.87</v>
      </c>
      <c r="X482" s="42">
        <f t="shared" si="88"/>
        <v>354877</v>
      </c>
      <c r="Y482" s="42">
        <f t="shared" si="83"/>
        <v>2326250.87</v>
      </c>
    </row>
    <row r="483" spans="1:25" ht="15.6" x14ac:dyDescent="0.3">
      <c r="A483" s="49" t="s">
        <v>153</v>
      </c>
      <c r="B483" s="48">
        <v>7</v>
      </c>
      <c r="C483" s="40" t="s">
        <v>187</v>
      </c>
      <c r="D483" s="40" t="str">
        <f t="shared" si="84"/>
        <v>KMR 7</v>
      </c>
      <c r="E483" s="40" t="s">
        <v>194</v>
      </c>
      <c r="F483" s="40" t="str">
        <f t="shared" si="85"/>
        <v>KMR 7 Step5</v>
      </c>
      <c r="G483" s="42">
        <v>136367</v>
      </c>
      <c r="H483" s="312">
        <f t="shared" si="89"/>
        <v>3.7982295226713959E-2</v>
      </c>
      <c r="I483" s="312">
        <f t="shared" si="90"/>
        <v>-1.4913889838123542E-3</v>
      </c>
      <c r="J483" s="312"/>
      <c r="K483" s="42">
        <v>28000</v>
      </c>
      <c r="L483" s="42">
        <v>8500</v>
      </c>
      <c r="M483" s="42"/>
      <c r="N483" s="42"/>
      <c r="O483" s="42"/>
      <c r="P483" s="42"/>
      <c r="Q483" s="42"/>
      <c r="R483" s="42"/>
      <c r="S483" s="42">
        <v>7000</v>
      </c>
      <c r="T483" s="42">
        <f t="shared" si="86"/>
        <v>179867</v>
      </c>
      <c r="U483" s="42">
        <f t="shared" si="82"/>
        <v>42273.77</v>
      </c>
      <c r="V483" s="42">
        <v>180000</v>
      </c>
      <c r="W483" s="42">
        <f t="shared" si="87"/>
        <v>402140.77</v>
      </c>
      <c r="X483" s="42">
        <f t="shared" si="88"/>
        <v>359867</v>
      </c>
      <c r="Y483" s="42">
        <f t="shared" si="83"/>
        <v>2387677.77</v>
      </c>
    </row>
    <row r="484" spans="1:25" ht="15.6" x14ac:dyDescent="0.3">
      <c r="A484" s="49" t="s">
        <v>153</v>
      </c>
      <c r="B484" s="48">
        <v>7</v>
      </c>
      <c r="C484" s="40" t="s">
        <v>187</v>
      </c>
      <c r="D484" s="40" t="str">
        <f t="shared" si="84"/>
        <v>KMR 7</v>
      </c>
      <c r="E484" s="40" t="s">
        <v>195</v>
      </c>
      <c r="F484" s="40" t="str">
        <f t="shared" si="85"/>
        <v>KMR 7 Step6</v>
      </c>
      <c r="G484" s="42">
        <v>141356</v>
      </c>
      <c r="H484" s="312">
        <f t="shared" si="89"/>
        <v>3.658509756759333E-2</v>
      </c>
      <c r="I484" s="312">
        <f t="shared" si="90"/>
        <v>-1.3971976591206289E-3</v>
      </c>
      <c r="J484" s="312"/>
      <c r="K484" s="42">
        <v>28000</v>
      </c>
      <c r="L484" s="42">
        <v>8500</v>
      </c>
      <c r="M484" s="42"/>
      <c r="N484" s="42"/>
      <c r="O484" s="42"/>
      <c r="P484" s="42"/>
      <c r="Q484" s="42"/>
      <c r="R484" s="42"/>
      <c r="S484" s="42">
        <v>7000</v>
      </c>
      <c r="T484" s="42">
        <f t="shared" si="86"/>
        <v>184856</v>
      </c>
      <c r="U484" s="42">
        <f t="shared" si="82"/>
        <v>43820.36</v>
      </c>
      <c r="V484" s="42">
        <v>180000</v>
      </c>
      <c r="W484" s="42">
        <f t="shared" si="87"/>
        <v>408676.36</v>
      </c>
      <c r="X484" s="42">
        <f t="shared" si="88"/>
        <v>364856</v>
      </c>
      <c r="Y484" s="42">
        <f t="shared" si="83"/>
        <v>2449092.36</v>
      </c>
    </row>
    <row r="485" spans="1:25" ht="15.6" x14ac:dyDescent="0.3">
      <c r="A485" s="49" t="s">
        <v>153</v>
      </c>
      <c r="B485" s="48">
        <v>7</v>
      </c>
      <c r="C485" s="40" t="s">
        <v>187</v>
      </c>
      <c r="D485" s="40" t="str">
        <f t="shared" si="84"/>
        <v>KMR 7</v>
      </c>
      <c r="E485" s="40" t="s">
        <v>196</v>
      </c>
      <c r="F485" s="40" t="str">
        <f t="shared" si="85"/>
        <v>KMR 7 Step7</v>
      </c>
      <c r="G485" s="42">
        <v>146345</v>
      </c>
      <c r="H485" s="312">
        <f t="shared" si="89"/>
        <v>3.5293867964571721E-2</v>
      </c>
      <c r="I485" s="312">
        <f t="shared" si="90"/>
        <v>-1.2912296030216097E-3</v>
      </c>
      <c r="J485" s="312"/>
      <c r="K485" s="42">
        <v>28000</v>
      </c>
      <c r="L485" s="42">
        <v>8500</v>
      </c>
      <c r="M485" s="42"/>
      <c r="N485" s="42"/>
      <c r="O485" s="42"/>
      <c r="P485" s="42"/>
      <c r="Q485" s="42"/>
      <c r="R485" s="42"/>
      <c r="S485" s="42">
        <v>7000</v>
      </c>
      <c r="T485" s="42">
        <f t="shared" si="86"/>
        <v>189845</v>
      </c>
      <c r="U485" s="42">
        <f t="shared" si="82"/>
        <v>45366.95</v>
      </c>
      <c r="V485" s="42">
        <v>180000</v>
      </c>
      <c r="W485" s="42">
        <f t="shared" si="87"/>
        <v>415211.95</v>
      </c>
      <c r="X485" s="42">
        <f t="shared" si="88"/>
        <v>369845</v>
      </c>
      <c r="Y485" s="42">
        <f t="shared" si="83"/>
        <v>2510506.9500000002</v>
      </c>
    </row>
    <row r="486" spans="1:25" ht="15.6" x14ac:dyDescent="0.3">
      <c r="A486" s="49" t="s">
        <v>153</v>
      </c>
      <c r="B486" s="48">
        <v>7</v>
      </c>
      <c r="C486" s="40" t="s">
        <v>187</v>
      </c>
      <c r="D486" s="40" t="str">
        <f t="shared" si="84"/>
        <v>KMR 7</v>
      </c>
      <c r="E486" s="40" t="s">
        <v>197</v>
      </c>
      <c r="F486" s="40" t="str">
        <f t="shared" si="85"/>
        <v>KMR 7 Step8</v>
      </c>
      <c r="G486" s="42">
        <v>151334</v>
      </c>
      <c r="H486" s="312">
        <f t="shared" si="89"/>
        <v>3.4090676141993237E-2</v>
      </c>
      <c r="I486" s="312">
        <f t="shared" si="90"/>
        <v>-1.2031918225784838E-3</v>
      </c>
      <c r="J486" s="312"/>
      <c r="K486" s="42">
        <v>28000</v>
      </c>
      <c r="L486" s="42">
        <v>8500</v>
      </c>
      <c r="M486" s="42"/>
      <c r="N486" s="42"/>
      <c r="O486" s="42"/>
      <c r="P486" s="42"/>
      <c r="Q486" s="42"/>
      <c r="R486" s="42"/>
      <c r="S486" s="42">
        <v>7000</v>
      </c>
      <c r="T486" s="42">
        <f t="shared" si="86"/>
        <v>194834</v>
      </c>
      <c r="U486" s="42">
        <f t="shared" si="82"/>
        <v>46913.54</v>
      </c>
      <c r="V486" s="42">
        <v>180000</v>
      </c>
      <c r="W486" s="42">
        <f t="shared" si="87"/>
        <v>421747.54000000004</v>
      </c>
      <c r="X486" s="42">
        <f t="shared" si="88"/>
        <v>374834</v>
      </c>
      <c r="Y486" s="42">
        <f t="shared" si="83"/>
        <v>2571921.54</v>
      </c>
    </row>
    <row r="487" spans="1:25" ht="15.6" x14ac:dyDescent="0.3">
      <c r="A487" s="49" t="s">
        <v>154</v>
      </c>
      <c r="B487" s="48">
        <v>8</v>
      </c>
      <c r="C487" s="40" t="s">
        <v>187</v>
      </c>
      <c r="D487" s="40" t="str">
        <f t="shared" si="84"/>
        <v>KMR 8</v>
      </c>
      <c r="E487" s="40" t="s">
        <v>190</v>
      </c>
      <c r="F487" s="40" t="str">
        <f t="shared" si="85"/>
        <v>KMR 8 Step1</v>
      </c>
      <c r="G487" s="42">
        <v>87098</v>
      </c>
      <c r="H487" s="312">
        <f t="shared" si="89"/>
        <v>-0.42446509046215658</v>
      </c>
      <c r="I487" s="312"/>
      <c r="J487" s="312"/>
      <c r="K487" s="43">
        <v>16500</v>
      </c>
      <c r="L487" s="43">
        <v>7500</v>
      </c>
      <c r="M487" s="42"/>
      <c r="N487" s="42"/>
      <c r="O487" s="42"/>
      <c r="P487" s="42"/>
      <c r="Q487" s="42"/>
      <c r="R487" s="42"/>
      <c r="S487" s="42">
        <v>7000</v>
      </c>
      <c r="T487" s="42">
        <f t="shared" si="86"/>
        <v>118098</v>
      </c>
      <c r="U487" s="42">
        <f t="shared" si="82"/>
        <v>27000.38</v>
      </c>
      <c r="V487" s="42">
        <v>170000</v>
      </c>
      <c r="W487" s="42">
        <f t="shared" si="87"/>
        <v>315098.38</v>
      </c>
      <c r="X487" s="42">
        <f t="shared" si="88"/>
        <v>298098</v>
      </c>
      <c r="Y487" s="42">
        <f t="shared" si="83"/>
        <v>1621176.38</v>
      </c>
    </row>
    <row r="488" spans="1:25" ht="15.6" x14ac:dyDescent="0.3">
      <c r="A488" s="49" t="s">
        <v>154</v>
      </c>
      <c r="B488" s="48">
        <v>8</v>
      </c>
      <c r="C488" s="40" t="s">
        <v>187</v>
      </c>
      <c r="D488" s="40" t="str">
        <f t="shared" si="84"/>
        <v>KMR 8</v>
      </c>
      <c r="E488" s="40" t="s">
        <v>191</v>
      </c>
      <c r="F488" s="40" t="str">
        <f t="shared" si="85"/>
        <v>KMR 8 step 2</v>
      </c>
      <c r="G488" s="42">
        <v>90364</v>
      </c>
      <c r="H488" s="312">
        <f t="shared" si="89"/>
        <v>3.7497990769018809E-2</v>
      </c>
      <c r="I488" s="312">
        <f t="shared" si="90"/>
        <v>0.46196308123117541</v>
      </c>
      <c r="J488" s="312"/>
      <c r="K488" s="43">
        <v>16500</v>
      </c>
      <c r="L488" s="43">
        <v>7500</v>
      </c>
      <c r="M488" s="42"/>
      <c r="N488" s="42"/>
      <c r="O488" s="42"/>
      <c r="P488" s="42"/>
      <c r="Q488" s="42"/>
      <c r="R488" s="42"/>
      <c r="S488" s="42">
        <v>7000</v>
      </c>
      <c r="T488" s="42">
        <f t="shared" si="86"/>
        <v>121364</v>
      </c>
      <c r="U488" s="42">
        <f t="shared" si="82"/>
        <v>28012.84</v>
      </c>
      <c r="V488" s="42">
        <v>170000</v>
      </c>
      <c r="W488" s="42">
        <f t="shared" si="87"/>
        <v>319376.83999999997</v>
      </c>
      <c r="X488" s="42">
        <f t="shared" si="88"/>
        <v>291364</v>
      </c>
      <c r="Y488" s="42">
        <f t="shared" si="83"/>
        <v>1661380.84</v>
      </c>
    </row>
    <row r="489" spans="1:25" ht="15.6" x14ac:dyDescent="0.3">
      <c r="A489" s="49" t="s">
        <v>154</v>
      </c>
      <c r="B489" s="48">
        <v>8</v>
      </c>
      <c r="C489" s="40" t="s">
        <v>187</v>
      </c>
      <c r="D489" s="40" t="str">
        <f t="shared" si="84"/>
        <v>KMR 8</v>
      </c>
      <c r="E489" s="40" t="s">
        <v>192</v>
      </c>
      <c r="F489" s="40" t="str">
        <f t="shared" si="85"/>
        <v>KMR 8 Step3</v>
      </c>
      <c r="G489" s="42">
        <v>93761</v>
      </c>
      <c r="H489" s="312">
        <f t="shared" si="89"/>
        <v>3.759240405471205E-2</v>
      </c>
      <c r="I489" s="312">
        <f t="shared" si="90"/>
        <v>9.4413285693241422E-5</v>
      </c>
      <c r="J489" s="312"/>
      <c r="K489" s="43">
        <v>16500</v>
      </c>
      <c r="L489" s="43">
        <v>7500</v>
      </c>
      <c r="M489" s="42"/>
      <c r="N489" s="42"/>
      <c r="O489" s="42"/>
      <c r="P489" s="42"/>
      <c r="Q489" s="42"/>
      <c r="R489" s="42"/>
      <c r="S489" s="42">
        <v>7000</v>
      </c>
      <c r="T489" s="42">
        <f t="shared" si="86"/>
        <v>124761</v>
      </c>
      <c r="U489" s="42">
        <f t="shared" si="82"/>
        <v>29065.91</v>
      </c>
      <c r="V489" s="42">
        <v>170000</v>
      </c>
      <c r="W489" s="42">
        <f t="shared" si="87"/>
        <v>323826.91000000003</v>
      </c>
      <c r="X489" s="42">
        <f t="shared" si="88"/>
        <v>294761</v>
      </c>
      <c r="Y489" s="42">
        <f t="shared" si="83"/>
        <v>1703197.91</v>
      </c>
    </row>
    <row r="490" spans="1:25" ht="15.6" x14ac:dyDescent="0.3">
      <c r="A490" s="49" t="s">
        <v>154</v>
      </c>
      <c r="B490" s="48">
        <v>8</v>
      </c>
      <c r="C490" s="40" t="s">
        <v>187</v>
      </c>
      <c r="D490" s="40" t="str">
        <f t="shared" si="84"/>
        <v>KMR 8</v>
      </c>
      <c r="E490" s="40" t="s">
        <v>193</v>
      </c>
      <c r="F490" s="40" t="str">
        <f t="shared" si="85"/>
        <v>KMR 8 Step4</v>
      </c>
      <c r="G490" s="43">
        <v>97289</v>
      </c>
      <c r="H490" s="312">
        <f t="shared" si="89"/>
        <v>3.7627585030023142E-2</v>
      </c>
      <c r="I490" s="312">
        <f t="shared" si="90"/>
        <v>3.5180975311091545E-5</v>
      </c>
      <c r="J490" s="312"/>
      <c r="K490" s="43">
        <v>16500</v>
      </c>
      <c r="L490" s="43">
        <v>7500</v>
      </c>
      <c r="M490" s="42"/>
      <c r="N490" s="42"/>
      <c r="O490" s="42"/>
      <c r="P490" s="42"/>
      <c r="Q490" s="42"/>
      <c r="R490" s="42"/>
      <c r="S490" s="42">
        <v>7000</v>
      </c>
      <c r="T490" s="42">
        <f t="shared" si="86"/>
        <v>128289</v>
      </c>
      <c r="U490" s="42">
        <f t="shared" si="82"/>
        <v>30159.59</v>
      </c>
      <c r="V490" s="42">
        <v>170000</v>
      </c>
      <c r="W490" s="42">
        <f t="shared" si="87"/>
        <v>328448.58999999997</v>
      </c>
      <c r="X490" s="42">
        <f t="shared" si="88"/>
        <v>298289</v>
      </c>
      <c r="Y490" s="42">
        <f t="shared" si="83"/>
        <v>1746627.59</v>
      </c>
    </row>
    <row r="491" spans="1:25" ht="15.6" x14ac:dyDescent="0.3">
      <c r="A491" s="49" t="s">
        <v>154</v>
      </c>
      <c r="B491" s="48">
        <v>8</v>
      </c>
      <c r="C491" s="40" t="s">
        <v>187</v>
      </c>
      <c r="D491" s="40" t="str">
        <f t="shared" si="84"/>
        <v>KMR 8</v>
      </c>
      <c r="E491" s="40" t="s">
        <v>194</v>
      </c>
      <c r="F491" s="40" t="str">
        <f t="shared" si="85"/>
        <v>KMR 8 Step5</v>
      </c>
      <c r="G491" s="43">
        <v>100947</v>
      </c>
      <c r="H491" s="312">
        <f t="shared" si="89"/>
        <v>3.7599317497353249E-2</v>
      </c>
      <c r="I491" s="312">
        <f t="shared" si="90"/>
        <v>-2.8267532669892792E-5</v>
      </c>
      <c r="J491" s="312"/>
      <c r="K491" s="43">
        <v>16500</v>
      </c>
      <c r="L491" s="43">
        <v>7500</v>
      </c>
      <c r="M491" s="42"/>
      <c r="N491" s="42"/>
      <c r="O491" s="42"/>
      <c r="P491" s="42"/>
      <c r="Q491" s="42"/>
      <c r="R491" s="42"/>
      <c r="S491" s="42">
        <v>7000</v>
      </c>
      <c r="T491" s="42">
        <f t="shared" si="86"/>
        <v>131947</v>
      </c>
      <c r="U491" s="42">
        <f t="shared" si="82"/>
        <v>31293.57</v>
      </c>
      <c r="V491" s="42">
        <v>170000</v>
      </c>
      <c r="W491" s="42">
        <f t="shared" si="87"/>
        <v>333240.57</v>
      </c>
      <c r="X491" s="42">
        <f t="shared" si="88"/>
        <v>301947</v>
      </c>
      <c r="Y491" s="42">
        <f t="shared" si="83"/>
        <v>1791657.57</v>
      </c>
    </row>
    <row r="492" spans="1:25" ht="15.6" x14ac:dyDescent="0.3">
      <c r="A492" s="49" t="s">
        <v>154</v>
      </c>
      <c r="B492" s="48">
        <v>8</v>
      </c>
      <c r="C492" s="40" t="s">
        <v>187</v>
      </c>
      <c r="D492" s="40" t="str">
        <f t="shared" si="84"/>
        <v>KMR 8</v>
      </c>
      <c r="E492" s="40" t="s">
        <v>195</v>
      </c>
      <c r="F492" s="40" t="str">
        <f t="shared" si="85"/>
        <v>KMR 8 Step6</v>
      </c>
      <c r="G492" s="43">
        <v>104736</v>
      </c>
      <c r="H492" s="312">
        <f t="shared" si="89"/>
        <v>3.7534547832030668E-2</v>
      </c>
      <c r="I492" s="312">
        <f t="shared" si="90"/>
        <v>-6.4769665322580994E-5</v>
      </c>
      <c r="J492" s="312"/>
      <c r="K492" s="43">
        <v>16500</v>
      </c>
      <c r="L492" s="43">
        <v>7500</v>
      </c>
      <c r="M492" s="42"/>
      <c r="N492" s="42"/>
      <c r="O492" s="42"/>
      <c r="P492" s="42"/>
      <c r="Q492" s="42"/>
      <c r="R492" s="42"/>
      <c r="S492" s="42">
        <v>7000</v>
      </c>
      <c r="T492" s="42">
        <f t="shared" si="86"/>
        <v>135736</v>
      </c>
      <c r="U492" s="42">
        <f t="shared" si="82"/>
        <v>32468.16</v>
      </c>
      <c r="V492" s="42">
        <v>170000</v>
      </c>
      <c r="W492" s="42">
        <f t="shared" si="87"/>
        <v>338204.16000000003</v>
      </c>
      <c r="X492" s="42">
        <f t="shared" si="88"/>
        <v>305736</v>
      </c>
      <c r="Y492" s="42">
        <f t="shared" si="83"/>
        <v>1838300.1599999999</v>
      </c>
    </row>
    <row r="493" spans="1:25" ht="15.6" x14ac:dyDescent="0.3">
      <c r="A493" s="49" t="s">
        <v>154</v>
      </c>
      <c r="B493" s="48">
        <v>8</v>
      </c>
      <c r="C493" s="40" t="s">
        <v>187</v>
      </c>
      <c r="D493" s="40" t="str">
        <f t="shared" si="84"/>
        <v>KMR 8</v>
      </c>
      <c r="E493" s="40" t="s">
        <v>196</v>
      </c>
      <c r="F493" s="40" t="str">
        <f t="shared" si="85"/>
        <v>KMR 8 Step7</v>
      </c>
      <c r="G493" s="43">
        <v>108786</v>
      </c>
      <c r="H493" s="312">
        <f t="shared" si="89"/>
        <v>3.8668652612282313E-2</v>
      </c>
      <c r="I493" s="312">
        <f t="shared" si="90"/>
        <v>1.1341047802516449E-3</v>
      </c>
      <c r="J493" s="312"/>
      <c r="K493" s="43">
        <v>16500</v>
      </c>
      <c r="L493" s="43">
        <v>7500</v>
      </c>
      <c r="M493" s="42"/>
      <c r="N493" s="42"/>
      <c r="O493" s="42"/>
      <c r="P493" s="42"/>
      <c r="Q493" s="42"/>
      <c r="R493" s="42"/>
      <c r="S493" s="42">
        <v>7000</v>
      </c>
      <c r="T493" s="42">
        <f t="shared" si="86"/>
        <v>139786</v>
      </c>
      <c r="U493" s="42">
        <f t="shared" si="82"/>
        <v>33723.659999999996</v>
      </c>
      <c r="V493" s="42">
        <v>170000</v>
      </c>
      <c r="W493" s="42">
        <f t="shared" si="87"/>
        <v>343509.66000000003</v>
      </c>
      <c r="X493" s="42">
        <f t="shared" si="88"/>
        <v>309786</v>
      </c>
      <c r="Y493" s="42">
        <f t="shared" si="83"/>
        <v>1888155.66</v>
      </c>
    </row>
    <row r="494" spans="1:25" ht="15.6" x14ac:dyDescent="0.3">
      <c r="A494" s="49" t="s">
        <v>154</v>
      </c>
      <c r="B494" s="48">
        <v>8</v>
      </c>
      <c r="C494" s="40" t="s">
        <v>187</v>
      </c>
      <c r="D494" s="40" t="str">
        <f t="shared" si="84"/>
        <v>KMR 8</v>
      </c>
      <c r="E494" s="40" t="s">
        <v>197</v>
      </c>
      <c r="F494" s="40" t="str">
        <f t="shared" si="85"/>
        <v>KMR 8 Step8</v>
      </c>
      <c r="G494" s="43">
        <v>113228</v>
      </c>
      <c r="H494" s="312">
        <f t="shared" si="89"/>
        <v>4.0832460059198793E-2</v>
      </c>
      <c r="I494" s="312">
        <f t="shared" si="90"/>
        <v>2.1638074469164797E-3</v>
      </c>
      <c r="J494" s="312"/>
      <c r="K494" s="43">
        <v>16500</v>
      </c>
      <c r="L494" s="43">
        <v>7500</v>
      </c>
      <c r="M494" s="42"/>
      <c r="N494" s="42"/>
      <c r="O494" s="42"/>
      <c r="P494" s="42"/>
      <c r="Q494" s="42"/>
      <c r="R494" s="42"/>
      <c r="S494" s="42">
        <v>7000</v>
      </c>
      <c r="T494" s="42">
        <f t="shared" si="86"/>
        <v>144228</v>
      </c>
      <c r="U494" s="42">
        <f t="shared" si="82"/>
        <v>35100.68</v>
      </c>
      <c r="V494" s="42">
        <v>170000</v>
      </c>
      <c r="W494" s="42">
        <f t="shared" si="87"/>
        <v>349328.68</v>
      </c>
      <c r="X494" s="42">
        <f t="shared" si="88"/>
        <v>314228</v>
      </c>
      <c r="Y494" s="42">
        <f t="shared" si="83"/>
        <v>1942836.68</v>
      </c>
    </row>
    <row r="495" spans="1:25" ht="15.6" x14ac:dyDescent="0.3">
      <c r="A495" s="34" t="s">
        <v>155</v>
      </c>
      <c r="B495" s="48"/>
      <c r="C495" s="40"/>
      <c r="D495" s="40"/>
      <c r="E495" s="48"/>
      <c r="F495" s="40"/>
      <c r="G495" s="42"/>
      <c r="H495" s="312">
        <f t="shared" si="89"/>
        <v>-1</v>
      </c>
      <c r="I495" s="312"/>
      <c r="J495" s="312"/>
      <c r="K495" s="43"/>
      <c r="L495" s="43"/>
      <c r="M495" s="42"/>
      <c r="N495" s="42"/>
      <c r="O495" s="42"/>
      <c r="P495" s="42"/>
      <c r="Q495" s="42"/>
      <c r="R495" s="42"/>
      <c r="S495" s="42"/>
      <c r="T495" s="42">
        <f t="shared" si="86"/>
        <v>0</v>
      </c>
      <c r="U495" s="42"/>
      <c r="V495" s="42"/>
      <c r="W495" s="42">
        <f t="shared" si="87"/>
        <v>0</v>
      </c>
      <c r="X495" s="42">
        <f t="shared" si="88"/>
        <v>170000</v>
      </c>
      <c r="Y495" s="42"/>
    </row>
    <row r="496" spans="1:25" ht="15.6" x14ac:dyDescent="0.3">
      <c r="A496" s="39" t="s">
        <v>156</v>
      </c>
      <c r="B496" s="48">
        <v>3</v>
      </c>
      <c r="C496" s="40" t="s">
        <v>187</v>
      </c>
      <c r="D496" s="40" t="str">
        <f t="shared" si="84"/>
        <v>KMR 3</v>
      </c>
      <c r="E496" s="40" t="s">
        <v>190</v>
      </c>
      <c r="F496" s="40" t="str">
        <f t="shared" si="85"/>
        <v>KMR 3 Step1</v>
      </c>
      <c r="G496" s="41">
        <v>220729</v>
      </c>
      <c r="H496" s="312" t="e">
        <f t="shared" si="89"/>
        <v>#DIV/0!</v>
      </c>
      <c r="I496" s="312"/>
      <c r="J496" s="312"/>
      <c r="K496" s="43">
        <v>60000</v>
      </c>
      <c r="L496" s="43">
        <v>17000</v>
      </c>
      <c r="M496" s="42"/>
      <c r="N496" s="42"/>
      <c r="O496" s="42"/>
      <c r="P496" s="42"/>
      <c r="Q496" s="42"/>
      <c r="R496" s="42"/>
      <c r="S496" s="42">
        <v>11000</v>
      </c>
      <c r="T496" s="42">
        <f t="shared" si="86"/>
        <v>308729</v>
      </c>
      <c r="U496" s="42">
        <f t="shared" ref="U496:U543" si="91">G496*0.31</f>
        <v>68425.990000000005</v>
      </c>
      <c r="V496" s="42">
        <v>220000</v>
      </c>
      <c r="W496" s="42">
        <f t="shared" si="87"/>
        <v>597154.99</v>
      </c>
      <c r="X496" s="42">
        <f t="shared" si="88"/>
        <v>308729</v>
      </c>
      <c r="Y496" s="42">
        <f t="shared" ref="Y496:Y543" si="92">((T496*12)+S496+U496+V496)</f>
        <v>4004173.99</v>
      </c>
    </row>
    <row r="497" spans="1:25" ht="15.6" x14ac:dyDescent="0.3">
      <c r="A497" s="39" t="s">
        <v>156</v>
      </c>
      <c r="B497" s="48">
        <v>3</v>
      </c>
      <c r="C497" s="40" t="s">
        <v>187</v>
      </c>
      <c r="D497" s="40" t="str">
        <f t="shared" si="84"/>
        <v>KMR 3</v>
      </c>
      <c r="E497" s="40" t="s">
        <v>191</v>
      </c>
      <c r="F497" s="40" t="str">
        <f t="shared" si="85"/>
        <v>KMR 3 step 2</v>
      </c>
      <c r="G497" s="42">
        <v>228455</v>
      </c>
      <c r="H497" s="312">
        <f t="shared" si="89"/>
        <v>3.5002197264518933E-2</v>
      </c>
      <c r="I497" s="312"/>
      <c r="J497" s="312"/>
      <c r="K497" s="43">
        <v>60000</v>
      </c>
      <c r="L497" s="43">
        <v>17000</v>
      </c>
      <c r="M497" s="42"/>
      <c r="N497" s="42"/>
      <c r="O497" s="42"/>
      <c r="P497" s="42"/>
      <c r="Q497" s="42"/>
      <c r="R497" s="42"/>
      <c r="S497" s="42">
        <v>11000</v>
      </c>
      <c r="T497" s="42">
        <f t="shared" si="86"/>
        <v>316455</v>
      </c>
      <c r="U497" s="42">
        <f t="shared" si="91"/>
        <v>70821.05</v>
      </c>
      <c r="V497" s="42">
        <v>220000</v>
      </c>
      <c r="W497" s="42">
        <f t="shared" si="87"/>
        <v>607276.05000000005</v>
      </c>
      <c r="X497" s="42">
        <f t="shared" si="88"/>
        <v>536455</v>
      </c>
      <c r="Y497" s="42">
        <f t="shared" si="92"/>
        <v>4099281.05</v>
      </c>
    </row>
    <row r="498" spans="1:25" ht="15.6" x14ac:dyDescent="0.3">
      <c r="A498" s="39" t="s">
        <v>156</v>
      </c>
      <c r="B498" s="48">
        <v>3</v>
      </c>
      <c r="C498" s="40" t="s">
        <v>187</v>
      </c>
      <c r="D498" s="40" t="str">
        <f t="shared" si="84"/>
        <v>KMR 3</v>
      </c>
      <c r="E498" s="40" t="s">
        <v>192</v>
      </c>
      <c r="F498" s="40" t="str">
        <f t="shared" si="85"/>
        <v>KMR 3 Step3</v>
      </c>
      <c r="G498" s="42">
        <v>236489</v>
      </c>
      <c r="H498" s="312">
        <f t="shared" si="89"/>
        <v>3.5166663018975287E-2</v>
      </c>
      <c r="I498" s="312">
        <f t="shared" si="90"/>
        <v>1.6446575445635409E-4</v>
      </c>
      <c r="J498" s="312"/>
      <c r="K498" s="43">
        <v>60000</v>
      </c>
      <c r="L498" s="43">
        <v>17000</v>
      </c>
      <c r="M498" s="42"/>
      <c r="N498" s="42"/>
      <c r="O498" s="42"/>
      <c r="P498" s="42"/>
      <c r="Q498" s="42"/>
      <c r="R498" s="42"/>
      <c r="S498" s="42">
        <v>11000</v>
      </c>
      <c r="T498" s="42">
        <f t="shared" si="86"/>
        <v>324489</v>
      </c>
      <c r="U498" s="42">
        <f t="shared" si="91"/>
        <v>73311.59</v>
      </c>
      <c r="V498" s="42">
        <v>220000</v>
      </c>
      <c r="W498" s="42">
        <f t="shared" si="87"/>
        <v>617800.59</v>
      </c>
      <c r="X498" s="42">
        <f t="shared" si="88"/>
        <v>544489</v>
      </c>
      <c r="Y498" s="42">
        <f t="shared" si="92"/>
        <v>4198179.59</v>
      </c>
    </row>
    <row r="499" spans="1:25" ht="15.6" x14ac:dyDescent="0.3">
      <c r="A499" s="39" t="s">
        <v>156</v>
      </c>
      <c r="B499" s="48">
        <v>3</v>
      </c>
      <c r="C499" s="40" t="s">
        <v>187</v>
      </c>
      <c r="D499" s="40" t="str">
        <f t="shared" si="84"/>
        <v>KMR 3</v>
      </c>
      <c r="E499" s="40" t="s">
        <v>193</v>
      </c>
      <c r="F499" s="40" t="str">
        <f t="shared" si="85"/>
        <v>KMR 3 Step4</v>
      </c>
      <c r="G499" s="42">
        <v>244833</v>
      </c>
      <c r="H499" s="312">
        <f t="shared" si="89"/>
        <v>3.5282824993974352E-2</v>
      </c>
      <c r="I499" s="312">
        <f t="shared" si="90"/>
        <v>1.1616197499906417E-4</v>
      </c>
      <c r="J499" s="312"/>
      <c r="K499" s="43">
        <v>60000</v>
      </c>
      <c r="L499" s="43">
        <v>17000</v>
      </c>
      <c r="M499" s="42"/>
      <c r="N499" s="42"/>
      <c r="O499" s="42"/>
      <c r="P499" s="42"/>
      <c r="Q499" s="42"/>
      <c r="R499" s="42"/>
      <c r="S499" s="42">
        <v>11000</v>
      </c>
      <c r="T499" s="42">
        <f t="shared" si="86"/>
        <v>332833</v>
      </c>
      <c r="U499" s="42">
        <f t="shared" si="91"/>
        <v>75898.23</v>
      </c>
      <c r="V499" s="42">
        <v>220000</v>
      </c>
      <c r="W499" s="42">
        <f t="shared" si="87"/>
        <v>628731.23</v>
      </c>
      <c r="X499" s="42">
        <f t="shared" si="88"/>
        <v>552833</v>
      </c>
      <c r="Y499" s="42">
        <f t="shared" si="92"/>
        <v>4300894.2300000004</v>
      </c>
    </row>
    <row r="500" spans="1:25" ht="15.6" x14ac:dyDescent="0.3">
      <c r="A500" s="39" t="s">
        <v>156</v>
      </c>
      <c r="B500" s="48">
        <v>3</v>
      </c>
      <c r="C500" s="40" t="s">
        <v>187</v>
      </c>
      <c r="D500" s="40" t="str">
        <f t="shared" si="84"/>
        <v>KMR 3</v>
      </c>
      <c r="E500" s="40" t="s">
        <v>194</v>
      </c>
      <c r="F500" s="40" t="str">
        <f t="shared" si="85"/>
        <v>KMR 3 Step5</v>
      </c>
      <c r="G500" s="43">
        <v>253485</v>
      </c>
      <c r="H500" s="312">
        <f t="shared" si="89"/>
        <v>3.5338373503571822E-2</v>
      </c>
      <c r="I500" s="312">
        <f t="shared" si="90"/>
        <v>5.5548509597470874E-5</v>
      </c>
      <c r="J500" s="312"/>
      <c r="K500" s="43">
        <v>60000</v>
      </c>
      <c r="L500" s="43">
        <v>17000</v>
      </c>
      <c r="M500" s="42"/>
      <c r="N500" s="42"/>
      <c r="O500" s="42"/>
      <c r="P500" s="42"/>
      <c r="Q500" s="42"/>
      <c r="R500" s="42"/>
      <c r="S500" s="42">
        <v>11000</v>
      </c>
      <c r="T500" s="42">
        <f t="shared" si="86"/>
        <v>341485</v>
      </c>
      <c r="U500" s="42">
        <f t="shared" si="91"/>
        <v>78580.350000000006</v>
      </c>
      <c r="V500" s="42">
        <v>220000</v>
      </c>
      <c r="W500" s="42">
        <f t="shared" si="87"/>
        <v>640065.35</v>
      </c>
      <c r="X500" s="42">
        <f t="shared" si="88"/>
        <v>561485</v>
      </c>
      <c r="Y500" s="42">
        <f t="shared" si="92"/>
        <v>4407400.3499999996</v>
      </c>
    </row>
    <row r="501" spans="1:25" ht="15.6" x14ac:dyDescent="0.3">
      <c r="A501" s="39" t="s">
        <v>156</v>
      </c>
      <c r="B501" s="48">
        <v>3</v>
      </c>
      <c r="C501" s="40" t="s">
        <v>187</v>
      </c>
      <c r="D501" s="40" t="str">
        <f t="shared" si="84"/>
        <v>KMR 3</v>
      </c>
      <c r="E501" s="40" t="s">
        <v>195</v>
      </c>
      <c r="F501" s="40" t="str">
        <f t="shared" si="85"/>
        <v>KMR 3 Step6</v>
      </c>
      <c r="G501" s="43">
        <v>262447</v>
      </c>
      <c r="H501" s="312">
        <f t="shared" si="89"/>
        <v>3.535514921987494E-2</v>
      </c>
      <c r="I501" s="312">
        <f t="shared" si="90"/>
        <v>1.6775716303117638E-5</v>
      </c>
      <c r="J501" s="312"/>
      <c r="K501" s="43">
        <v>60000</v>
      </c>
      <c r="L501" s="43">
        <v>17000</v>
      </c>
      <c r="M501" s="42"/>
      <c r="N501" s="42"/>
      <c r="O501" s="42"/>
      <c r="P501" s="42"/>
      <c r="Q501" s="42"/>
      <c r="R501" s="42"/>
      <c r="S501" s="42">
        <v>11000</v>
      </c>
      <c r="T501" s="42">
        <f t="shared" si="86"/>
        <v>350447</v>
      </c>
      <c r="U501" s="42">
        <f t="shared" si="91"/>
        <v>81358.569999999992</v>
      </c>
      <c r="V501" s="42">
        <v>220000</v>
      </c>
      <c r="W501" s="42">
        <f t="shared" si="87"/>
        <v>651805.57000000007</v>
      </c>
      <c r="X501" s="42">
        <f t="shared" si="88"/>
        <v>570447</v>
      </c>
      <c r="Y501" s="42">
        <f t="shared" si="92"/>
        <v>4517722.57</v>
      </c>
    </row>
    <row r="502" spans="1:25" ht="15.6" x14ac:dyDescent="0.3">
      <c r="A502" s="39" t="s">
        <v>156</v>
      </c>
      <c r="B502" s="48">
        <v>3</v>
      </c>
      <c r="C502" s="40" t="s">
        <v>187</v>
      </c>
      <c r="D502" s="40" t="str">
        <f t="shared" si="84"/>
        <v>KMR 3</v>
      </c>
      <c r="E502" s="40" t="s">
        <v>196</v>
      </c>
      <c r="F502" s="40" t="str">
        <f t="shared" si="85"/>
        <v>KMR 3 Step7</v>
      </c>
      <c r="G502" s="43">
        <v>272026</v>
      </c>
      <c r="H502" s="312">
        <f t="shared" si="89"/>
        <v>3.6498797852518791E-2</v>
      </c>
      <c r="I502" s="312">
        <f t="shared" si="90"/>
        <v>1.1436486326438511E-3</v>
      </c>
      <c r="J502" s="312"/>
      <c r="K502" s="43">
        <v>60000</v>
      </c>
      <c r="L502" s="43">
        <v>17000</v>
      </c>
      <c r="M502" s="42"/>
      <c r="N502" s="42"/>
      <c r="O502" s="42"/>
      <c r="P502" s="42"/>
      <c r="Q502" s="42"/>
      <c r="R502" s="42"/>
      <c r="S502" s="42">
        <v>11000</v>
      </c>
      <c r="T502" s="42">
        <f t="shared" si="86"/>
        <v>360026</v>
      </c>
      <c r="U502" s="42">
        <f t="shared" si="91"/>
        <v>84328.06</v>
      </c>
      <c r="V502" s="42">
        <v>220000</v>
      </c>
      <c r="W502" s="42">
        <f t="shared" si="87"/>
        <v>664354.06000000006</v>
      </c>
      <c r="X502" s="42">
        <f t="shared" si="88"/>
        <v>580026</v>
      </c>
      <c r="Y502" s="42">
        <f t="shared" si="92"/>
        <v>4635640.0599999996</v>
      </c>
    </row>
    <row r="503" spans="1:25" ht="15.6" x14ac:dyDescent="0.3">
      <c r="A503" s="39" t="s">
        <v>156</v>
      </c>
      <c r="B503" s="48">
        <v>3</v>
      </c>
      <c r="C503" s="40" t="s">
        <v>187</v>
      </c>
      <c r="D503" s="40" t="str">
        <f t="shared" si="84"/>
        <v>KMR 3</v>
      </c>
      <c r="E503" s="40" t="s">
        <v>197</v>
      </c>
      <c r="F503" s="40" t="str">
        <f t="shared" si="85"/>
        <v>KMR 3 Step8</v>
      </c>
      <c r="G503" s="43">
        <v>282533</v>
      </c>
      <c r="H503" s="312">
        <f t="shared" si="89"/>
        <v>3.8624984376493421E-2</v>
      </c>
      <c r="I503" s="312">
        <f t="shared" si="90"/>
        <v>2.1261865239746297E-3</v>
      </c>
      <c r="J503" s="312"/>
      <c r="K503" s="43">
        <v>60000</v>
      </c>
      <c r="L503" s="43">
        <v>17000</v>
      </c>
      <c r="M503" s="42"/>
      <c r="N503" s="42"/>
      <c r="O503" s="42"/>
      <c r="P503" s="42"/>
      <c r="Q503" s="42"/>
      <c r="R503" s="42"/>
      <c r="S503" s="42">
        <v>11000</v>
      </c>
      <c r="T503" s="42">
        <f t="shared" si="86"/>
        <v>370533</v>
      </c>
      <c r="U503" s="42">
        <f t="shared" si="91"/>
        <v>87585.23</v>
      </c>
      <c r="V503" s="42">
        <v>220000</v>
      </c>
      <c r="W503" s="42">
        <f t="shared" si="87"/>
        <v>678118.23</v>
      </c>
      <c r="X503" s="42">
        <f t="shared" si="88"/>
        <v>590533</v>
      </c>
      <c r="Y503" s="42">
        <f t="shared" si="92"/>
        <v>4764981.2300000004</v>
      </c>
    </row>
    <row r="504" spans="1:25" ht="15.6" x14ac:dyDescent="0.3">
      <c r="A504" s="49" t="s">
        <v>157</v>
      </c>
      <c r="B504" s="48">
        <v>4</v>
      </c>
      <c r="C504" s="40" t="s">
        <v>187</v>
      </c>
      <c r="D504" s="40" t="str">
        <f t="shared" si="84"/>
        <v>KMR 4</v>
      </c>
      <c r="E504" s="40" t="s">
        <v>190</v>
      </c>
      <c r="F504" s="40" t="str">
        <f t="shared" si="85"/>
        <v>KMR 4 Step1</v>
      </c>
      <c r="G504" s="1">
        <v>192034</v>
      </c>
      <c r="H504" s="312">
        <f t="shared" si="89"/>
        <v>-0.3203130253811059</v>
      </c>
      <c r="I504" s="312"/>
      <c r="J504" s="312"/>
      <c r="K504" s="1">
        <v>60000</v>
      </c>
      <c r="L504" s="1">
        <v>15000</v>
      </c>
      <c r="M504" s="42"/>
      <c r="N504" s="42"/>
      <c r="O504" s="42"/>
      <c r="P504" s="42"/>
      <c r="Q504" s="42"/>
      <c r="R504" s="42"/>
      <c r="S504" s="42">
        <v>11000</v>
      </c>
      <c r="T504" s="42">
        <f t="shared" si="86"/>
        <v>278034</v>
      </c>
      <c r="U504" s="42">
        <f t="shared" si="91"/>
        <v>59530.54</v>
      </c>
      <c r="V504" s="1">
        <v>200000</v>
      </c>
      <c r="W504" s="42">
        <f t="shared" si="87"/>
        <v>537564.54</v>
      </c>
      <c r="X504" s="42">
        <f t="shared" si="88"/>
        <v>498034</v>
      </c>
      <c r="Y504" s="42">
        <f t="shared" si="92"/>
        <v>3606938.54</v>
      </c>
    </row>
    <row r="505" spans="1:25" ht="15.6" x14ac:dyDescent="0.3">
      <c r="A505" s="49" t="s">
        <v>157</v>
      </c>
      <c r="B505" s="48">
        <v>4</v>
      </c>
      <c r="C505" s="40" t="s">
        <v>187</v>
      </c>
      <c r="D505" s="40" t="str">
        <f t="shared" si="84"/>
        <v>KMR 4</v>
      </c>
      <c r="E505" s="40" t="s">
        <v>191</v>
      </c>
      <c r="F505" s="40" t="str">
        <f t="shared" si="85"/>
        <v>KMR 4 step 2</v>
      </c>
      <c r="G505" s="42">
        <v>199235</v>
      </c>
      <c r="H505" s="312">
        <f t="shared" si="89"/>
        <v>3.7498567961923412E-2</v>
      </c>
      <c r="I505" s="312"/>
      <c r="J505" s="312"/>
      <c r="K505" s="1">
        <v>60000</v>
      </c>
      <c r="L505" s="1">
        <v>15000</v>
      </c>
      <c r="M505" s="42"/>
      <c r="N505" s="42"/>
      <c r="O505" s="42"/>
      <c r="P505" s="42"/>
      <c r="Q505" s="42"/>
      <c r="R505" s="42"/>
      <c r="S505" s="42">
        <v>11000</v>
      </c>
      <c r="T505" s="42">
        <f t="shared" si="86"/>
        <v>285235</v>
      </c>
      <c r="U505" s="42">
        <f t="shared" si="91"/>
        <v>61762.85</v>
      </c>
      <c r="V505" s="1">
        <v>200000</v>
      </c>
      <c r="W505" s="42">
        <f t="shared" si="87"/>
        <v>546997.85</v>
      </c>
      <c r="X505" s="42">
        <f t="shared" si="88"/>
        <v>485235</v>
      </c>
      <c r="Y505" s="42">
        <f t="shared" si="92"/>
        <v>3695582.85</v>
      </c>
    </row>
    <row r="506" spans="1:25" ht="15.6" x14ac:dyDescent="0.3">
      <c r="A506" s="49" t="s">
        <v>157</v>
      </c>
      <c r="B506" s="48">
        <v>4</v>
      </c>
      <c r="C506" s="40" t="s">
        <v>187</v>
      </c>
      <c r="D506" s="40" t="str">
        <f t="shared" si="84"/>
        <v>KMR 4</v>
      </c>
      <c r="E506" s="40" t="s">
        <v>192</v>
      </c>
      <c r="F506" s="40" t="str">
        <f t="shared" si="85"/>
        <v>KMR 4 Step3</v>
      </c>
      <c r="G506" s="42">
        <v>206725</v>
      </c>
      <c r="H506" s="312">
        <f t="shared" si="89"/>
        <v>3.7593796270735565E-2</v>
      </c>
      <c r="I506" s="312">
        <f t="shared" si="90"/>
        <v>9.5228308812152218E-5</v>
      </c>
      <c r="J506" s="312"/>
      <c r="K506" s="1">
        <v>60000</v>
      </c>
      <c r="L506" s="1">
        <v>15000</v>
      </c>
      <c r="M506" s="42"/>
      <c r="N506" s="42"/>
      <c r="O506" s="42"/>
      <c r="P506" s="42"/>
      <c r="Q506" s="42"/>
      <c r="R506" s="42"/>
      <c r="S506" s="42">
        <v>11000</v>
      </c>
      <c r="T506" s="42">
        <f t="shared" si="86"/>
        <v>292725</v>
      </c>
      <c r="U506" s="42">
        <f t="shared" si="91"/>
        <v>64084.75</v>
      </c>
      <c r="V506" s="1">
        <v>200000</v>
      </c>
      <c r="W506" s="42">
        <f t="shared" si="87"/>
        <v>556809.75</v>
      </c>
      <c r="X506" s="42">
        <f t="shared" si="88"/>
        <v>492725</v>
      </c>
      <c r="Y506" s="42">
        <f t="shared" si="92"/>
        <v>3787784.75</v>
      </c>
    </row>
    <row r="507" spans="1:25" ht="15.6" x14ac:dyDescent="0.3">
      <c r="A507" s="49" t="s">
        <v>157</v>
      </c>
      <c r="B507" s="48">
        <v>4</v>
      </c>
      <c r="C507" s="40" t="s">
        <v>187</v>
      </c>
      <c r="D507" s="40" t="str">
        <f t="shared" si="84"/>
        <v>KMR 4</v>
      </c>
      <c r="E507" s="40" t="s">
        <v>193</v>
      </c>
      <c r="F507" s="40" t="str">
        <f t="shared" si="85"/>
        <v>KMR 4 Step4</v>
      </c>
      <c r="G507" s="42">
        <v>214502</v>
      </c>
      <c r="H507" s="312">
        <f t="shared" si="89"/>
        <v>3.7620026605393639E-2</v>
      </c>
      <c r="I507" s="312">
        <f t="shared" si="90"/>
        <v>2.6230334658074173E-5</v>
      </c>
      <c r="J507" s="312"/>
      <c r="K507" s="1">
        <v>60000</v>
      </c>
      <c r="L507" s="1">
        <v>15000</v>
      </c>
      <c r="M507" s="42"/>
      <c r="N507" s="42"/>
      <c r="O507" s="42"/>
      <c r="P507" s="42"/>
      <c r="Q507" s="42"/>
      <c r="R507" s="42"/>
      <c r="S507" s="42">
        <v>11000</v>
      </c>
      <c r="T507" s="42">
        <f t="shared" si="86"/>
        <v>300502</v>
      </c>
      <c r="U507" s="42">
        <f t="shared" si="91"/>
        <v>66495.62</v>
      </c>
      <c r="V507" s="1">
        <v>200000</v>
      </c>
      <c r="W507" s="42">
        <f t="shared" si="87"/>
        <v>566997.62</v>
      </c>
      <c r="X507" s="42">
        <f t="shared" si="88"/>
        <v>500502</v>
      </c>
      <c r="Y507" s="42">
        <f t="shared" si="92"/>
        <v>3883519.62</v>
      </c>
    </row>
    <row r="508" spans="1:25" ht="15.6" x14ac:dyDescent="0.3">
      <c r="A508" s="49" t="s">
        <v>157</v>
      </c>
      <c r="B508" s="48">
        <v>4</v>
      </c>
      <c r="C508" s="40" t="s">
        <v>187</v>
      </c>
      <c r="D508" s="40" t="str">
        <f t="shared" si="84"/>
        <v>KMR 4</v>
      </c>
      <c r="E508" s="40" t="s">
        <v>194</v>
      </c>
      <c r="F508" s="40" t="str">
        <f t="shared" si="85"/>
        <v>KMR 4 Step5</v>
      </c>
      <c r="G508" s="43">
        <v>222567</v>
      </c>
      <c r="H508" s="312">
        <f t="shared" si="89"/>
        <v>3.7598717028279459E-2</v>
      </c>
      <c r="I508" s="312">
        <f t="shared" si="90"/>
        <v>-2.1309577114179967E-5</v>
      </c>
      <c r="J508" s="312"/>
      <c r="K508" s="1">
        <v>60000</v>
      </c>
      <c r="L508" s="1">
        <v>15000</v>
      </c>
      <c r="M508" s="42"/>
      <c r="N508" s="42"/>
      <c r="O508" s="42"/>
      <c r="P508" s="42"/>
      <c r="Q508" s="42"/>
      <c r="R508" s="42"/>
      <c r="S508" s="42">
        <v>11000</v>
      </c>
      <c r="T508" s="42">
        <f t="shared" si="86"/>
        <v>308567</v>
      </c>
      <c r="U508" s="42">
        <f t="shared" si="91"/>
        <v>68995.77</v>
      </c>
      <c r="V508" s="1">
        <v>200000</v>
      </c>
      <c r="W508" s="42">
        <f t="shared" si="87"/>
        <v>577562.77</v>
      </c>
      <c r="X508" s="42">
        <f t="shared" si="88"/>
        <v>508567</v>
      </c>
      <c r="Y508" s="42">
        <f t="shared" si="92"/>
        <v>3982799.77</v>
      </c>
    </row>
    <row r="509" spans="1:25" ht="15.6" x14ac:dyDescent="0.3">
      <c r="A509" s="49" t="s">
        <v>157</v>
      </c>
      <c r="B509" s="48">
        <v>4</v>
      </c>
      <c r="C509" s="40" t="s">
        <v>187</v>
      </c>
      <c r="D509" s="40" t="str">
        <f t="shared" si="84"/>
        <v>KMR 4</v>
      </c>
      <c r="E509" s="40" t="s">
        <v>195</v>
      </c>
      <c r="F509" s="40" t="str">
        <f t="shared" si="85"/>
        <v>KMR 4 Step6</v>
      </c>
      <c r="G509" s="43">
        <v>230921</v>
      </c>
      <c r="H509" s="312">
        <f t="shared" si="89"/>
        <v>3.7534764812393574E-2</v>
      </c>
      <c r="I509" s="312">
        <f t="shared" si="90"/>
        <v>-6.3952215885884622E-5</v>
      </c>
      <c r="J509" s="312"/>
      <c r="K509" s="1">
        <v>60000</v>
      </c>
      <c r="L509" s="1">
        <v>15000</v>
      </c>
      <c r="M509" s="42"/>
      <c r="N509" s="42"/>
      <c r="O509" s="42"/>
      <c r="P509" s="42"/>
      <c r="Q509" s="42"/>
      <c r="R509" s="42"/>
      <c r="S509" s="42">
        <v>11000</v>
      </c>
      <c r="T509" s="42">
        <f t="shared" si="86"/>
        <v>316921</v>
      </c>
      <c r="U509" s="42">
        <f t="shared" si="91"/>
        <v>71585.509999999995</v>
      </c>
      <c r="V509" s="1">
        <v>200000</v>
      </c>
      <c r="W509" s="42">
        <f t="shared" si="87"/>
        <v>588506.51</v>
      </c>
      <c r="X509" s="42">
        <f t="shared" si="88"/>
        <v>516921</v>
      </c>
      <c r="Y509" s="42">
        <f t="shared" si="92"/>
        <v>4085637.51</v>
      </c>
    </row>
    <row r="510" spans="1:25" ht="15.6" x14ac:dyDescent="0.3">
      <c r="A510" s="49" t="s">
        <v>157</v>
      </c>
      <c r="B510" s="48">
        <v>4</v>
      </c>
      <c r="C510" s="40" t="s">
        <v>187</v>
      </c>
      <c r="D510" s="40" t="str">
        <f t="shared" si="84"/>
        <v>KMR 4</v>
      </c>
      <c r="E510" s="40" t="s">
        <v>196</v>
      </c>
      <c r="F510" s="40" t="str">
        <f t="shared" si="85"/>
        <v>KMR 4 Step7</v>
      </c>
      <c r="G510" s="43">
        <v>239850</v>
      </c>
      <c r="H510" s="312">
        <f t="shared" si="89"/>
        <v>3.8666903399864019E-2</v>
      </c>
      <c r="I510" s="312">
        <f t="shared" si="90"/>
        <v>1.1321385874704451E-3</v>
      </c>
      <c r="J510" s="312"/>
      <c r="K510" s="1">
        <v>60000</v>
      </c>
      <c r="L510" s="1">
        <v>15000</v>
      </c>
      <c r="M510" s="42"/>
      <c r="N510" s="42"/>
      <c r="O510" s="42"/>
      <c r="P510" s="42"/>
      <c r="Q510" s="42"/>
      <c r="R510" s="42"/>
      <c r="S510" s="42">
        <v>11000</v>
      </c>
      <c r="T510" s="42">
        <f t="shared" si="86"/>
        <v>325850</v>
      </c>
      <c r="U510" s="42">
        <f t="shared" si="91"/>
        <v>74353.5</v>
      </c>
      <c r="V510" s="1">
        <v>200000</v>
      </c>
      <c r="W510" s="42">
        <f t="shared" si="87"/>
        <v>600203.5</v>
      </c>
      <c r="X510" s="42">
        <f t="shared" si="88"/>
        <v>525850</v>
      </c>
      <c r="Y510" s="42">
        <f t="shared" si="92"/>
        <v>4195553.5</v>
      </c>
    </row>
    <row r="511" spans="1:25" ht="15.6" x14ac:dyDescent="0.3">
      <c r="A511" s="49" t="s">
        <v>157</v>
      </c>
      <c r="B511" s="48">
        <v>4</v>
      </c>
      <c r="C511" s="40" t="s">
        <v>187</v>
      </c>
      <c r="D511" s="40" t="str">
        <f t="shared" si="84"/>
        <v>KMR 4</v>
      </c>
      <c r="E511" s="40" t="s">
        <v>197</v>
      </c>
      <c r="F511" s="40" t="str">
        <f t="shared" si="85"/>
        <v>KMR 4 Step8</v>
      </c>
      <c r="G511" s="43">
        <v>249644</v>
      </c>
      <c r="H511" s="312">
        <f t="shared" si="89"/>
        <v>4.0833854492391075E-2</v>
      </c>
      <c r="I511" s="312">
        <f t="shared" si="90"/>
        <v>2.1669510925270558E-3</v>
      </c>
      <c r="J511" s="312"/>
      <c r="K511" s="1">
        <v>60000</v>
      </c>
      <c r="L511" s="1">
        <v>15000</v>
      </c>
      <c r="M511" s="42"/>
      <c r="N511" s="42"/>
      <c r="O511" s="42"/>
      <c r="P511" s="42"/>
      <c r="Q511" s="42"/>
      <c r="R511" s="42"/>
      <c r="S511" s="42">
        <v>11000</v>
      </c>
      <c r="T511" s="42">
        <f t="shared" si="86"/>
        <v>335644</v>
      </c>
      <c r="U511" s="42">
        <f t="shared" si="91"/>
        <v>77389.64</v>
      </c>
      <c r="V511" s="1">
        <v>200000</v>
      </c>
      <c r="W511" s="42">
        <f t="shared" si="87"/>
        <v>613033.64</v>
      </c>
      <c r="X511" s="42">
        <f t="shared" si="88"/>
        <v>535644</v>
      </c>
      <c r="Y511" s="42">
        <f t="shared" si="92"/>
        <v>4316117.6400000006</v>
      </c>
    </row>
    <row r="512" spans="1:25" ht="15.6" x14ac:dyDescent="0.3">
      <c r="A512" s="49" t="s">
        <v>158</v>
      </c>
      <c r="B512" s="48">
        <v>5</v>
      </c>
      <c r="C512" s="40" t="s">
        <v>187</v>
      </c>
      <c r="D512" s="40" t="str">
        <f t="shared" si="84"/>
        <v>KMR 5</v>
      </c>
      <c r="E512" s="40" t="s">
        <v>190</v>
      </c>
      <c r="F512" s="40" t="str">
        <f t="shared" si="85"/>
        <v>KMR 5 Step1</v>
      </c>
      <c r="G512" s="42">
        <v>165149</v>
      </c>
      <c r="H512" s="312">
        <f t="shared" si="89"/>
        <v>-0.33846196984505938</v>
      </c>
      <c r="I512" s="312"/>
      <c r="J512" s="312"/>
      <c r="K512" s="43">
        <v>45000</v>
      </c>
      <c r="L512" s="43">
        <v>14000</v>
      </c>
      <c r="M512" s="42"/>
      <c r="N512" s="42"/>
      <c r="O512" s="42"/>
      <c r="P512" s="42"/>
      <c r="Q512" s="42"/>
      <c r="R512" s="42"/>
      <c r="S512" s="42">
        <v>11000</v>
      </c>
      <c r="T512" s="42">
        <f t="shared" si="86"/>
        <v>235149</v>
      </c>
      <c r="U512" s="42">
        <f t="shared" si="91"/>
        <v>51196.19</v>
      </c>
      <c r="V512" s="42">
        <v>180000</v>
      </c>
      <c r="W512" s="42">
        <f t="shared" si="87"/>
        <v>466345.19</v>
      </c>
      <c r="X512" s="42">
        <f t="shared" si="88"/>
        <v>435149</v>
      </c>
      <c r="Y512" s="42">
        <f t="shared" si="92"/>
        <v>3063984.19</v>
      </c>
    </row>
    <row r="513" spans="1:25" ht="15.6" x14ac:dyDescent="0.3">
      <c r="A513" s="49" t="s">
        <v>158</v>
      </c>
      <c r="B513" s="48">
        <v>5</v>
      </c>
      <c r="C513" s="40" t="s">
        <v>187</v>
      </c>
      <c r="D513" s="40" t="str">
        <f t="shared" si="84"/>
        <v>KMR 5</v>
      </c>
      <c r="E513" s="40" t="s">
        <v>191</v>
      </c>
      <c r="F513" s="40" t="str">
        <f t="shared" si="85"/>
        <v>KMR 5 step 2</v>
      </c>
      <c r="G513" s="42">
        <v>171755</v>
      </c>
      <c r="H513" s="312">
        <f t="shared" si="89"/>
        <v>4.0000242205523499E-2</v>
      </c>
      <c r="I513" s="312"/>
      <c r="J513" s="312"/>
      <c r="K513" s="43">
        <v>45000</v>
      </c>
      <c r="L513" s="43">
        <v>14000</v>
      </c>
      <c r="M513" s="42"/>
      <c r="N513" s="42"/>
      <c r="O513" s="42"/>
      <c r="P513" s="42"/>
      <c r="Q513" s="42"/>
      <c r="R513" s="42"/>
      <c r="S513" s="42">
        <v>11000</v>
      </c>
      <c r="T513" s="42">
        <f t="shared" si="86"/>
        <v>241755</v>
      </c>
      <c r="U513" s="42">
        <f t="shared" si="91"/>
        <v>53244.05</v>
      </c>
      <c r="V513" s="42">
        <v>180000</v>
      </c>
      <c r="W513" s="42">
        <f t="shared" si="87"/>
        <v>474999.05</v>
      </c>
      <c r="X513" s="42">
        <f t="shared" si="88"/>
        <v>421755</v>
      </c>
      <c r="Y513" s="42">
        <f t="shared" si="92"/>
        <v>3145304.05</v>
      </c>
    </row>
    <row r="514" spans="1:25" ht="15.6" x14ac:dyDescent="0.3">
      <c r="A514" s="49" t="s">
        <v>158</v>
      </c>
      <c r="B514" s="48">
        <v>5</v>
      </c>
      <c r="C514" s="40" t="s">
        <v>187</v>
      </c>
      <c r="D514" s="40" t="str">
        <f t="shared" si="84"/>
        <v>KMR 5</v>
      </c>
      <c r="E514" s="40" t="s">
        <v>192</v>
      </c>
      <c r="F514" s="40" t="str">
        <f t="shared" si="85"/>
        <v>KMR 5 Step3</v>
      </c>
      <c r="G514" s="42">
        <v>178625</v>
      </c>
      <c r="H514" s="312">
        <f t="shared" si="89"/>
        <v>3.9998835550638989E-2</v>
      </c>
      <c r="I514" s="312">
        <f t="shared" si="90"/>
        <v>-1.406654884510139E-6</v>
      </c>
      <c r="J514" s="312"/>
      <c r="K514" s="43">
        <v>45000</v>
      </c>
      <c r="L514" s="43">
        <v>14000</v>
      </c>
      <c r="M514" s="42"/>
      <c r="N514" s="42"/>
      <c r="O514" s="42"/>
      <c r="P514" s="42"/>
      <c r="Q514" s="42"/>
      <c r="R514" s="42"/>
      <c r="S514" s="42">
        <v>11000</v>
      </c>
      <c r="T514" s="42">
        <f t="shared" si="86"/>
        <v>248625</v>
      </c>
      <c r="U514" s="42">
        <f t="shared" si="91"/>
        <v>55373.75</v>
      </c>
      <c r="V514" s="42">
        <v>180000</v>
      </c>
      <c r="W514" s="42">
        <f t="shared" si="87"/>
        <v>483998.75</v>
      </c>
      <c r="X514" s="42">
        <f t="shared" si="88"/>
        <v>428625</v>
      </c>
      <c r="Y514" s="42">
        <f t="shared" si="92"/>
        <v>3229873.75</v>
      </c>
    </row>
    <row r="515" spans="1:25" ht="15.6" x14ac:dyDescent="0.3">
      <c r="A515" s="49" t="s">
        <v>158</v>
      </c>
      <c r="B515" s="48">
        <v>5</v>
      </c>
      <c r="C515" s="40" t="s">
        <v>187</v>
      </c>
      <c r="D515" s="40" t="str">
        <f t="shared" si="84"/>
        <v>KMR 5</v>
      </c>
      <c r="E515" s="40" t="s">
        <v>193</v>
      </c>
      <c r="F515" s="40" t="str">
        <f t="shared" si="85"/>
        <v>KMR 5 Step4</v>
      </c>
      <c r="G515" s="42">
        <v>185760</v>
      </c>
      <c r="H515" s="312">
        <f t="shared" si="89"/>
        <v>3.9944016794961512E-2</v>
      </c>
      <c r="I515" s="312">
        <f t="shared" si="90"/>
        <v>-5.4818755677477071E-5</v>
      </c>
      <c r="J515" s="312"/>
      <c r="K515" s="43">
        <v>45000</v>
      </c>
      <c r="L515" s="43">
        <v>14000</v>
      </c>
      <c r="M515" s="42"/>
      <c r="N515" s="42"/>
      <c r="O515" s="42"/>
      <c r="P515" s="42"/>
      <c r="Q515" s="42"/>
      <c r="R515" s="42"/>
      <c r="S515" s="42">
        <v>11000</v>
      </c>
      <c r="T515" s="42">
        <f t="shared" si="86"/>
        <v>255760</v>
      </c>
      <c r="U515" s="42">
        <f t="shared" si="91"/>
        <v>57585.599999999999</v>
      </c>
      <c r="V515" s="42">
        <v>180000</v>
      </c>
      <c r="W515" s="42">
        <f t="shared" si="87"/>
        <v>493345.6</v>
      </c>
      <c r="X515" s="42">
        <f t="shared" si="88"/>
        <v>435760</v>
      </c>
      <c r="Y515" s="42">
        <f t="shared" si="92"/>
        <v>3317705.6</v>
      </c>
    </row>
    <row r="516" spans="1:25" ht="15.6" x14ac:dyDescent="0.3">
      <c r="A516" s="49" t="s">
        <v>158</v>
      </c>
      <c r="B516" s="48">
        <v>5</v>
      </c>
      <c r="C516" s="40" t="s">
        <v>187</v>
      </c>
      <c r="D516" s="40" t="str">
        <f t="shared" si="84"/>
        <v>KMR 5</v>
      </c>
      <c r="E516" s="40" t="s">
        <v>194</v>
      </c>
      <c r="F516" s="40" t="str">
        <f t="shared" si="85"/>
        <v>KMR 5 Step5</v>
      </c>
      <c r="G516" s="43">
        <v>193158</v>
      </c>
      <c r="H516" s="312">
        <f t="shared" si="89"/>
        <v>3.9825581395348836E-2</v>
      </c>
      <c r="I516" s="312">
        <f t="shared" si="90"/>
        <v>-1.1843539961267635E-4</v>
      </c>
      <c r="J516" s="312"/>
      <c r="K516" s="43">
        <v>45000</v>
      </c>
      <c r="L516" s="43">
        <v>14000</v>
      </c>
      <c r="M516" s="42"/>
      <c r="N516" s="42"/>
      <c r="O516" s="42"/>
      <c r="P516" s="42"/>
      <c r="Q516" s="42"/>
      <c r="R516" s="42"/>
      <c r="S516" s="42">
        <v>11000</v>
      </c>
      <c r="T516" s="42">
        <f t="shared" si="86"/>
        <v>263158</v>
      </c>
      <c r="U516" s="42">
        <f t="shared" si="91"/>
        <v>59878.98</v>
      </c>
      <c r="V516" s="42">
        <v>180000</v>
      </c>
      <c r="W516" s="42">
        <f t="shared" si="87"/>
        <v>503036.98</v>
      </c>
      <c r="X516" s="42">
        <f t="shared" si="88"/>
        <v>443158</v>
      </c>
      <c r="Y516" s="42">
        <f t="shared" si="92"/>
        <v>3408774.98</v>
      </c>
    </row>
    <row r="517" spans="1:25" ht="15.6" x14ac:dyDescent="0.3">
      <c r="A517" s="49" t="s">
        <v>158</v>
      </c>
      <c r="B517" s="48">
        <v>5</v>
      </c>
      <c r="C517" s="40" t="s">
        <v>187</v>
      </c>
      <c r="D517" s="40" t="str">
        <f t="shared" ref="D517:D580" si="93">CONCATENATE(C517, " ", B517)</f>
        <v>KMR 5</v>
      </c>
      <c r="E517" s="40" t="s">
        <v>195</v>
      </c>
      <c r="F517" s="40" t="str">
        <f t="shared" ref="F517:F580" si="94">CONCATENATE(D517, " ", E517)</f>
        <v>KMR 5 Step6</v>
      </c>
      <c r="G517" s="43">
        <v>200821</v>
      </c>
      <c r="H517" s="312">
        <f t="shared" si="89"/>
        <v>3.9672185464749064E-2</v>
      </c>
      <c r="I517" s="312">
        <f t="shared" si="90"/>
        <v>-1.5339593059977147E-4</v>
      </c>
      <c r="J517" s="312"/>
      <c r="K517" s="43">
        <v>45000</v>
      </c>
      <c r="L517" s="43">
        <v>14000</v>
      </c>
      <c r="M517" s="42"/>
      <c r="N517" s="42"/>
      <c r="O517" s="42"/>
      <c r="P517" s="42"/>
      <c r="Q517" s="42"/>
      <c r="R517" s="42"/>
      <c r="S517" s="42">
        <v>11000</v>
      </c>
      <c r="T517" s="42">
        <f t="shared" ref="T517:T580" si="95">G517+K517+L517+M517+N517+O517+P517+Q517+R517+S517</f>
        <v>270821</v>
      </c>
      <c r="U517" s="42">
        <f t="shared" si="91"/>
        <v>62254.51</v>
      </c>
      <c r="V517" s="42">
        <v>180000</v>
      </c>
      <c r="W517" s="42">
        <f t="shared" ref="W517:W580" si="96" xml:space="preserve"> SUM(T517,U517,V517)</f>
        <v>513075.51</v>
      </c>
      <c r="X517" s="42">
        <f t="shared" ref="X517:X580" si="97">SUM(T517,V516)</f>
        <v>450821</v>
      </c>
      <c r="Y517" s="42">
        <f t="shared" si="92"/>
        <v>3503106.51</v>
      </c>
    </row>
    <row r="518" spans="1:25" ht="15.6" x14ac:dyDescent="0.3">
      <c r="A518" s="49" t="s">
        <v>158</v>
      </c>
      <c r="B518" s="48">
        <v>5</v>
      </c>
      <c r="C518" s="40" t="s">
        <v>187</v>
      </c>
      <c r="D518" s="40" t="str">
        <f t="shared" si="93"/>
        <v>KMR 5</v>
      </c>
      <c r="E518" s="40" t="s">
        <v>196</v>
      </c>
      <c r="F518" s="40" t="str">
        <f t="shared" si="94"/>
        <v>KMR 5 Step7</v>
      </c>
      <c r="G518" s="43">
        <v>209013</v>
      </c>
      <c r="H518" s="312">
        <f t="shared" ref="H518:H581" si="98">(G518-G517)/G517</f>
        <v>4.0792546596222508E-2</v>
      </c>
      <c r="I518" s="312">
        <f t="shared" si="90"/>
        <v>1.1203611314734435E-3</v>
      </c>
      <c r="J518" s="312"/>
      <c r="K518" s="43">
        <v>45000</v>
      </c>
      <c r="L518" s="43">
        <v>14000</v>
      </c>
      <c r="M518" s="42"/>
      <c r="N518" s="42"/>
      <c r="O518" s="42"/>
      <c r="P518" s="42"/>
      <c r="Q518" s="42"/>
      <c r="R518" s="42"/>
      <c r="S518" s="42">
        <v>11000</v>
      </c>
      <c r="T518" s="42">
        <f t="shared" si="95"/>
        <v>279013</v>
      </c>
      <c r="U518" s="42">
        <f t="shared" si="91"/>
        <v>64794.03</v>
      </c>
      <c r="V518" s="42">
        <v>180000</v>
      </c>
      <c r="W518" s="42">
        <f t="shared" si="96"/>
        <v>523807.03</v>
      </c>
      <c r="X518" s="42">
        <f t="shared" si="97"/>
        <v>459013</v>
      </c>
      <c r="Y518" s="42">
        <f t="shared" si="92"/>
        <v>3603950.03</v>
      </c>
    </row>
    <row r="519" spans="1:25" ht="15.6" x14ac:dyDescent="0.3">
      <c r="A519" s="49" t="s">
        <v>158</v>
      </c>
      <c r="B519" s="48">
        <v>5</v>
      </c>
      <c r="C519" s="40" t="s">
        <v>187</v>
      </c>
      <c r="D519" s="40" t="str">
        <f t="shared" si="93"/>
        <v>KMR 5</v>
      </c>
      <c r="E519" s="40" t="s">
        <v>197</v>
      </c>
      <c r="F519" s="40" t="str">
        <f t="shared" si="94"/>
        <v>KMR 5 Step8</v>
      </c>
      <c r="G519" s="43">
        <v>217997</v>
      </c>
      <c r="H519" s="312">
        <f t="shared" si="98"/>
        <v>4.298297235100209E-2</v>
      </c>
      <c r="I519" s="312">
        <f t="shared" ref="I519:I582" si="99">H519-H518</f>
        <v>2.1904257547795819E-3</v>
      </c>
      <c r="J519" s="312"/>
      <c r="K519" s="43">
        <v>45000</v>
      </c>
      <c r="L519" s="43">
        <v>14000</v>
      </c>
      <c r="M519" s="42"/>
      <c r="N519" s="42"/>
      <c r="O519" s="42"/>
      <c r="P519" s="42"/>
      <c r="Q519" s="42"/>
      <c r="R519" s="42"/>
      <c r="S519" s="42">
        <v>11000</v>
      </c>
      <c r="T519" s="42">
        <f t="shared" si="95"/>
        <v>287997</v>
      </c>
      <c r="U519" s="42">
        <f t="shared" si="91"/>
        <v>67579.069999999992</v>
      </c>
      <c r="V519" s="42">
        <v>180000</v>
      </c>
      <c r="W519" s="42">
        <f t="shared" si="96"/>
        <v>535576.07000000007</v>
      </c>
      <c r="X519" s="42">
        <f t="shared" si="97"/>
        <v>467997</v>
      </c>
      <c r="Y519" s="42">
        <f t="shared" si="92"/>
        <v>3714543.07</v>
      </c>
    </row>
    <row r="520" spans="1:25" ht="15.6" x14ac:dyDescent="0.3">
      <c r="A520" s="49" t="s">
        <v>159</v>
      </c>
      <c r="B520" s="48">
        <v>6</v>
      </c>
      <c r="C520" s="40" t="s">
        <v>187</v>
      </c>
      <c r="D520" s="40" t="str">
        <f t="shared" si="93"/>
        <v>KMR 6</v>
      </c>
      <c r="E520" s="40" t="s">
        <v>190</v>
      </c>
      <c r="F520" s="40" t="str">
        <f t="shared" si="94"/>
        <v>KMR 6 Step1</v>
      </c>
      <c r="G520" s="41">
        <v>132285</v>
      </c>
      <c r="H520" s="312">
        <f t="shared" si="98"/>
        <v>-0.39317972265673379</v>
      </c>
      <c r="I520" s="312"/>
      <c r="J520" s="312"/>
      <c r="K520" s="43">
        <v>35000</v>
      </c>
      <c r="L520" s="43">
        <v>10500</v>
      </c>
      <c r="M520" s="42"/>
      <c r="N520" s="42"/>
      <c r="O520" s="42"/>
      <c r="P520" s="42"/>
      <c r="Q520" s="42"/>
      <c r="R520" s="42"/>
      <c r="S520" s="42">
        <v>7000</v>
      </c>
      <c r="T520" s="42">
        <f t="shared" si="95"/>
        <v>184785</v>
      </c>
      <c r="U520" s="42">
        <f t="shared" si="91"/>
        <v>41008.35</v>
      </c>
      <c r="V520" s="42">
        <v>180000</v>
      </c>
      <c r="W520" s="42">
        <f t="shared" si="96"/>
        <v>405793.35</v>
      </c>
      <c r="X520" s="42">
        <f t="shared" si="97"/>
        <v>364785</v>
      </c>
      <c r="Y520" s="42">
        <f t="shared" si="92"/>
        <v>2445428.35</v>
      </c>
    </row>
    <row r="521" spans="1:25" ht="15.6" x14ac:dyDescent="0.3">
      <c r="A521" s="49" t="s">
        <v>159</v>
      </c>
      <c r="B521" s="48">
        <v>6</v>
      </c>
      <c r="C521" s="40" t="s">
        <v>187</v>
      </c>
      <c r="D521" s="40" t="str">
        <f t="shared" si="93"/>
        <v>KMR 6</v>
      </c>
      <c r="E521" s="40" t="s">
        <v>191</v>
      </c>
      <c r="F521" s="40" t="str">
        <f t="shared" si="94"/>
        <v>KMR 6 step 2</v>
      </c>
      <c r="G521" s="42">
        <v>137246</v>
      </c>
      <c r="H521" s="312">
        <f t="shared" si="98"/>
        <v>3.7502362323770647E-2</v>
      </c>
      <c r="I521" s="312"/>
      <c r="J521" s="312"/>
      <c r="K521" s="43">
        <v>35000</v>
      </c>
      <c r="L521" s="43">
        <v>10500</v>
      </c>
      <c r="M521" s="42"/>
      <c r="N521" s="42"/>
      <c r="O521" s="42"/>
      <c r="P521" s="42"/>
      <c r="Q521" s="42"/>
      <c r="R521" s="42"/>
      <c r="S521" s="42">
        <v>7000</v>
      </c>
      <c r="T521" s="42">
        <f t="shared" si="95"/>
        <v>189746</v>
      </c>
      <c r="U521" s="42">
        <f t="shared" si="91"/>
        <v>42546.26</v>
      </c>
      <c r="V521" s="42">
        <v>180000</v>
      </c>
      <c r="W521" s="42">
        <f t="shared" si="96"/>
        <v>412292.26</v>
      </c>
      <c r="X521" s="42">
        <f t="shared" si="97"/>
        <v>369746</v>
      </c>
      <c r="Y521" s="42">
        <f t="shared" si="92"/>
        <v>2506498.2599999998</v>
      </c>
    </row>
    <row r="522" spans="1:25" ht="15.6" x14ac:dyDescent="0.3">
      <c r="A522" s="49" t="s">
        <v>159</v>
      </c>
      <c r="B522" s="48">
        <v>6</v>
      </c>
      <c r="C522" s="40" t="s">
        <v>187</v>
      </c>
      <c r="D522" s="40" t="str">
        <f t="shared" si="93"/>
        <v>KMR 6</v>
      </c>
      <c r="E522" s="40" t="s">
        <v>192</v>
      </c>
      <c r="F522" s="40" t="str">
        <f t="shared" si="94"/>
        <v>KMR 6 Step3</v>
      </c>
      <c r="G522" s="42">
        <v>142405</v>
      </c>
      <c r="H522" s="312">
        <f t="shared" si="98"/>
        <v>3.7589437943546626E-2</v>
      </c>
      <c r="I522" s="312">
        <f t="shared" si="99"/>
        <v>8.7075619775979496E-5</v>
      </c>
      <c r="J522" s="312"/>
      <c r="K522" s="43">
        <v>35000</v>
      </c>
      <c r="L522" s="43">
        <v>10500</v>
      </c>
      <c r="M522" s="42"/>
      <c r="N522" s="42"/>
      <c r="O522" s="42"/>
      <c r="P522" s="42"/>
      <c r="Q522" s="42"/>
      <c r="R522" s="42"/>
      <c r="S522" s="42">
        <v>7000</v>
      </c>
      <c r="T522" s="42">
        <f t="shared" si="95"/>
        <v>194905</v>
      </c>
      <c r="U522" s="42">
        <f t="shared" si="91"/>
        <v>44145.55</v>
      </c>
      <c r="V522" s="42">
        <v>180000</v>
      </c>
      <c r="W522" s="42">
        <f t="shared" si="96"/>
        <v>419050.55</v>
      </c>
      <c r="X522" s="42">
        <f t="shared" si="97"/>
        <v>374905</v>
      </c>
      <c r="Y522" s="42">
        <f t="shared" si="92"/>
        <v>2570005.5499999998</v>
      </c>
    </row>
    <row r="523" spans="1:25" ht="15.6" x14ac:dyDescent="0.3">
      <c r="A523" s="49" t="s">
        <v>159</v>
      </c>
      <c r="B523" s="48">
        <v>6</v>
      </c>
      <c r="C523" s="40" t="s">
        <v>187</v>
      </c>
      <c r="D523" s="40" t="str">
        <f t="shared" si="93"/>
        <v>KMR 6</v>
      </c>
      <c r="E523" s="40" t="s">
        <v>193</v>
      </c>
      <c r="F523" s="40" t="str">
        <f t="shared" si="94"/>
        <v>KMR 6 Step4</v>
      </c>
      <c r="G523" s="42">
        <v>147762</v>
      </c>
      <c r="H523" s="312">
        <f t="shared" si="98"/>
        <v>3.7618061163582739E-2</v>
      </c>
      <c r="I523" s="312">
        <f t="shared" si="99"/>
        <v>2.8623220036112784E-5</v>
      </c>
      <c r="J523" s="312"/>
      <c r="K523" s="43">
        <v>35000</v>
      </c>
      <c r="L523" s="43">
        <v>10500</v>
      </c>
      <c r="M523" s="42"/>
      <c r="N523" s="42"/>
      <c r="O523" s="42"/>
      <c r="P523" s="42"/>
      <c r="Q523" s="42"/>
      <c r="R523" s="42"/>
      <c r="S523" s="42">
        <v>7000</v>
      </c>
      <c r="T523" s="42">
        <f t="shared" si="95"/>
        <v>200262</v>
      </c>
      <c r="U523" s="42">
        <f t="shared" si="91"/>
        <v>45806.22</v>
      </c>
      <c r="V523" s="42">
        <v>180000</v>
      </c>
      <c r="W523" s="42">
        <f t="shared" si="96"/>
        <v>426068.22</v>
      </c>
      <c r="X523" s="42">
        <f t="shared" si="97"/>
        <v>380262</v>
      </c>
      <c r="Y523" s="42">
        <f t="shared" si="92"/>
        <v>2635950.2200000002</v>
      </c>
    </row>
    <row r="524" spans="1:25" ht="15.6" x14ac:dyDescent="0.3">
      <c r="A524" s="49" t="s">
        <v>159</v>
      </c>
      <c r="B524" s="48">
        <v>6</v>
      </c>
      <c r="C524" s="40" t="s">
        <v>187</v>
      </c>
      <c r="D524" s="40" t="str">
        <f t="shared" si="93"/>
        <v>KMR 6</v>
      </c>
      <c r="E524" s="40" t="s">
        <v>194</v>
      </c>
      <c r="F524" s="40" t="str">
        <f t="shared" si="94"/>
        <v>KMR 6 Step5</v>
      </c>
      <c r="G524" s="43">
        <v>153318</v>
      </c>
      <c r="H524" s="312">
        <f t="shared" si="98"/>
        <v>3.7601007024810167E-2</v>
      </c>
      <c r="I524" s="312">
        <f t="shared" si="99"/>
        <v>-1.705413877257228E-5</v>
      </c>
      <c r="J524" s="312"/>
      <c r="K524" s="43">
        <v>35000</v>
      </c>
      <c r="L524" s="43">
        <v>10500</v>
      </c>
      <c r="M524" s="42"/>
      <c r="N524" s="42"/>
      <c r="O524" s="42"/>
      <c r="P524" s="42"/>
      <c r="Q524" s="42"/>
      <c r="R524" s="42"/>
      <c r="S524" s="42">
        <v>7000</v>
      </c>
      <c r="T524" s="42">
        <f t="shared" si="95"/>
        <v>205818</v>
      </c>
      <c r="U524" s="42">
        <f t="shared" si="91"/>
        <v>47528.58</v>
      </c>
      <c r="V524" s="42">
        <v>180000</v>
      </c>
      <c r="W524" s="42">
        <f t="shared" si="96"/>
        <v>433346.58</v>
      </c>
      <c r="X524" s="42">
        <f t="shared" si="97"/>
        <v>385818</v>
      </c>
      <c r="Y524" s="42">
        <f t="shared" si="92"/>
        <v>2704344.58</v>
      </c>
    </row>
    <row r="525" spans="1:25" ht="15.6" x14ac:dyDescent="0.3">
      <c r="A525" s="49" t="s">
        <v>159</v>
      </c>
      <c r="B525" s="48">
        <v>6</v>
      </c>
      <c r="C525" s="40" t="s">
        <v>187</v>
      </c>
      <c r="D525" s="40" t="str">
        <f t="shared" si="93"/>
        <v>KMR 6</v>
      </c>
      <c r="E525" s="40" t="s">
        <v>195</v>
      </c>
      <c r="F525" s="40" t="str">
        <f t="shared" si="94"/>
        <v>KMR 6 Step6</v>
      </c>
      <c r="G525" s="43">
        <v>159072</v>
      </c>
      <c r="H525" s="312">
        <f t="shared" si="98"/>
        <v>3.7529839940515793E-2</v>
      </c>
      <c r="I525" s="312">
        <f t="shared" si="99"/>
        <v>-7.1167084294374017E-5</v>
      </c>
      <c r="J525" s="312"/>
      <c r="K525" s="43">
        <v>35000</v>
      </c>
      <c r="L525" s="43">
        <v>10500</v>
      </c>
      <c r="M525" s="42"/>
      <c r="N525" s="42"/>
      <c r="O525" s="42"/>
      <c r="P525" s="42"/>
      <c r="Q525" s="42"/>
      <c r="R525" s="42"/>
      <c r="S525" s="42">
        <v>7000</v>
      </c>
      <c r="T525" s="42">
        <f t="shared" si="95"/>
        <v>211572</v>
      </c>
      <c r="U525" s="42">
        <f t="shared" si="91"/>
        <v>49312.32</v>
      </c>
      <c r="V525" s="42">
        <v>180000</v>
      </c>
      <c r="W525" s="42">
        <f t="shared" si="96"/>
        <v>440884.32</v>
      </c>
      <c r="X525" s="42">
        <f t="shared" si="97"/>
        <v>391572</v>
      </c>
      <c r="Y525" s="42">
        <f t="shared" si="92"/>
        <v>2775176.32</v>
      </c>
    </row>
    <row r="526" spans="1:25" ht="15.6" x14ac:dyDescent="0.3">
      <c r="A526" s="49" t="s">
        <v>159</v>
      </c>
      <c r="B526" s="48">
        <v>6</v>
      </c>
      <c r="C526" s="40" t="s">
        <v>187</v>
      </c>
      <c r="D526" s="40" t="str">
        <f t="shared" si="93"/>
        <v>KMR 6</v>
      </c>
      <c r="E526" s="40" t="s">
        <v>196</v>
      </c>
      <c r="F526" s="40" t="str">
        <f t="shared" si="94"/>
        <v>KMR 6 Step7</v>
      </c>
      <c r="G526" s="43">
        <v>165224</v>
      </c>
      <c r="H526" s="312">
        <f t="shared" si="98"/>
        <v>3.8674311003822168E-2</v>
      </c>
      <c r="I526" s="312">
        <f t="shared" si="99"/>
        <v>1.1444710633063751E-3</v>
      </c>
      <c r="J526" s="312"/>
      <c r="K526" s="43">
        <v>35000</v>
      </c>
      <c r="L526" s="43">
        <v>10500</v>
      </c>
      <c r="M526" s="42"/>
      <c r="N526" s="42"/>
      <c r="O526" s="42"/>
      <c r="P526" s="42"/>
      <c r="Q526" s="42"/>
      <c r="R526" s="42"/>
      <c r="S526" s="42">
        <v>7000</v>
      </c>
      <c r="T526" s="42">
        <f t="shared" si="95"/>
        <v>217724</v>
      </c>
      <c r="U526" s="42">
        <f t="shared" si="91"/>
        <v>51219.44</v>
      </c>
      <c r="V526" s="42">
        <v>180000</v>
      </c>
      <c r="W526" s="42">
        <f t="shared" si="96"/>
        <v>448943.44</v>
      </c>
      <c r="X526" s="42">
        <f t="shared" si="97"/>
        <v>397724</v>
      </c>
      <c r="Y526" s="42">
        <f t="shared" si="92"/>
        <v>2850907.44</v>
      </c>
    </row>
    <row r="527" spans="1:25" ht="15.6" x14ac:dyDescent="0.3">
      <c r="A527" s="49" t="s">
        <v>159</v>
      </c>
      <c r="B527" s="48">
        <v>6</v>
      </c>
      <c r="C527" s="40" t="s">
        <v>187</v>
      </c>
      <c r="D527" s="40" t="str">
        <f t="shared" si="93"/>
        <v>KMR 6</v>
      </c>
      <c r="E527" s="40" t="s">
        <v>197</v>
      </c>
      <c r="F527" s="40" t="str">
        <f t="shared" si="94"/>
        <v>KMR 6 Step8</v>
      </c>
      <c r="G527" s="43">
        <v>171970</v>
      </c>
      <c r="H527" s="312">
        <f t="shared" si="98"/>
        <v>4.0829419454800758E-2</v>
      </c>
      <c r="I527" s="312">
        <f t="shared" si="99"/>
        <v>2.1551084509785906E-3</v>
      </c>
      <c r="J527" s="312"/>
      <c r="K527" s="43">
        <v>35000</v>
      </c>
      <c r="L527" s="43">
        <v>10500</v>
      </c>
      <c r="M527" s="42"/>
      <c r="N527" s="42"/>
      <c r="O527" s="42"/>
      <c r="P527" s="42"/>
      <c r="Q527" s="42"/>
      <c r="R527" s="42"/>
      <c r="S527" s="42">
        <v>7000</v>
      </c>
      <c r="T527" s="42">
        <f t="shared" si="95"/>
        <v>224470</v>
      </c>
      <c r="U527" s="42">
        <f t="shared" si="91"/>
        <v>53310.7</v>
      </c>
      <c r="V527" s="42">
        <v>180000</v>
      </c>
      <c r="W527" s="42">
        <f t="shared" si="96"/>
        <v>457780.7</v>
      </c>
      <c r="X527" s="42">
        <f t="shared" si="97"/>
        <v>404470</v>
      </c>
      <c r="Y527" s="42">
        <f t="shared" si="92"/>
        <v>2933950.7</v>
      </c>
    </row>
    <row r="528" spans="1:25" ht="15.6" x14ac:dyDescent="0.3">
      <c r="A528" s="49" t="s">
        <v>160</v>
      </c>
      <c r="B528" s="48">
        <v>7</v>
      </c>
      <c r="C528" s="40" t="s">
        <v>187</v>
      </c>
      <c r="D528" s="40" t="str">
        <f t="shared" si="93"/>
        <v>KMR 7</v>
      </c>
      <c r="E528" s="40" t="s">
        <v>190</v>
      </c>
      <c r="F528" s="40" t="str">
        <f t="shared" si="94"/>
        <v>KMR 7 Step1</v>
      </c>
      <c r="G528" s="42">
        <v>116410</v>
      </c>
      <c r="H528" s="312">
        <f t="shared" si="98"/>
        <v>-0.32307960690818166</v>
      </c>
      <c r="I528" s="312"/>
      <c r="J528" s="312"/>
      <c r="K528" s="42">
        <v>28000</v>
      </c>
      <c r="L528" s="42">
        <v>8500</v>
      </c>
      <c r="M528" s="42"/>
      <c r="N528" s="42"/>
      <c r="O528" s="42"/>
      <c r="P528" s="42"/>
      <c r="Q528" s="42"/>
      <c r="R528" s="42"/>
      <c r="S528" s="42">
        <v>7000</v>
      </c>
      <c r="T528" s="42">
        <f t="shared" si="95"/>
        <v>159910</v>
      </c>
      <c r="U528" s="42">
        <f t="shared" si="91"/>
        <v>36087.1</v>
      </c>
      <c r="V528" s="42">
        <v>180000</v>
      </c>
      <c r="W528" s="42">
        <f t="shared" si="96"/>
        <v>375997.1</v>
      </c>
      <c r="X528" s="42">
        <f t="shared" si="97"/>
        <v>339910</v>
      </c>
      <c r="Y528" s="42">
        <f t="shared" si="92"/>
        <v>2142007.1</v>
      </c>
    </row>
    <row r="529" spans="1:25" ht="15.6" x14ac:dyDescent="0.3">
      <c r="A529" s="49" t="s">
        <v>160</v>
      </c>
      <c r="B529" s="48">
        <v>7</v>
      </c>
      <c r="C529" s="40" t="s">
        <v>187</v>
      </c>
      <c r="D529" s="40" t="str">
        <f t="shared" si="93"/>
        <v>KMR 7</v>
      </c>
      <c r="E529" s="40" t="s">
        <v>191</v>
      </c>
      <c r="F529" s="40" t="str">
        <f t="shared" si="94"/>
        <v>KMR 7 step 2</v>
      </c>
      <c r="G529" s="42">
        <v>121399</v>
      </c>
      <c r="H529" s="312">
        <f t="shared" si="98"/>
        <v>4.2857142857142858E-2</v>
      </c>
      <c r="I529" s="312"/>
      <c r="J529" s="312"/>
      <c r="K529" s="42">
        <v>28000</v>
      </c>
      <c r="L529" s="42">
        <v>8500</v>
      </c>
      <c r="M529" s="42"/>
      <c r="N529" s="42"/>
      <c r="O529" s="42"/>
      <c r="P529" s="42"/>
      <c r="Q529" s="42"/>
      <c r="R529" s="42"/>
      <c r="S529" s="42">
        <v>7000</v>
      </c>
      <c r="T529" s="42">
        <f t="shared" si="95"/>
        <v>164899</v>
      </c>
      <c r="U529" s="42">
        <f t="shared" si="91"/>
        <v>37633.69</v>
      </c>
      <c r="V529" s="42">
        <v>180000</v>
      </c>
      <c r="W529" s="42">
        <f t="shared" si="96"/>
        <v>382532.69</v>
      </c>
      <c r="X529" s="42">
        <f t="shared" si="97"/>
        <v>344899</v>
      </c>
      <c r="Y529" s="42">
        <f t="shared" si="92"/>
        <v>2203421.69</v>
      </c>
    </row>
    <row r="530" spans="1:25" ht="15.6" x14ac:dyDescent="0.3">
      <c r="A530" s="49" t="s">
        <v>160</v>
      </c>
      <c r="B530" s="48">
        <v>7</v>
      </c>
      <c r="C530" s="40" t="s">
        <v>187</v>
      </c>
      <c r="D530" s="40" t="str">
        <f t="shared" si="93"/>
        <v>KMR 7</v>
      </c>
      <c r="E530" s="40" t="s">
        <v>192</v>
      </c>
      <c r="F530" s="40" t="str">
        <f t="shared" si="94"/>
        <v>KMR 7 Step3</v>
      </c>
      <c r="G530" s="42">
        <v>126388</v>
      </c>
      <c r="H530" s="312">
        <f t="shared" si="98"/>
        <v>4.1095890410958902E-2</v>
      </c>
      <c r="I530" s="312">
        <f t="shared" si="99"/>
        <v>-1.7612524461839557E-3</v>
      </c>
      <c r="J530" s="312"/>
      <c r="K530" s="42">
        <v>28000</v>
      </c>
      <c r="L530" s="42">
        <v>8500</v>
      </c>
      <c r="M530" s="42"/>
      <c r="N530" s="42"/>
      <c r="O530" s="42"/>
      <c r="P530" s="42"/>
      <c r="Q530" s="42"/>
      <c r="R530" s="42"/>
      <c r="S530" s="42">
        <v>7000</v>
      </c>
      <c r="T530" s="42">
        <f t="shared" si="95"/>
        <v>169888</v>
      </c>
      <c r="U530" s="42">
        <f t="shared" si="91"/>
        <v>39180.28</v>
      </c>
      <c r="V530" s="42">
        <v>180000</v>
      </c>
      <c r="W530" s="42">
        <f t="shared" si="96"/>
        <v>389068.28</v>
      </c>
      <c r="X530" s="42">
        <f t="shared" si="97"/>
        <v>349888</v>
      </c>
      <c r="Y530" s="42">
        <f t="shared" si="92"/>
        <v>2264836.2800000003</v>
      </c>
    </row>
    <row r="531" spans="1:25" ht="15.6" x14ac:dyDescent="0.3">
      <c r="A531" s="49" t="s">
        <v>160</v>
      </c>
      <c r="B531" s="48">
        <v>7</v>
      </c>
      <c r="C531" s="40" t="s">
        <v>187</v>
      </c>
      <c r="D531" s="40" t="str">
        <f t="shared" si="93"/>
        <v>KMR 7</v>
      </c>
      <c r="E531" s="40" t="s">
        <v>193</v>
      </c>
      <c r="F531" s="40" t="str">
        <f t="shared" si="94"/>
        <v>KMR 7 Step4</v>
      </c>
      <c r="G531" s="42">
        <v>131377</v>
      </c>
      <c r="H531" s="312">
        <f t="shared" si="98"/>
        <v>3.9473684210526314E-2</v>
      </c>
      <c r="I531" s="312">
        <f t="shared" si="99"/>
        <v>-1.6222062004325882E-3</v>
      </c>
      <c r="J531" s="312"/>
      <c r="K531" s="42">
        <v>28000</v>
      </c>
      <c r="L531" s="42">
        <v>8500</v>
      </c>
      <c r="M531" s="42"/>
      <c r="N531" s="42"/>
      <c r="O531" s="42"/>
      <c r="P531" s="42"/>
      <c r="Q531" s="42"/>
      <c r="R531" s="42"/>
      <c r="S531" s="42">
        <v>7000</v>
      </c>
      <c r="T531" s="42">
        <f t="shared" si="95"/>
        <v>174877</v>
      </c>
      <c r="U531" s="42">
        <f t="shared" si="91"/>
        <v>40726.870000000003</v>
      </c>
      <c r="V531" s="42">
        <v>180000</v>
      </c>
      <c r="W531" s="42">
        <f t="shared" si="96"/>
        <v>395603.87</v>
      </c>
      <c r="X531" s="42">
        <f t="shared" si="97"/>
        <v>354877</v>
      </c>
      <c r="Y531" s="42">
        <f t="shared" si="92"/>
        <v>2326250.87</v>
      </c>
    </row>
    <row r="532" spans="1:25" ht="15.6" x14ac:dyDescent="0.3">
      <c r="A532" s="49" t="s">
        <v>160</v>
      </c>
      <c r="B532" s="48">
        <v>7</v>
      </c>
      <c r="C532" s="40" t="s">
        <v>187</v>
      </c>
      <c r="D532" s="40" t="str">
        <f t="shared" si="93"/>
        <v>KMR 7</v>
      </c>
      <c r="E532" s="40" t="s">
        <v>194</v>
      </c>
      <c r="F532" s="40" t="str">
        <f t="shared" si="94"/>
        <v>KMR 7 Step5</v>
      </c>
      <c r="G532" s="42">
        <v>136367</v>
      </c>
      <c r="H532" s="312">
        <f t="shared" si="98"/>
        <v>3.7982295226713959E-2</v>
      </c>
      <c r="I532" s="312">
        <f t="shared" si="99"/>
        <v>-1.4913889838123542E-3</v>
      </c>
      <c r="J532" s="312"/>
      <c r="K532" s="42">
        <v>28000</v>
      </c>
      <c r="L532" s="42">
        <v>8500</v>
      </c>
      <c r="M532" s="42"/>
      <c r="N532" s="42"/>
      <c r="O532" s="42"/>
      <c r="P532" s="42"/>
      <c r="Q532" s="42"/>
      <c r="R532" s="42"/>
      <c r="S532" s="42">
        <v>7000</v>
      </c>
      <c r="T532" s="42">
        <f t="shared" si="95"/>
        <v>179867</v>
      </c>
      <c r="U532" s="42">
        <f t="shared" si="91"/>
        <v>42273.77</v>
      </c>
      <c r="V532" s="42">
        <v>180000</v>
      </c>
      <c r="W532" s="42">
        <f t="shared" si="96"/>
        <v>402140.77</v>
      </c>
      <c r="X532" s="42">
        <f t="shared" si="97"/>
        <v>359867</v>
      </c>
      <c r="Y532" s="42">
        <f t="shared" si="92"/>
        <v>2387677.77</v>
      </c>
    </row>
    <row r="533" spans="1:25" ht="15.6" x14ac:dyDescent="0.3">
      <c r="A533" s="49" t="s">
        <v>160</v>
      </c>
      <c r="B533" s="48">
        <v>7</v>
      </c>
      <c r="C533" s="40" t="s">
        <v>187</v>
      </c>
      <c r="D533" s="40" t="str">
        <f t="shared" si="93"/>
        <v>KMR 7</v>
      </c>
      <c r="E533" s="40" t="s">
        <v>195</v>
      </c>
      <c r="F533" s="40" t="str">
        <f t="shared" si="94"/>
        <v>KMR 7 Step6</v>
      </c>
      <c r="G533" s="42">
        <v>141356</v>
      </c>
      <c r="H533" s="312">
        <f t="shared" si="98"/>
        <v>3.658509756759333E-2</v>
      </c>
      <c r="I533" s="312">
        <f t="shared" si="99"/>
        <v>-1.3971976591206289E-3</v>
      </c>
      <c r="J533" s="312"/>
      <c r="K533" s="42">
        <v>28000</v>
      </c>
      <c r="L533" s="42">
        <v>8500</v>
      </c>
      <c r="M533" s="42"/>
      <c r="N533" s="42"/>
      <c r="O533" s="42"/>
      <c r="P533" s="42"/>
      <c r="Q533" s="42"/>
      <c r="R533" s="42"/>
      <c r="S533" s="42">
        <v>7000</v>
      </c>
      <c r="T533" s="42">
        <f t="shared" si="95"/>
        <v>184856</v>
      </c>
      <c r="U533" s="42">
        <f t="shared" si="91"/>
        <v>43820.36</v>
      </c>
      <c r="V533" s="42">
        <v>180000</v>
      </c>
      <c r="W533" s="42">
        <f t="shared" si="96"/>
        <v>408676.36</v>
      </c>
      <c r="X533" s="42">
        <f t="shared" si="97"/>
        <v>364856</v>
      </c>
      <c r="Y533" s="42">
        <f t="shared" si="92"/>
        <v>2449092.36</v>
      </c>
    </row>
    <row r="534" spans="1:25" ht="15.6" x14ac:dyDescent="0.3">
      <c r="A534" s="49" t="s">
        <v>160</v>
      </c>
      <c r="B534" s="48">
        <v>7</v>
      </c>
      <c r="C534" s="40" t="s">
        <v>187</v>
      </c>
      <c r="D534" s="40" t="str">
        <f t="shared" si="93"/>
        <v>KMR 7</v>
      </c>
      <c r="E534" s="40" t="s">
        <v>196</v>
      </c>
      <c r="F534" s="40" t="str">
        <f t="shared" si="94"/>
        <v>KMR 7 Step7</v>
      </c>
      <c r="G534" s="42">
        <v>146345</v>
      </c>
      <c r="H534" s="312">
        <f t="shared" si="98"/>
        <v>3.5293867964571721E-2</v>
      </c>
      <c r="I534" s="312">
        <f t="shared" si="99"/>
        <v>-1.2912296030216097E-3</v>
      </c>
      <c r="J534" s="312"/>
      <c r="K534" s="42">
        <v>28000</v>
      </c>
      <c r="L534" s="42">
        <v>8500</v>
      </c>
      <c r="M534" s="42"/>
      <c r="N534" s="42"/>
      <c r="O534" s="42"/>
      <c r="P534" s="42"/>
      <c r="Q534" s="42"/>
      <c r="R534" s="42"/>
      <c r="S534" s="42">
        <v>7000</v>
      </c>
      <c r="T534" s="42">
        <f t="shared" si="95"/>
        <v>189845</v>
      </c>
      <c r="U534" s="42">
        <f t="shared" si="91"/>
        <v>45366.95</v>
      </c>
      <c r="V534" s="42">
        <v>180000</v>
      </c>
      <c r="W534" s="42">
        <f t="shared" si="96"/>
        <v>415211.95</v>
      </c>
      <c r="X534" s="42">
        <f t="shared" si="97"/>
        <v>369845</v>
      </c>
      <c r="Y534" s="42">
        <f t="shared" si="92"/>
        <v>2510506.9500000002</v>
      </c>
    </row>
    <row r="535" spans="1:25" ht="15.6" x14ac:dyDescent="0.3">
      <c r="A535" s="49" t="s">
        <v>160</v>
      </c>
      <c r="B535" s="48">
        <v>7</v>
      </c>
      <c r="C535" s="40" t="s">
        <v>187</v>
      </c>
      <c r="D535" s="40" t="str">
        <f t="shared" si="93"/>
        <v>KMR 7</v>
      </c>
      <c r="E535" s="40" t="s">
        <v>197</v>
      </c>
      <c r="F535" s="40" t="str">
        <f t="shared" si="94"/>
        <v>KMR 7 Step8</v>
      </c>
      <c r="G535" s="42">
        <v>151334</v>
      </c>
      <c r="H535" s="312">
        <f t="shared" si="98"/>
        <v>3.4090676141993237E-2</v>
      </c>
      <c r="I535" s="312">
        <f t="shared" si="99"/>
        <v>-1.2031918225784838E-3</v>
      </c>
      <c r="J535" s="312"/>
      <c r="K535" s="42">
        <v>28000</v>
      </c>
      <c r="L535" s="42">
        <v>8500</v>
      </c>
      <c r="M535" s="42"/>
      <c r="N535" s="42"/>
      <c r="O535" s="42"/>
      <c r="P535" s="42"/>
      <c r="Q535" s="42"/>
      <c r="R535" s="42"/>
      <c r="S535" s="42">
        <v>7000</v>
      </c>
      <c r="T535" s="42">
        <f t="shared" si="95"/>
        <v>194834</v>
      </c>
      <c r="U535" s="42">
        <f t="shared" si="91"/>
        <v>46913.54</v>
      </c>
      <c r="V535" s="42">
        <v>180000</v>
      </c>
      <c r="W535" s="42">
        <f t="shared" si="96"/>
        <v>421747.54000000004</v>
      </c>
      <c r="X535" s="42">
        <f t="shared" si="97"/>
        <v>374834</v>
      </c>
      <c r="Y535" s="42">
        <f t="shared" si="92"/>
        <v>2571921.54</v>
      </c>
    </row>
    <row r="536" spans="1:25" ht="15.6" x14ac:dyDescent="0.3">
      <c r="A536" s="49" t="s">
        <v>161</v>
      </c>
      <c r="B536" s="48">
        <v>8</v>
      </c>
      <c r="C536" s="40" t="s">
        <v>187</v>
      </c>
      <c r="D536" s="40" t="str">
        <f t="shared" si="93"/>
        <v>KMR 8</v>
      </c>
      <c r="E536" s="40" t="s">
        <v>190</v>
      </c>
      <c r="F536" s="40" t="str">
        <f t="shared" si="94"/>
        <v>KMR 8 Step1</v>
      </c>
      <c r="G536" s="42">
        <v>87098</v>
      </c>
      <c r="H536" s="312">
        <f t="shared" si="98"/>
        <v>-0.42446509046215658</v>
      </c>
      <c r="I536" s="312"/>
      <c r="J536" s="312"/>
      <c r="K536" s="43">
        <v>16500</v>
      </c>
      <c r="L536" s="43">
        <v>7500</v>
      </c>
      <c r="M536" s="42"/>
      <c r="N536" s="42"/>
      <c r="O536" s="42"/>
      <c r="P536" s="42"/>
      <c r="Q536" s="42"/>
      <c r="R536" s="42"/>
      <c r="S536" s="42">
        <v>7000</v>
      </c>
      <c r="T536" s="42">
        <f t="shared" si="95"/>
        <v>118098</v>
      </c>
      <c r="U536" s="42">
        <f t="shared" si="91"/>
        <v>27000.38</v>
      </c>
      <c r="V536" s="42">
        <v>170000</v>
      </c>
      <c r="W536" s="42">
        <f t="shared" si="96"/>
        <v>315098.38</v>
      </c>
      <c r="X536" s="42">
        <f t="shared" si="97"/>
        <v>298098</v>
      </c>
      <c r="Y536" s="42">
        <f t="shared" si="92"/>
        <v>1621176.38</v>
      </c>
    </row>
    <row r="537" spans="1:25" ht="15.6" x14ac:dyDescent="0.3">
      <c r="A537" s="49" t="s">
        <v>161</v>
      </c>
      <c r="B537" s="48">
        <v>8</v>
      </c>
      <c r="C537" s="40" t="s">
        <v>187</v>
      </c>
      <c r="D537" s="40" t="str">
        <f t="shared" si="93"/>
        <v>KMR 8</v>
      </c>
      <c r="E537" s="40" t="s">
        <v>191</v>
      </c>
      <c r="F537" s="40" t="str">
        <f t="shared" si="94"/>
        <v>KMR 8 step 2</v>
      </c>
      <c r="G537" s="42">
        <v>90364</v>
      </c>
      <c r="H537" s="312">
        <f t="shared" si="98"/>
        <v>3.7497990769018809E-2</v>
      </c>
      <c r="I537" s="312"/>
      <c r="J537" s="312"/>
      <c r="K537" s="43">
        <v>16500</v>
      </c>
      <c r="L537" s="43">
        <v>7500</v>
      </c>
      <c r="M537" s="42"/>
      <c r="N537" s="42"/>
      <c r="O537" s="42"/>
      <c r="P537" s="42"/>
      <c r="Q537" s="42"/>
      <c r="R537" s="42"/>
      <c r="S537" s="42">
        <v>7000</v>
      </c>
      <c r="T537" s="42">
        <f t="shared" si="95"/>
        <v>121364</v>
      </c>
      <c r="U537" s="42">
        <f t="shared" si="91"/>
        <v>28012.84</v>
      </c>
      <c r="V537" s="42">
        <v>170000</v>
      </c>
      <c r="W537" s="42">
        <f t="shared" si="96"/>
        <v>319376.83999999997</v>
      </c>
      <c r="X537" s="42">
        <f t="shared" si="97"/>
        <v>291364</v>
      </c>
      <c r="Y537" s="42">
        <f t="shared" si="92"/>
        <v>1661380.84</v>
      </c>
    </row>
    <row r="538" spans="1:25" ht="15.6" x14ac:dyDescent="0.3">
      <c r="A538" s="49" t="s">
        <v>161</v>
      </c>
      <c r="B538" s="48">
        <v>8</v>
      </c>
      <c r="C538" s="40" t="s">
        <v>187</v>
      </c>
      <c r="D538" s="40" t="str">
        <f t="shared" si="93"/>
        <v>KMR 8</v>
      </c>
      <c r="E538" s="40" t="s">
        <v>192</v>
      </c>
      <c r="F538" s="40" t="str">
        <f t="shared" si="94"/>
        <v>KMR 8 Step3</v>
      </c>
      <c r="G538" s="42">
        <v>93761</v>
      </c>
      <c r="H538" s="312">
        <f t="shared" si="98"/>
        <v>3.759240405471205E-2</v>
      </c>
      <c r="I538" s="312">
        <f t="shared" si="99"/>
        <v>9.4413285693241422E-5</v>
      </c>
      <c r="J538" s="312"/>
      <c r="K538" s="43">
        <v>16500</v>
      </c>
      <c r="L538" s="43">
        <v>7500</v>
      </c>
      <c r="M538" s="42"/>
      <c r="N538" s="42"/>
      <c r="O538" s="42"/>
      <c r="P538" s="42"/>
      <c r="Q538" s="42"/>
      <c r="R538" s="42"/>
      <c r="S538" s="42">
        <v>7000</v>
      </c>
      <c r="T538" s="42">
        <f t="shared" si="95"/>
        <v>124761</v>
      </c>
      <c r="U538" s="42">
        <f t="shared" si="91"/>
        <v>29065.91</v>
      </c>
      <c r="V538" s="42">
        <v>170000</v>
      </c>
      <c r="W538" s="42">
        <f t="shared" si="96"/>
        <v>323826.91000000003</v>
      </c>
      <c r="X538" s="42">
        <f t="shared" si="97"/>
        <v>294761</v>
      </c>
      <c r="Y538" s="42">
        <f t="shared" si="92"/>
        <v>1703197.91</v>
      </c>
    </row>
    <row r="539" spans="1:25" ht="15.6" x14ac:dyDescent="0.3">
      <c r="A539" s="49" t="s">
        <v>161</v>
      </c>
      <c r="B539" s="48">
        <v>8</v>
      </c>
      <c r="C539" s="40" t="s">
        <v>187</v>
      </c>
      <c r="D539" s="40" t="str">
        <f t="shared" si="93"/>
        <v>KMR 8</v>
      </c>
      <c r="E539" s="40" t="s">
        <v>193</v>
      </c>
      <c r="F539" s="40" t="str">
        <f t="shared" si="94"/>
        <v>KMR 8 Step4</v>
      </c>
      <c r="G539" s="43">
        <v>97289</v>
      </c>
      <c r="H539" s="312">
        <f t="shared" si="98"/>
        <v>3.7627585030023142E-2</v>
      </c>
      <c r="I539" s="312">
        <f t="shared" si="99"/>
        <v>3.5180975311091545E-5</v>
      </c>
      <c r="J539" s="312"/>
      <c r="K539" s="43">
        <v>16500</v>
      </c>
      <c r="L539" s="43">
        <v>7500</v>
      </c>
      <c r="M539" s="42"/>
      <c r="N539" s="42"/>
      <c r="O539" s="42"/>
      <c r="P539" s="42"/>
      <c r="Q539" s="42"/>
      <c r="R539" s="42"/>
      <c r="S539" s="42">
        <v>7000</v>
      </c>
      <c r="T539" s="42">
        <f t="shared" si="95"/>
        <v>128289</v>
      </c>
      <c r="U539" s="42">
        <f t="shared" si="91"/>
        <v>30159.59</v>
      </c>
      <c r="V539" s="42">
        <v>170000</v>
      </c>
      <c r="W539" s="42">
        <f t="shared" si="96"/>
        <v>328448.58999999997</v>
      </c>
      <c r="X539" s="42">
        <f t="shared" si="97"/>
        <v>298289</v>
      </c>
      <c r="Y539" s="42">
        <f t="shared" si="92"/>
        <v>1746627.59</v>
      </c>
    </row>
    <row r="540" spans="1:25" ht="15.6" x14ac:dyDescent="0.3">
      <c r="A540" s="49" t="s">
        <v>161</v>
      </c>
      <c r="B540" s="48">
        <v>8</v>
      </c>
      <c r="C540" s="40" t="s">
        <v>187</v>
      </c>
      <c r="D540" s="40" t="str">
        <f t="shared" si="93"/>
        <v>KMR 8</v>
      </c>
      <c r="E540" s="40" t="s">
        <v>194</v>
      </c>
      <c r="F540" s="40" t="str">
        <f t="shared" si="94"/>
        <v>KMR 8 Step5</v>
      </c>
      <c r="G540" s="43">
        <v>100947</v>
      </c>
      <c r="H540" s="312">
        <f t="shared" si="98"/>
        <v>3.7599317497353249E-2</v>
      </c>
      <c r="I540" s="312">
        <f t="shared" si="99"/>
        <v>-2.8267532669892792E-5</v>
      </c>
      <c r="J540" s="312"/>
      <c r="K540" s="43">
        <v>16500</v>
      </c>
      <c r="L540" s="43">
        <v>7500</v>
      </c>
      <c r="M540" s="42"/>
      <c r="N540" s="42"/>
      <c r="O540" s="42"/>
      <c r="P540" s="42"/>
      <c r="Q540" s="42"/>
      <c r="R540" s="42"/>
      <c r="S540" s="42">
        <v>7000</v>
      </c>
      <c r="T540" s="42">
        <f t="shared" si="95"/>
        <v>131947</v>
      </c>
      <c r="U540" s="42">
        <f t="shared" si="91"/>
        <v>31293.57</v>
      </c>
      <c r="V540" s="42">
        <v>170000</v>
      </c>
      <c r="W540" s="42">
        <f t="shared" si="96"/>
        <v>333240.57</v>
      </c>
      <c r="X540" s="42">
        <f t="shared" si="97"/>
        <v>301947</v>
      </c>
      <c r="Y540" s="42">
        <f t="shared" si="92"/>
        <v>1791657.57</v>
      </c>
    </row>
    <row r="541" spans="1:25" ht="15.6" x14ac:dyDescent="0.3">
      <c r="A541" s="49" t="s">
        <v>161</v>
      </c>
      <c r="B541" s="48">
        <v>8</v>
      </c>
      <c r="C541" s="40" t="s">
        <v>187</v>
      </c>
      <c r="D541" s="40" t="str">
        <f t="shared" si="93"/>
        <v>KMR 8</v>
      </c>
      <c r="E541" s="40" t="s">
        <v>195</v>
      </c>
      <c r="F541" s="40" t="str">
        <f t="shared" si="94"/>
        <v>KMR 8 Step6</v>
      </c>
      <c r="G541" s="43">
        <v>104736</v>
      </c>
      <c r="H541" s="312">
        <f t="shared" si="98"/>
        <v>3.7534547832030668E-2</v>
      </c>
      <c r="I541" s="312">
        <f t="shared" si="99"/>
        <v>-6.4769665322580994E-5</v>
      </c>
      <c r="J541" s="312"/>
      <c r="K541" s="43">
        <v>16500</v>
      </c>
      <c r="L541" s="43">
        <v>7500</v>
      </c>
      <c r="M541" s="42"/>
      <c r="N541" s="42"/>
      <c r="O541" s="42"/>
      <c r="P541" s="42"/>
      <c r="Q541" s="42"/>
      <c r="R541" s="42"/>
      <c r="S541" s="42">
        <v>7000</v>
      </c>
      <c r="T541" s="42">
        <f t="shared" si="95"/>
        <v>135736</v>
      </c>
      <c r="U541" s="42">
        <f t="shared" si="91"/>
        <v>32468.16</v>
      </c>
      <c r="V541" s="42">
        <v>170000</v>
      </c>
      <c r="W541" s="42">
        <f t="shared" si="96"/>
        <v>338204.16000000003</v>
      </c>
      <c r="X541" s="42">
        <f t="shared" si="97"/>
        <v>305736</v>
      </c>
      <c r="Y541" s="42">
        <f t="shared" si="92"/>
        <v>1838300.1599999999</v>
      </c>
    </row>
    <row r="542" spans="1:25" ht="15.6" x14ac:dyDescent="0.3">
      <c r="A542" s="49" t="s">
        <v>161</v>
      </c>
      <c r="B542" s="48">
        <v>8</v>
      </c>
      <c r="C542" s="40" t="s">
        <v>187</v>
      </c>
      <c r="D542" s="40" t="str">
        <f t="shared" si="93"/>
        <v>KMR 8</v>
      </c>
      <c r="E542" s="40" t="s">
        <v>196</v>
      </c>
      <c r="F542" s="40" t="str">
        <f t="shared" si="94"/>
        <v>KMR 8 Step7</v>
      </c>
      <c r="G542" s="43">
        <v>108786</v>
      </c>
      <c r="H542" s="312">
        <f t="shared" si="98"/>
        <v>3.8668652612282313E-2</v>
      </c>
      <c r="I542" s="312">
        <f t="shared" si="99"/>
        <v>1.1341047802516449E-3</v>
      </c>
      <c r="J542" s="312"/>
      <c r="K542" s="43">
        <v>16500</v>
      </c>
      <c r="L542" s="43">
        <v>7500</v>
      </c>
      <c r="M542" s="42"/>
      <c r="N542" s="42"/>
      <c r="O542" s="42"/>
      <c r="P542" s="42"/>
      <c r="Q542" s="42"/>
      <c r="R542" s="42"/>
      <c r="S542" s="42">
        <v>7000</v>
      </c>
      <c r="T542" s="42">
        <f t="shared" si="95"/>
        <v>139786</v>
      </c>
      <c r="U542" s="42">
        <f t="shared" si="91"/>
        <v>33723.659999999996</v>
      </c>
      <c r="V542" s="42">
        <v>170000</v>
      </c>
      <c r="W542" s="42">
        <f t="shared" si="96"/>
        <v>343509.66000000003</v>
      </c>
      <c r="X542" s="42">
        <f t="shared" si="97"/>
        <v>309786</v>
      </c>
      <c r="Y542" s="42">
        <f t="shared" si="92"/>
        <v>1888155.66</v>
      </c>
    </row>
    <row r="543" spans="1:25" ht="15.6" x14ac:dyDescent="0.3">
      <c r="A543" s="49" t="s">
        <v>161</v>
      </c>
      <c r="B543" s="48">
        <v>8</v>
      </c>
      <c r="C543" s="40" t="s">
        <v>187</v>
      </c>
      <c r="D543" s="40" t="str">
        <f t="shared" si="93"/>
        <v>KMR 8</v>
      </c>
      <c r="E543" s="40" t="s">
        <v>197</v>
      </c>
      <c r="F543" s="40" t="str">
        <f t="shared" si="94"/>
        <v>KMR 8 Step8</v>
      </c>
      <c r="G543" s="43">
        <v>113228</v>
      </c>
      <c r="H543" s="312">
        <f t="shared" si="98"/>
        <v>4.0832460059198793E-2</v>
      </c>
      <c r="I543" s="312">
        <f t="shared" si="99"/>
        <v>2.1638074469164797E-3</v>
      </c>
      <c r="J543" s="312"/>
      <c r="K543" s="43">
        <v>16500</v>
      </c>
      <c r="L543" s="43">
        <v>7500</v>
      </c>
      <c r="M543" s="42"/>
      <c r="N543" s="42"/>
      <c r="O543" s="42"/>
      <c r="P543" s="42"/>
      <c r="Q543" s="42"/>
      <c r="R543" s="42"/>
      <c r="S543" s="42">
        <v>7000</v>
      </c>
      <c r="T543" s="42">
        <f t="shared" si="95"/>
        <v>144228</v>
      </c>
      <c r="U543" s="42">
        <f t="shared" si="91"/>
        <v>35100.68</v>
      </c>
      <c r="V543" s="42">
        <v>170000</v>
      </c>
      <c r="W543" s="42">
        <f t="shared" si="96"/>
        <v>349328.68</v>
      </c>
      <c r="X543" s="42">
        <f t="shared" si="97"/>
        <v>314228</v>
      </c>
      <c r="Y543" s="42">
        <f t="shared" si="92"/>
        <v>1942836.68</v>
      </c>
    </row>
    <row r="544" spans="1:25" ht="15.6" x14ac:dyDescent="0.3">
      <c r="A544" s="34" t="s">
        <v>162</v>
      </c>
      <c r="B544" s="48"/>
      <c r="C544" s="40"/>
      <c r="D544" s="40"/>
      <c r="E544" s="48"/>
      <c r="F544" s="40"/>
      <c r="G544" s="42"/>
      <c r="H544" s="312">
        <f t="shared" si="98"/>
        <v>-1</v>
      </c>
      <c r="I544" s="312"/>
      <c r="J544" s="312"/>
      <c r="K544" s="42"/>
      <c r="L544" s="42"/>
      <c r="M544" s="42"/>
      <c r="N544" s="42"/>
      <c r="O544" s="42"/>
      <c r="P544" s="42"/>
      <c r="Q544" s="42"/>
      <c r="R544" s="42"/>
      <c r="S544" s="42"/>
      <c r="T544" s="42">
        <f t="shared" si="95"/>
        <v>0</v>
      </c>
      <c r="U544" s="42"/>
      <c r="V544" s="42"/>
      <c r="W544" s="42">
        <f t="shared" si="96"/>
        <v>0</v>
      </c>
      <c r="X544" s="42">
        <f t="shared" si="97"/>
        <v>170000</v>
      </c>
      <c r="Y544" s="42"/>
    </row>
    <row r="545" spans="1:25" ht="15.6" x14ac:dyDescent="0.3">
      <c r="A545" s="39" t="s">
        <v>163</v>
      </c>
      <c r="B545" s="48">
        <v>3</v>
      </c>
      <c r="C545" s="40" t="s">
        <v>187</v>
      </c>
      <c r="D545" s="40" t="str">
        <f t="shared" si="93"/>
        <v>KMR 3</v>
      </c>
      <c r="E545" s="40" t="s">
        <v>190</v>
      </c>
      <c r="F545" s="40" t="str">
        <f t="shared" si="94"/>
        <v>KMR 3 Step1</v>
      </c>
      <c r="G545" s="41">
        <v>220729</v>
      </c>
      <c r="H545" s="312" t="e">
        <f t="shared" si="98"/>
        <v>#DIV/0!</v>
      </c>
      <c r="I545" s="312"/>
      <c r="J545" s="312"/>
      <c r="K545" s="43">
        <v>60000</v>
      </c>
      <c r="L545" s="43">
        <v>17000</v>
      </c>
      <c r="M545" s="42"/>
      <c r="N545" s="42"/>
      <c r="O545" s="42"/>
      <c r="P545" s="42"/>
      <c r="Q545" s="42"/>
      <c r="R545" s="42"/>
      <c r="S545" s="42">
        <v>11000</v>
      </c>
      <c r="T545" s="42">
        <f t="shared" si="95"/>
        <v>308729</v>
      </c>
      <c r="U545" s="42">
        <f t="shared" ref="U545:U592" si="100">G545*0.31</f>
        <v>68425.990000000005</v>
      </c>
      <c r="V545" s="42">
        <v>220000</v>
      </c>
      <c r="W545" s="42">
        <f t="shared" si="96"/>
        <v>597154.99</v>
      </c>
      <c r="X545" s="42">
        <f t="shared" si="97"/>
        <v>308729</v>
      </c>
      <c r="Y545" s="42">
        <f t="shared" ref="Y545:Y592" si="101">((T545*12)+S545+U545+V545)</f>
        <v>4004173.99</v>
      </c>
    </row>
    <row r="546" spans="1:25" ht="15.6" x14ac:dyDescent="0.3">
      <c r="A546" s="39" t="s">
        <v>163</v>
      </c>
      <c r="B546" s="48">
        <v>3</v>
      </c>
      <c r="C546" s="40" t="s">
        <v>187</v>
      </c>
      <c r="D546" s="40" t="str">
        <f t="shared" si="93"/>
        <v>KMR 3</v>
      </c>
      <c r="E546" s="40" t="s">
        <v>191</v>
      </c>
      <c r="F546" s="40" t="str">
        <f t="shared" si="94"/>
        <v>KMR 3 step 2</v>
      </c>
      <c r="G546" s="42">
        <v>228455</v>
      </c>
      <c r="H546" s="312">
        <f t="shared" si="98"/>
        <v>3.5002197264518933E-2</v>
      </c>
      <c r="I546" s="312"/>
      <c r="J546" s="312"/>
      <c r="K546" s="43">
        <v>60000</v>
      </c>
      <c r="L546" s="43">
        <v>17000</v>
      </c>
      <c r="M546" s="42"/>
      <c r="N546" s="42"/>
      <c r="O546" s="42"/>
      <c r="P546" s="42"/>
      <c r="Q546" s="42"/>
      <c r="R546" s="42"/>
      <c r="S546" s="42">
        <v>11000</v>
      </c>
      <c r="T546" s="42">
        <f t="shared" si="95"/>
        <v>316455</v>
      </c>
      <c r="U546" s="42">
        <f t="shared" si="100"/>
        <v>70821.05</v>
      </c>
      <c r="V546" s="42">
        <v>220000</v>
      </c>
      <c r="W546" s="42">
        <f t="shared" si="96"/>
        <v>607276.05000000005</v>
      </c>
      <c r="X546" s="42">
        <f t="shared" si="97"/>
        <v>536455</v>
      </c>
      <c r="Y546" s="42">
        <f t="shared" si="101"/>
        <v>4099281.05</v>
      </c>
    </row>
    <row r="547" spans="1:25" ht="15.6" x14ac:dyDescent="0.3">
      <c r="A547" s="39" t="s">
        <v>163</v>
      </c>
      <c r="B547" s="48">
        <v>3</v>
      </c>
      <c r="C547" s="40" t="s">
        <v>187</v>
      </c>
      <c r="D547" s="40" t="str">
        <f t="shared" si="93"/>
        <v>KMR 3</v>
      </c>
      <c r="E547" s="40" t="s">
        <v>192</v>
      </c>
      <c r="F547" s="40" t="str">
        <f t="shared" si="94"/>
        <v>KMR 3 Step3</v>
      </c>
      <c r="G547" s="42">
        <v>236489</v>
      </c>
      <c r="H547" s="312">
        <f t="shared" si="98"/>
        <v>3.5166663018975287E-2</v>
      </c>
      <c r="I547" s="312">
        <f t="shared" si="99"/>
        <v>1.6446575445635409E-4</v>
      </c>
      <c r="J547" s="312"/>
      <c r="K547" s="43">
        <v>60000</v>
      </c>
      <c r="L547" s="43">
        <v>17000</v>
      </c>
      <c r="M547" s="42"/>
      <c r="N547" s="42"/>
      <c r="O547" s="42"/>
      <c r="P547" s="42"/>
      <c r="Q547" s="42"/>
      <c r="R547" s="42"/>
      <c r="S547" s="42">
        <v>11000</v>
      </c>
      <c r="T547" s="42">
        <f t="shared" si="95"/>
        <v>324489</v>
      </c>
      <c r="U547" s="42">
        <f t="shared" si="100"/>
        <v>73311.59</v>
      </c>
      <c r="V547" s="42">
        <v>220000</v>
      </c>
      <c r="W547" s="42">
        <f t="shared" si="96"/>
        <v>617800.59</v>
      </c>
      <c r="X547" s="42">
        <f t="shared" si="97"/>
        <v>544489</v>
      </c>
      <c r="Y547" s="42">
        <f t="shared" si="101"/>
        <v>4198179.59</v>
      </c>
    </row>
    <row r="548" spans="1:25" ht="15.6" x14ac:dyDescent="0.3">
      <c r="A548" s="39" t="s">
        <v>163</v>
      </c>
      <c r="B548" s="48">
        <v>3</v>
      </c>
      <c r="C548" s="40" t="s">
        <v>187</v>
      </c>
      <c r="D548" s="40" t="str">
        <f t="shared" si="93"/>
        <v>KMR 3</v>
      </c>
      <c r="E548" s="40" t="s">
        <v>193</v>
      </c>
      <c r="F548" s="40" t="str">
        <f t="shared" si="94"/>
        <v>KMR 3 Step4</v>
      </c>
      <c r="G548" s="42">
        <v>244833</v>
      </c>
      <c r="H548" s="312">
        <f t="shared" si="98"/>
        <v>3.5282824993974352E-2</v>
      </c>
      <c r="I548" s="312">
        <f t="shared" si="99"/>
        <v>1.1616197499906417E-4</v>
      </c>
      <c r="J548" s="312"/>
      <c r="K548" s="43">
        <v>60000</v>
      </c>
      <c r="L548" s="43">
        <v>17000</v>
      </c>
      <c r="M548" s="42"/>
      <c r="N548" s="42"/>
      <c r="O548" s="42"/>
      <c r="P548" s="42"/>
      <c r="Q548" s="42"/>
      <c r="R548" s="42"/>
      <c r="S548" s="42">
        <v>11000</v>
      </c>
      <c r="T548" s="42">
        <f t="shared" si="95"/>
        <v>332833</v>
      </c>
      <c r="U548" s="42">
        <f t="shared" si="100"/>
        <v>75898.23</v>
      </c>
      <c r="V548" s="42">
        <v>220000</v>
      </c>
      <c r="W548" s="42">
        <f t="shared" si="96"/>
        <v>628731.23</v>
      </c>
      <c r="X548" s="42">
        <f t="shared" si="97"/>
        <v>552833</v>
      </c>
      <c r="Y548" s="42">
        <f t="shared" si="101"/>
        <v>4300894.2300000004</v>
      </c>
    </row>
    <row r="549" spans="1:25" ht="15.6" x14ac:dyDescent="0.3">
      <c r="A549" s="39" t="s">
        <v>163</v>
      </c>
      <c r="B549" s="48">
        <v>3</v>
      </c>
      <c r="C549" s="40" t="s">
        <v>187</v>
      </c>
      <c r="D549" s="40" t="str">
        <f t="shared" si="93"/>
        <v>KMR 3</v>
      </c>
      <c r="E549" s="40" t="s">
        <v>194</v>
      </c>
      <c r="F549" s="40" t="str">
        <f t="shared" si="94"/>
        <v>KMR 3 Step5</v>
      </c>
      <c r="G549" s="43">
        <v>253485</v>
      </c>
      <c r="H549" s="312">
        <f t="shared" si="98"/>
        <v>3.5338373503571822E-2</v>
      </c>
      <c r="I549" s="312">
        <f t="shared" si="99"/>
        <v>5.5548509597470874E-5</v>
      </c>
      <c r="J549" s="312"/>
      <c r="K549" s="43">
        <v>60000</v>
      </c>
      <c r="L549" s="43">
        <v>17000</v>
      </c>
      <c r="M549" s="42"/>
      <c r="N549" s="42"/>
      <c r="O549" s="42"/>
      <c r="P549" s="42"/>
      <c r="Q549" s="42"/>
      <c r="R549" s="42"/>
      <c r="S549" s="42">
        <v>11000</v>
      </c>
      <c r="T549" s="42">
        <f t="shared" si="95"/>
        <v>341485</v>
      </c>
      <c r="U549" s="42">
        <f t="shared" si="100"/>
        <v>78580.350000000006</v>
      </c>
      <c r="V549" s="42">
        <v>220000</v>
      </c>
      <c r="W549" s="42">
        <f t="shared" si="96"/>
        <v>640065.35</v>
      </c>
      <c r="X549" s="42">
        <f t="shared" si="97"/>
        <v>561485</v>
      </c>
      <c r="Y549" s="42">
        <f t="shared" si="101"/>
        <v>4407400.3499999996</v>
      </c>
    </row>
    <row r="550" spans="1:25" ht="15.6" x14ac:dyDescent="0.3">
      <c r="A550" s="39" t="s">
        <v>163</v>
      </c>
      <c r="B550" s="48">
        <v>3</v>
      </c>
      <c r="C550" s="40" t="s">
        <v>187</v>
      </c>
      <c r="D550" s="40" t="str">
        <f t="shared" si="93"/>
        <v>KMR 3</v>
      </c>
      <c r="E550" s="40" t="s">
        <v>195</v>
      </c>
      <c r="F550" s="40" t="str">
        <f t="shared" si="94"/>
        <v>KMR 3 Step6</v>
      </c>
      <c r="G550" s="43">
        <v>262447</v>
      </c>
      <c r="H550" s="312">
        <f t="shared" si="98"/>
        <v>3.535514921987494E-2</v>
      </c>
      <c r="I550" s="312">
        <f t="shared" si="99"/>
        <v>1.6775716303117638E-5</v>
      </c>
      <c r="J550" s="312"/>
      <c r="K550" s="43">
        <v>60000</v>
      </c>
      <c r="L550" s="43">
        <v>17000</v>
      </c>
      <c r="M550" s="42"/>
      <c r="N550" s="42"/>
      <c r="O550" s="42"/>
      <c r="P550" s="42"/>
      <c r="Q550" s="42"/>
      <c r="R550" s="42"/>
      <c r="S550" s="42">
        <v>11000</v>
      </c>
      <c r="T550" s="42">
        <f t="shared" si="95"/>
        <v>350447</v>
      </c>
      <c r="U550" s="42">
        <f t="shared" si="100"/>
        <v>81358.569999999992</v>
      </c>
      <c r="V550" s="42">
        <v>220000</v>
      </c>
      <c r="W550" s="42">
        <f t="shared" si="96"/>
        <v>651805.57000000007</v>
      </c>
      <c r="X550" s="42">
        <f t="shared" si="97"/>
        <v>570447</v>
      </c>
      <c r="Y550" s="42">
        <f t="shared" si="101"/>
        <v>4517722.57</v>
      </c>
    </row>
    <row r="551" spans="1:25" ht="15.6" x14ac:dyDescent="0.3">
      <c r="A551" s="39" t="s">
        <v>163</v>
      </c>
      <c r="B551" s="48">
        <v>3</v>
      </c>
      <c r="C551" s="40" t="s">
        <v>187</v>
      </c>
      <c r="D551" s="40" t="str">
        <f t="shared" si="93"/>
        <v>KMR 3</v>
      </c>
      <c r="E551" s="40" t="s">
        <v>196</v>
      </c>
      <c r="F551" s="40" t="str">
        <f t="shared" si="94"/>
        <v>KMR 3 Step7</v>
      </c>
      <c r="G551" s="43">
        <v>272026</v>
      </c>
      <c r="H551" s="312">
        <f t="shared" si="98"/>
        <v>3.6498797852518791E-2</v>
      </c>
      <c r="I551" s="312">
        <f t="shared" si="99"/>
        <v>1.1436486326438511E-3</v>
      </c>
      <c r="J551" s="312"/>
      <c r="K551" s="43">
        <v>60000</v>
      </c>
      <c r="L551" s="43">
        <v>17000</v>
      </c>
      <c r="M551" s="42"/>
      <c r="N551" s="42"/>
      <c r="O551" s="42"/>
      <c r="P551" s="42"/>
      <c r="Q551" s="42"/>
      <c r="R551" s="42"/>
      <c r="S551" s="42">
        <v>11000</v>
      </c>
      <c r="T551" s="42">
        <f t="shared" si="95"/>
        <v>360026</v>
      </c>
      <c r="U551" s="42">
        <f t="shared" si="100"/>
        <v>84328.06</v>
      </c>
      <c r="V551" s="42">
        <v>220000</v>
      </c>
      <c r="W551" s="42">
        <f t="shared" si="96"/>
        <v>664354.06000000006</v>
      </c>
      <c r="X551" s="42">
        <f t="shared" si="97"/>
        <v>580026</v>
      </c>
      <c r="Y551" s="42">
        <f t="shared" si="101"/>
        <v>4635640.0599999996</v>
      </c>
    </row>
    <row r="552" spans="1:25" ht="15.6" x14ac:dyDescent="0.3">
      <c r="A552" s="39" t="s">
        <v>163</v>
      </c>
      <c r="B552" s="48">
        <v>3</v>
      </c>
      <c r="C552" s="40" t="s">
        <v>187</v>
      </c>
      <c r="D552" s="40" t="str">
        <f t="shared" si="93"/>
        <v>KMR 3</v>
      </c>
      <c r="E552" s="40" t="s">
        <v>197</v>
      </c>
      <c r="F552" s="40" t="str">
        <f t="shared" si="94"/>
        <v>KMR 3 Step8</v>
      </c>
      <c r="G552" s="43">
        <v>282533</v>
      </c>
      <c r="H552" s="312">
        <f t="shared" si="98"/>
        <v>3.8624984376493421E-2</v>
      </c>
      <c r="I552" s="312">
        <f t="shared" si="99"/>
        <v>2.1261865239746297E-3</v>
      </c>
      <c r="J552" s="312"/>
      <c r="K552" s="43">
        <v>60000</v>
      </c>
      <c r="L552" s="43">
        <v>17000</v>
      </c>
      <c r="M552" s="42"/>
      <c r="N552" s="42"/>
      <c r="O552" s="42"/>
      <c r="P552" s="42"/>
      <c r="Q552" s="42"/>
      <c r="R552" s="42"/>
      <c r="S552" s="42">
        <v>11000</v>
      </c>
      <c r="T552" s="42">
        <f t="shared" si="95"/>
        <v>370533</v>
      </c>
      <c r="U552" s="42">
        <f t="shared" si="100"/>
        <v>87585.23</v>
      </c>
      <c r="V552" s="42">
        <v>220000</v>
      </c>
      <c r="W552" s="42">
        <f t="shared" si="96"/>
        <v>678118.23</v>
      </c>
      <c r="X552" s="42">
        <f t="shared" si="97"/>
        <v>590533</v>
      </c>
      <c r="Y552" s="42">
        <f t="shared" si="101"/>
        <v>4764981.2300000004</v>
      </c>
    </row>
    <row r="553" spans="1:25" ht="15.6" x14ac:dyDescent="0.3">
      <c r="A553" s="49" t="s">
        <v>164</v>
      </c>
      <c r="B553" s="48">
        <v>4</v>
      </c>
      <c r="C553" s="40" t="s">
        <v>187</v>
      </c>
      <c r="D553" s="40" t="str">
        <f t="shared" si="93"/>
        <v>KMR 4</v>
      </c>
      <c r="E553" s="40" t="s">
        <v>190</v>
      </c>
      <c r="F553" s="40" t="str">
        <f t="shared" si="94"/>
        <v>KMR 4 Step1</v>
      </c>
      <c r="G553" s="1">
        <v>192034</v>
      </c>
      <c r="H553" s="312">
        <f t="shared" si="98"/>
        <v>-0.3203130253811059</v>
      </c>
      <c r="I553" s="312"/>
      <c r="J553" s="312"/>
      <c r="K553" s="1">
        <v>60000</v>
      </c>
      <c r="L553" s="1">
        <v>15000</v>
      </c>
      <c r="M553" s="42"/>
      <c r="N553" s="42"/>
      <c r="O553" s="42"/>
      <c r="P553" s="42"/>
      <c r="Q553" s="42"/>
      <c r="R553" s="42"/>
      <c r="S553" s="42">
        <v>11000</v>
      </c>
      <c r="T553" s="42">
        <f t="shared" si="95"/>
        <v>278034</v>
      </c>
      <c r="U553" s="42">
        <f t="shared" si="100"/>
        <v>59530.54</v>
      </c>
      <c r="V553" s="1">
        <v>200000</v>
      </c>
      <c r="W553" s="42">
        <f t="shared" si="96"/>
        <v>537564.54</v>
      </c>
      <c r="X553" s="42">
        <f t="shared" si="97"/>
        <v>498034</v>
      </c>
      <c r="Y553" s="42">
        <f t="shared" si="101"/>
        <v>3606938.54</v>
      </c>
    </row>
    <row r="554" spans="1:25" ht="15.6" x14ac:dyDescent="0.3">
      <c r="A554" s="49" t="s">
        <v>164</v>
      </c>
      <c r="B554" s="48">
        <v>4</v>
      </c>
      <c r="C554" s="40" t="s">
        <v>187</v>
      </c>
      <c r="D554" s="40" t="str">
        <f t="shared" si="93"/>
        <v>KMR 4</v>
      </c>
      <c r="E554" s="40" t="s">
        <v>191</v>
      </c>
      <c r="F554" s="40" t="str">
        <f t="shared" si="94"/>
        <v>KMR 4 step 2</v>
      </c>
      <c r="G554" s="42">
        <v>199235</v>
      </c>
      <c r="H554" s="312">
        <f t="shared" si="98"/>
        <v>3.7498567961923412E-2</v>
      </c>
      <c r="I554" s="312"/>
      <c r="J554" s="312"/>
      <c r="K554" s="1">
        <v>60000</v>
      </c>
      <c r="L554" s="1">
        <v>15000</v>
      </c>
      <c r="M554" s="42"/>
      <c r="N554" s="42"/>
      <c r="O554" s="42"/>
      <c r="P554" s="42"/>
      <c r="Q554" s="42"/>
      <c r="R554" s="42"/>
      <c r="S554" s="42">
        <v>11000</v>
      </c>
      <c r="T554" s="42">
        <f t="shared" si="95"/>
        <v>285235</v>
      </c>
      <c r="U554" s="42">
        <f t="shared" si="100"/>
        <v>61762.85</v>
      </c>
      <c r="V554" s="1">
        <v>200000</v>
      </c>
      <c r="W554" s="42">
        <f t="shared" si="96"/>
        <v>546997.85</v>
      </c>
      <c r="X554" s="42">
        <f t="shared" si="97"/>
        <v>485235</v>
      </c>
      <c r="Y554" s="42">
        <f t="shared" si="101"/>
        <v>3695582.85</v>
      </c>
    </row>
    <row r="555" spans="1:25" ht="15.6" x14ac:dyDescent="0.3">
      <c r="A555" s="49" t="s">
        <v>164</v>
      </c>
      <c r="B555" s="48">
        <v>4</v>
      </c>
      <c r="C555" s="40" t="s">
        <v>187</v>
      </c>
      <c r="D555" s="40" t="str">
        <f t="shared" si="93"/>
        <v>KMR 4</v>
      </c>
      <c r="E555" s="40" t="s">
        <v>192</v>
      </c>
      <c r="F555" s="40" t="str">
        <f t="shared" si="94"/>
        <v>KMR 4 Step3</v>
      </c>
      <c r="G555" s="42">
        <v>206725</v>
      </c>
      <c r="H555" s="312">
        <f t="shared" si="98"/>
        <v>3.7593796270735565E-2</v>
      </c>
      <c r="I555" s="312">
        <f t="shared" si="99"/>
        <v>9.5228308812152218E-5</v>
      </c>
      <c r="J555" s="312"/>
      <c r="K555" s="1">
        <v>60000</v>
      </c>
      <c r="L555" s="1">
        <v>15000</v>
      </c>
      <c r="M555" s="42"/>
      <c r="N555" s="42"/>
      <c r="O555" s="42"/>
      <c r="P555" s="42"/>
      <c r="Q555" s="42"/>
      <c r="R555" s="42"/>
      <c r="S555" s="42">
        <v>11000</v>
      </c>
      <c r="T555" s="42">
        <f t="shared" si="95"/>
        <v>292725</v>
      </c>
      <c r="U555" s="42">
        <f t="shared" si="100"/>
        <v>64084.75</v>
      </c>
      <c r="V555" s="1">
        <v>200000</v>
      </c>
      <c r="W555" s="42">
        <f t="shared" si="96"/>
        <v>556809.75</v>
      </c>
      <c r="X555" s="42">
        <f t="shared" si="97"/>
        <v>492725</v>
      </c>
      <c r="Y555" s="42">
        <f t="shared" si="101"/>
        <v>3787784.75</v>
      </c>
    </row>
    <row r="556" spans="1:25" ht="15.6" x14ac:dyDescent="0.3">
      <c r="A556" s="49" t="s">
        <v>164</v>
      </c>
      <c r="B556" s="48">
        <v>4</v>
      </c>
      <c r="C556" s="40" t="s">
        <v>187</v>
      </c>
      <c r="D556" s="40" t="str">
        <f t="shared" si="93"/>
        <v>KMR 4</v>
      </c>
      <c r="E556" s="40" t="s">
        <v>193</v>
      </c>
      <c r="F556" s="40" t="str">
        <f t="shared" si="94"/>
        <v>KMR 4 Step4</v>
      </c>
      <c r="G556" s="42">
        <v>214502</v>
      </c>
      <c r="H556" s="312">
        <f t="shared" si="98"/>
        <v>3.7620026605393639E-2</v>
      </c>
      <c r="I556" s="312">
        <f t="shared" si="99"/>
        <v>2.6230334658074173E-5</v>
      </c>
      <c r="J556" s="312"/>
      <c r="K556" s="1">
        <v>60000</v>
      </c>
      <c r="L556" s="1">
        <v>15000</v>
      </c>
      <c r="M556" s="42"/>
      <c r="N556" s="42"/>
      <c r="O556" s="42"/>
      <c r="P556" s="42"/>
      <c r="Q556" s="42"/>
      <c r="R556" s="42"/>
      <c r="S556" s="42">
        <v>11000</v>
      </c>
      <c r="T556" s="42">
        <f t="shared" si="95"/>
        <v>300502</v>
      </c>
      <c r="U556" s="42">
        <f t="shared" si="100"/>
        <v>66495.62</v>
      </c>
      <c r="V556" s="1">
        <v>200000</v>
      </c>
      <c r="W556" s="42">
        <f t="shared" si="96"/>
        <v>566997.62</v>
      </c>
      <c r="X556" s="42">
        <f t="shared" si="97"/>
        <v>500502</v>
      </c>
      <c r="Y556" s="42">
        <f t="shared" si="101"/>
        <v>3883519.62</v>
      </c>
    </row>
    <row r="557" spans="1:25" ht="15.6" x14ac:dyDescent="0.3">
      <c r="A557" s="49" t="s">
        <v>164</v>
      </c>
      <c r="B557" s="48">
        <v>4</v>
      </c>
      <c r="C557" s="40" t="s">
        <v>187</v>
      </c>
      <c r="D557" s="40" t="str">
        <f t="shared" si="93"/>
        <v>KMR 4</v>
      </c>
      <c r="E557" s="40" t="s">
        <v>194</v>
      </c>
      <c r="F557" s="40" t="str">
        <f t="shared" si="94"/>
        <v>KMR 4 Step5</v>
      </c>
      <c r="G557" s="43">
        <v>222567</v>
      </c>
      <c r="H557" s="312">
        <f t="shared" si="98"/>
        <v>3.7598717028279459E-2</v>
      </c>
      <c r="I557" s="312">
        <f t="shared" si="99"/>
        <v>-2.1309577114179967E-5</v>
      </c>
      <c r="J557" s="312"/>
      <c r="K557" s="1">
        <v>60000</v>
      </c>
      <c r="L557" s="1">
        <v>15000</v>
      </c>
      <c r="M557" s="42"/>
      <c r="N557" s="42"/>
      <c r="O557" s="42"/>
      <c r="P557" s="42"/>
      <c r="Q557" s="42"/>
      <c r="R557" s="42"/>
      <c r="S557" s="42">
        <v>11000</v>
      </c>
      <c r="T557" s="42">
        <f t="shared" si="95"/>
        <v>308567</v>
      </c>
      <c r="U557" s="42">
        <f t="shared" si="100"/>
        <v>68995.77</v>
      </c>
      <c r="V557" s="1">
        <v>200000</v>
      </c>
      <c r="W557" s="42">
        <f t="shared" si="96"/>
        <v>577562.77</v>
      </c>
      <c r="X557" s="42">
        <f t="shared" si="97"/>
        <v>508567</v>
      </c>
      <c r="Y557" s="42">
        <f t="shared" si="101"/>
        <v>3982799.77</v>
      </c>
    </row>
    <row r="558" spans="1:25" ht="15.6" x14ac:dyDescent="0.3">
      <c r="A558" s="49" t="s">
        <v>164</v>
      </c>
      <c r="B558" s="48">
        <v>4</v>
      </c>
      <c r="C558" s="40" t="s">
        <v>187</v>
      </c>
      <c r="D558" s="40" t="str">
        <f t="shared" si="93"/>
        <v>KMR 4</v>
      </c>
      <c r="E558" s="40" t="s">
        <v>195</v>
      </c>
      <c r="F558" s="40" t="str">
        <f t="shared" si="94"/>
        <v>KMR 4 Step6</v>
      </c>
      <c r="G558" s="43">
        <v>230921</v>
      </c>
      <c r="H558" s="312">
        <f t="shared" si="98"/>
        <v>3.7534764812393574E-2</v>
      </c>
      <c r="I558" s="312">
        <f t="shared" si="99"/>
        <v>-6.3952215885884622E-5</v>
      </c>
      <c r="J558" s="312"/>
      <c r="K558" s="1">
        <v>60000</v>
      </c>
      <c r="L558" s="1">
        <v>15000</v>
      </c>
      <c r="M558" s="42"/>
      <c r="N558" s="42"/>
      <c r="O558" s="42"/>
      <c r="P558" s="42"/>
      <c r="Q558" s="42"/>
      <c r="R558" s="42"/>
      <c r="S558" s="42">
        <v>11000</v>
      </c>
      <c r="T558" s="42">
        <f t="shared" si="95"/>
        <v>316921</v>
      </c>
      <c r="U558" s="42">
        <f t="shared" si="100"/>
        <v>71585.509999999995</v>
      </c>
      <c r="V558" s="1">
        <v>200000</v>
      </c>
      <c r="W558" s="42">
        <f t="shared" si="96"/>
        <v>588506.51</v>
      </c>
      <c r="X558" s="42">
        <f t="shared" si="97"/>
        <v>516921</v>
      </c>
      <c r="Y558" s="42">
        <f t="shared" si="101"/>
        <v>4085637.51</v>
      </c>
    </row>
    <row r="559" spans="1:25" ht="15.6" x14ac:dyDescent="0.3">
      <c r="A559" s="49" t="s">
        <v>164</v>
      </c>
      <c r="B559" s="48">
        <v>4</v>
      </c>
      <c r="C559" s="40" t="s">
        <v>187</v>
      </c>
      <c r="D559" s="40" t="str">
        <f t="shared" si="93"/>
        <v>KMR 4</v>
      </c>
      <c r="E559" s="40" t="s">
        <v>196</v>
      </c>
      <c r="F559" s="40" t="str">
        <f t="shared" si="94"/>
        <v>KMR 4 Step7</v>
      </c>
      <c r="G559" s="43">
        <v>239850</v>
      </c>
      <c r="H559" s="312">
        <f t="shared" si="98"/>
        <v>3.8666903399864019E-2</v>
      </c>
      <c r="I559" s="312">
        <f t="shared" si="99"/>
        <v>1.1321385874704451E-3</v>
      </c>
      <c r="J559" s="312"/>
      <c r="K559" s="1">
        <v>60000</v>
      </c>
      <c r="L559" s="1">
        <v>15000</v>
      </c>
      <c r="M559" s="42"/>
      <c r="N559" s="42"/>
      <c r="O559" s="42"/>
      <c r="P559" s="42"/>
      <c r="Q559" s="42"/>
      <c r="R559" s="42"/>
      <c r="S559" s="42">
        <v>11000</v>
      </c>
      <c r="T559" s="42">
        <f t="shared" si="95"/>
        <v>325850</v>
      </c>
      <c r="U559" s="42">
        <f t="shared" si="100"/>
        <v>74353.5</v>
      </c>
      <c r="V559" s="1">
        <v>200000</v>
      </c>
      <c r="W559" s="42">
        <f t="shared" si="96"/>
        <v>600203.5</v>
      </c>
      <c r="X559" s="42">
        <f t="shared" si="97"/>
        <v>525850</v>
      </c>
      <c r="Y559" s="42">
        <f t="shared" si="101"/>
        <v>4195553.5</v>
      </c>
    </row>
    <row r="560" spans="1:25" ht="15.6" x14ac:dyDescent="0.3">
      <c r="A560" s="49" t="s">
        <v>164</v>
      </c>
      <c r="B560" s="48">
        <v>4</v>
      </c>
      <c r="C560" s="40" t="s">
        <v>187</v>
      </c>
      <c r="D560" s="40" t="str">
        <f t="shared" si="93"/>
        <v>KMR 4</v>
      </c>
      <c r="E560" s="40" t="s">
        <v>197</v>
      </c>
      <c r="F560" s="40" t="str">
        <f t="shared" si="94"/>
        <v>KMR 4 Step8</v>
      </c>
      <c r="G560" s="43">
        <v>249644</v>
      </c>
      <c r="H560" s="312">
        <f t="shared" si="98"/>
        <v>4.0833854492391075E-2</v>
      </c>
      <c r="I560" s="312">
        <f t="shared" si="99"/>
        <v>2.1669510925270558E-3</v>
      </c>
      <c r="J560" s="312"/>
      <c r="K560" s="1">
        <v>60000</v>
      </c>
      <c r="L560" s="1">
        <v>15000</v>
      </c>
      <c r="M560" s="42"/>
      <c r="N560" s="42"/>
      <c r="O560" s="42"/>
      <c r="P560" s="42"/>
      <c r="Q560" s="42"/>
      <c r="R560" s="42"/>
      <c r="S560" s="42">
        <v>11000</v>
      </c>
      <c r="T560" s="42">
        <f t="shared" si="95"/>
        <v>335644</v>
      </c>
      <c r="U560" s="42">
        <f t="shared" si="100"/>
        <v>77389.64</v>
      </c>
      <c r="V560" s="1">
        <v>200000</v>
      </c>
      <c r="W560" s="42">
        <f t="shared" si="96"/>
        <v>613033.64</v>
      </c>
      <c r="X560" s="42">
        <f t="shared" si="97"/>
        <v>535644</v>
      </c>
      <c r="Y560" s="42">
        <f t="shared" si="101"/>
        <v>4316117.6400000006</v>
      </c>
    </row>
    <row r="561" spans="1:25" ht="15.6" x14ac:dyDescent="0.3">
      <c r="A561" s="49" t="s">
        <v>165</v>
      </c>
      <c r="B561" s="48">
        <v>5</v>
      </c>
      <c r="C561" s="40" t="s">
        <v>187</v>
      </c>
      <c r="D561" s="40" t="str">
        <f t="shared" si="93"/>
        <v>KMR 5</v>
      </c>
      <c r="E561" s="40" t="s">
        <v>190</v>
      </c>
      <c r="F561" s="40" t="str">
        <f t="shared" si="94"/>
        <v>KMR 5 Step1</v>
      </c>
      <c r="G561" s="42">
        <v>165149</v>
      </c>
      <c r="H561" s="312">
        <f t="shared" si="98"/>
        <v>-0.33846196984505938</v>
      </c>
      <c r="I561" s="312"/>
      <c r="J561" s="312"/>
      <c r="K561" s="43">
        <v>45000</v>
      </c>
      <c r="L561" s="43">
        <v>14000</v>
      </c>
      <c r="M561" s="42"/>
      <c r="N561" s="42"/>
      <c r="O561" s="42"/>
      <c r="P561" s="42"/>
      <c r="Q561" s="42"/>
      <c r="R561" s="42"/>
      <c r="S561" s="42">
        <v>11000</v>
      </c>
      <c r="T561" s="42">
        <f t="shared" si="95"/>
        <v>235149</v>
      </c>
      <c r="U561" s="42">
        <f t="shared" si="100"/>
        <v>51196.19</v>
      </c>
      <c r="V561" s="42">
        <v>180000</v>
      </c>
      <c r="W561" s="42">
        <f t="shared" si="96"/>
        <v>466345.19</v>
      </c>
      <c r="X561" s="42">
        <f t="shared" si="97"/>
        <v>435149</v>
      </c>
      <c r="Y561" s="42">
        <f t="shared" si="101"/>
        <v>3063984.19</v>
      </c>
    </row>
    <row r="562" spans="1:25" ht="15.6" x14ac:dyDescent="0.3">
      <c r="A562" s="49" t="s">
        <v>165</v>
      </c>
      <c r="B562" s="48">
        <v>5</v>
      </c>
      <c r="C562" s="40" t="s">
        <v>187</v>
      </c>
      <c r="D562" s="40" t="str">
        <f t="shared" si="93"/>
        <v>KMR 5</v>
      </c>
      <c r="E562" s="40" t="s">
        <v>191</v>
      </c>
      <c r="F562" s="40" t="str">
        <f t="shared" si="94"/>
        <v>KMR 5 step 2</v>
      </c>
      <c r="G562" s="42">
        <v>171755</v>
      </c>
      <c r="H562" s="312">
        <f t="shared" si="98"/>
        <v>4.0000242205523499E-2</v>
      </c>
      <c r="I562" s="312"/>
      <c r="J562" s="312"/>
      <c r="K562" s="43">
        <v>45000</v>
      </c>
      <c r="L562" s="43">
        <v>14000</v>
      </c>
      <c r="M562" s="42"/>
      <c r="N562" s="42"/>
      <c r="O562" s="42"/>
      <c r="P562" s="42"/>
      <c r="Q562" s="42"/>
      <c r="R562" s="42"/>
      <c r="S562" s="42">
        <v>11000</v>
      </c>
      <c r="T562" s="42">
        <f t="shared" si="95"/>
        <v>241755</v>
      </c>
      <c r="U562" s="42">
        <f t="shared" si="100"/>
        <v>53244.05</v>
      </c>
      <c r="V562" s="42">
        <v>180000</v>
      </c>
      <c r="W562" s="42">
        <f t="shared" si="96"/>
        <v>474999.05</v>
      </c>
      <c r="X562" s="42">
        <f t="shared" si="97"/>
        <v>421755</v>
      </c>
      <c r="Y562" s="42">
        <f t="shared" si="101"/>
        <v>3145304.05</v>
      </c>
    </row>
    <row r="563" spans="1:25" ht="15.6" x14ac:dyDescent="0.3">
      <c r="A563" s="49" t="s">
        <v>165</v>
      </c>
      <c r="B563" s="48">
        <v>5</v>
      </c>
      <c r="C563" s="40" t="s">
        <v>187</v>
      </c>
      <c r="D563" s="40" t="str">
        <f t="shared" si="93"/>
        <v>KMR 5</v>
      </c>
      <c r="E563" s="40" t="s">
        <v>192</v>
      </c>
      <c r="F563" s="40" t="str">
        <f t="shared" si="94"/>
        <v>KMR 5 Step3</v>
      </c>
      <c r="G563" s="42">
        <v>178625</v>
      </c>
      <c r="H563" s="312">
        <f t="shared" si="98"/>
        <v>3.9998835550638989E-2</v>
      </c>
      <c r="I563" s="312">
        <f t="shared" si="99"/>
        <v>-1.406654884510139E-6</v>
      </c>
      <c r="J563" s="312"/>
      <c r="K563" s="43">
        <v>45000</v>
      </c>
      <c r="L563" s="43">
        <v>14000</v>
      </c>
      <c r="M563" s="42"/>
      <c r="N563" s="42"/>
      <c r="O563" s="42"/>
      <c r="P563" s="42"/>
      <c r="Q563" s="42"/>
      <c r="R563" s="42"/>
      <c r="S563" s="42">
        <v>11000</v>
      </c>
      <c r="T563" s="42">
        <f t="shared" si="95"/>
        <v>248625</v>
      </c>
      <c r="U563" s="42">
        <f t="shared" si="100"/>
        <v>55373.75</v>
      </c>
      <c r="V563" s="42">
        <v>180000</v>
      </c>
      <c r="W563" s="42">
        <f t="shared" si="96"/>
        <v>483998.75</v>
      </c>
      <c r="X563" s="42">
        <f t="shared" si="97"/>
        <v>428625</v>
      </c>
      <c r="Y563" s="42">
        <f t="shared" si="101"/>
        <v>3229873.75</v>
      </c>
    </row>
    <row r="564" spans="1:25" ht="15.6" x14ac:dyDescent="0.3">
      <c r="A564" s="49" t="s">
        <v>165</v>
      </c>
      <c r="B564" s="48">
        <v>5</v>
      </c>
      <c r="C564" s="40" t="s">
        <v>187</v>
      </c>
      <c r="D564" s="40" t="str">
        <f t="shared" si="93"/>
        <v>KMR 5</v>
      </c>
      <c r="E564" s="40" t="s">
        <v>193</v>
      </c>
      <c r="F564" s="40" t="str">
        <f t="shared" si="94"/>
        <v>KMR 5 Step4</v>
      </c>
      <c r="G564" s="42">
        <v>185760</v>
      </c>
      <c r="H564" s="312">
        <f t="shared" si="98"/>
        <v>3.9944016794961512E-2</v>
      </c>
      <c r="I564" s="312">
        <f t="shared" si="99"/>
        <v>-5.4818755677477071E-5</v>
      </c>
      <c r="J564" s="312"/>
      <c r="K564" s="43">
        <v>45000</v>
      </c>
      <c r="L564" s="43">
        <v>14000</v>
      </c>
      <c r="M564" s="42"/>
      <c r="N564" s="42"/>
      <c r="O564" s="42"/>
      <c r="P564" s="42"/>
      <c r="Q564" s="42"/>
      <c r="R564" s="42"/>
      <c r="S564" s="42">
        <v>11000</v>
      </c>
      <c r="T564" s="42">
        <f t="shared" si="95"/>
        <v>255760</v>
      </c>
      <c r="U564" s="42">
        <f t="shared" si="100"/>
        <v>57585.599999999999</v>
      </c>
      <c r="V564" s="42">
        <v>180000</v>
      </c>
      <c r="W564" s="42">
        <f t="shared" si="96"/>
        <v>493345.6</v>
      </c>
      <c r="X564" s="42">
        <f t="shared" si="97"/>
        <v>435760</v>
      </c>
      <c r="Y564" s="42">
        <f t="shared" si="101"/>
        <v>3317705.6</v>
      </c>
    </row>
    <row r="565" spans="1:25" ht="15.6" x14ac:dyDescent="0.3">
      <c r="A565" s="49" t="s">
        <v>165</v>
      </c>
      <c r="B565" s="48">
        <v>5</v>
      </c>
      <c r="C565" s="40" t="s">
        <v>187</v>
      </c>
      <c r="D565" s="40" t="str">
        <f t="shared" si="93"/>
        <v>KMR 5</v>
      </c>
      <c r="E565" s="40" t="s">
        <v>194</v>
      </c>
      <c r="F565" s="40" t="str">
        <f t="shared" si="94"/>
        <v>KMR 5 Step5</v>
      </c>
      <c r="G565" s="43">
        <v>193158</v>
      </c>
      <c r="H565" s="312">
        <f t="shared" si="98"/>
        <v>3.9825581395348836E-2</v>
      </c>
      <c r="I565" s="312">
        <f t="shared" si="99"/>
        <v>-1.1843539961267635E-4</v>
      </c>
      <c r="J565" s="312"/>
      <c r="K565" s="43">
        <v>45000</v>
      </c>
      <c r="L565" s="43">
        <v>14000</v>
      </c>
      <c r="M565" s="42"/>
      <c r="N565" s="42"/>
      <c r="O565" s="42"/>
      <c r="P565" s="42"/>
      <c r="Q565" s="42"/>
      <c r="R565" s="42"/>
      <c r="S565" s="42">
        <v>11000</v>
      </c>
      <c r="T565" s="42">
        <f t="shared" si="95"/>
        <v>263158</v>
      </c>
      <c r="U565" s="42">
        <f t="shared" si="100"/>
        <v>59878.98</v>
      </c>
      <c r="V565" s="42">
        <v>180000</v>
      </c>
      <c r="W565" s="42">
        <f t="shared" si="96"/>
        <v>503036.98</v>
      </c>
      <c r="X565" s="42">
        <f t="shared" si="97"/>
        <v>443158</v>
      </c>
      <c r="Y565" s="42">
        <f t="shared" si="101"/>
        <v>3408774.98</v>
      </c>
    </row>
    <row r="566" spans="1:25" ht="15.6" x14ac:dyDescent="0.3">
      <c r="A566" s="49" t="s">
        <v>165</v>
      </c>
      <c r="B566" s="48">
        <v>5</v>
      </c>
      <c r="C566" s="40" t="s">
        <v>187</v>
      </c>
      <c r="D566" s="40" t="str">
        <f t="shared" si="93"/>
        <v>KMR 5</v>
      </c>
      <c r="E566" s="40" t="s">
        <v>195</v>
      </c>
      <c r="F566" s="40" t="str">
        <f t="shared" si="94"/>
        <v>KMR 5 Step6</v>
      </c>
      <c r="G566" s="43">
        <v>200821</v>
      </c>
      <c r="H566" s="312">
        <f t="shared" si="98"/>
        <v>3.9672185464749064E-2</v>
      </c>
      <c r="I566" s="312">
        <f t="shared" si="99"/>
        <v>-1.5339593059977147E-4</v>
      </c>
      <c r="J566" s="312"/>
      <c r="K566" s="43">
        <v>45000</v>
      </c>
      <c r="L566" s="43">
        <v>14000</v>
      </c>
      <c r="M566" s="42"/>
      <c r="N566" s="42"/>
      <c r="O566" s="42"/>
      <c r="P566" s="42"/>
      <c r="Q566" s="42"/>
      <c r="R566" s="42"/>
      <c r="S566" s="42">
        <v>11000</v>
      </c>
      <c r="T566" s="42">
        <f t="shared" si="95"/>
        <v>270821</v>
      </c>
      <c r="U566" s="42">
        <f t="shared" si="100"/>
        <v>62254.51</v>
      </c>
      <c r="V566" s="42">
        <v>180000</v>
      </c>
      <c r="W566" s="42">
        <f t="shared" si="96"/>
        <v>513075.51</v>
      </c>
      <c r="X566" s="42">
        <f t="shared" si="97"/>
        <v>450821</v>
      </c>
      <c r="Y566" s="42">
        <f t="shared" si="101"/>
        <v>3503106.51</v>
      </c>
    </row>
    <row r="567" spans="1:25" ht="15.6" x14ac:dyDescent="0.3">
      <c r="A567" s="49" t="s">
        <v>165</v>
      </c>
      <c r="B567" s="48">
        <v>5</v>
      </c>
      <c r="C567" s="40" t="s">
        <v>187</v>
      </c>
      <c r="D567" s="40" t="str">
        <f t="shared" si="93"/>
        <v>KMR 5</v>
      </c>
      <c r="E567" s="40" t="s">
        <v>196</v>
      </c>
      <c r="F567" s="40" t="str">
        <f t="shared" si="94"/>
        <v>KMR 5 Step7</v>
      </c>
      <c r="G567" s="43">
        <v>209013</v>
      </c>
      <c r="H567" s="312">
        <f t="shared" si="98"/>
        <v>4.0792546596222508E-2</v>
      </c>
      <c r="I567" s="312">
        <f t="shared" si="99"/>
        <v>1.1203611314734435E-3</v>
      </c>
      <c r="J567" s="312"/>
      <c r="K567" s="43">
        <v>45000</v>
      </c>
      <c r="L567" s="43">
        <v>14000</v>
      </c>
      <c r="M567" s="42"/>
      <c r="N567" s="42"/>
      <c r="O567" s="42"/>
      <c r="P567" s="42"/>
      <c r="Q567" s="42"/>
      <c r="R567" s="42"/>
      <c r="S567" s="42">
        <v>11000</v>
      </c>
      <c r="T567" s="42">
        <f t="shared" si="95"/>
        <v>279013</v>
      </c>
      <c r="U567" s="42">
        <f t="shared" si="100"/>
        <v>64794.03</v>
      </c>
      <c r="V567" s="42">
        <v>180000</v>
      </c>
      <c r="W567" s="42">
        <f t="shared" si="96"/>
        <v>523807.03</v>
      </c>
      <c r="X567" s="42">
        <f t="shared" si="97"/>
        <v>459013</v>
      </c>
      <c r="Y567" s="42">
        <f t="shared" si="101"/>
        <v>3603950.03</v>
      </c>
    </row>
    <row r="568" spans="1:25" ht="15.6" x14ac:dyDescent="0.3">
      <c r="A568" s="49" t="s">
        <v>165</v>
      </c>
      <c r="B568" s="48">
        <v>5</v>
      </c>
      <c r="C568" s="40" t="s">
        <v>187</v>
      </c>
      <c r="D568" s="40" t="str">
        <f t="shared" si="93"/>
        <v>KMR 5</v>
      </c>
      <c r="E568" s="40" t="s">
        <v>197</v>
      </c>
      <c r="F568" s="40" t="str">
        <f t="shared" si="94"/>
        <v>KMR 5 Step8</v>
      </c>
      <c r="G568" s="43">
        <v>217997</v>
      </c>
      <c r="H568" s="312">
        <f t="shared" si="98"/>
        <v>4.298297235100209E-2</v>
      </c>
      <c r="I568" s="312">
        <f t="shared" si="99"/>
        <v>2.1904257547795819E-3</v>
      </c>
      <c r="J568" s="312"/>
      <c r="K568" s="43">
        <v>45000</v>
      </c>
      <c r="L568" s="43">
        <v>14000</v>
      </c>
      <c r="M568" s="42"/>
      <c r="N568" s="42"/>
      <c r="O568" s="42"/>
      <c r="P568" s="42"/>
      <c r="Q568" s="42"/>
      <c r="R568" s="42"/>
      <c r="S568" s="42">
        <v>11000</v>
      </c>
      <c r="T568" s="42">
        <f t="shared" si="95"/>
        <v>287997</v>
      </c>
      <c r="U568" s="42">
        <f t="shared" si="100"/>
        <v>67579.069999999992</v>
      </c>
      <c r="V568" s="42">
        <v>180000</v>
      </c>
      <c r="W568" s="42">
        <f t="shared" si="96"/>
        <v>535576.07000000007</v>
      </c>
      <c r="X568" s="42">
        <f t="shared" si="97"/>
        <v>467997</v>
      </c>
      <c r="Y568" s="42">
        <f t="shared" si="101"/>
        <v>3714543.07</v>
      </c>
    </row>
    <row r="569" spans="1:25" ht="15.6" x14ac:dyDescent="0.3">
      <c r="A569" s="49" t="s">
        <v>166</v>
      </c>
      <c r="B569" s="48">
        <v>6</v>
      </c>
      <c r="C569" s="40" t="s">
        <v>187</v>
      </c>
      <c r="D569" s="40" t="str">
        <f t="shared" si="93"/>
        <v>KMR 6</v>
      </c>
      <c r="E569" s="40" t="s">
        <v>190</v>
      </c>
      <c r="F569" s="40" t="str">
        <f t="shared" si="94"/>
        <v>KMR 6 Step1</v>
      </c>
      <c r="G569" s="41">
        <v>132285</v>
      </c>
      <c r="H569" s="312">
        <f t="shared" si="98"/>
        <v>-0.39317972265673379</v>
      </c>
      <c r="I569" s="312"/>
      <c r="J569" s="312"/>
      <c r="K569" s="43">
        <v>35000</v>
      </c>
      <c r="L569" s="43">
        <v>10500</v>
      </c>
      <c r="M569" s="42"/>
      <c r="N569" s="42"/>
      <c r="O569" s="42"/>
      <c r="P569" s="42"/>
      <c r="Q569" s="42"/>
      <c r="R569" s="42"/>
      <c r="S569" s="42">
        <v>7000</v>
      </c>
      <c r="T569" s="42">
        <f t="shared" si="95"/>
        <v>184785</v>
      </c>
      <c r="U569" s="42">
        <f t="shared" si="100"/>
        <v>41008.35</v>
      </c>
      <c r="V569" s="42">
        <v>180000</v>
      </c>
      <c r="W569" s="42">
        <f t="shared" si="96"/>
        <v>405793.35</v>
      </c>
      <c r="X569" s="42">
        <f t="shared" si="97"/>
        <v>364785</v>
      </c>
      <c r="Y569" s="42">
        <f t="shared" si="101"/>
        <v>2445428.35</v>
      </c>
    </row>
    <row r="570" spans="1:25" ht="15.6" x14ac:dyDescent="0.3">
      <c r="A570" s="49" t="s">
        <v>166</v>
      </c>
      <c r="B570" s="48">
        <v>6</v>
      </c>
      <c r="C570" s="40" t="s">
        <v>187</v>
      </c>
      <c r="D570" s="40" t="str">
        <f t="shared" si="93"/>
        <v>KMR 6</v>
      </c>
      <c r="E570" s="40" t="s">
        <v>191</v>
      </c>
      <c r="F570" s="40" t="str">
        <f t="shared" si="94"/>
        <v>KMR 6 step 2</v>
      </c>
      <c r="G570" s="42">
        <v>137246</v>
      </c>
      <c r="H570" s="312">
        <f t="shared" si="98"/>
        <v>3.7502362323770647E-2</v>
      </c>
      <c r="I570" s="312"/>
      <c r="J570" s="312"/>
      <c r="K570" s="43">
        <v>35000</v>
      </c>
      <c r="L570" s="43">
        <v>10500</v>
      </c>
      <c r="M570" s="42"/>
      <c r="N570" s="42"/>
      <c r="O570" s="42"/>
      <c r="P570" s="42"/>
      <c r="Q570" s="42"/>
      <c r="R570" s="42"/>
      <c r="S570" s="42">
        <v>7000</v>
      </c>
      <c r="T570" s="42">
        <f t="shared" si="95"/>
        <v>189746</v>
      </c>
      <c r="U570" s="42">
        <f t="shared" si="100"/>
        <v>42546.26</v>
      </c>
      <c r="V570" s="42">
        <v>180000</v>
      </c>
      <c r="W570" s="42">
        <f t="shared" si="96"/>
        <v>412292.26</v>
      </c>
      <c r="X570" s="42">
        <f t="shared" si="97"/>
        <v>369746</v>
      </c>
      <c r="Y570" s="42">
        <f t="shared" si="101"/>
        <v>2506498.2599999998</v>
      </c>
    </row>
    <row r="571" spans="1:25" ht="15.6" x14ac:dyDescent="0.3">
      <c r="A571" s="49" t="s">
        <v>166</v>
      </c>
      <c r="B571" s="48">
        <v>6</v>
      </c>
      <c r="C571" s="40" t="s">
        <v>187</v>
      </c>
      <c r="D571" s="40" t="str">
        <f t="shared" si="93"/>
        <v>KMR 6</v>
      </c>
      <c r="E571" s="40" t="s">
        <v>192</v>
      </c>
      <c r="F571" s="40" t="str">
        <f t="shared" si="94"/>
        <v>KMR 6 Step3</v>
      </c>
      <c r="G571" s="42">
        <v>142405</v>
      </c>
      <c r="H571" s="312">
        <f t="shared" si="98"/>
        <v>3.7589437943546626E-2</v>
      </c>
      <c r="I571" s="312">
        <f t="shared" si="99"/>
        <v>8.7075619775979496E-5</v>
      </c>
      <c r="J571" s="312"/>
      <c r="K571" s="43">
        <v>35000</v>
      </c>
      <c r="L571" s="43">
        <v>10500</v>
      </c>
      <c r="M571" s="42"/>
      <c r="N571" s="42"/>
      <c r="O571" s="42"/>
      <c r="P571" s="42"/>
      <c r="Q571" s="42"/>
      <c r="R571" s="42"/>
      <c r="S571" s="42">
        <v>7000</v>
      </c>
      <c r="T571" s="42">
        <f t="shared" si="95"/>
        <v>194905</v>
      </c>
      <c r="U571" s="42">
        <f t="shared" si="100"/>
        <v>44145.55</v>
      </c>
      <c r="V571" s="42">
        <v>180000</v>
      </c>
      <c r="W571" s="42">
        <f t="shared" si="96"/>
        <v>419050.55</v>
      </c>
      <c r="X571" s="42">
        <f t="shared" si="97"/>
        <v>374905</v>
      </c>
      <c r="Y571" s="42">
        <f t="shared" si="101"/>
        <v>2570005.5499999998</v>
      </c>
    </row>
    <row r="572" spans="1:25" ht="15.6" x14ac:dyDescent="0.3">
      <c r="A572" s="49" t="s">
        <v>166</v>
      </c>
      <c r="B572" s="48">
        <v>6</v>
      </c>
      <c r="C572" s="40" t="s">
        <v>187</v>
      </c>
      <c r="D572" s="40" t="str">
        <f t="shared" si="93"/>
        <v>KMR 6</v>
      </c>
      <c r="E572" s="40" t="s">
        <v>193</v>
      </c>
      <c r="F572" s="40" t="str">
        <f t="shared" si="94"/>
        <v>KMR 6 Step4</v>
      </c>
      <c r="G572" s="42">
        <v>147762</v>
      </c>
      <c r="H572" s="312">
        <f t="shared" si="98"/>
        <v>3.7618061163582739E-2</v>
      </c>
      <c r="I572" s="312">
        <f t="shared" si="99"/>
        <v>2.8623220036112784E-5</v>
      </c>
      <c r="J572" s="312"/>
      <c r="K572" s="43">
        <v>35000</v>
      </c>
      <c r="L572" s="43">
        <v>10500</v>
      </c>
      <c r="M572" s="42"/>
      <c r="N572" s="42"/>
      <c r="O572" s="42"/>
      <c r="P572" s="42"/>
      <c r="Q572" s="42"/>
      <c r="R572" s="42"/>
      <c r="S572" s="42">
        <v>7000</v>
      </c>
      <c r="T572" s="42">
        <f t="shared" si="95"/>
        <v>200262</v>
      </c>
      <c r="U572" s="42">
        <f t="shared" si="100"/>
        <v>45806.22</v>
      </c>
      <c r="V572" s="42">
        <v>180000</v>
      </c>
      <c r="W572" s="42">
        <f t="shared" si="96"/>
        <v>426068.22</v>
      </c>
      <c r="X572" s="42">
        <f t="shared" si="97"/>
        <v>380262</v>
      </c>
      <c r="Y572" s="42">
        <f t="shared" si="101"/>
        <v>2635950.2200000002</v>
      </c>
    </row>
    <row r="573" spans="1:25" ht="15.6" x14ac:dyDescent="0.3">
      <c r="A573" s="49" t="s">
        <v>166</v>
      </c>
      <c r="B573" s="48">
        <v>6</v>
      </c>
      <c r="C573" s="40" t="s">
        <v>187</v>
      </c>
      <c r="D573" s="40" t="str">
        <f t="shared" si="93"/>
        <v>KMR 6</v>
      </c>
      <c r="E573" s="40" t="s">
        <v>194</v>
      </c>
      <c r="F573" s="40" t="str">
        <f t="shared" si="94"/>
        <v>KMR 6 Step5</v>
      </c>
      <c r="G573" s="43">
        <v>153318</v>
      </c>
      <c r="H573" s="312">
        <f t="shared" si="98"/>
        <v>3.7601007024810167E-2</v>
      </c>
      <c r="I573" s="312">
        <f t="shared" si="99"/>
        <v>-1.705413877257228E-5</v>
      </c>
      <c r="J573" s="312"/>
      <c r="K573" s="43">
        <v>35000</v>
      </c>
      <c r="L573" s="43">
        <v>10500</v>
      </c>
      <c r="M573" s="42"/>
      <c r="N573" s="42"/>
      <c r="O573" s="42"/>
      <c r="P573" s="42"/>
      <c r="Q573" s="42"/>
      <c r="R573" s="42"/>
      <c r="S573" s="42">
        <v>7000</v>
      </c>
      <c r="T573" s="42">
        <f t="shared" si="95"/>
        <v>205818</v>
      </c>
      <c r="U573" s="42">
        <f t="shared" si="100"/>
        <v>47528.58</v>
      </c>
      <c r="V573" s="42">
        <v>180000</v>
      </c>
      <c r="W573" s="42">
        <f t="shared" si="96"/>
        <v>433346.58</v>
      </c>
      <c r="X573" s="42">
        <f t="shared" si="97"/>
        <v>385818</v>
      </c>
      <c r="Y573" s="42">
        <f t="shared" si="101"/>
        <v>2704344.58</v>
      </c>
    </row>
    <row r="574" spans="1:25" ht="15.6" x14ac:dyDescent="0.3">
      <c r="A574" s="49" t="s">
        <v>166</v>
      </c>
      <c r="B574" s="48">
        <v>6</v>
      </c>
      <c r="C574" s="40" t="s">
        <v>187</v>
      </c>
      <c r="D574" s="40" t="str">
        <f t="shared" si="93"/>
        <v>KMR 6</v>
      </c>
      <c r="E574" s="40" t="s">
        <v>195</v>
      </c>
      <c r="F574" s="40" t="str">
        <f t="shared" si="94"/>
        <v>KMR 6 Step6</v>
      </c>
      <c r="G574" s="43">
        <v>159072</v>
      </c>
      <c r="H574" s="312">
        <f t="shared" si="98"/>
        <v>3.7529839940515793E-2</v>
      </c>
      <c r="I574" s="312">
        <f t="shared" si="99"/>
        <v>-7.1167084294374017E-5</v>
      </c>
      <c r="J574" s="312"/>
      <c r="K574" s="43">
        <v>35000</v>
      </c>
      <c r="L574" s="43">
        <v>10500</v>
      </c>
      <c r="M574" s="42"/>
      <c r="N574" s="42"/>
      <c r="O574" s="42"/>
      <c r="P574" s="42"/>
      <c r="Q574" s="42"/>
      <c r="R574" s="42"/>
      <c r="S574" s="42">
        <v>7000</v>
      </c>
      <c r="T574" s="42">
        <f t="shared" si="95"/>
        <v>211572</v>
      </c>
      <c r="U574" s="42">
        <f t="shared" si="100"/>
        <v>49312.32</v>
      </c>
      <c r="V574" s="42">
        <v>180000</v>
      </c>
      <c r="W574" s="42">
        <f t="shared" si="96"/>
        <v>440884.32</v>
      </c>
      <c r="X574" s="42">
        <f t="shared" si="97"/>
        <v>391572</v>
      </c>
      <c r="Y574" s="42">
        <f t="shared" si="101"/>
        <v>2775176.32</v>
      </c>
    </row>
    <row r="575" spans="1:25" ht="15.6" x14ac:dyDescent="0.3">
      <c r="A575" s="49" t="s">
        <v>166</v>
      </c>
      <c r="B575" s="48">
        <v>6</v>
      </c>
      <c r="C575" s="40" t="s">
        <v>187</v>
      </c>
      <c r="D575" s="40" t="str">
        <f t="shared" si="93"/>
        <v>KMR 6</v>
      </c>
      <c r="E575" s="40" t="s">
        <v>196</v>
      </c>
      <c r="F575" s="40" t="str">
        <f t="shared" si="94"/>
        <v>KMR 6 Step7</v>
      </c>
      <c r="G575" s="43">
        <v>165224</v>
      </c>
      <c r="H575" s="312">
        <f t="shared" si="98"/>
        <v>3.8674311003822168E-2</v>
      </c>
      <c r="I575" s="312">
        <f t="shared" si="99"/>
        <v>1.1444710633063751E-3</v>
      </c>
      <c r="J575" s="312"/>
      <c r="K575" s="43">
        <v>35000</v>
      </c>
      <c r="L575" s="43">
        <v>10500</v>
      </c>
      <c r="M575" s="42"/>
      <c r="N575" s="42"/>
      <c r="O575" s="42"/>
      <c r="P575" s="42"/>
      <c r="Q575" s="42"/>
      <c r="R575" s="42"/>
      <c r="S575" s="42">
        <v>7000</v>
      </c>
      <c r="T575" s="42">
        <f t="shared" si="95"/>
        <v>217724</v>
      </c>
      <c r="U575" s="42">
        <f t="shared" si="100"/>
        <v>51219.44</v>
      </c>
      <c r="V575" s="42">
        <v>180000</v>
      </c>
      <c r="W575" s="42">
        <f t="shared" si="96"/>
        <v>448943.44</v>
      </c>
      <c r="X575" s="42">
        <f t="shared" si="97"/>
        <v>397724</v>
      </c>
      <c r="Y575" s="42">
        <f t="shared" si="101"/>
        <v>2850907.44</v>
      </c>
    </row>
    <row r="576" spans="1:25" ht="15.6" x14ac:dyDescent="0.3">
      <c r="A576" s="49" t="s">
        <v>166</v>
      </c>
      <c r="B576" s="48">
        <v>6</v>
      </c>
      <c r="C576" s="40" t="s">
        <v>187</v>
      </c>
      <c r="D576" s="40" t="str">
        <f t="shared" si="93"/>
        <v>KMR 6</v>
      </c>
      <c r="E576" s="40" t="s">
        <v>197</v>
      </c>
      <c r="F576" s="40" t="str">
        <f t="shared" si="94"/>
        <v>KMR 6 Step8</v>
      </c>
      <c r="G576" s="43">
        <v>171970</v>
      </c>
      <c r="H576" s="312">
        <f t="shared" si="98"/>
        <v>4.0829419454800758E-2</v>
      </c>
      <c r="I576" s="312">
        <f t="shared" si="99"/>
        <v>2.1551084509785906E-3</v>
      </c>
      <c r="J576" s="312"/>
      <c r="K576" s="43">
        <v>35000</v>
      </c>
      <c r="L576" s="43">
        <v>10500</v>
      </c>
      <c r="M576" s="42"/>
      <c r="N576" s="42"/>
      <c r="O576" s="42"/>
      <c r="P576" s="42"/>
      <c r="Q576" s="42"/>
      <c r="R576" s="42"/>
      <c r="S576" s="42">
        <v>7000</v>
      </c>
      <c r="T576" s="42">
        <f t="shared" si="95"/>
        <v>224470</v>
      </c>
      <c r="U576" s="42">
        <f t="shared" si="100"/>
        <v>53310.7</v>
      </c>
      <c r="V576" s="42">
        <v>180000</v>
      </c>
      <c r="W576" s="42">
        <f t="shared" si="96"/>
        <v>457780.7</v>
      </c>
      <c r="X576" s="42">
        <f t="shared" si="97"/>
        <v>404470</v>
      </c>
      <c r="Y576" s="42">
        <f t="shared" si="101"/>
        <v>2933950.7</v>
      </c>
    </row>
    <row r="577" spans="1:25" ht="15.6" x14ac:dyDescent="0.3">
      <c r="A577" s="49" t="s">
        <v>167</v>
      </c>
      <c r="B577" s="48">
        <v>7</v>
      </c>
      <c r="C577" s="40" t="s">
        <v>187</v>
      </c>
      <c r="D577" s="40" t="str">
        <f t="shared" si="93"/>
        <v>KMR 7</v>
      </c>
      <c r="E577" s="40" t="s">
        <v>190</v>
      </c>
      <c r="F577" s="40" t="str">
        <f t="shared" si="94"/>
        <v>KMR 7 Step1</v>
      </c>
      <c r="G577" s="42">
        <v>116410</v>
      </c>
      <c r="H577" s="312">
        <f t="shared" si="98"/>
        <v>-0.32307960690818166</v>
      </c>
      <c r="I577" s="312"/>
      <c r="J577" s="312"/>
      <c r="K577" s="42">
        <v>28000</v>
      </c>
      <c r="L577" s="42">
        <v>8500</v>
      </c>
      <c r="M577" s="42"/>
      <c r="N577" s="42"/>
      <c r="O577" s="42"/>
      <c r="P577" s="42"/>
      <c r="Q577" s="42"/>
      <c r="R577" s="42"/>
      <c r="S577" s="42">
        <v>7000</v>
      </c>
      <c r="T577" s="42">
        <f t="shared" si="95"/>
        <v>159910</v>
      </c>
      <c r="U577" s="42">
        <f t="shared" si="100"/>
        <v>36087.1</v>
      </c>
      <c r="V577" s="42">
        <v>180000</v>
      </c>
      <c r="W577" s="42">
        <f t="shared" si="96"/>
        <v>375997.1</v>
      </c>
      <c r="X577" s="42">
        <f t="shared" si="97"/>
        <v>339910</v>
      </c>
      <c r="Y577" s="42">
        <f t="shared" si="101"/>
        <v>2142007.1</v>
      </c>
    </row>
    <row r="578" spans="1:25" ht="15.6" x14ac:dyDescent="0.3">
      <c r="A578" s="49" t="s">
        <v>167</v>
      </c>
      <c r="B578" s="48">
        <v>7</v>
      </c>
      <c r="C578" s="40" t="s">
        <v>187</v>
      </c>
      <c r="D578" s="40" t="str">
        <f t="shared" si="93"/>
        <v>KMR 7</v>
      </c>
      <c r="E578" s="40" t="s">
        <v>191</v>
      </c>
      <c r="F578" s="40" t="str">
        <f t="shared" si="94"/>
        <v>KMR 7 step 2</v>
      </c>
      <c r="G578" s="42">
        <v>121399</v>
      </c>
      <c r="H578" s="312">
        <f t="shared" si="98"/>
        <v>4.2857142857142858E-2</v>
      </c>
      <c r="I578" s="312"/>
      <c r="J578" s="312"/>
      <c r="K578" s="42">
        <v>28000</v>
      </c>
      <c r="L578" s="42">
        <v>8500</v>
      </c>
      <c r="M578" s="42"/>
      <c r="N578" s="42"/>
      <c r="O578" s="42"/>
      <c r="P578" s="42"/>
      <c r="Q578" s="42"/>
      <c r="R578" s="42"/>
      <c r="S578" s="42">
        <v>7000</v>
      </c>
      <c r="T578" s="42">
        <f t="shared" si="95"/>
        <v>164899</v>
      </c>
      <c r="U578" s="42">
        <f t="shared" si="100"/>
        <v>37633.69</v>
      </c>
      <c r="V578" s="42">
        <v>180000</v>
      </c>
      <c r="W578" s="42">
        <f t="shared" si="96"/>
        <v>382532.69</v>
      </c>
      <c r="X578" s="42">
        <f t="shared" si="97"/>
        <v>344899</v>
      </c>
      <c r="Y578" s="42">
        <f t="shared" si="101"/>
        <v>2203421.69</v>
      </c>
    </row>
    <row r="579" spans="1:25" ht="15.6" x14ac:dyDescent="0.3">
      <c r="A579" s="49" t="s">
        <v>167</v>
      </c>
      <c r="B579" s="48">
        <v>7</v>
      </c>
      <c r="C579" s="40" t="s">
        <v>187</v>
      </c>
      <c r="D579" s="40" t="str">
        <f t="shared" si="93"/>
        <v>KMR 7</v>
      </c>
      <c r="E579" s="40" t="s">
        <v>192</v>
      </c>
      <c r="F579" s="40" t="str">
        <f t="shared" si="94"/>
        <v>KMR 7 Step3</v>
      </c>
      <c r="G579" s="42">
        <v>126388</v>
      </c>
      <c r="H579" s="312">
        <f t="shared" si="98"/>
        <v>4.1095890410958902E-2</v>
      </c>
      <c r="I579" s="312">
        <f t="shared" si="99"/>
        <v>-1.7612524461839557E-3</v>
      </c>
      <c r="J579" s="312"/>
      <c r="K579" s="42">
        <v>28000</v>
      </c>
      <c r="L579" s="42">
        <v>8500</v>
      </c>
      <c r="M579" s="42"/>
      <c r="N579" s="42"/>
      <c r="O579" s="42"/>
      <c r="P579" s="42"/>
      <c r="Q579" s="42"/>
      <c r="R579" s="42"/>
      <c r="S579" s="42">
        <v>7000</v>
      </c>
      <c r="T579" s="42">
        <f t="shared" si="95"/>
        <v>169888</v>
      </c>
      <c r="U579" s="42">
        <f t="shared" si="100"/>
        <v>39180.28</v>
      </c>
      <c r="V579" s="42">
        <v>180000</v>
      </c>
      <c r="W579" s="42">
        <f t="shared" si="96"/>
        <v>389068.28</v>
      </c>
      <c r="X579" s="42">
        <f t="shared" si="97"/>
        <v>349888</v>
      </c>
      <c r="Y579" s="42">
        <f t="shared" si="101"/>
        <v>2264836.2800000003</v>
      </c>
    </row>
    <row r="580" spans="1:25" ht="15.6" x14ac:dyDescent="0.3">
      <c r="A580" s="49" t="s">
        <v>167</v>
      </c>
      <c r="B580" s="48">
        <v>7</v>
      </c>
      <c r="C580" s="40" t="s">
        <v>187</v>
      </c>
      <c r="D580" s="40" t="str">
        <f t="shared" si="93"/>
        <v>KMR 7</v>
      </c>
      <c r="E580" s="40" t="s">
        <v>193</v>
      </c>
      <c r="F580" s="40" t="str">
        <f t="shared" si="94"/>
        <v>KMR 7 Step4</v>
      </c>
      <c r="G580" s="42">
        <v>131377</v>
      </c>
      <c r="H580" s="312">
        <f t="shared" si="98"/>
        <v>3.9473684210526314E-2</v>
      </c>
      <c r="I580" s="312">
        <f t="shared" si="99"/>
        <v>-1.6222062004325882E-3</v>
      </c>
      <c r="J580" s="312"/>
      <c r="K580" s="42">
        <v>28000</v>
      </c>
      <c r="L580" s="42">
        <v>8500</v>
      </c>
      <c r="M580" s="42"/>
      <c r="N580" s="42"/>
      <c r="O580" s="42"/>
      <c r="P580" s="42"/>
      <c r="Q580" s="42"/>
      <c r="R580" s="42"/>
      <c r="S580" s="42">
        <v>7000</v>
      </c>
      <c r="T580" s="42">
        <f t="shared" si="95"/>
        <v>174877</v>
      </c>
      <c r="U580" s="42">
        <f t="shared" si="100"/>
        <v>40726.870000000003</v>
      </c>
      <c r="V580" s="42">
        <v>180000</v>
      </c>
      <c r="W580" s="42">
        <f t="shared" si="96"/>
        <v>395603.87</v>
      </c>
      <c r="X580" s="42">
        <f t="shared" si="97"/>
        <v>354877</v>
      </c>
      <c r="Y580" s="42">
        <f t="shared" si="101"/>
        <v>2326250.87</v>
      </c>
    </row>
    <row r="581" spans="1:25" ht="15.6" x14ac:dyDescent="0.3">
      <c r="A581" s="49" t="s">
        <v>167</v>
      </c>
      <c r="B581" s="48">
        <v>7</v>
      </c>
      <c r="C581" s="40" t="s">
        <v>187</v>
      </c>
      <c r="D581" s="40" t="str">
        <f t="shared" ref="D581:D644" si="102">CONCATENATE(C581, " ", B581)</f>
        <v>KMR 7</v>
      </c>
      <c r="E581" s="40" t="s">
        <v>194</v>
      </c>
      <c r="F581" s="40" t="str">
        <f t="shared" ref="F581:F644" si="103">CONCATENATE(D581, " ", E581)</f>
        <v>KMR 7 Step5</v>
      </c>
      <c r="G581" s="42">
        <v>136367</v>
      </c>
      <c r="H581" s="312">
        <f t="shared" si="98"/>
        <v>3.7982295226713959E-2</v>
      </c>
      <c r="I581" s="312">
        <f t="shared" si="99"/>
        <v>-1.4913889838123542E-3</v>
      </c>
      <c r="J581" s="312"/>
      <c r="K581" s="42">
        <v>28000</v>
      </c>
      <c r="L581" s="42">
        <v>8500</v>
      </c>
      <c r="M581" s="42"/>
      <c r="N581" s="42"/>
      <c r="O581" s="42"/>
      <c r="P581" s="42"/>
      <c r="Q581" s="42"/>
      <c r="R581" s="42"/>
      <c r="S581" s="42">
        <v>7000</v>
      </c>
      <c r="T581" s="42">
        <f t="shared" ref="T581:T644" si="104">G581+K581+L581+M581+N581+O581+P581+Q581+R581+S581</f>
        <v>179867</v>
      </c>
      <c r="U581" s="42">
        <f t="shared" si="100"/>
        <v>42273.77</v>
      </c>
      <c r="V581" s="42">
        <v>180000</v>
      </c>
      <c r="W581" s="42">
        <f t="shared" ref="W581:W644" si="105" xml:space="preserve"> SUM(T581,U581,V581)</f>
        <v>402140.77</v>
      </c>
      <c r="X581" s="42">
        <f t="shared" ref="X581:X644" si="106">SUM(T581,V580)</f>
        <v>359867</v>
      </c>
      <c r="Y581" s="42">
        <f t="shared" si="101"/>
        <v>2387677.77</v>
      </c>
    </row>
    <row r="582" spans="1:25" ht="15.6" x14ac:dyDescent="0.3">
      <c r="A582" s="49" t="s">
        <v>167</v>
      </c>
      <c r="B582" s="48">
        <v>7</v>
      </c>
      <c r="C582" s="40" t="s">
        <v>187</v>
      </c>
      <c r="D582" s="40" t="str">
        <f t="shared" si="102"/>
        <v>KMR 7</v>
      </c>
      <c r="E582" s="40" t="s">
        <v>195</v>
      </c>
      <c r="F582" s="40" t="str">
        <f t="shared" si="103"/>
        <v>KMR 7 Step6</v>
      </c>
      <c r="G582" s="42">
        <v>141356</v>
      </c>
      <c r="H582" s="312">
        <f t="shared" ref="H582:H645" si="107">(G582-G581)/G581</f>
        <v>3.658509756759333E-2</v>
      </c>
      <c r="I582" s="312">
        <f t="shared" si="99"/>
        <v>-1.3971976591206289E-3</v>
      </c>
      <c r="J582" s="312"/>
      <c r="K582" s="42">
        <v>28000</v>
      </c>
      <c r="L582" s="42">
        <v>8500</v>
      </c>
      <c r="M582" s="42"/>
      <c r="N582" s="42"/>
      <c r="O582" s="42"/>
      <c r="P582" s="42"/>
      <c r="Q582" s="42"/>
      <c r="R582" s="42"/>
      <c r="S582" s="42">
        <v>7000</v>
      </c>
      <c r="T582" s="42">
        <f t="shared" si="104"/>
        <v>184856</v>
      </c>
      <c r="U582" s="42">
        <f t="shared" si="100"/>
        <v>43820.36</v>
      </c>
      <c r="V582" s="42">
        <v>180000</v>
      </c>
      <c r="W582" s="42">
        <f t="shared" si="105"/>
        <v>408676.36</v>
      </c>
      <c r="X582" s="42">
        <f t="shared" si="106"/>
        <v>364856</v>
      </c>
      <c r="Y582" s="42">
        <f t="shared" si="101"/>
        <v>2449092.36</v>
      </c>
    </row>
    <row r="583" spans="1:25" ht="15.6" x14ac:dyDescent="0.3">
      <c r="A583" s="49" t="s">
        <v>167</v>
      </c>
      <c r="B583" s="48">
        <v>7</v>
      </c>
      <c r="C583" s="40" t="s">
        <v>187</v>
      </c>
      <c r="D583" s="40" t="str">
        <f t="shared" si="102"/>
        <v>KMR 7</v>
      </c>
      <c r="E583" s="40" t="s">
        <v>196</v>
      </c>
      <c r="F583" s="40" t="str">
        <f t="shared" si="103"/>
        <v>KMR 7 Step7</v>
      </c>
      <c r="G583" s="42">
        <v>146345</v>
      </c>
      <c r="H583" s="312">
        <f t="shared" si="107"/>
        <v>3.5293867964571721E-2</v>
      </c>
      <c r="I583" s="312">
        <f t="shared" ref="I583:I646" si="108">H583-H582</f>
        <v>-1.2912296030216097E-3</v>
      </c>
      <c r="J583" s="312"/>
      <c r="K583" s="42">
        <v>28000</v>
      </c>
      <c r="L583" s="42">
        <v>8500</v>
      </c>
      <c r="M583" s="42"/>
      <c r="N583" s="42"/>
      <c r="O583" s="42"/>
      <c r="P583" s="42"/>
      <c r="Q583" s="42"/>
      <c r="R583" s="42"/>
      <c r="S583" s="42">
        <v>7000</v>
      </c>
      <c r="T583" s="42">
        <f t="shared" si="104"/>
        <v>189845</v>
      </c>
      <c r="U583" s="42">
        <f t="shared" si="100"/>
        <v>45366.95</v>
      </c>
      <c r="V583" s="42">
        <v>180000</v>
      </c>
      <c r="W583" s="42">
        <f t="shared" si="105"/>
        <v>415211.95</v>
      </c>
      <c r="X583" s="42">
        <f t="shared" si="106"/>
        <v>369845</v>
      </c>
      <c r="Y583" s="42">
        <f t="shared" si="101"/>
        <v>2510506.9500000002</v>
      </c>
    </row>
    <row r="584" spans="1:25" ht="15.6" x14ac:dyDescent="0.3">
      <c r="A584" s="49" t="s">
        <v>167</v>
      </c>
      <c r="B584" s="48">
        <v>7</v>
      </c>
      <c r="C584" s="40" t="s">
        <v>187</v>
      </c>
      <c r="D584" s="40" t="str">
        <f t="shared" si="102"/>
        <v>KMR 7</v>
      </c>
      <c r="E584" s="40" t="s">
        <v>197</v>
      </c>
      <c r="F584" s="40" t="str">
        <f t="shared" si="103"/>
        <v>KMR 7 Step8</v>
      </c>
      <c r="G584" s="42">
        <v>151334</v>
      </c>
      <c r="H584" s="312">
        <f t="shared" si="107"/>
        <v>3.4090676141993237E-2</v>
      </c>
      <c r="I584" s="312">
        <f t="shared" si="108"/>
        <v>-1.2031918225784838E-3</v>
      </c>
      <c r="J584" s="312"/>
      <c r="K584" s="42">
        <v>28000</v>
      </c>
      <c r="L584" s="42">
        <v>8500</v>
      </c>
      <c r="M584" s="42"/>
      <c r="N584" s="42"/>
      <c r="O584" s="42"/>
      <c r="P584" s="42"/>
      <c r="Q584" s="42"/>
      <c r="R584" s="42"/>
      <c r="S584" s="42">
        <v>7000</v>
      </c>
      <c r="T584" s="42">
        <f t="shared" si="104"/>
        <v>194834</v>
      </c>
      <c r="U584" s="42">
        <f t="shared" si="100"/>
        <v>46913.54</v>
      </c>
      <c r="V584" s="42">
        <v>180000</v>
      </c>
      <c r="W584" s="42">
        <f t="shared" si="105"/>
        <v>421747.54000000004</v>
      </c>
      <c r="X584" s="42">
        <f t="shared" si="106"/>
        <v>374834</v>
      </c>
      <c r="Y584" s="42">
        <f t="shared" si="101"/>
        <v>2571921.54</v>
      </c>
    </row>
    <row r="585" spans="1:25" ht="15.6" x14ac:dyDescent="0.3">
      <c r="A585" s="49" t="s">
        <v>168</v>
      </c>
      <c r="B585" s="48">
        <v>8</v>
      </c>
      <c r="C585" s="40" t="s">
        <v>187</v>
      </c>
      <c r="D585" s="40" t="str">
        <f t="shared" si="102"/>
        <v>KMR 8</v>
      </c>
      <c r="E585" s="40" t="s">
        <v>190</v>
      </c>
      <c r="F585" s="40" t="str">
        <f t="shared" si="103"/>
        <v>KMR 8 Step1</v>
      </c>
      <c r="G585" s="42">
        <v>87098</v>
      </c>
      <c r="H585" s="312">
        <f t="shared" si="107"/>
        <v>-0.42446509046215658</v>
      </c>
      <c r="I585" s="312"/>
      <c r="J585" s="312"/>
      <c r="K585" s="43">
        <v>16500</v>
      </c>
      <c r="L585" s="43">
        <v>7500</v>
      </c>
      <c r="M585" s="42"/>
      <c r="N585" s="42"/>
      <c r="O585" s="42"/>
      <c r="P585" s="42"/>
      <c r="Q585" s="42"/>
      <c r="R585" s="42"/>
      <c r="S585" s="42">
        <v>7000</v>
      </c>
      <c r="T585" s="42">
        <f t="shared" si="104"/>
        <v>118098</v>
      </c>
      <c r="U585" s="42">
        <f t="shared" si="100"/>
        <v>27000.38</v>
      </c>
      <c r="V585" s="42">
        <v>170000</v>
      </c>
      <c r="W585" s="42">
        <f t="shared" si="105"/>
        <v>315098.38</v>
      </c>
      <c r="X585" s="42">
        <f t="shared" si="106"/>
        <v>298098</v>
      </c>
      <c r="Y585" s="42">
        <f t="shared" si="101"/>
        <v>1621176.38</v>
      </c>
    </row>
    <row r="586" spans="1:25" ht="15.6" x14ac:dyDescent="0.3">
      <c r="A586" s="49" t="s">
        <v>168</v>
      </c>
      <c r="B586" s="48">
        <v>8</v>
      </c>
      <c r="C586" s="40" t="s">
        <v>187</v>
      </c>
      <c r="D586" s="40" t="str">
        <f t="shared" si="102"/>
        <v>KMR 8</v>
      </c>
      <c r="E586" s="40" t="s">
        <v>191</v>
      </c>
      <c r="F586" s="40" t="str">
        <f t="shared" si="103"/>
        <v>KMR 8 step 2</v>
      </c>
      <c r="G586" s="42">
        <v>90364</v>
      </c>
      <c r="H586" s="312">
        <f t="shared" si="107"/>
        <v>3.7497990769018809E-2</v>
      </c>
      <c r="I586" s="312"/>
      <c r="J586" s="312"/>
      <c r="K586" s="43">
        <v>16500</v>
      </c>
      <c r="L586" s="43">
        <v>7500</v>
      </c>
      <c r="M586" s="42"/>
      <c r="N586" s="42"/>
      <c r="O586" s="42"/>
      <c r="P586" s="42"/>
      <c r="Q586" s="42"/>
      <c r="R586" s="42"/>
      <c r="S586" s="42">
        <v>7000</v>
      </c>
      <c r="T586" s="42">
        <f t="shared" si="104"/>
        <v>121364</v>
      </c>
      <c r="U586" s="42">
        <f t="shared" si="100"/>
        <v>28012.84</v>
      </c>
      <c r="V586" s="42">
        <v>170000</v>
      </c>
      <c r="W586" s="42">
        <f t="shared" si="105"/>
        <v>319376.83999999997</v>
      </c>
      <c r="X586" s="42">
        <f t="shared" si="106"/>
        <v>291364</v>
      </c>
      <c r="Y586" s="42">
        <f t="shared" si="101"/>
        <v>1661380.84</v>
      </c>
    </row>
    <row r="587" spans="1:25" ht="15.6" x14ac:dyDescent="0.3">
      <c r="A587" s="49" t="s">
        <v>168</v>
      </c>
      <c r="B587" s="48">
        <v>8</v>
      </c>
      <c r="C587" s="40" t="s">
        <v>187</v>
      </c>
      <c r="D587" s="40" t="str">
        <f t="shared" si="102"/>
        <v>KMR 8</v>
      </c>
      <c r="E587" s="40" t="s">
        <v>192</v>
      </c>
      <c r="F587" s="40" t="str">
        <f t="shared" si="103"/>
        <v>KMR 8 Step3</v>
      </c>
      <c r="G587" s="42">
        <v>93761</v>
      </c>
      <c r="H587" s="312">
        <f t="shared" si="107"/>
        <v>3.759240405471205E-2</v>
      </c>
      <c r="I587" s="312">
        <f t="shared" si="108"/>
        <v>9.4413285693241422E-5</v>
      </c>
      <c r="J587" s="312"/>
      <c r="K587" s="43">
        <v>16500</v>
      </c>
      <c r="L587" s="43">
        <v>7500</v>
      </c>
      <c r="M587" s="42"/>
      <c r="N587" s="42"/>
      <c r="O587" s="42"/>
      <c r="P587" s="42"/>
      <c r="Q587" s="42"/>
      <c r="R587" s="42"/>
      <c r="S587" s="42">
        <v>7000</v>
      </c>
      <c r="T587" s="42">
        <f t="shared" si="104"/>
        <v>124761</v>
      </c>
      <c r="U587" s="42">
        <f t="shared" si="100"/>
        <v>29065.91</v>
      </c>
      <c r="V587" s="42">
        <v>170000</v>
      </c>
      <c r="W587" s="42">
        <f t="shared" si="105"/>
        <v>323826.91000000003</v>
      </c>
      <c r="X587" s="42">
        <f t="shared" si="106"/>
        <v>294761</v>
      </c>
      <c r="Y587" s="42">
        <f t="shared" si="101"/>
        <v>1703197.91</v>
      </c>
    </row>
    <row r="588" spans="1:25" ht="15.6" x14ac:dyDescent="0.3">
      <c r="A588" s="49" t="s">
        <v>168</v>
      </c>
      <c r="B588" s="48">
        <v>8</v>
      </c>
      <c r="C588" s="40" t="s">
        <v>187</v>
      </c>
      <c r="D588" s="40" t="str">
        <f t="shared" si="102"/>
        <v>KMR 8</v>
      </c>
      <c r="E588" s="40" t="s">
        <v>193</v>
      </c>
      <c r="F588" s="40" t="str">
        <f t="shared" si="103"/>
        <v>KMR 8 Step4</v>
      </c>
      <c r="G588" s="43">
        <v>97289</v>
      </c>
      <c r="H588" s="312">
        <f t="shared" si="107"/>
        <v>3.7627585030023142E-2</v>
      </c>
      <c r="I588" s="312">
        <f t="shared" si="108"/>
        <v>3.5180975311091545E-5</v>
      </c>
      <c r="J588" s="312"/>
      <c r="K588" s="43">
        <v>16500</v>
      </c>
      <c r="L588" s="43">
        <v>7500</v>
      </c>
      <c r="M588" s="42"/>
      <c r="N588" s="42"/>
      <c r="O588" s="42"/>
      <c r="P588" s="42"/>
      <c r="Q588" s="42"/>
      <c r="R588" s="42"/>
      <c r="S588" s="42">
        <v>7000</v>
      </c>
      <c r="T588" s="42">
        <f t="shared" si="104"/>
        <v>128289</v>
      </c>
      <c r="U588" s="42">
        <f t="shared" si="100"/>
        <v>30159.59</v>
      </c>
      <c r="V588" s="42">
        <v>170000</v>
      </c>
      <c r="W588" s="42">
        <f t="shared" si="105"/>
        <v>328448.58999999997</v>
      </c>
      <c r="X588" s="42">
        <f t="shared" si="106"/>
        <v>298289</v>
      </c>
      <c r="Y588" s="42">
        <f t="shared" si="101"/>
        <v>1746627.59</v>
      </c>
    </row>
    <row r="589" spans="1:25" ht="15.6" x14ac:dyDescent="0.3">
      <c r="A589" s="49" t="s">
        <v>168</v>
      </c>
      <c r="B589" s="48">
        <v>8</v>
      </c>
      <c r="C589" s="40" t="s">
        <v>187</v>
      </c>
      <c r="D589" s="40" t="str">
        <f t="shared" si="102"/>
        <v>KMR 8</v>
      </c>
      <c r="E589" s="40" t="s">
        <v>194</v>
      </c>
      <c r="F589" s="40" t="str">
        <f t="shared" si="103"/>
        <v>KMR 8 Step5</v>
      </c>
      <c r="G589" s="43">
        <v>100947</v>
      </c>
      <c r="H589" s="312">
        <f t="shared" si="107"/>
        <v>3.7599317497353249E-2</v>
      </c>
      <c r="I589" s="312">
        <f t="shared" si="108"/>
        <v>-2.8267532669892792E-5</v>
      </c>
      <c r="J589" s="312"/>
      <c r="K589" s="43">
        <v>16500</v>
      </c>
      <c r="L589" s="43">
        <v>7500</v>
      </c>
      <c r="M589" s="42"/>
      <c r="N589" s="42"/>
      <c r="O589" s="42"/>
      <c r="P589" s="42"/>
      <c r="Q589" s="42"/>
      <c r="R589" s="42"/>
      <c r="S589" s="42">
        <v>7000</v>
      </c>
      <c r="T589" s="42">
        <f t="shared" si="104"/>
        <v>131947</v>
      </c>
      <c r="U589" s="42">
        <f t="shared" si="100"/>
        <v>31293.57</v>
      </c>
      <c r="V589" s="42">
        <v>170000</v>
      </c>
      <c r="W589" s="42">
        <f t="shared" si="105"/>
        <v>333240.57</v>
      </c>
      <c r="X589" s="42">
        <f t="shared" si="106"/>
        <v>301947</v>
      </c>
      <c r="Y589" s="42">
        <f t="shared" si="101"/>
        <v>1791657.57</v>
      </c>
    </row>
    <row r="590" spans="1:25" ht="15.6" x14ac:dyDescent="0.3">
      <c r="A590" s="49" t="s">
        <v>168</v>
      </c>
      <c r="B590" s="48">
        <v>8</v>
      </c>
      <c r="C590" s="40" t="s">
        <v>187</v>
      </c>
      <c r="D590" s="40" t="str">
        <f t="shared" si="102"/>
        <v>KMR 8</v>
      </c>
      <c r="E590" s="40" t="s">
        <v>195</v>
      </c>
      <c r="F590" s="40" t="str">
        <f t="shared" si="103"/>
        <v>KMR 8 Step6</v>
      </c>
      <c r="G590" s="43">
        <v>104736</v>
      </c>
      <c r="H590" s="312">
        <f t="shared" si="107"/>
        <v>3.7534547832030668E-2</v>
      </c>
      <c r="I590" s="312">
        <f t="shared" si="108"/>
        <v>-6.4769665322580994E-5</v>
      </c>
      <c r="J590" s="312"/>
      <c r="K590" s="43">
        <v>16500</v>
      </c>
      <c r="L590" s="43">
        <v>7500</v>
      </c>
      <c r="M590" s="42"/>
      <c r="N590" s="42"/>
      <c r="O590" s="42"/>
      <c r="P590" s="42"/>
      <c r="Q590" s="42"/>
      <c r="R590" s="42"/>
      <c r="S590" s="42">
        <v>7000</v>
      </c>
      <c r="T590" s="42">
        <f t="shared" si="104"/>
        <v>135736</v>
      </c>
      <c r="U590" s="42">
        <f t="shared" si="100"/>
        <v>32468.16</v>
      </c>
      <c r="V590" s="42">
        <v>170000</v>
      </c>
      <c r="W590" s="42">
        <f t="shared" si="105"/>
        <v>338204.16000000003</v>
      </c>
      <c r="X590" s="42">
        <f t="shared" si="106"/>
        <v>305736</v>
      </c>
      <c r="Y590" s="42">
        <f t="shared" si="101"/>
        <v>1838300.1599999999</v>
      </c>
    </row>
    <row r="591" spans="1:25" ht="15.6" x14ac:dyDescent="0.3">
      <c r="A591" s="49" t="s">
        <v>168</v>
      </c>
      <c r="B591" s="48">
        <v>8</v>
      </c>
      <c r="C591" s="40" t="s">
        <v>187</v>
      </c>
      <c r="D591" s="40" t="str">
        <f t="shared" si="102"/>
        <v>KMR 8</v>
      </c>
      <c r="E591" s="40" t="s">
        <v>196</v>
      </c>
      <c r="F591" s="40" t="str">
        <f t="shared" si="103"/>
        <v>KMR 8 Step7</v>
      </c>
      <c r="G591" s="43">
        <v>108786</v>
      </c>
      <c r="H591" s="312">
        <f t="shared" si="107"/>
        <v>3.8668652612282313E-2</v>
      </c>
      <c r="I591" s="312">
        <f t="shared" si="108"/>
        <v>1.1341047802516449E-3</v>
      </c>
      <c r="J591" s="312"/>
      <c r="K591" s="43">
        <v>16500</v>
      </c>
      <c r="L591" s="43">
        <v>7500</v>
      </c>
      <c r="M591" s="42"/>
      <c r="N591" s="42"/>
      <c r="O591" s="42"/>
      <c r="P591" s="42"/>
      <c r="Q591" s="42"/>
      <c r="R591" s="42"/>
      <c r="S591" s="42">
        <v>7000</v>
      </c>
      <c r="T591" s="42">
        <f t="shared" si="104"/>
        <v>139786</v>
      </c>
      <c r="U591" s="42">
        <f t="shared" si="100"/>
        <v>33723.659999999996</v>
      </c>
      <c r="V591" s="42">
        <v>170000</v>
      </c>
      <c r="W591" s="42">
        <f t="shared" si="105"/>
        <v>343509.66000000003</v>
      </c>
      <c r="X591" s="42">
        <f t="shared" si="106"/>
        <v>309786</v>
      </c>
      <c r="Y591" s="42">
        <f t="shared" si="101"/>
        <v>1888155.66</v>
      </c>
    </row>
    <row r="592" spans="1:25" ht="15.6" x14ac:dyDescent="0.3">
      <c r="A592" s="49" t="s">
        <v>168</v>
      </c>
      <c r="B592" s="48">
        <v>8</v>
      </c>
      <c r="C592" s="40" t="s">
        <v>187</v>
      </c>
      <c r="D592" s="40" t="str">
        <f t="shared" si="102"/>
        <v>KMR 8</v>
      </c>
      <c r="E592" s="40" t="s">
        <v>197</v>
      </c>
      <c r="F592" s="40" t="str">
        <f t="shared" si="103"/>
        <v>KMR 8 Step8</v>
      </c>
      <c r="G592" s="43">
        <v>113228</v>
      </c>
      <c r="H592" s="312">
        <f t="shared" si="107"/>
        <v>4.0832460059198793E-2</v>
      </c>
      <c r="I592" s="312">
        <f t="shared" si="108"/>
        <v>2.1638074469164797E-3</v>
      </c>
      <c r="J592" s="312"/>
      <c r="K592" s="43">
        <v>16500</v>
      </c>
      <c r="L592" s="43">
        <v>7500</v>
      </c>
      <c r="M592" s="42"/>
      <c r="N592" s="42"/>
      <c r="O592" s="42"/>
      <c r="P592" s="42"/>
      <c r="Q592" s="42"/>
      <c r="R592" s="42"/>
      <c r="S592" s="42">
        <v>7000</v>
      </c>
      <c r="T592" s="42">
        <f t="shared" si="104"/>
        <v>144228</v>
      </c>
      <c r="U592" s="42">
        <f t="shared" si="100"/>
        <v>35100.68</v>
      </c>
      <c r="V592" s="42">
        <v>170000</v>
      </c>
      <c r="W592" s="42">
        <f t="shared" si="105"/>
        <v>349328.68</v>
      </c>
      <c r="X592" s="42">
        <f t="shared" si="106"/>
        <v>314228</v>
      </c>
      <c r="Y592" s="42">
        <f t="shared" si="101"/>
        <v>1942836.68</v>
      </c>
    </row>
    <row r="593" spans="1:25" ht="15.6" x14ac:dyDescent="0.3">
      <c r="A593" s="34" t="s">
        <v>169</v>
      </c>
      <c r="B593" s="48"/>
      <c r="C593" s="40"/>
      <c r="D593" s="40"/>
      <c r="E593" s="48"/>
      <c r="F593" s="40"/>
      <c r="G593" s="42"/>
      <c r="H593" s="312">
        <f t="shared" si="107"/>
        <v>-1</v>
      </c>
      <c r="I593" s="312"/>
      <c r="J593" s="312"/>
      <c r="K593" s="43"/>
      <c r="L593" s="43"/>
      <c r="M593" s="42"/>
      <c r="N593" s="42"/>
      <c r="O593" s="42"/>
      <c r="P593" s="42"/>
      <c r="Q593" s="42"/>
      <c r="R593" s="42"/>
      <c r="S593" s="42"/>
      <c r="T593" s="42">
        <f t="shared" si="104"/>
        <v>0</v>
      </c>
      <c r="U593" s="42"/>
      <c r="V593" s="42"/>
      <c r="W593" s="42">
        <f t="shared" si="105"/>
        <v>0</v>
      </c>
      <c r="X593" s="42">
        <f t="shared" si="106"/>
        <v>170000</v>
      </c>
      <c r="Y593" s="42"/>
    </row>
    <row r="594" spans="1:25" ht="15.6" x14ac:dyDescent="0.3">
      <c r="A594" s="39" t="s">
        <v>170</v>
      </c>
      <c r="B594" s="40">
        <v>11</v>
      </c>
      <c r="C594" s="40" t="s">
        <v>187</v>
      </c>
      <c r="D594" s="40" t="str">
        <f t="shared" si="102"/>
        <v>KMR 11</v>
      </c>
      <c r="E594" s="40" t="s">
        <v>190</v>
      </c>
      <c r="F594" s="40" t="str">
        <f t="shared" si="103"/>
        <v>KMR 11 Step1</v>
      </c>
      <c r="G594" s="41">
        <v>45935</v>
      </c>
      <c r="H594" s="312" t="e">
        <f t="shared" si="107"/>
        <v>#DIV/0!</v>
      </c>
      <c r="I594" s="312"/>
      <c r="J594" s="312"/>
      <c r="K594" s="43">
        <v>6750</v>
      </c>
      <c r="L594" s="43">
        <v>4500</v>
      </c>
      <c r="M594" s="42"/>
      <c r="N594" s="42"/>
      <c r="O594" s="42"/>
      <c r="P594" s="42"/>
      <c r="Q594" s="42"/>
      <c r="R594" s="42"/>
      <c r="S594" s="42">
        <v>5000</v>
      </c>
      <c r="T594" s="42">
        <f t="shared" si="104"/>
        <v>62185</v>
      </c>
      <c r="U594" s="42">
        <f t="shared" ref="U594:U609" si="109">G594*0.31</f>
        <v>14239.85</v>
      </c>
      <c r="V594" s="42">
        <v>150000</v>
      </c>
      <c r="W594" s="42">
        <f t="shared" si="105"/>
        <v>226424.85</v>
      </c>
      <c r="X594" s="42">
        <f t="shared" si="106"/>
        <v>62185</v>
      </c>
      <c r="Y594" s="42">
        <f t="shared" ref="Y594:Y609" si="110">((T594*12)+S594+U594+V594)</f>
        <v>915459.85</v>
      </c>
    </row>
    <row r="595" spans="1:25" ht="15.6" x14ac:dyDescent="0.3">
      <c r="A595" s="39" t="s">
        <v>170</v>
      </c>
      <c r="B595" s="40">
        <v>11</v>
      </c>
      <c r="C595" s="40" t="s">
        <v>187</v>
      </c>
      <c r="D595" s="40" t="str">
        <f t="shared" si="102"/>
        <v>KMR 11</v>
      </c>
      <c r="E595" s="40" t="s">
        <v>191</v>
      </c>
      <c r="F595" s="40" t="str">
        <f t="shared" si="103"/>
        <v>KMR 11 step 2</v>
      </c>
      <c r="G595" s="41">
        <v>47658</v>
      </c>
      <c r="H595" s="312">
        <f t="shared" si="107"/>
        <v>3.7509524327854579E-2</v>
      </c>
      <c r="I595" s="312"/>
      <c r="J595" s="312"/>
      <c r="K595" s="43">
        <v>6750</v>
      </c>
      <c r="L595" s="43">
        <v>4500</v>
      </c>
      <c r="M595" s="42"/>
      <c r="N595" s="42"/>
      <c r="O595" s="42"/>
      <c r="P595" s="42"/>
      <c r="Q595" s="42"/>
      <c r="R595" s="42"/>
      <c r="S595" s="42">
        <v>5000</v>
      </c>
      <c r="T595" s="42">
        <f t="shared" si="104"/>
        <v>63908</v>
      </c>
      <c r="U595" s="42">
        <f t="shared" si="109"/>
        <v>14773.98</v>
      </c>
      <c r="V595" s="42">
        <v>150000</v>
      </c>
      <c r="W595" s="42">
        <f t="shared" si="105"/>
        <v>228681.97999999998</v>
      </c>
      <c r="X595" s="42">
        <f t="shared" si="106"/>
        <v>213908</v>
      </c>
      <c r="Y595" s="42">
        <f t="shared" si="110"/>
        <v>936669.98</v>
      </c>
    </row>
    <row r="596" spans="1:25" ht="15.6" x14ac:dyDescent="0.3">
      <c r="A596" s="39" t="s">
        <v>170</v>
      </c>
      <c r="B596" s="40">
        <v>11</v>
      </c>
      <c r="C596" s="40" t="s">
        <v>187</v>
      </c>
      <c r="D596" s="40" t="str">
        <f t="shared" si="102"/>
        <v>KMR 11</v>
      </c>
      <c r="E596" s="40" t="s">
        <v>192</v>
      </c>
      <c r="F596" s="40" t="str">
        <f t="shared" si="103"/>
        <v>KMR 11 Step3</v>
      </c>
      <c r="G596" s="42">
        <v>49449</v>
      </c>
      <c r="H596" s="312">
        <f t="shared" si="107"/>
        <v>3.7580259347853459E-2</v>
      </c>
      <c r="I596" s="312">
        <f t="shared" si="108"/>
        <v>7.0735019998879878E-5</v>
      </c>
      <c r="J596" s="312"/>
      <c r="K596" s="43">
        <v>6750</v>
      </c>
      <c r="L596" s="43">
        <v>4500</v>
      </c>
      <c r="M596" s="42"/>
      <c r="N596" s="42"/>
      <c r="O596" s="42"/>
      <c r="P596" s="42"/>
      <c r="Q596" s="42"/>
      <c r="R596" s="42"/>
      <c r="S596" s="42">
        <v>5000</v>
      </c>
      <c r="T596" s="42">
        <f t="shared" si="104"/>
        <v>65699</v>
      </c>
      <c r="U596" s="42">
        <f t="shared" si="109"/>
        <v>15329.19</v>
      </c>
      <c r="V596" s="42">
        <v>150000</v>
      </c>
      <c r="W596" s="42">
        <f t="shared" si="105"/>
        <v>231028.19</v>
      </c>
      <c r="X596" s="42">
        <f t="shared" si="106"/>
        <v>215699</v>
      </c>
      <c r="Y596" s="42">
        <f t="shared" si="110"/>
        <v>958717.19</v>
      </c>
    </row>
    <row r="597" spans="1:25" ht="15.6" x14ac:dyDescent="0.3">
      <c r="A597" s="39" t="s">
        <v>170</v>
      </c>
      <c r="B597" s="40">
        <v>11</v>
      </c>
      <c r="C597" s="40" t="s">
        <v>187</v>
      </c>
      <c r="D597" s="40" t="str">
        <f t="shared" si="102"/>
        <v>KMR 11</v>
      </c>
      <c r="E597" s="40" t="s">
        <v>193</v>
      </c>
      <c r="F597" s="40" t="str">
        <f t="shared" si="103"/>
        <v>KMR 11 Step4</v>
      </c>
      <c r="G597" s="42">
        <v>51309</v>
      </c>
      <c r="H597" s="312">
        <f t="shared" si="107"/>
        <v>3.7614511921373536E-2</v>
      </c>
      <c r="I597" s="312">
        <f t="shared" si="108"/>
        <v>3.4252573520077156E-5</v>
      </c>
      <c r="J597" s="312"/>
      <c r="K597" s="43">
        <v>6750</v>
      </c>
      <c r="L597" s="43">
        <v>4500</v>
      </c>
      <c r="M597" s="42"/>
      <c r="N597" s="42"/>
      <c r="O597" s="42"/>
      <c r="P597" s="42"/>
      <c r="Q597" s="42"/>
      <c r="R597" s="42"/>
      <c r="S597" s="42">
        <v>5000</v>
      </c>
      <c r="T597" s="42">
        <f t="shared" si="104"/>
        <v>67559</v>
      </c>
      <c r="U597" s="42">
        <f t="shared" si="109"/>
        <v>15905.789999999999</v>
      </c>
      <c r="V597" s="42">
        <v>150000</v>
      </c>
      <c r="W597" s="42">
        <f t="shared" si="105"/>
        <v>233464.78999999998</v>
      </c>
      <c r="X597" s="42">
        <f t="shared" si="106"/>
        <v>217559</v>
      </c>
      <c r="Y597" s="42">
        <f t="shared" si="110"/>
        <v>981613.79</v>
      </c>
    </row>
    <row r="598" spans="1:25" ht="15.6" x14ac:dyDescent="0.3">
      <c r="A598" s="39" t="s">
        <v>170</v>
      </c>
      <c r="B598" s="40">
        <v>11</v>
      </c>
      <c r="C598" s="40" t="s">
        <v>187</v>
      </c>
      <c r="D598" s="40" t="str">
        <f t="shared" si="102"/>
        <v>KMR 11</v>
      </c>
      <c r="E598" s="40" t="s">
        <v>194</v>
      </c>
      <c r="F598" s="40" t="str">
        <f t="shared" si="103"/>
        <v>KMR 11 Step5</v>
      </c>
      <c r="G598" s="42">
        <v>53238</v>
      </c>
      <c r="H598" s="312">
        <f t="shared" si="107"/>
        <v>3.7595743436823946E-2</v>
      </c>
      <c r="I598" s="312">
        <f t="shared" si="108"/>
        <v>-1.8768484549590292E-5</v>
      </c>
      <c r="J598" s="312"/>
      <c r="K598" s="43">
        <v>6750</v>
      </c>
      <c r="L598" s="43">
        <v>4500</v>
      </c>
      <c r="M598" s="42"/>
      <c r="N598" s="42"/>
      <c r="O598" s="42"/>
      <c r="P598" s="42"/>
      <c r="Q598" s="42"/>
      <c r="R598" s="42"/>
      <c r="S598" s="42">
        <v>5000</v>
      </c>
      <c r="T598" s="42">
        <f t="shared" si="104"/>
        <v>69488</v>
      </c>
      <c r="U598" s="42">
        <f t="shared" si="109"/>
        <v>16503.78</v>
      </c>
      <c r="V598" s="42">
        <v>150000</v>
      </c>
      <c r="W598" s="42">
        <f t="shared" si="105"/>
        <v>235991.78</v>
      </c>
      <c r="X598" s="42">
        <f t="shared" si="106"/>
        <v>219488</v>
      </c>
      <c r="Y598" s="42">
        <f t="shared" si="110"/>
        <v>1005359.78</v>
      </c>
    </row>
    <row r="599" spans="1:25" ht="15.6" x14ac:dyDescent="0.3">
      <c r="A599" s="39" t="s">
        <v>170</v>
      </c>
      <c r="B599" s="40">
        <v>11</v>
      </c>
      <c r="C599" s="40" t="s">
        <v>187</v>
      </c>
      <c r="D599" s="40" t="str">
        <f t="shared" si="102"/>
        <v>KMR 11</v>
      </c>
      <c r="E599" s="40" t="s">
        <v>195</v>
      </c>
      <c r="F599" s="40" t="str">
        <f t="shared" si="103"/>
        <v>KMR 11 Step6</v>
      </c>
      <c r="G599" s="43">
        <v>55237</v>
      </c>
      <c r="H599" s="312">
        <f t="shared" si="107"/>
        <v>3.7548367707276757E-2</v>
      </c>
      <c r="I599" s="312">
        <f t="shared" si="108"/>
        <v>-4.7375729547188827E-5</v>
      </c>
      <c r="J599" s="312"/>
      <c r="K599" s="43">
        <v>6750</v>
      </c>
      <c r="L599" s="43">
        <v>4500</v>
      </c>
      <c r="M599" s="42"/>
      <c r="N599" s="42"/>
      <c r="O599" s="42"/>
      <c r="P599" s="42"/>
      <c r="Q599" s="42"/>
      <c r="R599" s="42"/>
      <c r="S599" s="42">
        <v>5000</v>
      </c>
      <c r="T599" s="42">
        <f t="shared" si="104"/>
        <v>71487</v>
      </c>
      <c r="U599" s="42">
        <f t="shared" si="109"/>
        <v>17123.47</v>
      </c>
      <c r="V599" s="42">
        <v>150000</v>
      </c>
      <c r="W599" s="42">
        <f t="shared" si="105"/>
        <v>238610.47</v>
      </c>
      <c r="X599" s="42">
        <f t="shared" si="106"/>
        <v>221487</v>
      </c>
      <c r="Y599" s="42">
        <f t="shared" si="110"/>
        <v>1029967.47</v>
      </c>
    </row>
    <row r="600" spans="1:25" ht="15.6" x14ac:dyDescent="0.3">
      <c r="A600" s="39" t="s">
        <v>170</v>
      </c>
      <c r="B600" s="40">
        <v>11</v>
      </c>
      <c r="C600" s="40" t="s">
        <v>187</v>
      </c>
      <c r="D600" s="40" t="str">
        <f t="shared" si="102"/>
        <v>KMR 11</v>
      </c>
      <c r="E600" s="40" t="s">
        <v>196</v>
      </c>
      <c r="F600" s="40" t="str">
        <f t="shared" si="103"/>
        <v>KMR 11 Step7</v>
      </c>
      <c r="G600" s="43">
        <v>57372</v>
      </c>
      <c r="H600" s="312">
        <f t="shared" si="107"/>
        <v>3.8651628437460395E-2</v>
      </c>
      <c r="I600" s="312">
        <f t="shared" si="108"/>
        <v>1.1032607301836375E-3</v>
      </c>
      <c r="J600" s="312"/>
      <c r="K600" s="43">
        <v>6750</v>
      </c>
      <c r="L600" s="43">
        <v>4500</v>
      </c>
      <c r="M600" s="42"/>
      <c r="N600" s="42"/>
      <c r="O600" s="42"/>
      <c r="P600" s="42"/>
      <c r="Q600" s="42"/>
      <c r="R600" s="42"/>
      <c r="S600" s="42">
        <v>5000</v>
      </c>
      <c r="T600" s="42">
        <f t="shared" si="104"/>
        <v>73622</v>
      </c>
      <c r="U600" s="42">
        <f t="shared" si="109"/>
        <v>17785.32</v>
      </c>
      <c r="V600" s="42">
        <v>150000</v>
      </c>
      <c r="W600" s="42">
        <f t="shared" si="105"/>
        <v>241407.32</v>
      </c>
      <c r="X600" s="42">
        <f t="shared" si="106"/>
        <v>223622</v>
      </c>
      <c r="Y600" s="42">
        <f t="shared" si="110"/>
        <v>1056249.3199999998</v>
      </c>
    </row>
    <row r="601" spans="1:25" ht="15.6" x14ac:dyDescent="0.3">
      <c r="A601" s="39" t="s">
        <v>170</v>
      </c>
      <c r="B601" s="40">
        <v>11</v>
      </c>
      <c r="C601" s="40" t="s">
        <v>187</v>
      </c>
      <c r="D601" s="40" t="str">
        <f t="shared" si="102"/>
        <v>KMR 11</v>
      </c>
      <c r="E601" s="40" t="s">
        <v>197</v>
      </c>
      <c r="F601" s="40" t="str">
        <f t="shared" si="103"/>
        <v>KMR 11 Step8</v>
      </c>
      <c r="G601" s="43">
        <v>59715</v>
      </c>
      <c r="H601" s="312">
        <f t="shared" si="107"/>
        <v>4.0838736665969461E-2</v>
      </c>
      <c r="I601" s="312">
        <f t="shared" si="108"/>
        <v>2.1871082285090659E-3</v>
      </c>
      <c r="J601" s="312"/>
      <c r="K601" s="43">
        <v>6750</v>
      </c>
      <c r="L601" s="43">
        <v>4500</v>
      </c>
      <c r="M601" s="42"/>
      <c r="N601" s="42"/>
      <c r="O601" s="42"/>
      <c r="P601" s="42"/>
      <c r="Q601" s="42"/>
      <c r="R601" s="42"/>
      <c r="S601" s="42">
        <v>5000</v>
      </c>
      <c r="T601" s="42">
        <f t="shared" si="104"/>
        <v>75965</v>
      </c>
      <c r="U601" s="42">
        <f t="shared" si="109"/>
        <v>18511.650000000001</v>
      </c>
      <c r="V601" s="42">
        <v>150000</v>
      </c>
      <c r="W601" s="42">
        <f t="shared" si="105"/>
        <v>244476.65</v>
      </c>
      <c r="X601" s="42">
        <f t="shared" si="106"/>
        <v>225965</v>
      </c>
      <c r="Y601" s="42">
        <f t="shared" si="110"/>
        <v>1085091.6499999999</v>
      </c>
    </row>
    <row r="602" spans="1:25" ht="15.6" x14ac:dyDescent="0.3">
      <c r="A602" s="39" t="s">
        <v>171</v>
      </c>
      <c r="B602" s="40">
        <v>12</v>
      </c>
      <c r="C602" s="40" t="s">
        <v>187</v>
      </c>
      <c r="D602" s="40" t="str">
        <f t="shared" si="102"/>
        <v>KMR 12</v>
      </c>
      <c r="E602" s="40" t="s">
        <v>190</v>
      </c>
      <c r="F602" s="40" t="str">
        <f t="shared" si="103"/>
        <v>KMR 12 Step1</v>
      </c>
      <c r="G602" s="41">
        <v>36794</v>
      </c>
      <c r="H602" s="312">
        <f t="shared" si="107"/>
        <v>-0.38383990622121744</v>
      </c>
      <c r="I602" s="312"/>
      <c r="J602" s="312"/>
      <c r="K602" s="43">
        <v>45000</v>
      </c>
      <c r="L602" s="43">
        <v>3500</v>
      </c>
      <c r="M602" s="42"/>
      <c r="N602" s="42"/>
      <c r="O602" s="42"/>
      <c r="P602" s="42"/>
      <c r="Q602" s="42"/>
      <c r="R602" s="42"/>
      <c r="S602" s="42">
        <v>5000</v>
      </c>
      <c r="T602" s="42">
        <f t="shared" si="104"/>
        <v>90294</v>
      </c>
      <c r="U602" s="42">
        <f t="shared" si="109"/>
        <v>11406.14</v>
      </c>
      <c r="V602" s="42">
        <v>140000</v>
      </c>
      <c r="W602" s="42">
        <f t="shared" si="105"/>
        <v>241700.14</v>
      </c>
      <c r="X602" s="42">
        <f t="shared" si="106"/>
        <v>240294</v>
      </c>
      <c r="Y602" s="42">
        <f t="shared" si="110"/>
        <v>1239934.1399999999</v>
      </c>
    </row>
    <row r="603" spans="1:25" ht="15.6" x14ac:dyDescent="0.3">
      <c r="A603" s="39" t="s">
        <v>171</v>
      </c>
      <c r="B603" s="40">
        <v>12</v>
      </c>
      <c r="C603" s="40" t="s">
        <v>187</v>
      </c>
      <c r="D603" s="40" t="str">
        <f t="shared" si="102"/>
        <v>KMR 12</v>
      </c>
      <c r="E603" s="40" t="s">
        <v>191</v>
      </c>
      <c r="F603" s="40" t="str">
        <f t="shared" si="103"/>
        <v>KMR 12 step 2</v>
      </c>
      <c r="G603" s="41">
        <v>38174</v>
      </c>
      <c r="H603" s="312">
        <f t="shared" si="107"/>
        <v>3.7506115127466433E-2</v>
      </c>
      <c r="I603" s="312"/>
      <c r="J603" s="312"/>
      <c r="K603" s="43">
        <v>45000</v>
      </c>
      <c r="L603" s="43">
        <v>3500</v>
      </c>
      <c r="M603" s="42"/>
      <c r="N603" s="42"/>
      <c r="O603" s="42"/>
      <c r="P603" s="42"/>
      <c r="Q603" s="42"/>
      <c r="R603" s="42"/>
      <c r="S603" s="42">
        <v>5000</v>
      </c>
      <c r="T603" s="42">
        <f t="shared" si="104"/>
        <v>91674</v>
      </c>
      <c r="U603" s="42">
        <f t="shared" si="109"/>
        <v>11833.94</v>
      </c>
      <c r="V603" s="42">
        <v>140000</v>
      </c>
      <c r="W603" s="42">
        <f t="shared" si="105"/>
        <v>243507.94</v>
      </c>
      <c r="X603" s="42">
        <f t="shared" si="106"/>
        <v>231674</v>
      </c>
      <c r="Y603" s="42">
        <f t="shared" si="110"/>
        <v>1256921.94</v>
      </c>
    </row>
    <row r="604" spans="1:25" ht="15.6" x14ac:dyDescent="0.3">
      <c r="A604" s="39" t="s">
        <v>171</v>
      </c>
      <c r="B604" s="40">
        <v>12</v>
      </c>
      <c r="C604" s="40" t="s">
        <v>187</v>
      </c>
      <c r="D604" s="40" t="str">
        <f t="shared" si="102"/>
        <v>KMR 12</v>
      </c>
      <c r="E604" s="40" t="s">
        <v>192</v>
      </c>
      <c r="F604" s="40" t="str">
        <f t="shared" si="103"/>
        <v>KMR 12 Step3</v>
      </c>
      <c r="G604" s="42">
        <v>39609</v>
      </c>
      <c r="H604" s="312">
        <f t="shared" si="107"/>
        <v>3.7591030544349556E-2</v>
      </c>
      <c r="I604" s="312">
        <f t="shared" si="108"/>
        <v>8.4915416883123152E-5</v>
      </c>
      <c r="J604" s="312"/>
      <c r="K604" s="43">
        <v>45000</v>
      </c>
      <c r="L604" s="43">
        <v>3500</v>
      </c>
      <c r="M604" s="42"/>
      <c r="N604" s="42"/>
      <c r="O604" s="42"/>
      <c r="P604" s="42"/>
      <c r="Q604" s="42"/>
      <c r="R604" s="42"/>
      <c r="S604" s="42">
        <v>5000</v>
      </c>
      <c r="T604" s="42">
        <f t="shared" si="104"/>
        <v>93109</v>
      </c>
      <c r="U604" s="42">
        <f t="shared" si="109"/>
        <v>12278.789999999999</v>
      </c>
      <c r="V604" s="42">
        <v>140000</v>
      </c>
      <c r="W604" s="42">
        <f t="shared" si="105"/>
        <v>245387.78999999998</v>
      </c>
      <c r="X604" s="42">
        <f t="shared" si="106"/>
        <v>233109</v>
      </c>
      <c r="Y604" s="42">
        <f t="shared" si="110"/>
        <v>1274586.79</v>
      </c>
    </row>
    <row r="605" spans="1:25" ht="15.6" x14ac:dyDescent="0.3">
      <c r="A605" s="39" t="s">
        <v>171</v>
      </c>
      <c r="B605" s="40">
        <v>12</v>
      </c>
      <c r="C605" s="40" t="s">
        <v>187</v>
      </c>
      <c r="D605" s="40" t="str">
        <f t="shared" si="102"/>
        <v>KMR 12</v>
      </c>
      <c r="E605" s="40" t="s">
        <v>193</v>
      </c>
      <c r="F605" s="40" t="str">
        <f t="shared" si="103"/>
        <v>KMR 12 Step4</v>
      </c>
      <c r="G605" s="42">
        <v>41099</v>
      </c>
      <c r="H605" s="312">
        <f t="shared" si="107"/>
        <v>3.7617713146002173E-2</v>
      </c>
      <c r="I605" s="312">
        <f t="shared" si="108"/>
        <v>2.6682601652616711E-5</v>
      </c>
      <c r="J605" s="312"/>
      <c r="K605" s="43">
        <v>45000</v>
      </c>
      <c r="L605" s="43">
        <v>3500</v>
      </c>
      <c r="M605" s="42"/>
      <c r="N605" s="42"/>
      <c r="O605" s="42"/>
      <c r="P605" s="42"/>
      <c r="Q605" s="42"/>
      <c r="R605" s="42"/>
      <c r="S605" s="42">
        <v>5000</v>
      </c>
      <c r="T605" s="42">
        <f t="shared" si="104"/>
        <v>94599</v>
      </c>
      <c r="U605" s="42">
        <f t="shared" si="109"/>
        <v>12740.69</v>
      </c>
      <c r="V605" s="42">
        <v>140000</v>
      </c>
      <c r="W605" s="42">
        <f t="shared" si="105"/>
        <v>247339.69</v>
      </c>
      <c r="X605" s="42">
        <f t="shared" si="106"/>
        <v>234599</v>
      </c>
      <c r="Y605" s="42">
        <f t="shared" si="110"/>
        <v>1292928.69</v>
      </c>
    </row>
    <row r="606" spans="1:25" ht="15.6" x14ac:dyDescent="0.3">
      <c r="A606" s="39" t="s">
        <v>171</v>
      </c>
      <c r="B606" s="40">
        <v>12</v>
      </c>
      <c r="C606" s="40" t="s">
        <v>187</v>
      </c>
      <c r="D606" s="40" t="str">
        <f t="shared" si="102"/>
        <v>KMR 12</v>
      </c>
      <c r="E606" s="40" t="s">
        <v>194</v>
      </c>
      <c r="F606" s="40" t="str">
        <f t="shared" si="103"/>
        <v>KMR 12 Step5</v>
      </c>
      <c r="G606" s="42">
        <v>42644</v>
      </c>
      <c r="H606" s="312">
        <f t="shared" si="107"/>
        <v>3.7592155526898464E-2</v>
      </c>
      <c r="I606" s="312">
        <f t="shared" si="108"/>
        <v>-2.555761910370824E-5</v>
      </c>
      <c r="J606" s="312"/>
      <c r="K606" s="43">
        <v>45000</v>
      </c>
      <c r="L606" s="43">
        <v>3500</v>
      </c>
      <c r="M606" s="42"/>
      <c r="N606" s="42"/>
      <c r="O606" s="42"/>
      <c r="P606" s="42"/>
      <c r="Q606" s="42"/>
      <c r="R606" s="42"/>
      <c r="S606" s="42">
        <v>5000</v>
      </c>
      <c r="T606" s="42">
        <f t="shared" si="104"/>
        <v>96144</v>
      </c>
      <c r="U606" s="42">
        <f t="shared" si="109"/>
        <v>13219.64</v>
      </c>
      <c r="V606" s="42">
        <v>140000</v>
      </c>
      <c r="W606" s="42">
        <f t="shared" si="105"/>
        <v>249363.64</v>
      </c>
      <c r="X606" s="42">
        <f t="shared" si="106"/>
        <v>236144</v>
      </c>
      <c r="Y606" s="42">
        <f t="shared" si="110"/>
        <v>1311947.6399999999</v>
      </c>
    </row>
    <row r="607" spans="1:25" ht="15.6" x14ac:dyDescent="0.3">
      <c r="A607" s="39" t="s">
        <v>171</v>
      </c>
      <c r="B607" s="40">
        <v>12</v>
      </c>
      <c r="C607" s="40" t="s">
        <v>187</v>
      </c>
      <c r="D607" s="40" t="str">
        <f t="shared" si="102"/>
        <v>KMR 12</v>
      </c>
      <c r="E607" s="40" t="s">
        <v>195</v>
      </c>
      <c r="F607" s="40" t="str">
        <f t="shared" si="103"/>
        <v>KMR 12 Step6</v>
      </c>
      <c r="G607" s="43">
        <v>44245</v>
      </c>
      <c r="H607" s="312">
        <f t="shared" si="107"/>
        <v>3.7543382421911638E-2</v>
      </c>
      <c r="I607" s="312">
        <f t="shared" si="108"/>
        <v>-4.8773104986826743E-5</v>
      </c>
      <c r="J607" s="312"/>
      <c r="K607" s="43">
        <v>45000</v>
      </c>
      <c r="L607" s="43">
        <v>3500</v>
      </c>
      <c r="M607" s="42"/>
      <c r="N607" s="42"/>
      <c r="O607" s="42"/>
      <c r="P607" s="42"/>
      <c r="Q607" s="42"/>
      <c r="R607" s="42"/>
      <c r="S607" s="42">
        <v>5000</v>
      </c>
      <c r="T607" s="42">
        <f t="shared" si="104"/>
        <v>97745</v>
      </c>
      <c r="U607" s="42">
        <f t="shared" si="109"/>
        <v>13715.95</v>
      </c>
      <c r="V607" s="42">
        <v>140000</v>
      </c>
      <c r="W607" s="42">
        <f t="shared" si="105"/>
        <v>251460.95</v>
      </c>
      <c r="X607" s="42">
        <f t="shared" si="106"/>
        <v>237745</v>
      </c>
      <c r="Y607" s="42">
        <f t="shared" si="110"/>
        <v>1331655.95</v>
      </c>
    </row>
    <row r="608" spans="1:25" ht="15.6" x14ac:dyDescent="0.3">
      <c r="A608" s="39" t="s">
        <v>171</v>
      </c>
      <c r="B608" s="40">
        <v>12</v>
      </c>
      <c r="C608" s="40" t="s">
        <v>187</v>
      </c>
      <c r="D608" s="40" t="str">
        <f t="shared" si="102"/>
        <v>KMR 12</v>
      </c>
      <c r="E608" s="40" t="s">
        <v>196</v>
      </c>
      <c r="F608" s="40" t="str">
        <f t="shared" si="103"/>
        <v>KMR 12 Step7</v>
      </c>
      <c r="G608" s="43">
        <v>45956</v>
      </c>
      <c r="H608" s="312">
        <f t="shared" si="107"/>
        <v>3.8671036275285342E-2</v>
      </c>
      <c r="I608" s="312">
        <f t="shared" si="108"/>
        <v>1.1276538533737043E-3</v>
      </c>
      <c r="J608" s="312"/>
      <c r="K608" s="43">
        <v>45000</v>
      </c>
      <c r="L608" s="43">
        <v>3500</v>
      </c>
      <c r="M608" s="42"/>
      <c r="N608" s="42"/>
      <c r="O608" s="42"/>
      <c r="P608" s="42"/>
      <c r="Q608" s="42"/>
      <c r="R608" s="42"/>
      <c r="S608" s="42">
        <v>5000</v>
      </c>
      <c r="T608" s="42">
        <f t="shared" si="104"/>
        <v>99456</v>
      </c>
      <c r="U608" s="42">
        <f t="shared" si="109"/>
        <v>14246.36</v>
      </c>
      <c r="V608" s="42">
        <v>140000</v>
      </c>
      <c r="W608" s="42">
        <f t="shared" si="105"/>
        <v>253702.36</v>
      </c>
      <c r="X608" s="42">
        <f t="shared" si="106"/>
        <v>239456</v>
      </c>
      <c r="Y608" s="42">
        <f t="shared" si="110"/>
        <v>1352718.36</v>
      </c>
    </row>
    <row r="609" spans="1:25" ht="15.6" x14ac:dyDescent="0.3">
      <c r="A609" s="39" t="s">
        <v>171</v>
      </c>
      <c r="B609" s="40">
        <v>12</v>
      </c>
      <c r="C609" s="40" t="s">
        <v>187</v>
      </c>
      <c r="D609" s="40" t="str">
        <f t="shared" si="102"/>
        <v>KMR 12</v>
      </c>
      <c r="E609" s="40" t="s">
        <v>197</v>
      </c>
      <c r="F609" s="40" t="str">
        <f t="shared" si="103"/>
        <v>KMR 12 Step8</v>
      </c>
      <c r="G609" s="43">
        <v>47832</v>
      </c>
      <c r="H609" s="312">
        <f t="shared" si="107"/>
        <v>4.0821655496561929E-2</v>
      </c>
      <c r="I609" s="312">
        <f t="shared" si="108"/>
        <v>2.1506192212765868E-3</v>
      </c>
      <c r="J609" s="312"/>
      <c r="K609" s="43">
        <v>45000</v>
      </c>
      <c r="L609" s="43">
        <v>3500</v>
      </c>
      <c r="M609" s="42"/>
      <c r="N609" s="42"/>
      <c r="O609" s="42"/>
      <c r="P609" s="42"/>
      <c r="Q609" s="42"/>
      <c r="R609" s="42"/>
      <c r="S609" s="42">
        <v>5000</v>
      </c>
      <c r="T609" s="42">
        <f t="shared" si="104"/>
        <v>101332</v>
      </c>
      <c r="U609" s="42">
        <f t="shared" si="109"/>
        <v>14827.92</v>
      </c>
      <c r="V609" s="42">
        <v>140000</v>
      </c>
      <c r="W609" s="42">
        <f t="shared" si="105"/>
        <v>256159.91999999998</v>
      </c>
      <c r="X609" s="42">
        <f t="shared" si="106"/>
        <v>241332</v>
      </c>
      <c r="Y609" s="42">
        <f t="shared" si="110"/>
        <v>1375811.92</v>
      </c>
    </row>
    <row r="610" spans="1:25" ht="15.6" x14ac:dyDescent="0.3">
      <c r="A610" s="34" t="s">
        <v>172</v>
      </c>
      <c r="B610" s="48"/>
      <c r="C610" s="40"/>
      <c r="D610" s="40"/>
      <c r="E610" s="48"/>
      <c r="F610" s="40"/>
      <c r="G610" s="42"/>
      <c r="H610" s="312">
        <f t="shared" si="107"/>
        <v>-1</v>
      </c>
      <c r="I610" s="312"/>
      <c r="J610" s="312"/>
      <c r="K610" s="42"/>
      <c r="L610" s="42"/>
      <c r="M610" s="42"/>
      <c r="N610" s="42"/>
      <c r="O610" s="42"/>
      <c r="P610" s="42"/>
      <c r="Q610" s="42"/>
      <c r="R610" s="42"/>
      <c r="S610" s="42"/>
      <c r="T610" s="42">
        <f t="shared" si="104"/>
        <v>0</v>
      </c>
      <c r="U610" s="42"/>
      <c r="V610" s="42"/>
      <c r="W610" s="42">
        <f t="shared" si="105"/>
        <v>0</v>
      </c>
      <c r="X610" s="42">
        <f t="shared" si="106"/>
        <v>140000</v>
      </c>
      <c r="Y610" s="42"/>
    </row>
    <row r="611" spans="1:25" ht="15.6" x14ac:dyDescent="0.3">
      <c r="A611" s="39" t="s">
        <v>173</v>
      </c>
      <c r="B611" s="48">
        <v>3</v>
      </c>
      <c r="C611" s="40" t="s">
        <v>187</v>
      </c>
      <c r="D611" s="40" t="str">
        <f t="shared" si="102"/>
        <v>KMR 3</v>
      </c>
      <c r="E611" s="40" t="s">
        <v>190</v>
      </c>
      <c r="F611" s="40" t="str">
        <f t="shared" si="103"/>
        <v>KMR 3 Step1</v>
      </c>
      <c r="G611" s="41">
        <v>220729</v>
      </c>
      <c r="H611" s="312" t="e">
        <f t="shared" si="107"/>
        <v>#DIV/0!</v>
      </c>
      <c r="I611" s="312"/>
      <c r="J611" s="312"/>
      <c r="K611" s="43">
        <v>60000</v>
      </c>
      <c r="L611" s="43">
        <v>17000</v>
      </c>
      <c r="M611" s="42"/>
      <c r="N611" s="42"/>
      <c r="O611" s="42"/>
      <c r="P611" s="42"/>
      <c r="Q611" s="42"/>
      <c r="R611" s="42"/>
      <c r="S611" s="42">
        <v>11000</v>
      </c>
      <c r="T611" s="42">
        <f t="shared" si="104"/>
        <v>308729</v>
      </c>
      <c r="U611" s="42">
        <f t="shared" ref="U611:U658" si="111">G611*0.31</f>
        <v>68425.990000000005</v>
      </c>
      <c r="V611" s="42">
        <v>220000</v>
      </c>
      <c r="W611" s="42">
        <f t="shared" si="105"/>
        <v>597154.99</v>
      </c>
      <c r="X611" s="42">
        <f t="shared" si="106"/>
        <v>308729</v>
      </c>
      <c r="Y611" s="42">
        <f t="shared" ref="Y611:Y658" si="112">((T611*12)+S611+U611+V611)</f>
        <v>4004173.99</v>
      </c>
    </row>
    <row r="612" spans="1:25" ht="15.6" x14ac:dyDescent="0.3">
      <c r="A612" s="39" t="s">
        <v>173</v>
      </c>
      <c r="B612" s="48">
        <v>3</v>
      </c>
      <c r="C612" s="40" t="s">
        <v>187</v>
      </c>
      <c r="D612" s="40" t="str">
        <f t="shared" si="102"/>
        <v>KMR 3</v>
      </c>
      <c r="E612" s="40" t="s">
        <v>191</v>
      </c>
      <c r="F612" s="40" t="str">
        <f t="shared" si="103"/>
        <v>KMR 3 step 2</v>
      </c>
      <c r="G612" s="42">
        <v>228455</v>
      </c>
      <c r="H612" s="312">
        <f t="shared" si="107"/>
        <v>3.5002197264518933E-2</v>
      </c>
      <c r="I612" s="312"/>
      <c r="J612" s="312"/>
      <c r="K612" s="43">
        <v>60000</v>
      </c>
      <c r="L612" s="43">
        <v>17000</v>
      </c>
      <c r="M612" s="42"/>
      <c r="N612" s="42"/>
      <c r="O612" s="42"/>
      <c r="P612" s="42"/>
      <c r="Q612" s="42"/>
      <c r="R612" s="42"/>
      <c r="S612" s="42">
        <v>11000</v>
      </c>
      <c r="T612" s="42">
        <f t="shared" si="104"/>
        <v>316455</v>
      </c>
      <c r="U612" s="42">
        <f t="shared" si="111"/>
        <v>70821.05</v>
      </c>
      <c r="V612" s="42">
        <v>220000</v>
      </c>
      <c r="W612" s="42">
        <f t="shared" si="105"/>
        <v>607276.05000000005</v>
      </c>
      <c r="X612" s="42">
        <f t="shared" si="106"/>
        <v>536455</v>
      </c>
      <c r="Y612" s="42">
        <f t="shared" si="112"/>
        <v>4099281.05</v>
      </c>
    </row>
    <row r="613" spans="1:25" ht="15.6" x14ac:dyDescent="0.3">
      <c r="A613" s="39" t="s">
        <v>173</v>
      </c>
      <c r="B613" s="48">
        <v>3</v>
      </c>
      <c r="C613" s="40" t="s">
        <v>187</v>
      </c>
      <c r="D613" s="40" t="str">
        <f t="shared" si="102"/>
        <v>KMR 3</v>
      </c>
      <c r="E613" s="40" t="s">
        <v>192</v>
      </c>
      <c r="F613" s="40" t="str">
        <f t="shared" si="103"/>
        <v>KMR 3 Step3</v>
      </c>
      <c r="G613" s="42">
        <v>236489</v>
      </c>
      <c r="H613" s="312">
        <f t="shared" si="107"/>
        <v>3.5166663018975287E-2</v>
      </c>
      <c r="I613" s="312">
        <f t="shared" si="108"/>
        <v>1.6446575445635409E-4</v>
      </c>
      <c r="J613" s="312"/>
      <c r="K613" s="43">
        <v>60000</v>
      </c>
      <c r="L613" s="43">
        <v>17000</v>
      </c>
      <c r="M613" s="42"/>
      <c r="N613" s="42"/>
      <c r="O613" s="42"/>
      <c r="P613" s="42"/>
      <c r="Q613" s="42"/>
      <c r="R613" s="42"/>
      <c r="S613" s="42">
        <v>11000</v>
      </c>
      <c r="T613" s="42">
        <f t="shared" si="104"/>
        <v>324489</v>
      </c>
      <c r="U613" s="42">
        <f t="shared" si="111"/>
        <v>73311.59</v>
      </c>
      <c r="V613" s="42">
        <v>220000</v>
      </c>
      <c r="W613" s="42">
        <f t="shared" si="105"/>
        <v>617800.59</v>
      </c>
      <c r="X613" s="42">
        <f t="shared" si="106"/>
        <v>544489</v>
      </c>
      <c r="Y613" s="42">
        <f t="shared" si="112"/>
        <v>4198179.59</v>
      </c>
    </row>
    <row r="614" spans="1:25" ht="15.6" x14ac:dyDescent="0.3">
      <c r="A614" s="39" t="s">
        <v>173</v>
      </c>
      <c r="B614" s="48">
        <v>3</v>
      </c>
      <c r="C614" s="40" t="s">
        <v>187</v>
      </c>
      <c r="D614" s="40" t="str">
        <f t="shared" si="102"/>
        <v>KMR 3</v>
      </c>
      <c r="E614" s="40" t="s">
        <v>193</v>
      </c>
      <c r="F614" s="40" t="str">
        <f t="shared" si="103"/>
        <v>KMR 3 Step4</v>
      </c>
      <c r="G614" s="42">
        <v>244833</v>
      </c>
      <c r="H614" s="312">
        <f t="shared" si="107"/>
        <v>3.5282824993974352E-2</v>
      </c>
      <c r="I614" s="312">
        <f t="shared" si="108"/>
        <v>1.1616197499906417E-4</v>
      </c>
      <c r="J614" s="312"/>
      <c r="K614" s="43">
        <v>60000</v>
      </c>
      <c r="L614" s="43">
        <v>17000</v>
      </c>
      <c r="M614" s="42"/>
      <c r="N614" s="42"/>
      <c r="O614" s="42"/>
      <c r="P614" s="42"/>
      <c r="Q614" s="42"/>
      <c r="R614" s="42"/>
      <c r="S614" s="42">
        <v>11000</v>
      </c>
      <c r="T614" s="42">
        <f t="shared" si="104"/>
        <v>332833</v>
      </c>
      <c r="U614" s="42">
        <f t="shared" si="111"/>
        <v>75898.23</v>
      </c>
      <c r="V614" s="42">
        <v>220000</v>
      </c>
      <c r="W614" s="42">
        <f t="shared" si="105"/>
        <v>628731.23</v>
      </c>
      <c r="X614" s="42">
        <f t="shared" si="106"/>
        <v>552833</v>
      </c>
      <c r="Y614" s="42">
        <f t="shared" si="112"/>
        <v>4300894.2300000004</v>
      </c>
    </row>
    <row r="615" spans="1:25" ht="15.6" x14ac:dyDescent="0.3">
      <c r="A615" s="39" t="s">
        <v>173</v>
      </c>
      <c r="B615" s="48">
        <v>3</v>
      </c>
      <c r="C615" s="40" t="s">
        <v>187</v>
      </c>
      <c r="D615" s="40" t="str">
        <f t="shared" si="102"/>
        <v>KMR 3</v>
      </c>
      <c r="E615" s="40" t="s">
        <v>194</v>
      </c>
      <c r="F615" s="40" t="str">
        <f t="shared" si="103"/>
        <v>KMR 3 Step5</v>
      </c>
      <c r="G615" s="43">
        <v>253485</v>
      </c>
      <c r="H615" s="312">
        <f t="shared" si="107"/>
        <v>3.5338373503571822E-2</v>
      </c>
      <c r="I615" s="312">
        <f t="shared" si="108"/>
        <v>5.5548509597470874E-5</v>
      </c>
      <c r="J615" s="312"/>
      <c r="K615" s="43">
        <v>60000</v>
      </c>
      <c r="L615" s="43">
        <v>17000</v>
      </c>
      <c r="M615" s="42"/>
      <c r="N615" s="42"/>
      <c r="O615" s="42"/>
      <c r="P615" s="42"/>
      <c r="Q615" s="42"/>
      <c r="R615" s="42"/>
      <c r="S615" s="42">
        <v>11000</v>
      </c>
      <c r="T615" s="42">
        <f t="shared" si="104"/>
        <v>341485</v>
      </c>
      <c r="U615" s="42">
        <f t="shared" si="111"/>
        <v>78580.350000000006</v>
      </c>
      <c r="V615" s="42">
        <v>220000</v>
      </c>
      <c r="W615" s="42">
        <f t="shared" si="105"/>
        <v>640065.35</v>
      </c>
      <c r="X615" s="42">
        <f t="shared" si="106"/>
        <v>561485</v>
      </c>
      <c r="Y615" s="42">
        <f t="shared" si="112"/>
        <v>4407400.3499999996</v>
      </c>
    </row>
    <row r="616" spans="1:25" ht="15.6" x14ac:dyDescent="0.3">
      <c r="A616" s="39" t="s">
        <v>173</v>
      </c>
      <c r="B616" s="48">
        <v>3</v>
      </c>
      <c r="C616" s="40" t="s">
        <v>187</v>
      </c>
      <c r="D616" s="40" t="str">
        <f t="shared" si="102"/>
        <v>KMR 3</v>
      </c>
      <c r="E616" s="40" t="s">
        <v>195</v>
      </c>
      <c r="F616" s="40" t="str">
        <f t="shared" si="103"/>
        <v>KMR 3 Step6</v>
      </c>
      <c r="G616" s="43">
        <v>262447</v>
      </c>
      <c r="H616" s="312">
        <f t="shared" si="107"/>
        <v>3.535514921987494E-2</v>
      </c>
      <c r="I616" s="312">
        <f t="shared" si="108"/>
        <v>1.6775716303117638E-5</v>
      </c>
      <c r="J616" s="312"/>
      <c r="K616" s="43">
        <v>60000</v>
      </c>
      <c r="L616" s="43">
        <v>17000</v>
      </c>
      <c r="M616" s="42"/>
      <c r="N616" s="42"/>
      <c r="O616" s="42"/>
      <c r="P616" s="42"/>
      <c r="Q616" s="42"/>
      <c r="R616" s="42"/>
      <c r="S616" s="42">
        <v>11000</v>
      </c>
      <c r="T616" s="42">
        <f t="shared" si="104"/>
        <v>350447</v>
      </c>
      <c r="U616" s="42">
        <f t="shared" si="111"/>
        <v>81358.569999999992</v>
      </c>
      <c r="V616" s="42">
        <v>220000</v>
      </c>
      <c r="W616" s="42">
        <f t="shared" si="105"/>
        <v>651805.57000000007</v>
      </c>
      <c r="X616" s="42">
        <f t="shared" si="106"/>
        <v>570447</v>
      </c>
      <c r="Y616" s="42">
        <f t="shared" si="112"/>
        <v>4517722.57</v>
      </c>
    </row>
    <row r="617" spans="1:25" ht="15.6" x14ac:dyDescent="0.3">
      <c r="A617" s="39" t="s">
        <v>173</v>
      </c>
      <c r="B617" s="48">
        <v>3</v>
      </c>
      <c r="C617" s="40" t="s">
        <v>187</v>
      </c>
      <c r="D617" s="40" t="str">
        <f t="shared" si="102"/>
        <v>KMR 3</v>
      </c>
      <c r="E617" s="40" t="s">
        <v>196</v>
      </c>
      <c r="F617" s="40" t="str">
        <f t="shared" si="103"/>
        <v>KMR 3 Step7</v>
      </c>
      <c r="G617" s="43">
        <v>272026</v>
      </c>
      <c r="H617" s="312">
        <f t="shared" si="107"/>
        <v>3.6498797852518791E-2</v>
      </c>
      <c r="I617" s="312">
        <f t="shared" si="108"/>
        <v>1.1436486326438511E-3</v>
      </c>
      <c r="J617" s="312"/>
      <c r="K617" s="43">
        <v>60000</v>
      </c>
      <c r="L617" s="43">
        <v>17000</v>
      </c>
      <c r="M617" s="42"/>
      <c r="N617" s="42"/>
      <c r="O617" s="42"/>
      <c r="P617" s="42"/>
      <c r="Q617" s="42"/>
      <c r="R617" s="42"/>
      <c r="S617" s="42">
        <v>11000</v>
      </c>
      <c r="T617" s="42">
        <f t="shared" si="104"/>
        <v>360026</v>
      </c>
      <c r="U617" s="42">
        <f t="shared" si="111"/>
        <v>84328.06</v>
      </c>
      <c r="V617" s="42">
        <v>220000</v>
      </c>
      <c r="W617" s="42">
        <f t="shared" si="105"/>
        <v>664354.06000000006</v>
      </c>
      <c r="X617" s="42">
        <f t="shared" si="106"/>
        <v>580026</v>
      </c>
      <c r="Y617" s="42">
        <f t="shared" si="112"/>
        <v>4635640.0599999996</v>
      </c>
    </row>
    <row r="618" spans="1:25" ht="15.6" x14ac:dyDescent="0.3">
      <c r="A618" s="39" t="s">
        <v>173</v>
      </c>
      <c r="B618" s="48">
        <v>3</v>
      </c>
      <c r="C618" s="40" t="s">
        <v>187</v>
      </c>
      <c r="D618" s="40" t="str">
        <f t="shared" si="102"/>
        <v>KMR 3</v>
      </c>
      <c r="E618" s="40" t="s">
        <v>197</v>
      </c>
      <c r="F618" s="40" t="str">
        <f t="shared" si="103"/>
        <v>KMR 3 Step8</v>
      </c>
      <c r="G618" s="43">
        <v>282533</v>
      </c>
      <c r="H618" s="312">
        <f t="shared" si="107"/>
        <v>3.8624984376493421E-2</v>
      </c>
      <c r="I618" s="312">
        <f t="shared" si="108"/>
        <v>2.1261865239746297E-3</v>
      </c>
      <c r="J618" s="312"/>
      <c r="K618" s="43">
        <v>60000</v>
      </c>
      <c r="L618" s="43">
        <v>17000</v>
      </c>
      <c r="M618" s="42"/>
      <c r="N618" s="42"/>
      <c r="O618" s="42"/>
      <c r="P618" s="42"/>
      <c r="Q618" s="42"/>
      <c r="R618" s="42"/>
      <c r="S618" s="42">
        <v>11000</v>
      </c>
      <c r="T618" s="42">
        <f t="shared" si="104"/>
        <v>370533</v>
      </c>
      <c r="U618" s="42">
        <f t="shared" si="111"/>
        <v>87585.23</v>
      </c>
      <c r="V618" s="42">
        <v>220000</v>
      </c>
      <c r="W618" s="42">
        <f t="shared" si="105"/>
        <v>678118.23</v>
      </c>
      <c r="X618" s="42">
        <f t="shared" si="106"/>
        <v>590533</v>
      </c>
      <c r="Y618" s="42">
        <f t="shared" si="112"/>
        <v>4764981.2300000004</v>
      </c>
    </row>
    <row r="619" spans="1:25" ht="15.6" x14ac:dyDescent="0.3">
      <c r="A619" s="49" t="s">
        <v>174</v>
      </c>
      <c r="B619" s="48">
        <v>4</v>
      </c>
      <c r="C619" s="40" t="s">
        <v>187</v>
      </c>
      <c r="D619" s="40" t="str">
        <f t="shared" si="102"/>
        <v>KMR 4</v>
      </c>
      <c r="E619" s="40" t="s">
        <v>190</v>
      </c>
      <c r="F619" s="40" t="str">
        <f t="shared" si="103"/>
        <v>KMR 4 Step1</v>
      </c>
      <c r="G619" s="1">
        <v>192034</v>
      </c>
      <c r="H619" s="312">
        <f t="shared" si="107"/>
        <v>-0.3203130253811059</v>
      </c>
      <c r="I619" s="312"/>
      <c r="J619" s="312"/>
      <c r="K619" s="1">
        <v>60000</v>
      </c>
      <c r="L619" s="1">
        <v>15000</v>
      </c>
      <c r="M619" s="42"/>
      <c r="N619" s="42"/>
      <c r="O619" s="42"/>
      <c r="P619" s="42"/>
      <c r="Q619" s="42"/>
      <c r="R619" s="42"/>
      <c r="S619" s="42">
        <v>11000</v>
      </c>
      <c r="T619" s="42">
        <f t="shared" si="104"/>
        <v>278034</v>
      </c>
      <c r="U619" s="42">
        <f t="shared" si="111"/>
        <v>59530.54</v>
      </c>
      <c r="V619" s="1">
        <v>200000</v>
      </c>
      <c r="W619" s="42">
        <f t="shared" si="105"/>
        <v>537564.54</v>
      </c>
      <c r="X619" s="42">
        <f t="shared" si="106"/>
        <v>498034</v>
      </c>
      <c r="Y619" s="42">
        <f t="shared" si="112"/>
        <v>3606938.54</v>
      </c>
    </row>
    <row r="620" spans="1:25" ht="15.6" x14ac:dyDescent="0.3">
      <c r="A620" s="49" t="s">
        <v>174</v>
      </c>
      <c r="B620" s="48">
        <v>4</v>
      </c>
      <c r="C620" s="40" t="s">
        <v>187</v>
      </c>
      <c r="D620" s="40" t="str">
        <f t="shared" si="102"/>
        <v>KMR 4</v>
      </c>
      <c r="E620" s="40" t="s">
        <v>191</v>
      </c>
      <c r="F620" s="40" t="str">
        <f t="shared" si="103"/>
        <v>KMR 4 step 2</v>
      </c>
      <c r="G620" s="42">
        <v>199235</v>
      </c>
      <c r="H620" s="312">
        <f t="shared" si="107"/>
        <v>3.7498567961923412E-2</v>
      </c>
      <c r="I620" s="312"/>
      <c r="J620" s="312"/>
      <c r="K620" s="1">
        <v>60000</v>
      </c>
      <c r="L620" s="1">
        <v>15000</v>
      </c>
      <c r="M620" s="42"/>
      <c r="N620" s="42"/>
      <c r="O620" s="42"/>
      <c r="P620" s="42"/>
      <c r="Q620" s="42"/>
      <c r="R620" s="42"/>
      <c r="S620" s="42">
        <v>11000</v>
      </c>
      <c r="T620" s="42">
        <f t="shared" si="104"/>
        <v>285235</v>
      </c>
      <c r="U620" s="42">
        <f t="shared" si="111"/>
        <v>61762.85</v>
      </c>
      <c r="V620" s="1">
        <v>200000</v>
      </c>
      <c r="W620" s="42">
        <f t="shared" si="105"/>
        <v>546997.85</v>
      </c>
      <c r="X620" s="42">
        <f t="shared" si="106"/>
        <v>485235</v>
      </c>
      <c r="Y620" s="42">
        <f t="shared" si="112"/>
        <v>3695582.85</v>
      </c>
    </row>
    <row r="621" spans="1:25" ht="15.6" x14ac:dyDescent="0.3">
      <c r="A621" s="49" t="s">
        <v>174</v>
      </c>
      <c r="B621" s="48">
        <v>4</v>
      </c>
      <c r="C621" s="40" t="s">
        <v>187</v>
      </c>
      <c r="D621" s="40" t="str">
        <f t="shared" si="102"/>
        <v>KMR 4</v>
      </c>
      <c r="E621" s="40" t="s">
        <v>192</v>
      </c>
      <c r="F621" s="40" t="str">
        <f t="shared" si="103"/>
        <v>KMR 4 Step3</v>
      </c>
      <c r="G621" s="42">
        <v>206725</v>
      </c>
      <c r="H621" s="312">
        <f t="shared" si="107"/>
        <v>3.7593796270735565E-2</v>
      </c>
      <c r="I621" s="312">
        <f t="shared" si="108"/>
        <v>9.5228308812152218E-5</v>
      </c>
      <c r="J621" s="312"/>
      <c r="K621" s="1">
        <v>60000</v>
      </c>
      <c r="L621" s="1">
        <v>15000</v>
      </c>
      <c r="M621" s="42"/>
      <c r="N621" s="42"/>
      <c r="O621" s="42"/>
      <c r="P621" s="42"/>
      <c r="Q621" s="42"/>
      <c r="R621" s="42"/>
      <c r="S621" s="42">
        <v>11000</v>
      </c>
      <c r="T621" s="42">
        <f t="shared" si="104"/>
        <v>292725</v>
      </c>
      <c r="U621" s="42">
        <f t="shared" si="111"/>
        <v>64084.75</v>
      </c>
      <c r="V621" s="1">
        <v>200000</v>
      </c>
      <c r="W621" s="42">
        <f t="shared" si="105"/>
        <v>556809.75</v>
      </c>
      <c r="X621" s="42">
        <f t="shared" si="106"/>
        <v>492725</v>
      </c>
      <c r="Y621" s="42">
        <f t="shared" si="112"/>
        <v>3787784.75</v>
      </c>
    </row>
    <row r="622" spans="1:25" ht="15.6" x14ac:dyDescent="0.3">
      <c r="A622" s="49" t="s">
        <v>174</v>
      </c>
      <c r="B622" s="48">
        <v>4</v>
      </c>
      <c r="C622" s="40" t="s">
        <v>187</v>
      </c>
      <c r="D622" s="40" t="str">
        <f t="shared" si="102"/>
        <v>KMR 4</v>
      </c>
      <c r="E622" s="40" t="s">
        <v>193</v>
      </c>
      <c r="F622" s="40" t="str">
        <f t="shared" si="103"/>
        <v>KMR 4 Step4</v>
      </c>
      <c r="G622" s="42">
        <v>214502</v>
      </c>
      <c r="H622" s="312">
        <f t="shared" si="107"/>
        <v>3.7620026605393639E-2</v>
      </c>
      <c r="I622" s="312">
        <f t="shared" si="108"/>
        <v>2.6230334658074173E-5</v>
      </c>
      <c r="J622" s="312"/>
      <c r="K622" s="1">
        <v>60000</v>
      </c>
      <c r="L622" s="1">
        <v>15000</v>
      </c>
      <c r="M622" s="42"/>
      <c r="N622" s="42"/>
      <c r="O622" s="42"/>
      <c r="P622" s="42"/>
      <c r="Q622" s="42"/>
      <c r="R622" s="42"/>
      <c r="S622" s="42">
        <v>11000</v>
      </c>
      <c r="T622" s="42">
        <f t="shared" si="104"/>
        <v>300502</v>
      </c>
      <c r="U622" s="42">
        <f t="shared" si="111"/>
        <v>66495.62</v>
      </c>
      <c r="V622" s="1">
        <v>200000</v>
      </c>
      <c r="W622" s="42">
        <f t="shared" si="105"/>
        <v>566997.62</v>
      </c>
      <c r="X622" s="42">
        <f t="shared" si="106"/>
        <v>500502</v>
      </c>
      <c r="Y622" s="42">
        <f t="shared" si="112"/>
        <v>3883519.62</v>
      </c>
    </row>
    <row r="623" spans="1:25" ht="15.6" x14ac:dyDescent="0.3">
      <c r="A623" s="49" t="s">
        <v>174</v>
      </c>
      <c r="B623" s="48">
        <v>4</v>
      </c>
      <c r="C623" s="40" t="s">
        <v>187</v>
      </c>
      <c r="D623" s="40" t="str">
        <f t="shared" si="102"/>
        <v>KMR 4</v>
      </c>
      <c r="E623" s="40" t="s">
        <v>194</v>
      </c>
      <c r="F623" s="40" t="str">
        <f t="shared" si="103"/>
        <v>KMR 4 Step5</v>
      </c>
      <c r="G623" s="43">
        <v>222567</v>
      </c>
      <c r="H623" s="312">
        <f t="shared" si="107"/>
        <v>3.7598717028279459E-2</v>
      </c>
      <c r="I623" s="312">
        <f t="shared" si="108"/>
        <v>-2.1309577114179967E-5</v>
      </c>
      <c r="J623" s="312"/>
      <c r="K623" s="1">
        <v>60000</v>
      </c>
      <c r="L623" s="1">
        <v>15000</v>
      </c>
      <c r="M623" s="42"/>
      <c r="N623" s="42"/>
      <c r="O623" s="42"/>
      <c r="P623" s="42"/>
      <c r="Q623" s="42"/>
      <c r="R623" s="42"/>
      <c r="S623" s="42">
        <v>11000</v>
      </c>
      <c r="T623" s="42">
        <f t="shared" si="104"/>
        <v>308567</v>
      </c>
      <c r="U623" s="42">
        <f t="shared" si="111"/>
        <v>68995.77</v>
      </c>
      <c r="V623" s="1">
        <v>200000</v>
      </c>
      <c r="W623" s="42">
        <f t="shared" si="105"/>
        <v>577562.77</v>
      </c>
      <c r="X623" s="42">
        <f t="shared" si="106"/>
        <v>508567</v>
      </c>
      <c r="Y623" s="42">
        <f t="shared" si="112"/>
        <v>3982799.77</v>
      </c>
    </row>
    <row r="624" spans="1:25" ht="15.6" x14ac:dyDescent="0.3">
      <c r="A624" s="49" t="s">
        <v>174</v>
      </c>
      <c r="B624" s="48">
        <v>4</v>
      </c>
      <c r="C624" s="40" t="s">
        <v>187</v>
      </c>
      <c r="D624" s="40" t="str">
        <f t="shared" si="102"/>
        <v>KMR 4</v>
      </c>
      <c r="E624" s="40" t="s">
        <v>195</v>
      </c>
      <c r="F624" s="40" t="str">
        <f t="shared" si="103"/>
        <v>KMR 4 Step6</v>
      </c>
      <c r="G624" s="43">
        <v>230921</v>
      </c>
      <c r="H624" s="312">
        <f t="shared" si="107"/>
        <v>3.7534764812393574E-2</v>
      </c>
      <c r="I624" s="312">
        <f t="shared" si="108"/>
        <v>-6.3952215885884622E-5</v>
      </c>
      <c r="J624" s="312"/>
      <c r="K624" s="1">
        <v>60000</v>
      </c>
      <c r="L624" s="1">
        <v>15000</v>
      </c>
      <c r="M624" s="42"/>
      <c r="N624" s="42"/>
      <c r="O624" s="42"/>
      <c r="P624" s="42"/>
      <c r="Q624" s="42"/>
      <c r="R624" s="42"/>
      <c r="S624" s="42">
        <v>11000</v>
      </c>
      <c r="T624" s="42">
        <f t="shared" si="104"/>
        <v>316921</v>
      </c>
      <c r="U624" s="42">
        <f t="shared" si="111"/>
        <v>71585.509999999995</v>
      </c>
      <c r="V624" s="1">
        <v>200000</v>
      </c>
      <c r="W624" s="42">
        <f t="shared" si="105"/>
        <v>588506.51</v>
      </c>
      <c r="X624" s="42">
        <f t="shared" si="106"/>
        <v>516921</v>
      </c>
      <c r="Y624" s="42">
        <f t="shared" si="112"/>
        <v>4085637.51</v>
      </c>
    </row>
    <row r="625" spans="1:25" ht="15.6" x14ac:dyDescent="0.3">
      <c r="A625" s="49" t="s">
        <v>174</v>
      </c>
      <c r="B625" s="48">
        <v>4</v>
      </c>
      <c r="C625" s="40" t="s">
        <v>187</v>
      </c>
      <c r="D625" s="40" t="str">
        <f t="shared" si="102"/>
        <v>KMR 4</v>
      </c>
      <c r="E625" s="40" t="s">
        <v>196</v>
      </c>
      <c r="F625" s="40" t="str">
        <f t="shared" si="103"/>
        <v>KMR 4 Step7</v>
      </c>
      <c r="G625" s="43">
        <v>239850</v>
      </c>
      <c r="H625" s="312">
        <f t="shared" si="107"/>
        <v>3.8666903399864019E-2</v>
      </c>
      <c r="I625" s="312">
        <f t="shared" si="108"/>
        <v>1.1321385874704451E-3</v>
      </c>
      <c r="J625" s="312"/>
      <c r="K625" s="1">
        <v>60000</v>
      </c>
      <c r="L625" s="1">
        <v>15000</v>
      </c>
      <c r="M625" s="42"/>
      <c r="N625" s="42"/>
      <c r="O625" s="42"/>
      <c r="P625" s="42"/>
      <c r="Q625" s="42"/>
      <c r="R625" s="42"/>
      <c r="S625" s="42">
        <v>11000</v>
      </c>
      <c r="T625" s="42">
        <f t="shared" si="104"/>
        <v>325850</v>
      </c>
      <c r="U625" s="42">
        <f t="shared" si="111"/>
        <v>74353.5</v>
      </c>
      <c r="V625" s="1">
        <v>200000</v>
      </c>
      <c r="W625" s="42">
        <f t="shared" si="105"/>
        <v>600203.5</v>
      </c>
      <c r="X625" s="42">
        <f t="shared" si="106"/>
        <v>525850</v>
      </c>
      <c r="Y625" s="42">
        <f t="shared" si="112"/>
        <v>4195553.5</v>
      </c>
    </row>
    <row r="626" spans="1:25" ht="15.6" x14ac:dyDescent="0.3">
      <c r="A626" s="49" t="s">
        <v>174</v>
      </c>
      <c r="B626" s="48">
        <v>4</v>
      </c>
      <c r="C626" s="40" t="s">
        <v>187</v>
      </c>
      <c r="D626" s="40" t="str">
        <f t="shared" si="102"/>
        <v>KMR 4</v>
      </c>
      <c r="E626" s="40" t="s">
        <v>197</v>
      </c>
      <c r="F626" s="40" t="str">
        <f t="shared" si="103"/>
        <v>KMR 4 Step8</v>
      </c>
      <c r="G626" s="43">
        <v>249644</v>
      </c>
      <c r="H626" s="312">
        <f t="shared" si="107"/>
        <v>4.0833854492391075E-2</v>
      </c>
      <c r="I626" s="312">
        <f t="shared" si="108"/>
        <v>2.1669510925270558E-3</v>
      </c>
      <c r="J626" s="312"/>
      <c r="K626" s="1">
        <v>60000</v>
      </c>
      <c r="L626" s="1">
        <v>15000</v>
      </c>
      <c r="M626" s="42"/>
      <c r="N626" s="42"/>
      <c r="O626" s="42"/>
      <c r="P626" s="42"/>
      <c r="Q626" s="42"/>
      <c r="R626" s="42"/>
      <c r="S626" s="42">
        <v>11000</v>
      </c>
      <c r="T626" s="42">
        <f t="shared" si="104"/>
        <v>335644</v>
      </c>
      <c r="U626" s="42">
        <f t="shared" si="111"/>
        <v>77389.64</v>
      </c>
      <c r="V626" s="1">
        <v>200000</v>
      </c>
      <c r="W626" s="42">
        <f t="shared" si="105"/>
        <v>613033.64</v>
      </c>
      <c r="X626" s="42">
        <f t="shared" si="106"/>
        <v>535644</v>
      </c>
      <c r="Y626" s="42">
        <f t="shared" si="112"/>
        <v>4316117.6400000006</v>
      </c>
    </row>
    <row r="627" spans="1:25" ht="15.6" x14ac:dyDescent="0.3">
      <c r="A627" s="49" t="s">
        <v>175</v>
      </c>
      <c r="B627" s="48">
        <v>5</v>
      </c>
      <c r="C627" s="40" t="s">
        <v>187</v>
      </c>
      <c r="D627" s="40" t="str">
        <f t="shared" si="102"/>
        <v>KMR 5</v>
      </c>
      <c r="E627" s="40" t="s">
        <v>190</v>
      </c>
      <c r="F627" s="40" t="str">
        <f t="shared" si="103"/>
        <v>KMR 5 Step1</v>
      </c>
      <c r="G627" s="42">
        <v>165149</v>
      </c>
      <c r="H627" s="312">
        <f t="shared" si="107"/>
        <v>-0.33846196984505938</v>
      </c>
      <c r="I627" s="312"/>
      <c r="J627" s="312"/>
      <c r="K627" s="43">
        <v>45000</v>
      </c>
      <c r="L627" s="43">
        <v>14000</v>
      </c>
      <c r="M627" s="42"/>
      <c r="N627" s="42"/>
      <c r="O627" s="42"/>
      <c r="P627" s="42"/>
      <c r="Q627" s="42"/>
      <c r="R627" s="42"/>
      <c r="S627" s="42">
        <v>11000</v>
      </c>
      <c r="T627" s="42">
        <f t="shared" si="104"/>
        <v>235149</v>
      </c>
      <c r="U627" s="42">
        <f t="shared" si="111"/>
        <v>51196.19</v>
      </c>
      <c r="V627" s="42">
        <v>180000</v>
      </c>
      <c r="W627" s="42">
        <f t="shared" si="105"/>
        <v>466345.19</v>
      </c>
      <c r="X627" s="42">
        <f t="shared" si="106"/>
        <v>435149</v>
      </c>
      <c r="Y627" s="42">
        <f t="shared" si="112"/>
        <v>3063984.19</v>
      </c>
    </row>
    <row r="628" spans="1:25" ht="15.6" x14ac:dyDescent="0.3">
      <c r="A628" s="49" t="s">
        <v>175</v>
      </c>
      <c r="B628" s="48">
        <v>5</v>
      </c>
      <c r="C628" s="40" t="s">
        <v>187</v>
      </c>
      <c r="D628" s="40" t="str">
        <f t="shared" si="102"/>
        <v>KMR 5</v>
      </c>
      <c r="E628" s="40" t="s">
        <v>191</v>
      </c>
      <c r="F628" s="40" t="str">
        <f t="shared" si="103"/>
        <v>KMR 5 step 2</v>
      </c>
      <c r="G628" s="42">
        <v>171755</v>
      </c>
      <c r="H628" s="312">
        <f t="shared" si="107"/>
        <v>4.0000242205523499E-2</v>
      </c>
      <c r="I628" s="312"/>
      <c r="J628" s="312"/>
      <c r="K628" s="43">
        <v>45000</v>
      </c>
      <c r="L628" s="43">
        <v>14000</v>
      </c>
      <c r="M628" s="42"/>
      <c r="N628" s="42"/>
      <c r="O628" s="42"/>
      <c r="P628" s="42"/>
      <c r="Q628" s="42"/>
      <c r="R628" s="42"/>
      <c r="S628" s="42">
        <v>11000</v>
      </c>
      <c r="T628" s="42">
        <f t="shared" si="104"/>
        <v>241755</v>
      </c>
      <c r="U628" s="42">
        <f t="shared" si="111"/>
        <v>53244.05</v>
      </c>
      <c r="V628" s="42">
        <v>180000</v>
      </c>
      <c r="W628" s="42">
        <f t="shared" si="105"/>
        <v>474999.05</v>
      </c>
      <c r="X628" s="42">
        <f t="shared" si="106"/>
        <v>421755</v>
      </c>
      <c r="Y628" s="42">
        <f t="shared" si="112"/>
        <v>3145304.05</v>
      </c>
    </row>
    <row r="629" spans="1:25" ht="15.6" x14ac:dyDescent="0.3">
      <c r="A629" s="49" t="s">
        <v>175</v>
      </c>
      <c r="B629" s="48">
        <v>5</v>
      </c>
      <c r="C629" s="40" t="s">
        <v>187</v>
      </c>
      <c r="D629" s="40" t="str">
        <f t="shared" si="102"/>
        <v>KMR 5</v>
      </c>
      <c r="E629" s="40" t="s">
        <v>192</v>
      </c>
      <c r="F629" s="40" t="str">
        <f t="shared" si="103"/>
        <v>KMR 5 Step3</v>
      </c>
      <c r="G629" s="42">
        <v>178625</v>
      </c>
      <c r="H629" s="312">
        <f t="shared" si="107"/>
        <v>3.9998835550638989E-2</v>
      </c>
      <c r="I629" s="312">
        <f t="shared" si="108"/>
        <v>-1.406654884510139E-6</v>
      </c>
      <c r="J629" s="312"/>
      <c r="K629" s="43">
        <v>45000</v>
      </c>
      <c r="L629" s="43">
        <v>14000</v>
      </c>
      <c r="M629" s="42"/>
      <c r="N629" s="42"/>
      <c r="O629" s="42"/>
      <c r="P629" s="42"/>
      <c r="Q629" s="42"/>
      <c r="R629" s="42"/>
      <c r="S629" s="42">
        <v>11000</v>
      </c>
      <c r="T629" s="42">
        <f t="shared" si="104"/>
        <v>248625</v>
      </c>
      <c r="U629" s="42">
        <f t="shared" si="111"/>
        <v>55373.75</v>
      </c>
      <c r="V629" s="42">
        <v>180000</v>
      </c>
      <c r="W629" s="42">
        <f t="shared" si="105"/>
        <v>483998.75</v>
      </c>
      <c r="X629" s="42">
        <f t="shared" si="106"/>
        <v>428625</v>
      </c>
      <c r="Y629" s="42">
        <f t="shared" si="112"/>
        <v>3229873.75</v>
      </c>
    </row>
    <row r="630" spans="1:25" ht="15.6" x14ac:dyDescent="0.3">
      <c r="A630" s="49" t="s">
        <v>175</v>
      </c>
      <c r="B630" s="48">
        <v>5</v>
      </c>
      <c r="C630" s="40" t="s">
        <v>187</v>
      </c>
      <c r="D630" s="40" t="str">
        <f t="shared" si="102"/>
        <v>KMR 5</v>
      </c>
      <c r="E630" s="40" t="s">
        <v>193</v>
      </c>
      <c r="F630" s="40" t="str">
        <f t="shared" si="103"/>
        <v>KMR 5 Step4</v>
      </c>
      <c r="G630" s="42">
        <v>185760</v>
      </c>
      <c r="H630" s="312">
        <f t="shared" si="107"/>
        <v>3.9944016794961512E-2</v>
      </c>
      <c r="I630" s="312">
        <f t="shared" si="108"/>
        <v>-5.4818755677477071E-5</v>
      </c>
      <c r="J630" s="312"/>
      <c r="K630" s="43">
        <v>45000</v>
      </c>
      <c r="L630" s="43">
        <v>14000</v>
      </c>
      <c r="M630" s="42"/>
      <c r="N630" s="42"/>
      <c r="O630" s="42"/>
      <c r="P630" s="42"/>
      <c r="Q630" s="42"/>
      <c r="R630" s="42"/>
      <c r="S630" s="42">
        <v>11000</v>
      </c>
      <c r="T630" s="42">
        <f t="shared" si="104"/>
        <v>255760</v>
      </c>
      <c r="U630" s="42">
        <f t="shared" si="111"/>
        <v>57585.599999999999</v>
      </c>
      <c r="V630" s="42">
        <v>180000</v>
      </c>
      <c r="W630" s="42">
        <f t="shared" si="105"/>
        <v>493345.6</v>
      </c>
      <c r="X630" s="42">
        <f t="shared" si="106"/>
        <v>435760</v>
      </c>
      <c r="Y630" s="42">
        <f t="shared" si="112"/>
        <v>3317705.6</v>
      </c>
    </row>
    <row r="631" spans="1:25" ht="15.6" x14ac:dyDescent="0.3">
      <c r="A631" s="49" t="s">
        <v>175</v>
      </c>
      <c r="B631" s="48">
        <v>5</v>
      </c>
      <c r="C631" s="40" t="s">
        <v>187</v>
      </c>
      <c r="D631" s="40" t="str">
        <f t="shared" si="102"/>
        <v>KMR 5</v>
      </c>
      <c r="E631" s="40" t="s">
        <v>194</v>
      </c>
      <c r="F631" s="40" t="str">
        <f t="shared" si="103"/>
        <v>KMR 5 Step5</v>
      </c>
      <c r="G631" s="43">
        <v>193158</v>
      </c>
      <c r="H631" s="312">
        <f t="shared" si="107"/>
        <v>3.9825581395348836E-2</v>
      </c>
      <c r="I631" s="312">
        <f t="shared" si="108"/>
        <v>-1.1843539961267635E-4</v>
      </c>
      <c r="J631" s="312"/>
      <c r="K631" s="43">
        <v>45000</v>
      </c>
      <c r="L631" s="43">
        <v>14000</v>
      </c>
      <c r="M631" s="42"/>
      <c r="N631" s="42"/>
      <c r="O631" s="42"/>
      <c r="P631" s="42"/>
      <c r="Q631" s="42"/>
      <c r="R631" s="42"/>
      <c r="S631" s="42">
        <v>11000</v>
      </c>
      <c r="T631" s="42">
        <f t="shared" si="104"/>
        <v>263158</v>
      </c>
      <c r="U631" s="42">
        <f t="shared" si="111"/>
        <v>59878.98</v>
      </c>
      <c r="V631" s="42">
        <v>180000</v>
      </c>
      <c r="W631" s="42">
        <f t="shared" si="105"/>
        <v>503036.98</v>
      </c>
      <c r="X631" s="42">
        <f t="shared" si="106"/>
        <v>443158</v>
      </c>
      <c r="Y631" s="42">
        <f t="shared" si="112"/>
        <v>3408774.98</v>
      </c>
    </row>
    <row r="632" spans="1:25" ht="15.6" x14ac:dyDescent="0.3">
      <c r="A632" s="49" t="s">
        <v>175</v>
      </c>
      <c r="B632" s="48">
        <v>5</v>
      </c>
      <c r="C632" s="40" t="s">
        <v>187</v>
      </c>
      <c r="D632" s="40" t="str">
        <f t="shared" si="102"/>
        <v>KMR 5</v>
      </c>
      <c r="E632" s="40" t="s">
        <v>195</v>
      </c>
      <c r="F632" s="40" t="str">
        <f t="shared" si="103"/>
        <v>KMR 5 Step6</v>
      </c>
      <c r="G632" s="43">
        <v>200821</v>
      </c>
      <c r="H632" s="312">
        <f t="shared" si="107"/>
        <v>3.9672185464749064E-2</v>
      </c>
      <c r="I632" s="312">
        <f t="shared" si="108"/>
        <v>-1.5339593059977147E-4</v>
      </c>
      <c r="J632" s="312"/>
      <c r="K632" s="43">
        <v>45000</v>
      </c>
      <c r="L632" s="43">
        <v>14000</v>
      </c>
      <c r="M632" s="42"/>
      <c r="N632" s="42"/>
      <c r="O632" s="42"/>
      <c r="P632" s="42"/>
      <c r="Q632" s="42"/>
      <c r="R632" s="42"/>
      <c r="S632" s="42">
        <v>11000</v>
      </c>
      <c r="T632" s="42">
        <f t="shared" si="104"/>
        <v>270821</v>
      </c>
      <c r="U632" s="42">
        <f t="shared" si="111"/>
        <v>62254.51</v>
      </c>
      <c r="V632" s="42">
        <v>180000</v>
      </c>
      <c r="W632" s="42">
        <f t="shared" si="105"/>
        <v>513075.51</v>
      </c>
      <c r="X632" s="42">
        <f t="shared" si="106"/>
        <v>450821</v>
      </c>
      <c r="Y632" s="42">
        <f t="shared" si="112"/>
        <v>3503106.51</v>
      </c>
    </row>
    <row r="633" spans="1:25" ht="15.6" x14ac:dyDescent="0.3">
      <c r="A633" s="49" t="s">
        <v>175</v>
      </c>
      <c r="B633" s="48">
        <v>5</v>
      </c>
      <c r="C633" s="40" t="s">
        <v>187</v>
      </c>
      <c r="D633" s="40" t="str">
        <f t="shared" si="102"/>
        <v>KMR 5</v>
      </c>
      <c r="E633" s="40" t="s">
        <v>196</v>
      </c>
      <c r="F633" s="40" t="str">
        <f t="shared" si="103"/>
        <v>KMR 5 Step7</v>
      </c>
      <c r="G633" s="43">
        <v>209013</v>
      </c>
      <c r="H633" s="312">
        <f t="shared" si="107"/>
        <v>4.0792546596222508E-2</v>
      </c>
      <c r="I633" s="312">
        <f t="shared" si="108"/>
        <v>1.1203611314734435E-3</v>
      </c>
      <c r="J633" s="312"/>
      <c r="K633" s="43">
        <v>45000</v>
      </c>
      <c r="L633" s="43">
        <v>14000</v>
      </c>
      <c r="M633" s="42"/>
      <c r="N633" s="42"/>
      <c r="O633" s="42"/>
      <c r="P633" s="42"/>
      <c r="Q633" s="42"/>
      <c r="R633" s="42"/>
      <c r="S633" s="42">
        <v>11000</v>
      </c>
      <c r="T633" s="42">
        <f t="shared" si="104"/>
        <v>279013</v>
      </c>
      <c r="U633" s="42">
        <f t="shared" si="111"/>
        <v>64794.03</v>
      </c>
      <c r="V633" s="42">
        <v>180000</v>
      </c>
      <c r="W633" s="42">
        <f t="shared" si="105"/>
        <v>523807.03</v>
      </c>
      <c r="X633" s="42">
        <f t="shared" si="106"/>
        <v>459013</v>
      </c>
      <c r="Y633" s="42">
        <f t="shared" si="112"/>
        <v>3603950.03</v>
      </c>
    </row>
    <row r="634" spans="1:25" ht="15.6" x14ac:dyDescent="0.3">
      <c r="A634" s="49" t="s">
        <v>175</v>
      </c>
      <c r="B634" s="48">
        <v>5</v>
      </c>
      <c r="C634" s="40" t="s">
        <v>187</v>
      </c>
      <c r="D634" s="40" t="str">
        <f t="shared" si="102"/>
        <v>KMR 5</v>
      </c>
      <c r="E634" s="40" t="s">
        <v>197</v>
      </c>
      <c r="F634" s="40" t="str">
        <f t="shared" si="103"/>
        <v>KMR 5 Step8</v>
      </c>
      <c r="G634" s="43">
        <v>217997</v>
      </c>
      <c r="H634" s="312">
        <f t="shared" si="107"/>
        <v>4.298297235100209E-2</v>
      </c>
      <c r="I634" s="312">
        <f t="shared" si="108"/>
        <v>2.1904257547795819E-3</v>
      </c>
      <c r="J634" s="312"/>
      <c r="K634" s="43">
        <v>45000</v>
      </c>
      <c r="L634" s="43">
        <v>14000</v>
      </c>
      <c r="M634" s="42"/>
      <c r="N634" s="42"/>
      <c r="O634" s="42"/>
      <c r="P634" s="42"/>
      <c r="Q634" s="42"/>
      <c r="R634" s="42"/>
      <c r="S634" s="42">
        <v>11000</v>
      </c>
      <c r="T634" s="42">
        <f t="shared" si="104"/>
        <v>287997</v>
      </c>
      <c r="U634" s="42">
        <f t="shared" si="111"/>
        <v>67579.069999999992</v>
      </c>
      <c r="V634" s="42">
        <v>180000</v>
      </c>
      <c r="W634" s="42">
        <f t="shared" si="105"/>
        <v>535576.07000000007</v>
      </c>
      <c r="X634" s="42">
        <f t="shared" si="106"/>
        <v>467997</v>
      </c>
      <c r="Y634" s="42">
        <f t="shared" si="112"/>
        <v>3714543.07</v>
      </c>
    </row>
    <row r="635" spans="1:25" ht="15.6" x14ac:dyDescent="0.3">
      <c r="A635" s="49" t="s">
        <v>176</v>
      </c>
      <c r="B635" s="48">
        <v>6</v>
      </c>
      <c r="C635" s="40" t="s">
        <v>187</v>
      </c>
      <c r="D635" s="40" t="str">
        <f t="shared" si="102"/>
        <v>KMR 6</v>
      </c>
      <c r="E635" s="40" t="s">
        <v>190</v>
      </c>
      <c r="F635" s="40" t="str">
        <f t="shared" si="103"/>
        <v>KMR 6 Step1</v>
      </c>
      <c r="G635" s="41">
        <v>132285</v>
      </c>
      <c r="H635" s="312">
        <f t="shared" si="107"/>
        <v>-0.39317972265673379</v>
      </c>
      <c r="I635" s="312"/>
      <c r="J635" s="312"/>
      <c r="K635" s="43">
        <v>35000</v>
      </c>
      <c r="L635" s="43">
        <v>10500</v>
      </c>
      <c r="M635" s="42"/>
      <c r="N635" s="42"/>
      <c r="O635" s="42"/>
      <c r="P635" s="42"/>
      <c r="Q635" s="42"/>
      <c r="R635" s="42"/>
      <c r="S635" s="42">
        <v>7000</v>
      </c>
      <c r="T635" s="42">
        <f t="shared" si="104"/>
        <v>184785</v>
      </c>
      <c r="U635" s="42">
        <f t="shared" si="111"/>
        <v>41008.35</v>
      </c>
      <c r="V635" s="42">
        <v>180000</v>
      </c>
      <c r="W635" s="42">
        <f t="shared" si="105"/>
        <v>405793.35</v>
      </c>
      <c r="X635" s="42">
        <f t="shared" si="106"/>
        <v>364785</v>
      </c>
      <c r="Y635" s="42">
        <f t="shared" si="112"/>
        <v>2445428.35</v>
      </c>
    </row>
    <row r="636" spans="1:25" ht="15.6" x14ac:dyDescent="0.3">
      <c r="A636" s="49" t="s">
        <v>176</v>
      </c>
      <c r="B636" s="48">
        <v>6</v>
      </c>
      <c r="C636" s="40" t="s">
        <v>187</v>
      </c>
      <c r="D636" s="40" t="str">
        <f t="shared" si="102"/>
        <v>KMR 6</v>
      </c>
      <c r="E636" s="40" t="s">
        <v>191</v>
      </c>
      <c r="F636" s="40" t="str">
        <f t="shared" si="103"/>
        <v>KMR 6 step 2</v>
      </c>
      <c r="G636" s="42">
        <v>137246</v>
      </c>
      <c r="H636" s="312">
        <f t="shared" si="107"/>
        <v>3.7502362323770647E-2</v>
      </c>
      <c r="I636" s="312"/>
      <c r="J636" s="312"/>
      <c r="K636" s="43">
        <v>35000</v>
      </c>
      <c r="L636" s="43">
        <v>10500</v>
      </c>
      <c r="M636" s="42"/>
      <c r="N636" s="42"/>
      <c r="O636" s="42"/>
      <c r="P636" s="42"/>
      <c r="Q636" s="42"/>
      <c r="R636" s="42"/>
      <c r="S636" s="42">
        <v>7000</v>
      </c>
      <c r="T636" s="42">
        <f t="shared" si="104"/>
        <v>189746</v>
      </c>
      <c r="U636" s="42">
        <f t="shared" si="111"/>
        <v>42546.26</v>
      </c>
      <c r="V636" s="42">
        <v>180000</v>
      </c>
      <c r="W636" s="42">
        <f t="shared" si="105"/>
        <v>412292.26</v>
      </c>
      <c r="X636" s="42">
        <f t="shared" si="106"/>
        <v>369746</v>
      </c>
      <c r="Y636" s="42">
        <f t="shared" si="112"/>
        <v>2506498.2599999998</v>
      </c>
    </row>
    <row r="637" spans="1:25" ht="15.6" x14ac:dyDescent="0.3">
      <c r="A637" s="49" t="s">
        <v>176</v>
      </c>
      <c r="B637" s="48">
        <v>6</v>
      </c>
      <c r="C637" s="40" t="s">
        <v>187</v>
      </c>
      <c r="D637" s="40" t="str">
        <f t="shared" si="102"/>
        <v>KMR 6</v>
      </c>
      <c r="E637" s="40" t="s">
        <v>192</v>
      </c>
      <c r="F637" s="40" t="str">
        <f t="shared" si="103"/>
        <v>KMR 6 Step3</v>
      </c>
      <c r="G637" s="42">
        <v>142405</v>
      </c>
      <c r="H637" s="312">
        <f t="shared" si="107"/>
        <v>3.7589437943546626E-2</v>
      </c>
      <c r="I637" s="312">
        <f t="shared" si="108"/>
        <v>8.7075619775979496E-5</v>
      </c>
      <c r="J637" s="312"/>
      <c r="K637" s="43">
        <v>35000</v>
      </c>
      <c r="L637" s="43">
        <v>10500</v>
      </c>
      <c r="M637" s="42"/>
      <c r="N637" s="42"/>
      <c r="O637" s="42"/>
      <c r="P637" s="42"/>
      <c r="Q637" s="42"/>
      <c r="R637" s="42"/>
      <c r="S637" s="42">
        <v>7000</v>
      </c>
      <c r="T637" s="42">
        <f t="shared" si="104"/>
        <v>194905</v>
      </c>
      <c r="U637" s="42">
        <f t="shared" si="111"/>
        <v>44145.55</v>
      </c>
      <c r="V637" s="42">
        <v>180000</v>
      </c>
      <c r="W637" s="42">
        <f t="shared" si="105"/>
        <v>419050.55</v>
      </c>
      <c r="X637" s="42">
        <f t="shared" si="106"/>
        <v>374905</v>
      </c>
      <c r="Y637" s="42">
        <f t="shared" si="112"/>
        <v>2570005.5499999998</v>
      </c>
    </row>
    <row r="638" spans="1:25" ht="15.6" x14ac:dyDescent="0.3">
      <c r="A638" s="49" t="s">
        <v>176</v>
      </c>
      <c r="B638" s="48">
        <v>6</v>
      </c>
      <c r="C638" s="40" t="s">
        <v>187</v>
      </c>
      <c r="D638" s="40" t="str">
        <f t="shared" si="102"/>
        <v>KMR 6</v>
      </c>
      <c r="E638" s="40" t="s">
        <v>193</v>
      </c>
      <c r="F638" s="40" t="str">
        <f t="shared" si="103"/>
        <v>KMR 6 Step4</v>
      </c>
      <c r="G638" s="42">
        <v>147762</v>
      </c>
      <c r="H638" s="312">
        <f t="shared" si="107"/>
        <v>3.7618061163582739E-2</v>
      </c>
      <c r="I638" s="312">
        <f t="shared" si="108"/>
        <v>2.8623220036112784E-5</v>
      </c>
      <c r="J638" s="312"/>
      <c r="K638" s="43">
        <v>35000</v>
      </c>
      <c r="L638" s="43">
        <v>10500</v>
      </c>
      <c r="M638" s="42"/>
      <c r="N638" s="42"/>
      <c r="O638" s="42"/>
      <c r="P638" s="42"/>
      <c r="Q638" s="42"/>
      <c r="R638" s="42"/>
      <c r="S638" s="42">
        <v>7000</v>
      </c>
      <c r="T638" s="42">
        <f t="shared" si="104"/>
        <v>200262</v>
      </c>
      <c r="U638" s="42">
        <f t="shared" si="111"/>
        <v>45806.22</v>
      </c>
      <c r="V638" s="42">
        <v>180000</v>
      </c>
      <c r="W638" s="42">
        <f t="shared" si="105"/>
        <v>426068.22</v>
      </c>
      <c r="X638" s="42">
        <f t="shared" si="106"/>
        <v>380262</v>
      </c>
      <c r="Y638" s="42">
        <f t="shared" si="112"/>
        <v>2635950.2200000002</v>
      </c>
    </row>
    <row r="639" spans="1:25" ht="15.6" x14ac:dyDescent="0.3">
      <c r="A639" s="49" t="s">
        <v>176</v>
      </c>
      <c r="B639" s="48">
        <v>6</v>
      </c>
      <c r="C639" s="40" t="s">
        <v>187</v>
      </c>
      <c r="D639" s="40" t="str">
        <f t="shared" si="102"/>
        <v>KMR 6</v>
      </c>
      <c r="E639" s="40" t="s">
        <v>194</v>
      </c>
      <c r="F639" s="40" t="str">
        <f t="shared" si="103"/>
        <v>KMR 6 Step5</v>
      </c>
      <c r="G639" s="43">
        <v>153318</v>
      </c>
      <c r="H639" s="312">
        <f t="shared" si="107"/>
        <v>3.7601007024810167E-2</v>
      </c>
      <c r="I639" s="312">
        <f t="shared" si="108"/>
        <v>-1.705413877257228E-5</v>
      </c>
      <c r="J639" s="312"/>
      <c r="K639" s="43">
        <v>35000</v>
      </c>
      <c r="L639" s="43">
        <v>10500</v>
      </c>
      <c r="M639" s="42"/>
      <c r="N639" s="42"/>
      <c r="O639" s="42"/>
      <c r="P639" s="42"/>
      <c r="Q639" s="42"/>
      <c r="R639" s="42"/>
      <c r="S639" s="42">
        <v>7000</v>
      </c>
      <c r="T639" s="42">
        <f t="shared" si="104"/>
        <v>205818</v>
      </c>
      <c r="U639" s="42">
        <f t="shared" si="111"/>
        <v>47528.58</v>
      </c>
      <c r="V639" s="42">
        <v>180000</v>
      </c>
      <c r="W639" s="42">
        <f t="shared" si="105"/>
        <v>433346.58</v>
      </c>
      <c r="X639" s="42">
        <f t="shared" si="106"/>
        <v>385818</v>
      </c>
      <c r="Y639" s="42">
        <f t="shared" si="112"/>
        <v>2704344.58</v>
      </c>
    </row>
    <row r="640" spans="1:25" ht="15.6" x14ac:dyDescent="0.3">
      <c r="A640" s="49" t="s">
        <v>176</v>
      </c>
      <c r="B640" s="48">
        <v>6</v>
      </c>
      <c r="C640" s="40" t="s">
        <v>187</v>
      </c>
      <c r="D640" s="40" t="str">
        <f t="shared" si="102"/>
        <v>KMR 6</v>
      </c>
      <c r="E640" s="40" t="s">
        <v>195</v>
      </c>
      <c r="F640" s="40" t="str">
        <f t="shared" si="103"/>
        <v>KMR 6 Step6</v>
      </c>
      <c r="G640" s="43">
        <v>159072</v>
      </c>
      <c r="H640" s="312">
        <f t="shared" si="107"/>
        <v>3.7529839940515793E-2</v>
      </c>
      <c r="I640" s="312">
        <f t="shared" si="108"/>
        <v>-7.1167084294374017E-5</v>
      </c>
      <c r="J640" s="312"/>
      <c r="K640" s="43">
        <v>35000</v>
      </c>
      <c r="L640" s="43">
        <v>10500</v>
      </c>
      <c r="M640" s="42"/>
      <c r="N640" s="42"/>
      <c r="O640" s="42"/>
      <c r="P640" s="42"/>
      <c r="Q640" s="42"/>
      <c r="R640" s="42"/>
      <c r="S640" s="42">
        <v>7000</v>
      </c>
      <c r="T640" s="42">
        <f t="shared" si="104"/>
        <v>211572</v>
      </c>
      <c r="U640" s="42">
        <f t="shared" si="111"/>
        <v>49312.32</v>
      </c>
      <c r="V640" s="42">
        <v>180000</v>
      </c>
      <c r="W640" s="42">
        <f t="shared" si="105"/>
        <v>440884.32</v>
      </c>
      <c r="X640" s="42">
        <f t="shared" si="106"/>
        <v>391572</v>
      </c>
      <c r="Y640" s="42">
        <f t="shared" si="112"/>
        <v>2775176.32</v>
      </c>
    </row>
    <row r="641" spans="1:25" ht="15.6" x14ac:dyDescent="0.3">
      <c r="A641" s="49" t="s">
        <v>176</v>
      </c>
      <c r="B641" s="48">
        <v>6</v>
      </c>
      <c r="C641" s="40" t="s">
        <v>187</v>
      </c>
      <c r="D641" s="40" t="str">
        <f t="shared" si="102"/>
        <v>KMR 6</v>
      </c>
      <c r="E641" s="40" t="s">
        <v>196</v>
      </c>
      <c r="F641" s="40" t="str">
        <f t="shared" si="103"/>
        <v>KMR 6 Step7</v>
      </c>
      <c r="G641" s="43">
        <v>165224</v>
      </c>
      <c r="H641" s="312">
        <f t="shared" si="107"/>
        <v>3.8674311003822168E-2</v>
      </c>
      <c r="I641" s="312">
        <f t="shared" si="108"/>
        <v>1.1444710633063751E-3</v>
      </c>
      <c r="J641" s="312"/>
      <c r="K641" s="43">
        <v>35000</v>
      </c>
      <c r="L641" s="43">
        <v>10500</v>
      </c>
      <c r="M641" s="42"/>
      <c r="N641" s="42"/>
      <c r="O641" s="42"/>
      <c r="P641" s="42"/>
      <c r="Q641" s="42"/>
      <c r="R641" s="42"/>
      <c r="S641" s="42">
        <v>7000</v>
      </c>
      <c r="T641" s="42">
        <f t="shared" si="104"/>
        <v>217724</v>
      </c>
      <c r="U641" s="42">
        <f t="shared" si="111"/>
        <v>51219.44</v>
      </c>
      <c r="V641" s="42">
        <v>180000</v>
      </c>
      <c r="W641" s="42">
        <f t="shared" si="105"/>
        <v>448943.44</v>
      </c>
      <c r="X641" s="42">
        <f t="shared" si="106"/>
        <v>397724</v>
      </c>
      <c r="Y641" s="42">
        <f t="shared" si="112"/>
        <v>2850907.44</v>
      </c>
    </row>
    <row r="642" spans="1:25" ht="15.6" x14ac:dyDescent="0.3">
      <c r="A642" s="49" t="s">
        <v>176</v>
      </c>
      <c r="B642" s="48">
        <v>6</v>
      </c>
      <c r="C642" s="40" t="s">
        <v>187</v>
      </c>
      <c r="D642" s="40" t="str">
        <f t="shared" si="102"/>
        <v>KMR 6</v>
      </c>
      <c r="E642" s="40" t="s">
        <v>197</v>
      </c>
      <c r="F642" s="40" t="str">
        <f t="shared" si="103"/>
        <v>KMR 6 Step8</v>
      </c>
      <c r="G642" s="43">
        <v>171970</v>
      </c>
      <c r="H642" s="312">
        <f t="shared" si="107"/>
        <v>4.0829419454800758E-2</v>
      </c>
      <c r="I642" s="312">
        <f t="shared" si="108"/>
        <v>2.1551084509785906E-3</v>
      </c>
      <c r="J642" s="312"/>
      <c r="K642" s="43">
        <v>35000</v>
      </c>
      <c r="L642" s="43">
        <v>10500</v>
      </c>
      <c r="M642" s="42"/>
      <c r="N642" s="42"/>
      <c r="O642" s="42"/>
      <c r="P642" s="42"/>
      <c r="Q642" s="42"/>
      <c r="R642" s="42"/>
      <c r="S642" s="42">
        <v>7000</v>
      </c>
      <c r="T642" s="42">
        <f t="shared" si="104"/>
        <v>224470</v>
      </c>
      <c r="U642" s="42">
        <f t="shared" si="111"/>
        <v>53310.7</v>
      </c>
      <c r="V642" s="42">
        <v>180000</v>
      </c>
      <c r="W642" s="42">
        <f t="shared" si="105"/>
        <v>457780.7</v>
      </c>
      <c r="X642" s="42">
        <f t="shared" si="106"/>
        <v>404470</v>
      </c>
      <c r="Y642" s="42">
        <f t="shared" si="112"/>
        <v>2933950.7</v>
      </c>
    </row>
    <row r="643" spans="1:25" ht="15.6" x14ac:dyDescent="0.3">
      <c r="A643" s="49" t="s">
        <v>177</v>
      </c>
      <c r="B643" s="48">
        <v>7</v>
      </c>
      <c r="C643" s="40" t="s">
        <v>187</v>
      </c>
      <c r="D643" s="40" t="str">
        <f t="shared" si="102"/>
        <v>KMR 7</v>
      </c>
      <c r="E643" s="40" t="s">
        <v>190</v>
      </c>
      <c r="F643" s="40" t="str">
        <f t="shared" si="103"/>
        <v>KMR 7 Step1</v>
      </c>
      <c r="G643" s="42">
        <v>116410</v>
      </c>
      <c r="H643" s="312">
        <f t="shared" si="107"/>
        <v>-0.32307960690818166</v>
      </c>
      <c r="I643" s="312"/>
      <c r="J643" s="312"/>
      <c r="K643" s="42">
        <v>28000</v>
      </c>
      <c r="L643" s="42">
        <v>8500</v>
      </c>
      <c r="M643" s="42"/>
      <c r="N643" s="42"/>
      <c r="O643" s="42"/>
      <c r="P643" s="42"/>
      <c r="Q643" s="42"/>
      <c r="R643" s="42"/>
      <c r="S643" s="42">
        <v>7000</v>
      </c>
      <c r="T643" s="42">
        <f t="shared" si="104"/>
        <v>159910</v>
      </c>
      <c r="U643" s="42">
        <f t="shared" si="111"/>
        <v>36087.1</v>
      </c>
      <c r="V643" s="42">
        <v>180000</v>
      </c>
      <c r="W643" s="42">
        <f t="shared" si="105"/>
        <v>375997.1</v>
      </c>
      <c r="X643" s="42">
        <f t="shared" si="106"/>
        <v>339910</v>
      </c>
      <c r="Y643" s="42">
        <f t="shared" si="112"/>
        <v>2142007.1</v>
      </c>
    </row>
    <row r="644" spans="1:25" ht="15.6" x14ac:dyDescent="0.3">
      <c r="A644" s="49" t="s">
        <v>177</v>
      </c>
      <c r="B644" s="48">
        <v>7</v>
      </c>
      <c r="C644" s="40" t="s">
        <v>187</v>
      </c>
      <c r="D644" s="40" t="str">
        <f t="shared" si="102"/>
        <v>KMR 7</v>
      </c>
      <c r="E644" s="40" t="s">
        <v>191</v>
      </c>
      <c r="F644" s="40" t="str">
        <f t="shared" si="103"/>
        <v>KMR 7 step 2</v>
      </c>
      <c r="G644" s="42">
        <v>121399</v>
      </c>
      <c r="H644" s="312">
        <f t="shared" si="107"/>
        <v>4.2857142857142858E-2</v>
      </c>
      <c r="I644" s="312"/>
      <c r="J644" s="312"/>
      <c r="K644" s="42">
        <v>28000</v>
      </c>
      <c r="L644" s="42">
        <v>8500</v>
      </c>
      <c r="M644" s="42"/>
      <c r="N644" s="42"/>
      <c r="O644" s="42"/>
      <c r="P644" s="42"/>
      <c r="Q644" s="42"/>
      <c r="R644" s="42"/>
      <c r="S644" s="42">
        <v>7000</v>
      </c>
      <c r="T644" s="42">
        <f t="shared" si="104"/>
        <v>164899</v>
      </c>
      <c r="U644" s="42">
        <f t="shared" si="111"/>
        <v>37633.69</v>
      </c>
      <c r="V644" s="42">
        <v>180000</v>
      </c>
      <c r="W644" s="42">
        <f t="shared" si="105"/>
        <v>382532.69</v>
      </c>
      <c r="X644" s="42">
        <f t="shared" si="106"/>
        <v>344899</v>
      </c>
      <c r="Y644" s="42">
        <f t="shared" si="112"/>
        <v>2203421.69</v>
      </c>
    </row>
    <row r="645" spans="1:25" ht="15.6" x14ac:dyDescent="0.3">
      <c r="A645" s="49" t="s">
        <v>177</v>
      </c>
      <c r="B645" s="48">
        <v>7</v>
      </c>
      <c r="C645" s="40" t="s">
        <v>187</v>
      </c>
      <c r="D645" s="40" t="str">
        <f t="shared" ref="D645:D708" si="113">CONCATENATE(C645, " ", B645)</f>
        <v>KMR 7</v>
      </c>
      <c r="E645" s="40" t="s">
        <v>192</v>
      </c>
      <c r="F645" s="40" t="str">
        <f t="shared" ref="F645:F708" si="114">CONCATENATE(D645, " ", E645)</f>
        <v>KMR 7 Step3</v>
      </c>
      <c r="G645" s="42">
        <v>126388</v>
      </c>
      <c r="H645" s="312">
        <f t="shared" si="107"/>
        <v>4.1095890410958902E-2</v>
      </c>
      <c r="I645" s="312">
        <f t="shared" si="108"/>
        <v>-1.7612524461839557E-3</v>
      </c>
      <c r="J645" s="312"/>
      <c r="K645" s="42">
        <v>28000</v>
      </c>
      <c r="L645" s="42">
        <v>8500</v>
      </c>
      <c r="M645" s="42"/>
      <c r="N645" s="42"/>
      <c r="O645" s="42"/>
      <c r="P645" s="42"/>
      <c r="Q645" s="42"/>
      <c r="R645" s="42"/>
      <c r="S645" s="42">
        <v>7000</v>
      </c>
      <c r="T645" s="42">
        <f t="shared" ref="T645:T708" si="115">G645+K645+L645+M645+N645+O645+P645+Q645+R645+S645</f>
        <v>169888</v>
      </c>
      <c r="U645" s="42">
        <f t="shared" si="111"/>
        <v>39180.28</v>
      </c>
      <c r="V645" s="42">
        <v>180000</v>
      </c>
      <c r="W645" s="42">
        <f t="shared" ref="W645:W708" si="116" xml:space="preserve"> SUM(T645,U645,V645)</f>
        <v>389068.28</v>
      </c>
      <c r="X645" s="42">
        <f t="shared" ref="X645:X708" si="117">SUM(T645,V644)</f>
        <v>349888</v>
      </c>
      <c r="Y645" s="42">
        <f t="shared" si="112"/>
        <v>2264836.2800000003</v>
      </c>
    </row>
    <row r="646" spans="1:25" ht="15.6" x14ac:dyDescent="0.3">
      <c r="A646" s="49" t="s">
        <v>177</v>
      </c>
      <c r="B646" s="48">
        <v>7</v>
      </c>
      <c r="C646" s="40" t="s">
        <v>187</v>
      </c>
      <c r="D646" s="40" t="str">
        <f t="shared" si="113"/>
        <v>KMR 7</v>
      </c>
      <c r="E646" s="40" t="s">
        <v>193</v>
      </c>
      <c r="F646" s="40" t="str">
        <f t="shared" si="114"/>
        <v>KMR 7 Step4</v>
      </c>
      <c r="G646" s="42">
        <v>131377</v>
      </c>
      <c r="H646" s="312">
        <f t="shared" ref="H646:H708" si="118">(G646-G645)/G645</f>
        <v>3.9473684210526314E-2</v>
      </c>
      <c r="I646" s="312">
        <f t="shared" si="108"/>
        <v>-1.6222062004325882E-3</v>
      </c>
      <c r="J646" s="312"/>
      <c r="K646" s="42">
        <v>28000</v>
      </c>
      <c r="L646" s="42">
        <v>8500</v>
      </c>
      <c r="M646" s="42"/>
      <c r="N646" s="42"/>
      <c r="O646" s="42"/>
      <c r="P646" s="42"/>
      <c r="Q646" s="42"/>
      <c r="R646" s="42"/>
      <c r="S646" s="42">
        <v>7000</v>
      </c>
      <c r="T646" s="42">
        <f t="shared" si="115"/>
        <v>174877</v>
      </c>
      <c r="U646" s="42">
        <f t="shared" si="111"/>
        <v>40726.870000000003</v>
      </c>
      <c r="V646" s="42">
        <v>180000</v>
      </c>
      <c r="W646" s="42">
        <f t="shared" si="116"/>
        <v>395603.87</v>
      </c>
      <c r="X646" s="42">
        <f t="shared" si="117"/>
        <v>354877</v>
      </c>
      <c r="Y646" s="42">
        <f t="shared" si="112"/>
        <v>2326250.87</v>
      </c>
    </row>
    <row r="647" spans="1:25" ht="15.6" x14ac:dyDescent="0.3">
      <c r="A647" s="49" t="s">
        <v>177</v>
      </c>
      <c r="B647" s="48">
        <v>7</v>
      </c>
      <c r="C647" s="40" t="s">
        <v>187</v>
      </c>
      <c r="D647" s="40" t="str">
        <f t="shared" si="113"/>
        <v>KMR 7</v>
      </c>
      <c r="E647" s="40" t="s">
        <v>194</v>
      </c>
      <c r="F647" s="40" t="str">
        <f t="shared" si="114"/>
        <v>KMR 7 Step5</v>
      </c>
      <c r="G647" s="42">
        <v>136367</v>
      </c>
      <c r="H647" s="312">
        <f t="shared" si="118"/>
        <v>3.7982295226713959E-2</v>
      </c>
      <c r="I647" s="312">
        <f t="shared" ref="I647:I708" si="119">H647-H646</f>
        <v>-1.4913889838123542E-3</v>
      </c>
      <c r="J647" s="312"/>
      <c r="K647" s="42">
        <v>28000</v>
      </c>
      <c r="L647" s="42">
        <v>8500</v>
      </c>
      <c r="M647" s="42"/>
      <c r="N647" s="42"/>
      <c r="O647" s="42"/>
      <c r="P647" s="42"/>
      <c r="Q647" s="42"/>
      <c r="R647" s="42"/>
      <c r="S647" s="42">
        <v>7000</v>
      </c>
      <c r="T647" s="42">
        <f t="shared" si="115"/>
        <v>179867</v>
      </c>
      <c r="U647" s="42">
        <f t="shared" si="111"/>
        <v>42273.77</v>
      </c>
      <c r="V647" s="42">
        <v>180000</v>
      </c>
      <c r="W647" s="42">
        <f t="shared" si="116"/>
        <v>402140.77</v>
      </c>
      <c r="X647" s="42">
        <f t="shared" si="117"/>
        <v>359867</v>
      </c>
      <c r="Y647" s="42">
        <f t="shared" si="112"/>
        <v>2387677.77</v>
      </c>
    </row>
    <row r="648" spans="1:25" ht="15.6" x14ac:dyDescent="0.3">
      <c r="A648" s="49" t="s">
        <v>177</v>
      </c>
      <c r="B648" s="48">
        <v>7</v>
      </c>
      <c r="C648" s="40" t="s">
        <v>187</v>
      </c>
      <c r="D648" s="40" t="str">
        <f t="shared" si="113"/>
        <v>KMR 7</v>
      </c>
      <c r="E648" s="40" t="s">
        <v>195</v>
      </c>
      <c r="F648" s="40" t="str">
        <f t="shared" si="114"/>
        <v>KMR 7 Step6</v>
      </c>
      <c r="G648" s="42">
        <v>141356</v>
      </c>
      <c r="H648" s="312">
        <f t="shared" si="118"/>
        <v>3.658509756759333E-2</v>
      </c>
      <c r="I648" s="312">
        <f t="shared" si="119"/>
        <v>-1.3971976591206289E-3</v>
      </c>
      <c r="J648" s="312"/>
      <c r="K648" s="42">
        <v>28000</v>
      </c>
      <c r="L648" s="42">
        <v>8500</v>
      </c>
      <c r="M648" s="42"/>
      <c r="N648" s="42"/>
      <c r="O648" s="42"/>
      <c r="P648" s="42"/>
      <c r="Q648" s="42"/>
      <c r="R648" s="42"/>
      <c r="S648" s="42">
        <v>7000</v>
      </c>
      <c r="T648" s="42">
        <f t="shared" si="115"/>
        <v>184856</v>
      </c>
      <c r="U648" s="42">
        <f t="shared" si="111"/>
        <v>43820.36</v>
      </c>
      <c r="V648" s="42">
        <v>180000</v>
      </c>
      <c r="W648" s="42">
        <f t="shared" si="116"/>
        <v>408676.36</v>
      </c>
      <c r="X648" s="42">
        <f t="shared" si="117"/>
        <v>364856</v>
      </c>
      <c r="Y648" s="42">
        <f t="shared" si="112"/>
        <v>2449092.36</v>
      </c>
    </row>
    <row r="649" spans="1:25" ht="15.6" x14ac:dyDescent="0.3">
      <c r="A649" s="49" t="s">
        <v>177</v>
      </c>
      <c r="B649" s="48">
        <v>7</v>
      </c>
      <c r="C649" s="40" t="s">
        <v>187</v>
      </c>
      <c r="D649" s="40" t="str">
        <f t="shared" si="113"/>
        <v>KMR 7</v>
      </c>
      <c r="E649" s="40" t="s">
        <v>196</v>
      </c>
      <c r="F649" s="40" t="str">
        <f t="shared" si="114"/>
        <v>KMR 7 Step7</v>
      </c>
      <c r="G649" s="42">
        <v>146345</v>
      </c>
      <c r="H649" s="312">
        <f t="shared" si="118"/>
        <v>3.5293867964571721E-2</v>
      </c>
      <c r="I649" s="312">
        <f t="shared" si="119"/>
        <v>-1.2912296030216097E-3</v>
      </c>
      <c r="J649" s="312"/>
      <c r="K649" s="42">
        <v>28000</v>
      </c>
      <c r="L649" s="42">
        <v>8500</v>
      </c>
      <c r="M649" s="42"/>
      <c r="N649" s="42"/>
      <c r="O649" s="42"/>
      <c r="P649" s="42"/>
      <c r="Q649" s="42"/>
      <c r="R649" s="42"/>
      <c r="S649" s="42">
        <v>7000</v>
      </c>
      <c r="T649" s="42">
        <f t="shared" si="115"/>
        <v>189845</v>
      </c>
      <c r="U649" s="42">
        <f t="shared" si="111"/>
        <v>45366.95</v>
      </c>
      <c r="V649" s="42">
        <v>180000</v>
      </c>
      <c r="W649" s="42">
        <f t="shared" si="116"/>
        <v>415211.95</v>
      </c>
      <c r="X649" s="42">
        <f t="shared" si="117"/>
        <v>369845</v>
      </c>
      <c r="Y649" s="42">
        <f t="shared" si="112"/>
        <v>2510506.9500000002</v>
      </c>
    </row>
    <row r="650" spans="1:25" ht="15.6" x14ac:dyDescent="0.3">
      <c r="A650" s="49" t="s">
        <v>177</v>
      </c>
      <c r="B650" s="48">
        <v>7</v>
      </c>
      <c r="C650" s="40" t="s">
        <v>187</v>
      </c>
      <c r="D650" s="40" t="str">
        <f t="shared" si="113"/>
        <v>KMR 7</v>
      </c>
      <c r="E650" s="40" t="s">
        <v>197</v>
      </c>
      <c r="F650" s="40" t="str">
        <f t="shared" si="114"/>
        <v>KMR 7 Step8</v>
      </c>
      <c r="G650" s="42">
        <v>151334</v>
      </c>
      <c r="H650" s="312">
        <f t="shared" si="118"/>
        <v>3.4090676141993237E-2</v>
      </c>
      <c r="I650" s="312">
        <f t="shared" si="119"/>
        <v>-1.2031918225784838E-3</v>
      </c>
      <c r="J650" s="312"/>
      <c r="K650" s="42">
        <v>28000</v>
      </c>
      <c r="L650" s="42">
        <v>8500</v>
      </c>
      <c r="M650" s="42"/>
      <c r="N650" s="42"/>
      <c r="O650" s="42"/>
      <c r="P650" s="42"/>
      <c r="Q650" s="42"/>
      <c r="R650" s="42"/>
      <c r="S650" s="42">
        <v>7000</v>
      </c>
      <c r="T650" s="42">
        <f t="shared" si="115"/>
        <v>194834</v>
      </c>
      <c r="U650" s="42">
        <f t="shared" si="111"/>
        <v>46913.54</v>
      </c>
      <c r="V650" s="42">
        <v>180000</v>
      </c>
      <c r="W650" s="42">
        <f t="shared" si="116"/>
        <v>421747.54000000004</v>
      </c>
      <c r="X650" s="42">
        <f t="shared" si="117"/>
        <v>374834</v>
      </c>
      <c r="Y650" s="42">
        <f t="shared" si="112"/>
        <v>2571921.54</v>
      </c>
    </row>
    <row r="651" spans="1:25" ht="15.6" x14ac:dyDescent="0.3">
      <c r="A651" s="49" t="s">
        <v>178</v>
      </c>
      <c r="B651" s="48">
        <v>8</v>
      </c>
      <c r="C651" s="40" t="s">
        <v>187</v>
      </c>
      <c r="D651" s="40" t="str">
        <f t="shared" si="113"/>
        <v>KMR 8</v>
      </c>
      <c r="E651" s="40" t="s">
        <v>190</v>
      </c>
      <c r="F651" s="40" t="str">
        <f t="shared" si="114"/>
        <v>KMR 8 Step1</v>
      </c>
      <c r="G651" s="42">
        <v>87098</v>
      </c>
      <c r="H651" s="312">
        <f t="shared" si="118"/>
        <v>-0.42446509046215658</v>
      </c>
      <c r="I651" s="312"/>
      <c r="J651" s="312"/>
      <c r="K651" s="43">
        <v>16500</v>
      </c>
      <c r="L651" s="43">
        <v>7500</v>
      </c>
      <c r="M651" s="42"/>
      <c r="N651" s="42"/>
      <c r="O651" s="42"/>
      <c r="P651" s="42"/>
      <c r="Q651" s="42"/>
      <c r="R651" s="42"/>
      <c r="S651" s="42">
        <v>7000</v>
      </c>
      <c r="T651" s="42">
        <f t="shared" si="115"/>
        <v>118098</v>
      </c>
      <c r="U651" s="42">
        <f t="shared" si="111"/>
        <v>27000.38</v>
      </c>
      <c r="V651" s="42">
        <v>170000</v>
      </c>
      <c r="W651" s="42">
        <f t="shared" si="116"/>
        <v>315098.38</v>
      </c>
      <c r="X651" s="42">
        <f t="shared" si="117"/>
        <v>298098</v>
      </c>
      <c r="Y651" s="42">
        <f t="shared" si="112"/>
        <v>1621176.38</v>
      </c>
    </row>
    <row r="652" spans="1:25" ht="15.6" x14ac:dyDescent="0.3">
      <c r="A652" s="49" t="s">
        <v>178</v>
      </c>
      <c r="B652" s="48">
        <v>8</v>
      </c>
      <c r="C652" s="40" t="s">
        <v>187</v>
      </c>
      <c r="D652" s="40" t="str">
        <f t="shared" si="113"/>
        <v>KMR 8</v>
      </c>
      <c r="E652" s="40" t="s">
        <v>191</v>
      </c>
      <c r="F652" s="40" t="str">
        <f t="shared" si="114"/>
        <v>KMR 8 step 2</v>
      </c>
      <c r="G652" s="42">
        <v>90364</v>
      </c>
      <c r="H652" s="312">
        <f t="shared" si="118"/>
        <v>3.7497990769018809E-2</v>
      </c>
      <c r="I652" s="312"/>
      <c r="J652" s="312"/>
      <c r="K652" s="43">
        <v>16500</v>
      </c>
      <c r="L652" s="43">
        <v>7500</v>
      </c>
      <c r="M652" s="42"/>
      <c r="N652" s="42"/>
      <c r="O652" s="42"/>
      <c r="P652" s="42"/>
      <c r="Q652" s="42"/>
      <c r="R652" s="42"/>
      <c r="S652" s="42">
        <v>7000</v>
      </c>
      <c r="T652" s="42">
        <f t="shared" si="115"/>
        <v>121364</v>
      </c>
      <c r="U652" s="42">
        <f t="shared" si="111"/>
        <v>28012.84</v>
      </c>
      <c r="V652" s="42">
        <v>170000</v>
      </c>
      <c r="W652" s="42">
        <f t="shared" si="116"/>
        <v>319376.83999999997</v>
      </c>
      <c r="X652" s="42">
        <f t="shared" si="117"/>
        <v>291364</v>
      </c>
      <c r="Y652" s="42">
        <f t="shared" si="112"/>
        <v>1661380.84</v>
      </c>
    </row>
    <row r="653" spans="1:25" ht="15.6" x14ac:dyDescent="0.3">
      <c r="A653" s="49" t="s">
        <v>178</v>
      </c>
      <c r="B653" s="48">
        <v>8</v>
      </c>
      <c r="C653" s="40" t="s">
        <v>187</v>
      </c>
      <c r="D653" s="40" t="str">
        <f t="shared" si="113"/>
        <v>KMR 8</v>
      </c>
      <c r="E653" s="40" t="s">
        <v>192</v>
      </c>
      <c r="F653" s="40" t="str">
        <f t="shared" si="114"/>
        <v>KMR 8 Step3</v>
      </c>
      <c r="G653" s="42">
        <v>93761</v>
      </c>
      <c r="H653" s="312">
        <f t="shared" si="118"/>
        <v>3.759240405471205E-2</v>
      </c>
      <c r="I653" s="312">
        <f t="shared" si="119"/>
        <v>9.4413285693241422E-5</v>
      </c>
      <c r="J653" s="312"/>
      <c r="K653" s="43">
        <v>16500</v>
      </c>
      <c r="L653" s="43">
        <v>7500</v>
      </c>
      <c r="M653" s="42"/>
      <c r="N653" s="42"/>
      <c r="O653" s="42"/>
      <c r="P653" s="42"/>
      <c r="Q653" s="42"/>
      <c r="R653" s="42"/>
      <c r="S653" s="42">
        <v>7000</v>
      </c>
      <c r="T653" s="42">
        <f t="shared" si="115"/>
        <v>124761</v>
      </c>
      <c r="U653" s="42">
        <f t="shared" si="111"/>
        <v>29065.91</v>
      </c>
      <c r="V653" s="42">
        <v>170000</v>
      </c>
      <c r="W653" s="42">
        <f t="shared" si="116"/>
        <v>323826.91000000003</v>
      </c>
      <c r="X653" s="42">
        <f t="shared" si="117"/>
        <v>294761</v>
      </c>
      <c r="Y653" s="42">
        <f t="shared" si="112"/>
        <v>1703197.91</v>
      </c>
    </row>
    <row r="654" spans="1:25" ht="15.6" x14ac:dyDescent="0.3">
      <c r="A654" s="49" t="s">
        <v>178</v>
      </c>
      <c r="B654" s="48">
        <v>8</v>
      </c>
      <c r="C654" s="40" t="s">
        <v>187</v>
      </c>
      <c r="D654" s="40" t="str">
        <f t="shared" si="113"/>
        <v>KMR 8</v>
      </c>
      <c r="E654" s="40" t="s">
        <v>193</v>
      </c>
      <c r="F654" s="40" t="str">
        <f t="shared" si="114"/>
        <v>KMR 8 Step4</v>
      </c>
      <c r="G654" s="43">
        <v>97289</v>
      </c>
      <c r="H654" s="312">
        <f t="shared" si="118"/>
        <v>3.7627585030023142E-2</v>
      </c>
      <c r="I654" s="312">
        <f t="shared" si="119"/>
        <v>3.5180975311091545E-5</v>
      </c>
      <c r="J654" s="312"/>
      <c r="K654" s="43">
        <v>16500</v>
      </c>
      <c r="L654" s="43">
        <v>7500</v>
      </c>
      <c r="M654" s="42"/>
      <c r="N654" s="42"/>
      <c r="O654" s="42"/>
      <c r="P654" s="42"/>
      <c r="Q654" s="42"/>
      <c r="R654" s="42"/>
      <c r="S654" s="42">
        <v>7000</v>
      </c>
      <c r="T654" s="42">
        <f t="shared" si="115"/>
        <v>128289</v>
      </c>
      <c r="U654" s="42">
        <f t="shared" si="111"/>
        <v>30159.59</v>
      </c>
      <c r="V654" s="42">
        <v>170000</v>
      </c>
      <c r="W654" s="42">
        <f t="shared" si="116"/>
        <v>328448.58999999997</v>
      </c>
      <c r="X654" s="42">
        <f t="shared" si="117"/>
        <v>298289</v>
      </c>
      <c r="Y654" s="42">
        <f t="shared" si="112"/>
        <v>1746627.59</v>
      </c>
    </row>
    <row r="655" spans="1:25" ht="15.6" x14ac:dyDescent="0.3">
      <c r="A655" s="49" t="s">
        <v>178</v>
      </c>
      <c r="B655" s="48">
        <v>8</v>
      </c>
      <c r="C655" s="40" t="s">
        <v>187</v>
      </c>
      <c r="D655" s="40" t="str">
        <f t="shared" si="113"/>
        <v>KMR 8</v>
      </c>
      <c r="E655" s="40" t="s">
        <v>194</v>
      </c>
      <c r="F655" s="40" t="str">
        <f t="shared" si="114"/>
        <v>KMR 8 Step5</v>
      </c>
      <c r="G655" s="43">
        <v>100947</v>
      </c>
      <c r="H655" s="312">
        <f t="shared" si="118"/>
        <v>3.7599317497353249E-2</v>
      </c>
      <c r="I655" s="312">
        <f t="shared" si="119"/>
        <v>-2.8267532669892792E-5</v>
      </c>
      <c r="J655" s="312"/>
      <c r="K655" s="43">
        <v>16500</v>
      </c>
      <c r="L655" s="43">
        <v>7500</v>
      </c>
      <c r="M655" s="42"/>
      <c r="N655" s="42"/>
      <c r="O655" s="42"/>
      <c r="P655" s="42"/>
      <c r="Q655" s="42"/>
      <c r="R655" s="42"/>
      <c r="S655" s="42">
        <v>7000</v>
      </c>
      <c r="T655" s="42">
        <f t="shared" si="115"/>
        <v>131947</v>
      </c>
      <c r="U655" s="42">
        <f t="shared" si="111"/>
        <v>31293.57</v>
      </c>
      <c r="V655" s="42">
        <v>170000</v>
      </c>
      <c r="W655" s="42">
        <f t="shared" si="116"/>
        <v>333240.57</v>
      </c>
      <c r="X655" s="42">
        <f t="shared" si="117"/>
        <v>301947</v>
      </c>
      <c r="Y655" s="42">
        <f t="shared" si="112"/>
        <v>1791657.57</v>
      </c>
    </row>
    <row r="656" spans="1:25" ht="15.6" x14ac:dyDescent="0.3">
      <c r="A656" s="49" t="s">
        <v>178</v>
      </c>
      <c r="B656" s="48">
        <v>8</v>
      </c>
      <c r="C656" s="40" t="s">
        <v>187</v>
      </c>
      <c r="D656" s="40" t="str">
        <f t="shared" si="113"/>
        <v>KMR 8</v>
      </c>
      <c r="E656" s="40" t="s">
        <v>195</v>
      </c>
      <c r="F656" s="40" t="str">
        <f t="shared" si="114"/>
        <v>KMR 8 Step6</v>
      </c>
      <c r="G656" s="43">
        <v>104736</v>
      </c>
      <c r="H656" s="312">
        <f t="shared" si="118"/>
        <v>3.7534547832030668E-2</v>
      </c>
      <c r="I656" s="312">
        <f t="shared" si="119"/>
        <v>-6.4769665322580994E-5</v>
      </c>
      <c r="J656" s="312"/>
      <c r="K656" s="43">
        <v>16500</v>
      </c>
      <c r="L656" s="43">
        <v>7500</v>
      </c>
      <c r="M656" s="42"/>
      <c r="N656" s="42"/>
      <c r="O656" s="42"/>
      <c r="P656" s="42"/>
      <c r="Q656" s="42"/>
      <c r="R656" s="42"/>
      <c r="S656" s="42">
        <v>7000</v>
      </c>
      <c r="T656" s="42">
        <f t="shared" si="115"/>
        <v>135736</v>
      </c>
      <c r="U656" s="42">
        <f t="shared" si="111"/>
        <v>32468.16</v>
      </c>
      <c r="V656" s="42">
        <v>170000</v>
      </c>
      <c r="W656" s="42">
        <f t="shared" si="116"/>
        <v>338204.16000000003</v>
      </c>
      <c r="X656" s="42">
        <f t="shared" si="117"/>
        <v>305736</v>
      </c>
      <c r="Y656" s="42">
        <f t="shared" si="112"/>
        <v>1838300.1599999999</v>
      </c>
    </row>
    <row r="657" spans="1:25" ht="15.6" x14ac:dyDescent="0.3">
      <c r="A657" s="49" t="s">
        <v>178</v>
      </c>
      <c r="B657" s="48">
        <v>8</v>
      </c>
      <c r="C657" s="40" t="s">
        <v>187</v>
      </c>
      <c r="D657" s="40" t="str">
        <f t="shared" si="113"/>
        <v>KMR 8</v>
      </c>
      <c r="E657" s="40" t="s">
        <v>196</v>
      </c>
      <c r="F657" s="40" t="str">
        <f t="shared" si="114"/>
        <v>KMR 8 Step7</v>
      </c>
      <c r="G657" s="43">
        <v>108786</v>
      </c>
      <c r="H657" s="312">
        <f t="shared" si="118"/>
        <v>3.8668652612282313E-2</v>
      </c>
      <c r="I657" s="312">
        <f t="shared" si="119"/>
        <v>1.1341047802516449E-3</v>
      </c>
      <c r="J657" s="312"/>
      <c r="K657" s="43">
        <v>16500</v>
      </c>
      <c r="L657" s="43">
        <v>7500</v>
      </c>
      <c r="M657" s="42"/>
      <c r="N657" s="42"/>
      <c r="O657" s="42"/>
      <c r="P657" s="42"/>
      <c r="Q657" s="42"/>
      <c r="R657" s="42"/>
      <c r="S657" s="42">
        <v>7000</v>
      </c>
      <c r="T657" s="42">
        <f t="shared" si="115"/>
        <v>139786</v>
      </c>
      <c r="U657" s="42">
        <f t="shared" si="111"/>
        <v>33723.659999999996</v>
      </c>
      <c r="V657" s="42">
        <v>170000</v>
      </c>
      <c r="W657" s="42">
        <f t="shared" si="116"/>
        <v>343509.66000000003</v>
      </c>
      <c r="X657" s="42">
        <f t="shared" si="117"/>
        <v>309786</v>
      </c>
      <c r="Y657" s="42">
        <f t="shared" si="112"/>
        <v>1888155.66</v>
      </c>
    </row>
    <row r="658" spans="1:25" ht="15.6" x14ac:dyDescent="0.3">
      <c r="A658" s="49" t="s">
        <v>178</v>
      </c>
      <c r="B658" s="48">
        <v>8</v>
      </c>
      <c r="C658" s="40" t="s">
        <v>187</v>
      </c>
      <c r="D658" s="40" t="str">
        <f t="shared" si="113"/>
        <v>KMR 8</v>
      </c>
      <c r="E658" s="40" t="s">
        <v>197</v>
      </c>
      <c r="F658" s="40" t="str">
        <f t="shared" si="114"/>
        <v>KMR 8 Step8</v>
      </c>
      <c r="G658" s="43">
        <v>113228</v>
      </c>
      <c r="H658" s="312">
        <f t="shared" si="118"/>
        <v>4.0832460059198793E-2</v>
      </c>
      <c r="I658" s="312">
        <f t="shared" si="119"/>
        <v>2.1638074469164797E-3</v>
      </c>
      <c r="J658" s="312"/>
      <c r="K658" s="43">
        <v>16500</v>
      </c>
      <c r="L658" s="43">
        <v>7500</v>
      </c>
      <c r="M658" s="42"/>
      <c r="N658" s="42"/>
      <c r="O658" s="42"/>
      <c r="P658" s="42"/>
      <c r="Q658" s="42"/>
      <c r="R658" s="42"/>
      <c r="S658" s="42">
        <v>7000</v>
      </c>
      <c r="T658" s="42">
        <f t="shared" si="115"/>
        <v>144228</v>
      </c>
      <c r="U658" s="42">
        <f t="shared" si="111"/>
        <v>35100.68</v>
      </c>
      <c r="V658" s="42">
        <v>170000</v>
      </c>
      <c r="W658" s="42">
        <f t="shared" si="116"/>
        <v>349328.68</v>
      </c>
      <c r="X658" s="42">
        <f t="shared" si="117"/>
        <v>314228</v>
      </c>
      <c r="Y658" s="42">
        <f t="shared" si="112"/>
        <v>1942836.68</v>
      </c>
    </row>
    <row r="659" spans="1:25" ht="15.6" x14ac:dyDescent="0.3">
      <c r="A659" s="34" t="s">
        <v>179</v>
      </c>
      <c r="B659" s="48"/>
      <c r="C659" s="40"/>
      <c r="D659" s="40"/>
      <c r="E659" s="48"/>
      <c r="F659" s="40"/>
      <c r="G659" s="42"/>
      <c r="H659" s="312">
        <f t="shared" si="118"/>
        <v>-1</v>
      </c>
      <c r="I659" s="312"/>
      <c r="J659" s="312"/>
      <c r="K659" s="42"/>
      <c r="L659" s="42"/>
      <c r="M659" s="42"/>
      <c r="N659" s="42"/>
      <c r="O659" s="42"/>
      <c r="P659" s="42"/>
      <c r="Q659" s="42"/>
      <c r="R659" s="42"/>
      <c r="S659" s="42"/>
      <c r="T659" s="42">
        <f t="shared" si="115"/>
        <v>0</v>
      </c>
      <c r="U659" s="42"/>
      <c r="V659" s="42"/>
      <c r="W659" s="42">
        <f t="shared" si="116"/>
        <v>0</v>
      </c>
      <c r="X659" s="42">
        <f t="shared" si="117"/>
        <v>170000</v>
      </c>
      <c r="Y659" s="42"/>
    </row>
    <row r="660" spans="1:25" ht="15.6" x14ac:dyDescent="0.3">
      <c r="A660" s="49" t="s">
        <v>180</v>
      </c>
      <c r="B660" s="48">
        <v>4</v>
      </c>
      <c r="C660" s="40" t="s">
        <v>187</v>
      </c>
      <c r="D660" s="40" t="str">
        <f t="shared" si="113"/>
        <v>KMR 4</v>
      </c>
      <c r="E660" s="40" t="s">
        <v>190</v>
      </c>
      <c r="F660" s="40" t="str">
        <f t="shared" si="114"/>
        <v>KMR 4 Step1</v>
      </c>
      <c r="G660" s="1">
        <v>192034</v>
      </c>
      <c r="H660" s="312" t="e">
        <f t="shared" si="118"/>
        <v>#DIV/0!</v>
      </c>
      <c r="I660" s="312"/>
      <c r="J660" s="312"/>
      <c r="K660" s="1">
        <v>60000</v>
      </c>
      <c r="L660" s="1">
        <v>15000</v>
      </c>
      <c r="M660" s="42"/>
      <c r="N660" s="42"/>
      <c r="O660" s="42"/>
      <c r="P660" s="42"/>
      <c r="Q660" s="42"/>
      <c r="R660" s="42"/>
      <c r="S660" s="42">
        <v>11000</v>
      </c>
      <c r="T660" s="42">
        <f t="shared" si="115"/>
        <v>278034</v>
      </c>
      <c r="U660" s="42">
        <f t="shared" ref="U660:U683" si="120">G660*0.31</f>
        <v>59530.54</v>
      </c>
      <c r="V660" s="1">
        <v>200000</v>
      </c>
      <c r="W660" s="42">
        <f t="shared" si="116"/>
        <v>537564.54</v>
      </c>
      <c r="X660" s="42">
        <f t="shared" si="117"/>
        <v>278034</v>
      </c>
      <c r="Y660" s="42">
        <f t="shared" ref="Y660:Y683" si="121">((T660*12)+S660+U660+V660)</f>
        <v>3606938.54</v>
      </c>
    </row>
    <row r="661" spans="1:25" ht="15.6" x14ac:dyDescent="0.3">
      <c r="A661" s="49" t="s">
        <v>180</v>
      </c>
      <c r="B661" s="48">
        <v>4</v>
      </c>
      <c r="C661" s="40" t="s">
        <v>187</v>
      </c>
      <c r="D661" s="40" t="str">
        <f t="shared" si="113"/>
        <v>KMR 4</v>
      </c>
      <c r="E661" s="40" t="s">
        <v>191</v>
      </c>
      <c r="F661" s="40" t="str">
        <f t="shared" si="114"/>
        <v>KMR 4 step 2</v>
      </c>
      <c r="G661" s="42">
        <v>199235</v>
      </c>
      <c r="H661" s="312">
        <f t="shared" si="118"/>
        <v>3.7498567961923412E-2</v>
      </c>
      <c r="I661" s="312"/>
      <c r="J661" s="312"/>
      <c r="K661" s="1">
        <v>60000</v>
      </c>
      <c r="L661" s="1">
        <v>15000</v>
      </c>
      <c r="M661" s="42"/>
      <c r="N661" s="42"/>
      <c r="O661" s="42"/>
      <c r="P661" s="42"/>
      <c r="Q661" s="42"/>
      <c r="R661" s="42"/>
      <c r="S661" s="42">
        <v>11000</v>
      </c>
      <c r="T661" s="42">
        <f t="shared" si="115"/>
        <v>285235</v>
      </c>
      <c r="U661" s="42">
        <f t="shared" si="120"/>
        <v>61762.85</v>
      </c>
      <c r="V661" s="1">
        <v>200000</v>
      </c>
      <c r="W661" s="42">
        <f t="shared" si="116"/>
        <v>546997.85</v>
      </c>
      <c r="X661" s="42">
        <f t="shared" si="117"/>
        <v>485235</v>
      </c>
      <c r="Y661" s="42">
        <f t="shared" si="121"/>
        <v>3695582.85</v>
      </c>
    </row>
    <row r="662" spans="1:25" ht="15.6" x14ac:dyDescent="0.3">
      <c r="A662" s="49" t="s">
        <v>180</v>
      </c>
      <c r="B662" s="48">
        <v>4</v>
      </c>
      <c r="C662" s="40" t="s">
        <v>187</v>
      </c>
      <c r="D662" s="40" t="str">
        <f t="shared" si="113"/>
        <v>KMR 4</v>
      </c>
      <c r="E662" s="40" t="s">
        <v>192</v>
      </c>
      <c r="F662" s="40" t="str">
        <f t="shared" si="114"/>
        <v>KMR 4 Step3</v>
      </c>
      <c r="G662" s="42">
        <v>206725</v>
      </c>
      <c r="H662" s="312">
        <f t="shared" si="118"/>
        <v>3.7593796270735565E-2</v>
      </c>
      <c r="I662" s="312">
        <f t="shared" si="119"/>
        <v>9.5228308812152218E-5</v>
      </c>
      <c r="J662" s="312"/>
      <c r="K662" s="1">
        <v>60000</v>
      </c>
      <c r="L662" s="1">
        <v>15000</v>
      </c>
      <c r="M662" s="42"/>
      <c r="N662" s="42"/>
      <c r="O662" s="42"/>
      <c r="P662" s="42"/>
      <c r="Q662" s="42"/>
      <c r="R662" s="42"/>
      <c r="S662" s="42">
        <v>11000</v>
      </c>
      <c r="T662" s="42">
        <f t="shared" si="115"/>
        <v>292725</v>
      </c>
      <c r="U662" s="42">
        <f t="shared" si="120"/>
        <v>64084.75</v>
      </c>
      <c r="V662" s="1">
        <v>200000</v>
      </c>
      <c r="W662" s="42">
        <f t="shared" si="116"/>
        <v>556809.75</v>
      </c>
      <c r="X662" s="42">
        <f t="shared" si="117"/>
        <v>492725</v>
      </c>
      <c r="Y662" s="42">
        <f t="shared" si="121"/>
        <v>3787784.75</v>
      </c>
    </row>
    <row r="663" spans="1:25" ht="15.6" x14ac:dyDescent="0.3">
      <c r="A663" s="49" t="s">
        <v>180</v>
      </c>
      <c r="B663" s="48">
        <v>4</v>
      </c>
      <c r="C663" s="40" t="s">
        <v>187</v>
      </c>
      <c r="D663" s="40" t="str">
        <f t="shared" si="113"/>
        <v>KMR 4</v>
      </c>
      <c r="E663" s="40" t="s">
        <v>193</v>
      </c>
      <c r="F663" s="40" t="str">
        <f t="shared" si="114"/>
        <v>KMR 4 Step4</v>
      </c>
      <c r="G663" s="42">
        <v>214502</v>
      </c>
      <c r="H663" s="312">
        <f t="shared" si="118"/>
        <v>3.7620026605393639E-2</v>
      </c>
      <c r="I663" s="312">
        <f t="shared" si="119"/>
        <v>2.6230334658074173E-5</v>
      </c>
      <c r="J663" s="312"/>
      <c r="K663" s="1">
        <v>60000</v>
      </c>
      <c r="L663" s="1">
        <v>15000</v>
      </c>
      <c r="M663" s="42"/>
      <c r="N663" s="42"/>
      <c r="O663" s="42"/>
      <c r="P663" s="42"/>
      <c r="Q663" s="42"/>
      <c r="R663" s="42"/>
      <c r="S663" s="42">
        <v>11000</v>
      </c>
      <c r="T663" s="42">
        <f t="shared" si="115"/>
        <v>300502</v>
      </c>
      <c r="U663" s="42">
        <f t="shared" si="120"/>
        <v>66495.62</v>
      </c>
      <c r="V663" s="1">
        <v>200000</v>
      </c>
      <c r="W663" s="42">
        <f t="shared" si="116"/>
        <v>566997.62</v>
      </c>
      <c r="X663" s="42">
        <f t="shared" si="117"/>
        <v>500502</v>
      </c>
      <c r="Y663" s="42">
        <f t="shared" si="121"/>
        <v>3883519.62</v>
      </c>
    </row>
    <row r="664" spans="1:25" ht="15.6" x14ac:dyDescent="0.3">
      <c r="A664" s="49" t="s">
        <v>180</v>
      </c>
      <c r="B664" s="48">
        <v>4</v>
      </c>
      <c r="C664" s="40" t="s">
        <v>187</v>
      </c>
      <c r="D664" s="40" t="str">
        <f t="shared" si="113"/>
        <v>KMR 4</v>
      </c>
      <c r="E664" s="40" t="s">
        <v>194</v>
      </c>
      <c r="F664" s="40" t="str">
        <f t="shared" si="114"/>
        <v>KMR 4 Step5</v>
      </c>
      <c r="G664" s="43">
        <v>222567</v>
      </c>
      <c r="H664" s="312">
        <f t="shared" si="118"/>
        <v>3.7598717028279459E-2</v>
      </c>
      <c r="I664" s="312">
        <f t="shared" si="119"/>
        <v>-2.1309577114179967E-5</v>
      </c>
      <c r="J664" s="312"/>
      <c r="K664" s="1">
        <v>60000</v>
      </c>
      <c r="L664" s="1">
        <v>15000</v>
      </c>
      <c r="M664" s="42"/>
      <c r="N664" s="42"/>
      <c r="O664" s="42"/>
      <c r="P664" s="42"/>
      <c r="Q664" s="42"/>
      <c r="R664" s="42"/>
      <c r="S664" s="42">
        <v>11000</v>
      </c>
      <c r="T664" s="42">
        <f t="shared" si="115"/>
        <v>308567</v>
      </c>
      <c r="U664" s="42">
        <f t="shared" si="120"/>
        <v>68995.77</v>
      </c>
      <c r="V664" s="1">
        <v>200000</v>
      </c>
      <c r="W664" s="42">
        <f t="shared" si="116"/>
        <v>577562.77</v>
      </c>
      <c r="X664" s="42">
        <f t="shared" si="117"/>
        <v>508567</v>
      </c>
      <c r="Y664" s="42">
        <f t="shared" si="121"/>
        <v>3982799.77</v>
      </c>
    </row>
    <row r="665" spans="1:25" ht="15.6" x14ac:dyDescent="0.3">
      <c r="A665" s="49" t="s">
        <v>180</v>
      </c>
      <c r="B665" s="48">
        <v>4</v>
      </c>
      <c r="C665" s="40" t="s">
        <v>187</v>
      </c>
      <c r="D665" s="40" t="str">
        <f t="shared" si="113"/>
        <v>KMR 4</v>
      </c>
      <c r="E665" s="40" t="s">
        <v>195</v>
      </c>
      <c r="F665" s="40" t="str">
        <f t="shared" si="114"/>
        <v>KMR 4 Step6</v>
      </c>
      <c r="G665" s="43">
        <v>230921</v>
      </c>
      <c r="H665" s="312">
        <f t="shared" si="118"/>
        <v>3.7534764812393574E-2</v>
      </c>
      <c r="I665" s="312">
        <f t="shared" si="119"/>
        <v>-6.3952215885884622E-5</v>
      </c>
      <c r="J665" s="312"/>
      <c r="K665" s="1">
        <v>60000</v>
      </c>
      <c r="L665" s="1">
        <v>15000</v>
      </c>
      <c r="M665" s="42"/>
      <c r="N665" s="42"/>
      <c r="O665" s="42"/>
      <c r="P665" s="42"/>
      <c r="Q665" s="42"/>
      <c r="R665" s="42"/>
      <c r="S665" s="42">
        <v>11000</v>
      </c>
      <c r="T665" s="42">
        <f t="shared" si="115"/>
        <v>316921</v>
      </c>
      <c r="U665" s="42">
        <f t="shared" si="120"/>
        <v>71585.509999999995</v>
      </c>
      <c r="V665" s="1">
        <v>200000</v>
      </c>
      <c r="W665" s="42">
        <f t="shared" si="116"/>
        <v>588506.51</v>
      </c>
      <c r="X665" s="42">
        <f t="shared" si="117"/>
        <v>516921</v>
      </c>
      <c r="Y665" s="42">
        <f t="shared" si="121"/>
        <v>4085637.51</v>
      </c>
    </row>
    <row r="666" spans="1:25" ht="15.6" x14ac:dyDescent="0.3">
      <c r="A666" s="49" t="s">
        <v>180</v>
      </c>
      <c r="B666" s="48">
        <v>4</v>
      </c>
      <c r="C666" s="40" t="s">
        <v>187</v>
      </c>
      <c r="D666" s="40" t="str">
        <f t="shared" si="113"/>
        <v>KMR 4</v>
      </c>
      <c r="E666" s="40" t="s">
        <v>196</v>
      </c>
      <c r="F666" s="40" t="str">
        <f t="shared" si="114"/>
        <v>KMR 4 Step7</v>
      </c>
      <c r="G666" s="43">
        <v>239850</v>
      </c>
      <c r="H666" s="312">
        <f t="shared" si="118"/>
        <v>3.8666903399864019E-2</v>
      </c>
      <c r="I666" s="312">
        <f t="shared" si="119"/>
        <v>1.1321385874704451E-3</v>
      </c>
      <c r="J666" s="312"/>
      <c r="K666" s="1">
        <v>60000</v>
      </c>
      <c r="L666" s="1">
        <v>15000</v>
      </c>
      <c r="M666" s="42"/>
      <c r="N666" s="42"/>
      <c r="O666" s="42"/>
      <c r="P666" s="42"/>
      <c r="Q666" s="42"/>
      <c r="R666" s="42"/>
      <c r="S666" s="42">
        <v>11000</v>
      </c>
      <c r="T666" s="42">
        <f t="shared" si="115"/>
        <v>325850</v>
      </c>
      <c r="U666" s="42">
        <f t="shared" si="120"/>
        <v>74353.5</v>
      </c>
      <c r="V666" s="1">
        <v>200000</v>
      </c>
      <c r="W666" s="42">
        <f t="shared" si="116"/>
        <v>600203.5</v>
      </c>
      <c r="X666" s="42">
        <f t="shared" si="117"/>
        <v>525850</v>
      </c>
      <c r="Y666" s="42">
        <f t="shared" si="121"/>
        <v>4195553.5</v>
      </c>
    </row>
    <row r="667" spans="1:25" ht="15.6" x14ac:dyDescent="0.3">
      <c r="A667" s="49" t="s">
        <v>180</v>
      </c>
      <c r="B667" s="48">
        <v>4</v>
      </c>
      <c r="C667" s="40" t="s">
        <v>187</v>
      </c>
      <c r="D667" s="40" t="str">
        <f t="shared" si="113"/>
        <v>KMR 4</v>
      </c>
      <c r="E667" s="40" t="s">
        <v>197</v>
      </c>
      <c r="F667" s="40" t="str">
        <f t="shared" si="114"/>
        <v>KMR 4 Step8</v>
      </c>
      <c r="G667" s="43">
        <v>249644</v>
      </c>
      <c r="H667" s="312">
        <f t="shared" si="118"/>
        <v>4.0833854492391075E-2</v>
      </c>
      <c r="I667" s="312">
        <f t="shared" si="119"/>
        <v>2.1669510925270558E-3</v>
      </c>
      <c r="J667" s="312"/>
      <c r="K667" s="1">
        <v>60000</v>
      </c>
      <c r="L667" s="1">
        <v>15000</v>
      </c>
      <c r="M667" s="42"/>
      <c r="N667" s="42"/>
      <c r="O667" s="42"/>
      <c r="P667" s="42"/>
      <c r="Q667" s="42"/>
      <c r="R667" s="42"/>
      <c r="S667" s="42">
        <v>11000</v>
      </c>
      <c r="T667" s="42">
        <f t="shared" si="115"/>
        <v>335644</v>
      </c>
      <c r="U667" s="42">
        <f t="shared" si="120"/>
        <v>77389.64</v>
      </c>
      <c r="V667" s="1">
        <v>200000</v>
      </c>
      <c r="W667" s="42">
        <f t="shared" si="116"/>
        <v>613033.64</v>
      </c>
      <c r="X667" s="42">
        <f t="shared" si="117"/>
        <v>535644</v>
      </c>
      <c r="Y667" s="42">
        <f t="shared" si="121"/>
        <v>4316117.6400000006</v>
      </c>
    </row>
    <row r="668" spans="1:25" ht="15.6" x14ac:dyDescent="0.3">
      <c r="A668" s="49" t="s">
        <v>181</v>
      </c>
      <c r="B668" s="48">
        <v>5</v>
      </c>
      <c r="C668" s="40" t="s">
        <v>187</v>
      </c>
      <c r="D668" s="40" t="str">
        <f t="shared" si="113"/>
        <v>KMR 5</v>
      </c>
      <c r="E668" s="40" t="s">
        <v>190</v>
      </c>
      <c r="F668" s="40" t="str">
        <f t="shared" si="114"/>
        <v>KMR 5 Step1</v>
      </c>
      <c r="G668" s="42">
        <v>165149</v>
      </c>
      <c r="H668" s="312">
        <f t="shared" si="118"/>
        <v>-0.33846196984505938</v>
      </c>
      <c r="I668" s="312"/>
      <c r="J668" s="312"/>
      <c r="K668" s="43">
        <v>45000</v>
      </c>
      <c r="L668" s="43">
        <v>14000</v>
      </c>
      <c r="M668" s="42"/>
      <c r="N668" s="42"/>
      <c r="O668" s="42"/>
      <c r="P668" s="42"/>
      <c r="Q668" s="42"/>
      <c r="R668" s="42"/>
      <c r="S668" s="42">
        <v>11000</v>
      </c>
      <c r="T668" s="42">
        <f t="shared" si="115"/>
        <v>235149</v>
      </c>
      <c r="U668" s="42">
        <f t="shared" si="120"/>
        <v>51196.19</v>
      </c>
      <c r="V668" s="42">
        <v>180000</v>
      </c>
      <c r="W668" s="42">
        <f t="shared" si="116"/>
        <v>466345.19</v>
      </c>
      <c r="X668" s="42">
        <f t="shared" si="117"/>
        <v>435149</v>
      </c>
      <c r="Y668" s="42">
        <f t="shared" si="121"/>
        <v>3063984.19</v>
      </c>
    </row>
    <row r="669" spans="1:25" ht="15.6" x14ac:dyDescent="0.3">
      <c r="A669" s="49" t="s">
        <v>181</v>
      </c>
      <c r="B669" s="48">
        <v>5</v>
      </c>
      <c r="C669" s="40" t="s">
        <v>187</v>
      </c>
      <c r="D669" s="40" t="str">
        <f t="shared" si="113"/>
        <v>KMR 5</v>
      </c>
      <c r="E669" s="40" t="s">
        <v>191</v>
      </c>
      <c r="F669" s="40" t="str">
        <f t="shared" si="114"/>
        <v>KMR 5 step 2</v>
      </c>
      <c r="G669" s="42">
        <v>171755</v>
      </c>
      <c r="H669" s="312">
        <f t="shared" si="118"/>
        <v>4.0000242205523499E-2</v>
      </c>
      <c r="I669" s="312"/>
      <c r="J669" s="312"/>
      <c r="K669" s="43">
        <v>45000</v>
      </c>
      <c r="L669" s="43">
        <v>14000</v>
      </c>
      <c r="M669" s="42"/>
      <c r="N669" s="42"/>
      <c r="O669" s="42"/>
      <c r="P669" s="42"/>
      <c r="Q669" s="42"/>
      <c r="R669" s="42"/>
      <c r="S669" s="42">
        <v>11000</v>
      </c>
      <c r="T669" s="42">
        <f t="shared" si="115"/>
        <v>241755</v>
      </c>
      <c r="U669" s="42">
        <f t="shared" si="120"/>
        <v>53244.05</v>
      </c>
      <c r="V669" s="42">
        <v>180000</v>
      </c>
      <c r="W669" s="42">
        <f t="shared" si="116"/>
        <v>474999.05</v>
      </c>
      <c r="X669" s="42">
        <f t="shared" si="117"/>
        <v>421755</v>
      </c>
      <c r="Y669" s="42">
        <f t="shared" si="121"/>
        <v>3145304.05</v>
      </c>
    </row>
    <row r="670" spans="1:25" ht="15.6" x14ac:dyDescent="0.3">
      <c r="A670" s="49" t="s">
        <v>181</v>
      </c>
      <c r="B670" s="48">
        <v>5</v>
      </c>
      <c r="C670" s="40" t="s">
        <v>187</v>
      </c>
      <c r="D670" s="40" t="str">
        <f t="shared" si="113"/>
        <v>KMR 5</v>
      </c>
      <c r="E670" s="40" t="s">
        <v>192</v>
      </c>
      <c r="F670" s="40" t="str">
        <f t="shared" si="114"/>
        <v>KMR 5 Step3</v>
      </c>
      <c r="G670" s="42">
        <v>178625</v>
      </c>
      <c r="H670" s="312">
        <f t="shared" si="118"/>
        <v>3.9998835550638989E-2</v>
      </c>
      <c r="I670" s="312">
        <f t="shared" si="119"/>
        <v>-1.406654884510139E-6</v>
      </c>
      <c r="J670" s="312"/>
      <c r="K670" s="43">
        <v>45000</v>
      </c>
      <c r="L670" s="43">
        <v>14000</v>
      </c>
      <c r="M670" s="42"/>
      <c r="N670" s="42"/>
      <c r="O670" s="42"/>
      <c r="P670" s="42"/>
      <c r="Q670" s="42"/>
      <c r="R670" s="42"/>
      <c r="S670" s="42">
        <v>11000</v>
      </c>
      <c r="T670" s="42">
        <f t="shared" si="115"/>
        <v>248625</v>
      </c>
      <c r="U670" s="42">
        <f t="shared" si="120"/>
        <v>55373.75</v>
      </c>
      <c r="V670" s="42">
        <v>180000</v>
      </c>
      <c r="W670" s="42">
        <f t="shared" si="116"/>
        <v>483998.75</v>
      </c>
      <c r="X670" s="42">
        <f t="shared" si="117"/>
        <v>428625</v>
      </c>
      <c r="Y670" s="42">
        <f t="shared" si="121"/>
        <v>3229873.75</v>
      </c>
    </row>
    <row r="671" spans="1:25" ht="15.6" x14ac:dyDescent="0.3">
      <c r="A671" s="49" t="s">
        <v>181</v>
      </c>
      <c r="B671" s="48">
        <v>5</v>
      </c>
      <c r="C671" s="40" t="s">
        <v>187</v>
      </c>
      <c r="D671" s="40" t="str">
        <f t="shared" si="113"/>
        <v>KMR 5</v>
      </c>
      <c r="E671" s="40" t="s">
        <v>193</v>
      </c>
      <c r="F671" s="40" t="str">
        <f t="shared" si="114"/>
        <v>KMR 5 Step4</v>
      </c>
      <c r="G671" s="42">
        <v>185760</v>
      </c>
      <c r="H671" s="312">
        <f t="shared" si="118"/>
        <v>3.9944016794961512E-2</v>
      </c>
      <c r="I671" s="312">
        <f t="shared" si="119"/>
        <v>-5.4818755677477071E-5</v>
      </c>
      <c r="J671" s="312"/>
      <c r="K671" s="43">
        <v>45000</v>
      </c>
      <c r="L671" s="43">
        <v>14000</v>
      </c>
      <c r="M671" s="42"/>
      <c r="N671" s="42"/>
      <c r="O671" s="42"/>
      <c r="P671" s="42"/>
      <c r="Q671" s="42"/>
      <c r="R671" s="42"/>
      <c r="S671" s="42">
        <v>11000</v>
      </c>
      <c r="T671" s="42">
        <f t="shared" si="115"/>
        <v>255760</v>
      </c>
      <c r="U671" s="42">
        <f t="shared" si="120"/>
        <v>57585.599999999999</v>
      </c>
      <c r="V671" s="42">
        <v>180000</v>
      </c>
      <c r="W671" s="42">
        <f t="shared" si="116"/>
        <v>493345.6</v>
      </c>
      <c r="X671" s="42">
        <f t="shared" si="117"/>
        <v>435760</v>
      </c>
      <c r="Y671" s="42">
        <f t="shared" si="121"/>
        <v>3317705.6</v>
      </c>
    </row>
    <row r="672" spans="1:25" ht="15.6" x14ac:dyDescent="0.3">
      <c r="A672" s="49" t="s">
        <v>181</v>
      </c>
      <c r="B672" s="48">
        <v>5</v>
      </c>
      <c r="C672" s="40" t="s">
        <v>187</v>
      </c>
      <c r="D672" s="40" t="str">
        <f t="shared" si="113"/>
        <v>KMR 5</v>
      </c>
      <c r="E672" s="40" t="s">
        <v>194</v>
      </c>
      <c r="F672" s="40" t="str">
        <f t="shared" si="114"/>
        <v>KMR 5 Step5</v>
      </c>
      <c r="G672" s="43">
        <v>193158</v>
      </c>
      <c r="H672" s="312">
        <f t="shared" si="118"/>
        <v>3.9825581395348836E-2</v>
      </c>
      <c r="I672" s="312">
        <f t="shared" si="119"/>
        <v>-1.1843539961267635E-4</v>
      </c>
      <c r="J672" s="312"/>
      <c r="K672" s="43">
        <v>45000</v>
      </c>
      <c r="L672" s="43">
        <v>14000</v>
      </c>
      <c r="M672" s="42"/>
      <c r="N672" s="42"/>
      <c r="O672" s="42"/>
      <c r="P672" s="42"/>
      <c r="Q672" s="42"/>
      <c r="R672" s="42"/>
      <c r="S672" s="42">
        <v>11000</v>
      </c>
      <c r="T672" s="42">
        <f t="shared" si="115"/>
        <v>263158</v>
      </c>
      <c r="U672" s="42">
        <f t="shared" si="120"/>
        <v>59878.98</v>
      </c>
      <c r="V672" s="42">
        <v>180000</v>
      </c>
      <c r="W672" s="42">
        <f t="shared" si="116"/>
        <v>503036.98</v>
      </c>
      <c r="X672" s="42">
        <f t="shared" si="117"/>
        <v>443158</v>
      </c>
      <c r="Y672" s="42">
        <f t="shared" si="121"/>
        <v>3408774.98</v>
      </c>
    </row>
    <row r="673" spans="1:25" ht="15.6" x14ac:dyDescent="0.3">
      <c r="A673" s="49" t="s">
        <v>181</v>
      </c>
      <c r="B673" s="48">
        <v>5</v>
      </c>
      <c r="C673" s="40" t="s">
        <v>187</v>
      </c>
      <c r="D673" s="40" t="str">
        <f t="shared" si="113"/>
        <v>KMR 5</v>
      </c>
      <c r="E673" s="40" t="s">
        <v>195</v>
      </c>
      <c r="F673" s="40" t="str">
        <f t="shared" si="114"/>
        <v>KMR 5 Step6</v>
      </c>
      <c r="G673" s="43">
        <v>200821</v>
      </c>
      <c r="H673" s="312">
        <f t="shared" si="118"/>
        <v>3.9672185464749064E-2</v>
      </c>
      <c r="I673" s="312">
        <f t="shared" si="119"/>
        <v>-1.5339593059977147E-4</v>
      </c>
      <c r="J673" s="312"/>
      <c r="K673" s="43">
        <v>45000</v>
      </c>
      <c r="L673" s="43">
        <v>14000</v>
      </c>
      <c r="M673" s="42"/>
      <c r="N673" s="42"/>
      <c r="O673" s="42"/>
      <c r="P673" s="42"/>
      <c r="Q673" s="42"/>
      <c r="R673" s="42"/>
      <c r="S673" s="42">
        <v>11000</v>
      </c>
      <c r="T673" s="42">
        <f t="shared" si="115"/>
        <v>270821</v>
      </c>
      <c r="U673" s="42">
        <f t="shared" si="120"/>
        <v>62254.51</v>
      </c>
      <c r="V673" s="42">
        <v>180000</v>
      </c>
      <c r="W673" s="42">
        <f t="shared" si="116"/>
        <v>513075.51</v>
      </c>
      <c r="X673" s="42">
        <f t="shared" si="117"/>
        <v>450821</v>
      </c>
      <c r="Y673" s="42">
        <f t="shared" si="121"/>
        <v>3503106.51</v>
      </c>
    </row>
    <row r="674" spans="1:25" ht="15.6" x14ac:dyDescent="0.3">
      <c r="A674" s="49" t="s">
        <v>181</v>
      </c>
      <c r="B674" s="48">
        <v>5</v>
      </c>
      <c r="C674" s="40" t="s">
        <v>187</v>
      </c>
      <c r="D674" s="40" t="str">
        <f t="shared" si="113"/>
        <v>KMR 5</v>
      </c>
      <c r="E674" s="40" t="s">
        <v>196</v>
      </c>
      <c r="F674" s="40" t="str">
        <f t="shared" si="114"/>
        <v>KMR 5 Step7</v>
      </c>
      <c r="G674" s="43">
        <v>209013</v>
      </c>
      <c r="H674" s="312">
        <f t="shared" si="118"/>
        <v>4.0792546596222508E-2</v>
      </c>
      <c r="I674" s="312">
        <f t="shared" si="119"/>
        <v>1.1203611314734435E-3</v>
      </c>
      <c r="J674" s="312"/>
      <c r="K674" s="43">
        <v>45000</v>
      </c>
      <c r="L674" s="43">
        <v>14000</v>
      </c>
      <c r="M674" s="42"/>
      <c r="N674" s="42"/>
      <c r="O674" s="42"/>
      <c r="P674" s="42"/>
      <c r="Q674" s="42"/>
      <c r="R674" s="42"/>
      <c r="S674" s="42">
        <v>11000</v>
      </c>
      <c r="T674" s="42">
        <f t="shared" si="115"/>
        <v>279013</v>
      </c>
      <c r="U674" s="42">
        <f t="shared" si="120"/>
        <v>64794.03</v>
      </c>
      <c r="V674" s="42">
        <v>180000</v>
      </c>
      <c r="W674" s="42">
        <f t="shared" si="116"/>
        <v>523807.03</v>
      </c>
      <c r="X674" s="42">
        <f t="shared" si="117"/>
        <v>459013</v>
      </c>
      <c r="Y674" s="42">
        <f t="shared" si="121"/>
        <v>3603950.03</v>
      </c>
    </row>
    <row r="675" spans="1:25" ht="15.6" x14ac:dyDescent="0.3">
      <c r="A675" s="49" t="s">
        <v>181</v>
      </c>
      <c r="B675" s="48">
        <v>5</v>
      </c>
      <c r="C675" s="40" t="s">
        <v>187</v>
      </c>
      <c r="D675" s="40" t="str">
        <f t="shared" si="113"/>
        <v>KMR 5</v>
      </c>
      <c r="E675" s="40" t="s">
        <v>197</v>
      </c>
      <c r="F675" s="40" t="str">
        <f t="shared" si="114"/>
        <v>KMR 5 Step8</v>
      </c>
      <c r="G675" s="43">
        <v>217997</v>
      </c>
      <c r="H675" s="312">
        <f t="shared" si="118"/>
        <v>4.298297235100209E-2</v>
      </c>
      <c r="I675" s="312">
        <f t="shared" si="119"/>
        <v>2.1904257547795819E-3</v>
      </c>
      <c r="J675" s="312"/>
      <c r="K675" s="43">
        <v>45000</v>
      </c>
      <c r="L675" s="43">
        <v>14000</v>
      </c>
      <c r="M675" s="42"/>
      <c r="N675" s="42"/>
      <c r="O675" s="42"/>
      <c r="P675" s="42"/>
      <c r="Q675" s="42"/>
      <c r="R675" s="42"/>
      <c r="S675" s="42">
        <v>11000</v>
      </c>
      <c r="T675" s="42">
        <f t="shared" si="115"/>
        <v>287997</v>
      </c>
      <c r="U675" s="42">
        <f t="shared" si="120"/>
        <v>67579.069999999992</v>
      </c>
      <c r="V675" s="42">
        <v>180000</v>
      </c>
      <c r="W675" s="42">
        <f t="shared" si="116"/>
        <v>535576.07000000007</v>
      </c>
      <c r="X675" s="42">
        <f t="shared" si="117"/>
        <v>467997</v>
      </c>
      <c r="Y675" s="42">
        <f t="shared" si="121"/>
        <v>3714543.07</v>
      </c>
    </row>
    <row r="676" spans="1:25" ht="15.6" x14ac:dyDescent="0.3">
      <c r="A676" s="49" t="s">
        <v>182</v>
      </c>
      <c r="B676" s="48">
        <v>6</v>
      </c>
      <c r="C676" s="40" t="s">
        <v>187</v>
      </c>
      <c r="D676" s="40" t="str">
        <f t="shared" si="113"/>
        <v>KMR 6</v>
      </c>
      <c r="E676" s="40" t="s">
        <v>190</v>
      </c>
      <c r="F676" s="40" t="str">
        <f t="shared" si="114"/>
        <v>KMR 6 Step1</v>
      </c>
      <c r="G676" s="41">
        <v>132285</v>
      </c>
      <c r="H676" s="312">
        <f t="shared" si="118"/>
        <v>-0.39317972265673379</v>
      </c>
      <c r="I676" s="312"/>
      <c r="J676" s="312"/>
      <c r="K676" s="43">
        <v>35000</v>
      </c>
      <c r="L676" s="43">
        <v>10500</v>
      </c>
      <c r="M676" s="42"/>
      <c r="N676" s="42"/>
      <c r="O676" s="42"/>
      <c r="P676" s="42"/>
      <c r="Q676" s="42"/>
      <c r="R676" s="42"/>
      <c r="S676" s="42">
        <v>7000</v>
      </c>
      <c r="T676" s="42">
        <f t="shared" si="115"/>
        <v>184785</v>
      </c>
      <c r="U676" s="42">
        <f t="shared" si="120"/>
        <v>41008.35</v>
      </c>
      <c r="V676" s="42">
        <v>180000</v>
      </c>
      <c r="W676" s="42">
        <f t="shared" si="116"/>
        <v>405793.35</v>
      </c>
      <c r="X676" s="42">
        <f t="shared" si="117"/>
        <v>364785</v>
      </c>
      <c r="Y676" s="42">
        <f t="shared" si="121"/>
        <v>2445428.35</v>
      </c>
    </row>
    <row r="677" spans="1:25" ht="15.6" x14ac:dyDescent="0.3">
      <c r="A677" s="49" t="s">
        <v>182</v>
      </c>
      <c r="B677" s="48">
        <v>6</v>
      </c>
      <c r="C677" s="40" t="s">
        <v>187</v>
      </c>
      <c r="D677" s="40" t="str">
        <f t="shared" si="113"/>
        <v>KMR 6</v>
      </c>
      <c r="E677" s="40" t="s">
        <v>191</v>
      </c>
      <c r="F677" s="40" t="str">
        <f t="shared" si="114"/>
        <v>KMR 6 step 2</v>
      </c>
      <c r="G677" s="42">
        <v>137246</v>
      </c>
      <c r="H677" s="312">
        <f t="shared" si="118"/>
        <v>3.7502362323770647E-2</v>
      </c>
      <c r="I677" s="312"/>
      <c r="J677" s="312"/>
      <c r="K677" s="43">
        <v>35000</v>
      </c>
      <c r="L677" s="43">
        <v>10500</v>
      </c>
      <c r="M677" s="42"/>
      <c r="N677" s="42"/>
      <c r="O677" s="42"/>
      <c r="P677" s="42"/>
      <c r="Q677" s="42"/>
      <c r="R677" s="42"/>
      <c r="S677" s="42">
        <v>7000</v>
      </c>
      <c r="T677" s="42">
        <f t="shared" si="115"/>
        <v>189746</v>
      </c>
      <c r="U677" s="42">
        <f t="shared" si="120"/>
        <v>42546.26</v>
      </c>
      <c r="V677" s="42">
        <v>180000</v>
      </c>
      <c r="W677" s="42">
        <f t="shared" si="116"/>
        <v>412292.26</v>
      </c>
      <c r="X677" s="42">
        <f t="shared" si="117"/>
        <v>369746</v>
      </c>
      <c r="Y677" s="42">
        <f t="shared" si="121"/>
        <v>2506498.2599999998</v>
      </c>
    </row>
    <row r="678" spans="1:25" ht="15.6" x14ac:dyDescent="0.3">
      <c r="A678" s="49" t="s">
        <v>182</v>
      </c>
      <c r="B678" s="48">
        <v>6</v>
      </c>
      <c r="C678" s="40" t="s">
        <v>187</v>
      </c>
      <c r="D678" s="40" t="str">
        <f t="shared" si="113"/>
        <v>KMR 6</v>
      </c>
      <c r="E678" s="40" t="s">
        <v>192</v>
      </c>
      <c r="F678" s="40" t="str">
        <f t="shared" si="114"/>
        <v>KMR 6 Step3</v>
      </c>
      <c r="G678" s="42">
        <v>142405</v>
      </c>
      <c r="H678" s="312">
        <f t="shared" si="118"/>
        <v>3.7589437943546626E-2</v>
      </c>
      <c r="I678" s="312">
        <f t="shared" si="119"/>
        <v>8.7075619775979496E-5</v>
      </c>
      <c r="J678" s="312"/>
      <c r="K678" s="43">
        <v>35000</v>
      </c>
      <c r="L678" s="43">
        <v>10500</v>
      </c>
      <c r="M678" s="42"/>
      <c r="N678" s="42"/>
      <c r="O678" s="42"/>
      <c r="P678" s="42"/>
      <c r="Q678" s="42"/>
      <c r="R678" s="42"/>
      <c r="S678" s="42">
        <v>7000</v>
      </c>
      <c r="T678" s="42">
        <f t="shared" si="115"/>
        <v>194905</v>
      </c>
      <c r="U678" s="42">
        <f t="shared" si="120"/>
        <v>44145.55</v>
      </c>
      <c r="V678" s="42">
        <v>180000</v>
      </c>
      <c r="W678" s="42">
        <f t="shared" si="116"/>
        <v>419050.55</v>
      </c>
      <c r="X678" s="42">
        <f t="shared" si="117"/>
        <v>374905</v>
      </c>
      <c r="Y678" s="42">
        <f t="shared" si="121"/>
        <v>2570005.5499999998</v>
      </c>
    </row>
    <row r="679" spans="1:25" ht="15.6" x14ac:dyDescent="0.3">
      <c r="A679" s="49" t="s">
        <v>182</v>
      </c>
      <c r="B679" s="48">
        <v>6</v>
      </c>
      <c r="C679" s="40" t="s">
        <v>187</v>
      </c>
      <c r="D679" s="40" t="str">
        <f t="shared" si="113"/>
        <v>KMR 6</v>
      </c>
      <c r="E679" s="40" t="s">
        <v>193</v>
      </c>
      <c r="F679" s="40" t="str">
        <f t="shared" si="114"/>
        <v>KMR 6 Step4</v>
      </c>
      <c r="G679" s="42">
        <v>147762</v>
      </c>
      <c r="H679" s="312">
        <f t="shared" si="118"/>
        <v>3.7618061163582739E-2</v>
      </c>
      <c r="I679" s="312">
        <f t="shared" si="119"/>
        <v>2.8623220036112784E-5</v>
      </c>
      <c r="J679" s="312"/>
      <c r="K679" s="43">
        <v>35000</v>
      </c>
      <c r="L679" s="43">
        <v>10500</v>
      </c>
      <c r="M679" s="42"/>
      <c r="N679" s="42"/>
      <c r="O679" s="42"/>
      <c r="P679" s="42"/>
      <c r="Q679" s="42"/>
      <c r="R679" s="42"/>
      <c r="S679" s="42">
        <v>7000</v>
      </c>
      <c r="T679" s="42">
        <f t="shared" si="115"/>
        <v>200262</v>
      </c>
      <c r="U679" s="42">
        <f t="shared" si="120"/>
        <v>45806.22</v>
      </c>
      <c r="V679" s="42">
        <v>180000</v>
      </c>
      <c r="W679" s="42">
        <f t="shared" si="116"/>
        <v>426068.22</v>
      </c>
      <c r="X679" s="42">
        <f t="shared" si="117"/>
        <v>380262</v>
      </c>
      <c r="Y679" s="42">
        <f t="shared" si="121"/>
        <v>2635950.2200000002</v>
      </c>
    </row>
    <row r="680" spans="1:25" ht="15.6" x14ac:dyDescent="0.3">
      <c r="A680" s="49" t="s">
        <v>182</v>
      </c>
      <c r="B680" s="48">
        <v>6</v>
      </c>
      <c r="C680" s="40" t="s">
        <v>187</v>
      </c>
      <c r="D680" s="40" t="str">
        <f t="shared" si="113"/>
        <v>KMR 6</v>
      </c>
      <c r="E680" s="40" t="s">
        <v>194</v>
      </c>
      <c r="F680" s="40" t="str">
        <f t="shared" si="114"/>
        <v>KMR 6 Step5</v>
      </c>
      <c r="G680" s="43">
        <v>153318</v>
      </c>
      <c r="H680" s="312">
        <f t="shared" si="118"/>
        <v>3.7601007024810167E-2</v>
      </c>
      <c r="I680" s="312">
        <f t="shared" si="119"/>
        <v>-1.705413877257228E-5</v>
      </c>
      <c r="J680" s="312"/>
      <c r="K680" s="43">
        <v>35000</v>
      </c>
      <c r="L680" s="43">
        <v>10500</v>
      </c>
      <c r="M680" s="42"/>
      <c r="N680" s="42"/>
      <c r="O680" s="42"/>
      <c r="P680" s="42"/>
      <c r="Q680" s="42"/>
      <c r="R680" s="42"/>
      <c r="S680" s="42">
        <v>7000</v>
      </c>
      <c r="T680" s="42">
        <f t="shared" si="115"/>
        <v>205818</v>
      </c>
      <c r="U680" s="42">
        <f t="shared" si="120"/>
        <v>47528.58</v>
      </c>
      <c r="V680" s="42">
        <v>180000</v>
      </c>
      <c r="W680" s="42">
        <f t="shared" si="116"/>
        <v>433346.58</v>
      </c>
      <c r="X680" s="42">
        <f t="shared" si="117"/>
        <v>385818</v>
      </c>
      <c r="Y680" s="42">
        <f t="shared" si="121"/>
        <v>2704344.58</v>
      </c>
    </row>
    <row r="681" spans="1:25" ht="15.6" x14ac:dyDescent="0.3">
      <c r="A681" s="49" t="s">
        <v>182</v>
      </c>
      <c r="B681" s="48">
        <v>6</v>
      </c>
      <c r="C681" s="40" t="s">
        <v>187</v>
      </c>
      <c r="D681" s="40" t="str">
        <f t="shared" si="113"/>
        <v>KMR 6</v>
      </c>
      <c r="E681" s="40" t="s">
        <v>195</v>
      </c>
      <c r="F681" s="40" t="str">
        <f t="shared" si="114"/>
        <v>KMR 6 Step6</v>
      </c>
      <c r="G681" s="43">
        <v>159072</v>
      </c>
      <c r="H681" s="312">
        <f t="shared" si="118"/>
        <v>3.7529839940515793E-2</v>
      </c>
      <c r="I681" s="312">
        <f t="shared" si="119"/>
        <v>-7.1167084294374017E-5</v>
      </c>
      <c r="J681" s="312"/>
      <c r="K681" s="43">
        <v>35000</v>
      </c>
      <c r="L681" s="43">
        <v>10500</v>
      </c>
      <c r="M681" s="42"/>
      <c r="N681" s="42"/>
      <c r="O681" s="42"/>
      <c r="P681" s="42"/>
      <c r="Q681" s="42"/>
      <c r="R681" s="42"/>
      <c r="S681" s="42">
        <v>7000</v>
      </c>
      <c r="T681" s="42">
        <f t="shared" si="115"/>
        <v>211572</v>
      </c>
      <c r="U681" s="42">
        <f t="shared" si="120"/>
        <v>49312.32</v>
      </c>
      <c r="V681" s="42">
        <v>180000</v>
      </c>
      <c r="W681" s="42">
        <f t="shared" si="116"/>
        <v>440884.32</v>
      </c>
      <c r="X681" s="42">
        <f t="shared" si="117"/>
        <v>391572</v>
      </c>
      <c r="Y681" s="42">
        <f t="shared" si="121"/>
        <v>2775176.32</v>
      </c>
    </row>
    <row r="682" spans="1:25" ht="15.6" x14ac:dyDescent="0.3">
      <c r="A682" s="49" t="s">
        <v>182</v>
      </c>
      <c r="B682" s="48">
        <v>6</v>
      </c>
      <c r="C682" s="40" t="s">
        <v>187</v>
      </c>
      <c r="D682" s="40" t="str">
        <f t="shared" si="113"/>
        <v>KMR 6</v>
      </c>
      <c r="E682" s="40" t="s">
        <v>196</v>
      </c>
      <c r="F682" s="40" t="str">
        <f t="shared" si="114"/>
        <v>KMR 6 Step7</v>
      </c>
      <c r="G682" s="43">
        <v>165224</v>
      </c>
      <c r="H682" s="312">
        <f t="shared" si="118"/>
        <v>3.8674311003822168E-2</v>
      </c>
      <c r="I682" s="312">
        <f t="shared" si="119"/>
        <v>1.1444710633063751E-3</v>
      </c>
      <c r="J682" s="312"/>
      <c r="K682" s="43">
        <v>35000</v>
      </c>
      <c r="L682" s="43">
        <v>10500</v>
      </c>
      <c r="M682" s="42"/>
      <c r="N682" s="42"/>
      <c r="O682" s="42"/>
      <c r="P682" s="42"/>
      <c r="Q682" s="42"/>
      <c r="R682" s="42"/>
      <c r="S682" s="42">
        <v>7000</v>
      </c>
      <c r="T682" s="42">
        <f t="shared" si="115"/>
        <v>217724</v>
      </c>
      <c r="U682" s="42">
        <f t="shared" si="120"/>
        <v>51219.44</v>
      </c>
      <c r="V682" s="42">
        <v>180000</v>
      </c>
      <c r="W682" s="42">
        <f t="shared" si="116"/>
        <v>448943.44</v>
      </c>
      <c r="X682" s="42">
        <f t="shared" si="117"/>
        <v>397724</v>
      </c>
      <c r="Y682" s="42">
        <f t="shared" si="121"/>
        <v>2850907.44</v>
      </c>
    </row>
    <row r="683" spans="1:25" ht="15.6" x14ac:dyDescent="0.3">
      <c r="A683" s="49" t="s">
        <v>182</v>
      </c>
      <c r="B683" s="48">
        <v>6</v>
      </c>
      <c r="C683" s="40" t="s">
        <v>187</v>
      </c>
      <c r="D683" s="40" t="str">
        <f t="shared" si="113"/>
        <v>KMR 6</v>
      </c>
      <c r="E683" s="40" t="s">
        <v>197</v>
      </c>
      <c r="F683" s="40" t="str">
        <f t="shared" si="114"/>
        <v>KMR 6 Step8</v>
      </c>
      <c r="G683" s="43">
        <v>171970</v>
      </c>
      <c r="H683" s="312">
        <f t="shared" si="118"/>
        <v>4.0829419454800758E-2</v>
      </c>
      <c r="I683" s="312">
        <f t="shared" si="119"/>
        <v>2.1551084509785906E-3</v>
      </c>
      <c r="J683" s="312"/>
      <c r="K683" s="43">
        <v>35000</v>
      </c>
      <c r="L683" s="43">
        <v>10500</v>
      </c>
      <c r="M683" s="42"/>
      <c r="N683" s="42"/>
      <c r="O683" s="42"/>
      <c r="P683" s="42"/>
      <c r="Q683" s="42"/>
      <c r="R683" s="42"/>
      <c r="S683" s="42">
        <v>7000</v>
      </c>
      <c r="T683" s="42">
        <f t="shared" si="115"/>
        <v>224470</v>
      </c>
      <c r="U683" s="42">
        <f t="shared" si="120"/>
        <v>53310.7</v>
      </c>
      <c r="V683" s="42">
        <v>180000</v>
      </c>
      <c r="W683" s="42">
        <f t="shared" si="116"/>
        <v>457780.7</v>
      </c>
      <c r="X683" s="42">
        <f t="shared" si="117"/>
        <v>404470</v>
      </c>
      <c r="Y683" s="42">
        <f t="shared" si="121"/>
        <v>2933950.7</v>
      </c>
    </row>
    <row r="684" spans="1:25" ht="15.6" x14ac:dyDescent="0.3">
      <c r="A684" s="34" t="s">
        <v>183</v>
      </c>
      <c r="B684" s="48"/>
      <c r="C684" s="40"/>
      <c r="D684" s="40"/>
      <c r="E684" s="48"/>
      <c r="F684" s="40"/>
      <c r="G684" s="42"/>
      <c r="H684" s="312">
        <f t="shared" si="118"/>
        <v>-1</v>
      </c>
      <c r="I684" s="312"/>
      <c r="J684" s="312"/>
      <c r="K684" s="43"/>
      <c r="L684" s="43"/>
      <c r="M684" s="42"/>
      <c r="N684" s="42"/>
      <c r="O684" s="42"/>
      <c r="P684" s="42"/>
      <c r="Q684" s="42"/>
      <c r="R684" s="42"/>
      <c r="S684" s="42"/>
      <c r="T684" s="42">
        <f t="shared" si="115"/>
        <v>0</v>
      </c>
      <c r="U684" s="42"/>
      <c r="V684" s="42"/>
      <c r="W684" s="42">
        <f t="shared" si="116"/>
        <v>0</v>
      </c>
      <c r="X684" s="42">
        <f t="shared" si="117"/>
        <v>180000</v>
      </c>
      <c r="Y684" s="42"/>
    </row>
    <row r="685" spans="1:25" ht="15.6" x14ac:dyDescent="0.3">
      <c r="A685" s="49" t="s">
        <v>184</v>
      </c>
      <c r="B685" s="48">
        <v>4</v>
      </c>
      <c r="C685" s="40" t="s">
        <v>187</v>
      </c>
      <c r="D685" s="40" t="str">
        <f t="shared" si="113"/>
        <v>KMR 4</v>
      </c>
      <c r="E685" s="40" t="s">
        <v>190</v>
      </c>
      <c r="F685" s="40" t="str">
        <f t="shared" si="114"/>
        <v>KMR 4 Step1</v>
      </c>
      <c r="G685" s="1">
        <v>192034</v>
      </c>
      <c r="H685" s="312" t="e">
        <f t="shared" si="118"/>
        <v>#DIV/0!</v>
      </c>
      <c r="I685" s="312"/>
      <c r="J685" s="312"/>
      <c r="K685" s="1">
        <v>60000</v>
      </c>
      <c r="L685" s="1">
        <v>15000</v>
      </c>
      <c r="M685" s="42"/>
      <c r="N685" s="42"/>
      <c r="O685" s="42"/>
      <c r="P685" s="42"/>
      <c r="Q685" s="42"/>
      <c r="R685" s="42"/>
      <c r="S685" s="42">
        <v>11000</v>
      </c>
      <c r="T685" s="42">
        <f t="shared" si="115"/>
        <v>278034</v>
      </c>
      <c r="U685" s="42">
        <f t="shared" ref="U685:U708" si="122">G685*0.31</f>
        <v>59530.54</v>
      </c>
      <c r="V685" s="1">
        <v>200000</v>
      </c>
      <c r="W685" s="42">
        <f t="shared" si="116"/>
        <v>537564.54</v>
      </c>
      <c r="X685" s="42">
        <f t="shared" si="117"/>
        <v>278034</v>
      </c>
      <c r="Y685" s="42">
        <f t="shared" ref="Y685:Y708" si="123">((T685*12)+S685+U685+V685)</f>
        <v>3606938.54</v>
      </c>
    </row>
    <row r="686" spans="1:25" ht="15.6" x14ac:dyDescent="0.3">
      <c r="A686" s="49" t="s">
        <v>184</v>
      </c>
      <c r="B686" s="48">
        <v>4</v>
      </c>
      <c r="C686" s="40" t="s">
        <v>187</v>
      </c>
      <c r="D686" s="40" t="str">
        <f t="shared" si="113"/>
        <v>KMR 4</v>
      </c>
      <c r="E686" s="40" t="s">
        <v>191</v>
      </c>
      <c r="F686" s="40" t="str">
        <f t="shared" si="114"/>
        <v>KMR 4 step 2</v>
      </c>
      <c r="G686" s="42">
        <v>199235</v>
      </c>
      <c r="H686" s="312">
        <f t="shared" si="118"/>
        <v>3.7498567961923412E-2</v>
      </c>
      <c r="I686" s="312"/>
      <c r="J686" s="312"/>
      <c r="K686" s="1">
        <v>60000</v>
      </c>
      <c r="L686" s="1">
        <v>15000</v>
      </c>
      <c r="M686" s="42"/>
      <c r="N686" s="42"/>
      <c r="O686" s="42"/>
      <c r="P686" s="42"/>
      <c r="Q686" s="42"/>
      <c r="R686" s="42"/>
      <c r="S686" s="42">
        <v>11000</v>
      </c>
      <c r="T686" s="42">
        <f t="shared" si="115"/>
        <v>285235</v>
      </c>
      <c r="U686" s="42">
        <f t="shared" si="122"/>
        <v>61762.85</v>
      </c>
      <c r="V686" s="1">
        <v>200000</v>
      </c>
      <c r="W686" s="42">
        <f t="shared" si="116"/>
        <v>546997.85</v>
      </c>
      <c r="X686" s="42">
        <f t="shared" si="117"/>
        <v>485235</v>
      </c>
      <c r="Y686" s="42">
        <f t="shared" si="123"/>
        <v>3695582.85</v>
      </c>
    </row>
    <row r="687" spans="1:25" ht="15.6" x14ac:dyDescent="0.3">
      <c r="A687" s="49" t="s">
        <v>184</v>
      </c>
      <c r="B687" s="48">
        <v>4</v>
      </c>
      <c r="C687" s="40" t="s">
        <v>187</v>
      </c>
      <c r="D687" s="40" t="str">
        <f t="shared" si="113"/>
        <v>KMR 4</v>
      </c>
      <c r="E687" s="40" t="s">
        <v>192</v>
      </c>
      <c r="F687" s="40" t="str">
        <f t="shared" si="114"/>
        <v>KMR 4 Step3</v>
      </c>
      <c r="G687" s="42">
        <v>206725</v>
      </c>
      <c r="H687" s="312">
        <f t="shared" si="118"/>
        <v>3.7593796270735565E-2</v>
      </c>
      <c r="I687" s="312">
        <f t="shared" si="119"/>
        <v>9.5228308812152218E-5</v>
      </c>
      <c r="J687" s="312"/>
      <c r="K687" s="1">
        <v>60000</v>
      </c>
      <c r="L687" s="1">
        <v>15000</v>
      </c>
      <c r="M687" s="42"/>
      <c r="N687" s="42"/>
      <c r="O687" s="42"/>
      <c r="P687" s="42"/>
      <c r="Q687" s="42"/>
      <c r="R687" s="42"/>
      <c r="S687" s="42">
        <v>11000</v>
      </c>
      <c r="T687" s="42">
        <f t="shared" si="115"/>
        <v>292725</v>
      </c>
      <c r="U687" s="42">
        <f t="shared" si="122"/>
        <v>64084.75</v>
      </c>
      <c r="V687" s="1">
        <v>200000</v>
      </c>
      <c r="W687" s="42">
        <f t="shared" si="116"/>
        <v>556809.75</v>
      </c>
      <c r="X687" s="42">
        <f t="shared" si="117"/>
        <v>492725</v>
      </c>
      <c r="Y687" s="42">
        <f t="shared" si="123"/>
        <v>3787784.75</v>
      </c>
    </row>
    <row r="688" spans="1:25" ht="15.6" x14ac:dyDescent="0.3">
      <c r="A688" s="49" t="s">
        <v>184</v>
      </c>
      <c r="B688" s="48">
        <v>4</v>
      </c>
      <c r="C688" s="40" t="s">
        <v>187</v>
      </c>
      <c r="D688" s="40" t="str">
        <f t="shared" si="113"/>
        <v>KMR 4</v>
      </c>
      <c r="E688" s="40" t="s">
        <v>193</v>
      </c>
      <c r="F688" s="40" t="str">
        <f t="shared" si="114"/>
        <v>KMR 4 Step4</v>
      </c>
      <c r="G688" s="42">
        <v>214502</v>
      </c>
      <c r="H688" s="312">
        <f t="shared" si="118"/>
        <v>3.7620026605393639E-2</v>
      </c>
      <c r="I688" s="312">
        <f t="shared" si="119"/>
        <v>2.6230334658074173E-5</v>
      </c>
      <c r="J688" s="312"/>
      <c r="K688" s="1">
        <v>60000</v>
      </c>
      <c r="L688" s="1">
        <v>15000</v>
      </c>
      <c r="M688" s="42"/>
      <c r="N688" s="42"/>
      <c r="O688" s="42"/>
      <c r="P688" s="42"/>
      <c r="Q688" s="42"/>
      <c r="R688" s="42"/>
      <c r="S688" s="42">
        <v>11000</v>
      </c>
      <c r="T688" s="42">
        <f t="shared" si="115"/>
        <v>300502</v>
      </c>
      <c r="U688" s="42">
        <f t="shared" si="122"/>
        <v>66495.62</v>
      </c>
      <c r="V688" s="1">
        <v>200000</v>
      </c>
      <c r="W688" s="42">
        <f t="shared" si="116"/>
        <v>566997.62</v>
      </c>
      <c r="X688" s="42">
        <f t="shared" si="117"/>
        <v>500502</v>
      </c>
      <c r="Y688" s="42">
        <f t="shared" si="123"/>
        <v>3883519.62</v>
      </c>
    </row>
    <row r="689" spans="1:25" ht="15.6" x14ac:dyDescent="0.3">
      <c r="A689" s="49" t="s">
        <v>184</v>
      </c>
      <c r="B689" s="48">
        <v>4</v>
      </c>
      <c r="C689" s="40" t="s">
        <v>187</v>
      </c>
      <c r="D689" s="40" t="str">
        <f t="shared" si="113"/>
        <v>KMR 4</v>
      </c>
      <c r="E689" s="40" t="s">
        <v>194</v>
      </c>
      <c r="F689" s="40" t="str">
        <f t="shared" si="114"/>
        <v>KMR 4 Step5</v>
      </c>
      <c r="G689" s="43">
        <v>222567</v>
      </c>
      <c r="H689" s="312">
        <f t="shared" si="118"/>
        <v>3.7598717028279459E-2</v>
      </c>
      <c r="I689" s="312">
        <f t="shared" si="119"/>
        <v>-2.1309577114179967E-5</v>
      </c>
      <c r="J689" s="312"/>
      <c r="K689" s="1">
        <v>60000</v>
      </c>
      <c r="L689" s="1">
        <v>15000</v>
      </c>
      <c r="M689" s="42"/>
      <c r="N689" s="42"/>
      <c r="O689" s="42"/>
      <c r="P689" s="42"/>
      <c r="Q689" s="42"/>
      <c r="R689" s="42"/>
      <c r="S689" s="42">
        <v>11000</v>
      </c>
      <c r="T689" s="42">
        <f t="shared" si="115"/>
        <v>308567</v>
      </c>
      <c r="U689" s="42">
        <f t="shared" si="122"/>
        <v>68995.77</v>
      </c>
      <c r="V689" s="1">
        <v>200000</v>
      </c>
      <c r="W689" s="42">
        <f t="shared" si="116"/>
        <v>577562.77</v>
      </c>
      <c r="X689" s="42">
        <f t="shared" si="117"/>
        <v>508567</v>
      </c>
      <c r="Y689" s="42">
        <f t="shared" si="123"/>
        <v>3982799.77</v>
      </c>
    </row>
    <row r="690" spans="1:25" ht="15.6" x14ac:dyDescent="0.3">
      <c r="A690" s="49" t="s">
        <v>184</v>
      </c>
      <c r="B690" s="48">
        <v>4</v>
      </c>
      <c r="C690" s="40" t="s">
        <v>187</v>
      </c>
      <c r="D690" s="40" t="str">
        <f t="shared" si="113"/>
        <v>KMR 4</v>
      </c>
      <c r="E690" s="40" t="s">
        <v>195</v>
      </c>
      <c r="F690" s="40" t="str">
        <f t="shared" si="114"/>
        <v>KMR 4 Step6</v>
      </c>
      <c r="G690" s="43">
        <v>230921</v>
      </c>
      <c r="H690" s="312">
        <f t="shared" si="118"/>
        <v>3.7534764812393574E-2</v>
      </c>
      <c r="I690" s="312">
        <f t="shared" si="119"/>
        <v>-6.3952215885884622E-5</v>
      </c>
      <c r="J690" s="312"/>
      <c r="K690" s="1">
        <v>60000</v>
      </c>
      <c r="L690" s="1">
        <v>15000</v>
      </c>
      <c r="M690" s="42"/>
      <c r="N690" s="42"/>
      <c r="O690" s="42"/>
      <c r="P690" s="42"/>
      <c r="Q690" s="42"/>
      <c r="R690" s="42"/>
      <c r="S690" s="42">
        <v>11000</v>
      </c>
      <c r="T690" s="42">
        <f t="shared" si="115"/>
        <v>316921</v>
      </c>
      <c r="U690" s="42">
        <f t="shared" si="122"/>
        <v>71585.509999999995</v>
      </c>
      <c r="V690" s="1">
        <v>200000</v>
      </c>
      <c r="W690" s="42">
        <f t="shared" si="116"/>
        <v>588506.51</v>
      </c>
      <c r="X690" s="42">
        <f t="shared" si="117"/>
        <v>516921</v>
      </c>
      <c r="Y690" s="42">
        <f t="shared" si="123"/>
        <v>4085637.51</v>
      </c>
    </row>
    <row r="691" spans="1:25" ht="15.6" x14ac:dyDescent="0.3">
      <c r="A691" s="49" t="s">
        <v>184</v>
      </c>
      <c r="B691" s="48">
        <v>4</v>
      </c>
      <c r="C691" s="40" t="s">
        <v>187</v>
      </c>
      <c r="D691" s="40" t="str">
        <f t="shared" si="113"/>
        <v>KMR 4</v>
      </c>
      <c r="E691" s="40" t="s">
        <v>196</v>
      </c>
      <c r="F691" s="40" t="str">
        <f t="shared" si="114"/>
        <v>KMR 4 Step7</v>
      </c>
      <c r="G691" s="43">
        <v>239850</v>
      </c>
      <c r="H691" s="312">
        <f t="shared" si="118"/>
        <v>3.8666903399864019E-2</v>
      </c>
      <c r="I691" s="312">
        <f t="shared" si="119"/>
        <v>1.1321385874704451E-3</v>
      </c>
      <c r="J691" s="312"/>
      <c r="K691" s="1">
        <v>60000</v>
      </c>
      <c r="L691" s="1">
        <v>15000</v>
      </c>
      <c r="M691" s="42"/>
      <c r="N691" s="42"/>
      <c r="O691" s="42"/>
      <c r="P691" s="42"/>
      <c r="Q691" s="42"/>
      <c r="R691" s="42"/>
      <c r="S691" s="42">
        <v>11000</v>
      </c>
      <c r="T691" s="42">
        <f t="shared" si="115"/>
        <v>325850</v>
      </c>
      <c r="U691" s="42">
        <f t="shared" si="122"/>
        <v>74353.5</v>
      </c>
      <c r="V691" s="1">
        <v>200000</v>
      </c>
      <c r="W691" s="42">
        <f t="shared" si="116"/>
        <v>600203.5</v>
      </c>
      <c r="X691" s="42">
        <f t="shared" si="117"/>
        <v>525850</v>
      </c>
      <c r="Y691" s="42">
        <f t="shared" si="123"/>
        <v>4195553.5</v>
      </c>
    </row>
    <row r="692" spans="1:25" ht="15.6" x14ac:dyDescent="0.3">
      <c r="A692" s="49" t="s">
        <v>184</v>
      </c>
      <c r="B692" s="48">
        <v>4</v>
      </c>
      <c r="C692" s="40" t="s">
        <v>187</v>
      </c>
      <c r="D692" s="40" t="str">
        <f t="shared" si="113"/>
        <v>KMR 4</v>
      </c>
      <c r="E692" s="40" t="s">
        <v>197</v>
      </c>
      <c r="F692" s="40" t="str">
        <f t="shared" si="114"/>
        <v>KMR 4 Step8</v>
      </c>
      <c r="G692" s="43">
        <v>249644</v>
      </c>
      <c r="H692" s="312">
        <f t="shared" si="118"/>
        <v>4.0833854492391075E-2</v>
      </c>
      <c r="I692" s="312">
        <f t="shared" si="119"/>
        <v>2.1669510925270558E-3</v>
      </c>
      <c r="J692" s="312"/>
      <c r="K692" s="1">
        <v>60000</v>
      </c>
      <c r="L692" s="1">
        <v>15000</v>
      </c>
      <c r="M692" s="42"/>
      <c r="N692" s="42"/>
      <c r="O692" s="42"/>
      <c r="P692" s="42"/>
      <c r="Q692" s="42"/>
      <c r="R692" s="42"/>
      <c r="S692" s="42">
        <v>11000</v>
      </c>
      <c r="T692" s="42">
        <f t="shared" si="115"/>
        <v>335644</v>
      </c>
      <c r="U692" s="42">
        <f t="shared" si="122"/>
        <v>77389.64</v>
      </c>
      <c r="V692" s="1">
        <v>200000</v>
      </c>
      <c r="W692" s="42">
        <f t="shared" si="116"/>
        <v>613033.64</v>
      </c>
      <c r="X692" s="42">
        <f t="shared" si="117"/>
        <v>535644</v>
      </c>
      <c r="Y692" s="42">
        <f t="shared" si="123"/>
        <v>4316117.6400000006</v>
      </c>
    </row>
    <row r="693" spans="1:25" ht="15.6" x14ac:dyDescent="0.3">
      <c r="A693" s="49" t="s">
        <v>185</v>
      </c>
      <c r="B693" s="48">
        <v>5</v>
      </c>
      <c r="C693" s="40" t="s">
        <v>187</v>
      </c>
      <c r="D693" s="40" t="str">
        <f t="shared" si="113"/>
        <v>KMR 5</v>
      </c>
      <c r="E693" s="40" t="s">
        <v>190</v>
      </c>
      <c r="F693" s="40" t="str">
        <f t="shared" si="114"/>
        <v>KMR 5 Step1</v>
      </c>
      <c r="G693" s="42">
        <v>165149</v>
      </c>
      <c r="H693" s="312">
        <f t="shared" si="118"/>
        <v>-0.33846196984505938</v>
      </c>
      <c r="I693" s="312"/>
      <c r="J693" s="312"/>
      <c r="K693" s="43">
        <v>45000</v>
      </c>
      <c r="L693" s="43">
        <v>14000</v>
      </c>
      <c r="M693" s="42"/>
      <c r="N693" s="42"/>
      <c r="O693" s="42"/>
      <c r="P693" s="42"/>
      <c r="Q693" s="42"/>
      <c r="R693" s="42"/>
      <c r="S693" s="42">
        <v>11000</v>
      </c>
      <c r="T693" s="42">
        <f t="shared" si="115"/>
        <v>235149</v>
      </c>
      <c r="U693" s="42">
        <f t="shared" si="122"/>
        <v>51196.19</v>
      </c>
      <c r="V693" s="42">
        <v>180000</v>
      </c>
      <c r="W693" s="42">
        <f t="shared" si="116"/>
        <v>466345.19</v>
      </c>
      <c r="X693" s="42">
        <f t="shared" si="117"/>
        <v>435149</v>
      </c>
      <c r="Y693" s="42">
        <f t="shared" si="123"/>
        <v>3063984.19</v>
      </c>
    </row>
    <row r="694" spans="1:25" ht="15.6" x14ac:dyDescent="0.3">
      <c r="A694" s="49" t="s">
        <v>185</v>
      </c>
      <c r="B694" s="48">
        <v>5</v>
      </c>
      <c r="C694" s="40" t="s">
        <v>187</v>
      </c>
      <c r="D694" s="40" t="str">
        <f t="shared" si="113"/>
        <v>KMR 5</v>
      </c>
      <c r="E694" s="40" t="s">
        <v>191</v>
      </c>
      <c r="F694" s="40" t="str">
        <f t="shared" si="114"/>
        <v>KMR 5 step 2</v>
      </c>
      <c r="G694" s="42">
        <v>171755</v>
      </c>
      <c r="H694" s="312">
        <f t="shared" si="118"/>
        <v>4.0000242205523499E-2</v>
      </c>
      <c r="I694" s="312"/>
      <c r="J694" s="312"/>
      <c r="K694" s="43">
        <v>45000</v>
      </c>
      <c r="L694" s="43">
        <v>14000</v>
      </c>
      <c r="M694" s="42"/>
      <c r="N694" s="42"/>
      <c r="O694" s="42"/>
      <c r="P694" s="42"/>
      <c r="Q694" s="42"/>
      <c r="R694" s="42"/>
      <c r="S694" s="42">
        <v>11000</v>
      </c>
      <c r="T694" s="42">
        <f t="shared" si="115"/>
        <v>241755</v>
      </c>
      <c r="U694" s="42">
        <f t="shared" si="122"/>
        <v>53244.05</v>
      </c>
      <c r="V694" s="42">
        <v>180000</v>
      </c>
      <c r="W694" s="42">
        <f t="shared" si="116"/>
        <v>474999.05</v>
      </c>
      <c r="X694" s="42">
        <f t="shared" si="117"/>
        <v>421755</v>
      </c>
      <c r="Y694" s="42">
        <f t="shared" si="123"/>
        <v>3145304.05</v>
      </c>
    </row>
    <row r="695" spans="1:25" ht="15.6" x14ac:dyDescent="0.3">
      <c r="A695" s="49" t="s">
        <v>185</v>
      </c>
      <c r="B695" s="48">
        <v>5</v>
      </c>
      <c r="C695" s="40" t="s">
        <v>187</v>
      </c>
      <c r="D695" s="40" t="str">
        <f t="shared" si="113"/>
        <v>KMR 5</v>
      </c>
      <c r="E695" s="40" t="s">
        <v>192</v>
      </c>
      <c r="F695" s="40" t="str">
        <f t="shared" si="114"/>
        <v>KMR 5 Step3</v>
      </c>
      <c r="G695" s="42">
        <v>178625</v>
      </c>
      <c r="H695" s="312">
        <f t="shared" si="118"/>
        <v>3.9998835550638989E-2</v>
      </c>
      <c r="I695" s="312">
        <f t="shared" si="119"/>
        <v>-1.406654884510139E-6</v>
      </c>
      <c r="J695" s="312"/>
      <c r="K695" s="43">
        <v>45000</v>
      </c>
      <c r="L695" s="43">
        <v>14000</v>
      </c>
      <c r="M695" s="42"/>
      <c r="N695" s="42"/>
      <c r="O695" s="42"/>
      <c r="P695" s="42"/>
      <c r="Q695" s="42"/>
      <c r="R695" s="42"/>
      <c r="S695" s="42">
        <v>11000</v>
      </c>
      <c r="T695" s="42">
        <f t="shared" si="115"/>
        <v>248625</v>
      </c>
      <c r="U695" s="42">
        <f t="shared" si="122"/>
        <v>55373.75</v>
      </c>
      <c r="V695" s="42">
        <v>180000</v>
      </c>
      <c r="W695" s="42">
        <f t="shared" si="116"/>
        <v>483998.75</v>
      </c>
      <c r="X695" s="42">
        <f t="shared" si="117"/>
        <v>428625</v>
      </c>
      <c r="Y695" s="42">
        <f t="shared" si="123"/>
        <v>3229873.75</v>
      </c>
    </row>
    <row r="696" spans="1:25" ht="15.6" x14ac:dyDescent="0.3">
      <c r="A696" s="49" t="s">
        <v>185</v>
      </c>
      <c r="B696" s="48">
        <v>5</v>
      </c>
      <c r="C696" s="40" t="s">
        <v>187</v>
      </c>
      <c r="D696" s="40" t="str">
        <f t="shared" si="113"/>
        <v>KMR 5</v>
      </c>
      <c r="E696" s="40" t="s">
        <v>193</v>
      </c>
      <c r="F696" s="40" t="str">
        <f t="shared" si="114"/>
        <v>KMR 5 Step4</v>
      </c>
      <c r="G696" s="42">
        <v>185760</v>
      </c>
      <c r="H696" s="312">
        <f t="shared" si="118"/>
        <v>3.9944016794961512E-2</v>
      </c>
      <c r="I696" s="312">
        <f t="shared" si="119"/>
        <v>-5.4818755677477071E-5</v>
      </c>
      <c r="J696" s="312"/>
      <c r="K696" s="43">
        <v>45000</v>
      </c>
      <c r="L696" s="43">
        <v>14000</v>
      </c>
      <c r="M696" s="42"/>
      <c r="N696" s="42"/>
      <c r="O696" s="42"/>
      <c r="P696" s="42"/>
      <c r="Q696" s="42"/>
      <c r="R696" s="42"/>
      <c r="S696" s="42">
        <v>11000</v>
      </c>
      <c r="T696" s="42">
        <f t="shared" si="115"/>
        <v>255760</v>
      </c>
      <c r="U696" s="42">
        <f t="shared" si="122"/>
        <v>57585.599999999999</v>
      </c>
      <c r="V696" s="42">
        <v>180000</v>
      </c>
      <c r="W696" s="42">
        <f t="shared" si="116"/>
        <v>493345.6</v>
      </c>
      <c r="X696" s="42">
        <f t="shared" si="117"/>
        <v>435760</v>
      </c>
      <c r="Y696" s="42">
        <f t="shared" si="123"/>
        <v>3317705.6</v>
      </c>
    </row>
    <row r="697" spans="1:25" ht="15.6" x14ac:dyDescent="0.3">
      <c r="A697" s="49" t="s">
        <v>185</v>
      </c>
      <c r="B697" s="48">
        <v>5</v>
      </c>
      <c r="C697" s="40" t="s">
        <v>187</v>
      </c>
      <c r="D697" s="40" t="str">
        <f t="shared" si="113"/>
        <v>KMR 5</v>
      </c>
      <c r="E697" s="40" t="s">
        <v>194</v>
      </c>
      <c r="F697" s="40" t="str">
        <f t="shared" si="114"/>
        <v>KMR 5 Step5</v>
      </c>
      <c r="G697" s="43">
        <v>193158</v>
      </c>
      <c r="H697" s="312">
        <f t="shared" si="118"/>
        <v>3.9825581395348836E-2</v>
      </c>
      <c r="I697" s="312">
        <f t="shared" si="119"/>
        <v>-1.1843539961267635E-4</v>
      </c>
      <c r="J697" s="312"/>
      <c r="K697" s="43">
        <v>45000</v>
      </c>
      <c r="L697" s="43">
        <v>14000</v>
      </c>
      <c r="M697" s="42"/>
      <c r="N697" s="42"/>
      <c r="O697" s="42"/>
      <c r="P697" s="42"/>
      <c r="Q697" s="42"/>
      <c r="R697" s="42"/>
      <c r="S697" s="42">
        <v>11000</v>
      </c>
      <c r="T697" s="42">
        <f t="shared" si="115"/>
        <v>263158</v>
      </c>
      <c r="U697" s="42">
        <f t="shared" si="122"/>
        <v>59878.98</v>
      </c>
      <c r="V697" s="42">
        <v>180000</v>
      </c>
      <c r="W697" s="42">
        <f t="shared" si="116"/>
        <v>503036.98</v>
      </c>
      <c r="X697" s="42">
        <f t="shared" si="117"/>
        <v>443158</v>
      </c>
      <c r="Y697" s="42">
        <f t="shared" si="123"/>
        <v>3408774.98</v>
      </c>
    </row>
    <row r="698" spans="1:25" ht="15.6" x14ac:dyDescent="0.3">
      <c r="A698" s="49" t="s">
        <v>185</v>
      </c>
      <c r="B698" s="48">
        <v>5</v>
      </c>
      <c r="C698" s="40" t="s">
        <v>187</v>
      </c>
      <c r="D698" s="40" t="str">
        <f t="shared" si="113"/>
        <v>KMR 5</v>
      </c>
      <c r="E698" s="40" t="s">
        <v>195</v>
      </c>
      <c r="F698" s="40" t="str">
        <f t="shared" si="114"/>
        <v>KMR 5 Step6</v>
      </c>
      <c r="G698" s="43">
        <v>200821</v>
      </c>
      <c r="H698" s="312">
        <f t="shared" si="118"/>
        <v>3.9672185464749064E-2</v>
      </c>
      <c r="I698" s="312">
        <f t="shared" si="119"/>
        <v>-1.5339593059977147E-4</v>
      </c>
      <c r="J698" s="312"/>
      <c r="K698" s="43">
        <v>45000</v>
      </c>
      <c r="L698" s="43">
        <v>14000</v>
      </c>
      <c r="M698" s="42"/>
      <c r="N698" s="42"/>
      <c r="O698" s="42"/>
      <c r="P698" s="42"/>
      <c r="Q698" s="42"/>
      <c r="R698" s="42"/>
      <c r="S698" s="42">
        <v>11000</v>
      </c>
      <c r="T698" s="42">
        <f t="shared" si="115"/>
        <v>270821</v>
      </c>
      <c r="U698" s="42">
        <f t="shared" si="122"/>
        <v>62254.51</v>
      </c>
      <c r="V698" s="42">
        <v>180000</v>
      </c>
      <c r="W698" s="42">
        <f t="shared" si="116"/>
        <v>513075.51</v>
      </c>
      <c r="X698" s="42">
        <f t="shared" si="117"/>
        <v>450821</v>
      </c>
      <c r="Y698" s="42">
        <f t="shared" si="123"/>
        <v>3503106.51</v>
      </c>
    </row>
    <row r="699" spans="1:25" ht="15.6" x14ac:dyDescent="0.3">
      <c r="A699" s="49" t="s">
        <v>185</v>
      </c>
      <c r="B699" s="48">
        <v>5</v>
      </c>
      <c r="C699" s="40" t="s">
        <v>187</v>
      </c>
      <c r="D699" s="40" t="str">
        <f t="shared" si="113"/>
        <v>KMR 5</v>
      </c>
      <c r="E699" s="40" t="s">
        <v>196</v>
      </c>
      <c r="F699" s="40" t="str">
        <f t="shared" si="114"/>
        <v>KMR 5 Step7</v>
      </c>
      <c r="G699" s="43">
        <v>209013</v>
      </c>
      <c r="H699" s="312">
        <f t="shared" si="118"/>
        <v>4.0792546596222508E-2</v>
      </c>
      <c r="I699" s="312">
        <f t="shared" si="119"/>
        <v>1.1203611314734435E-3</v>
      </c>
      <c r="J699" s="312"/>
      <c r="K699" s="43">
        <v>45000</v>
      </c>
      <c r="L699" s="43">
        <v>14000</v>
      </c>
      <c r="M699" s="42"/>
      <c r="N699" s="42"/>
      <c r="O699" s="42"/>
      <c r="P699" s="42"/>
      <c r="Q699" s="42"/>
      <c r="R699" s="42"/>
      <c r="S699" s="42">
        <v>11000</v>
      </c>
      <c r="T699" s="42">
        <f t="shared" si="115"/>
        <v>279013</v>
      </c>
      <c r="U699" s="42">
        <f t="shared" si="122"/>
        <v>64794.03</v>
      </c>
      <c r="V699" s="42">
        <v>180000</v>
      </c>
      <c r="W699" s="42">
        <f t="shared" si="116"/>
        <v>523807.03</v>
      </c>
      <c r="X699" s="42">
        <f t="shared" si="117"/>
        <v>459013</v>
      </c>
      <c r="Y699" s="42">
        <f t="shared" si="123"/>
        <v>3603950.03</v>
      </c>
    </row>
    <row r="700" spans="1:25" ht="15.6" x14ac:dyDescent="0.3">
      <c r="A700" s="49" t="s">
        <v>185</v>
      </c>
      <c r="B700" s="48">
        <v>5</v>
      </c>
      <c r="C700" s="40" t="s">
        <v>187</v>
      </c>
      <c r="D700" s="40" t="str">
        <f t="shared" si="113"/>
        <v>KMR 5</v>
      </c>
      <c r="E700" s="40" t="s">
        <v>197</v>
      </c>
      <c r="F700" s="40" t="str">
        <f t="shared" si="114"/>
        <v>KMR 5 Step8</v>
      </c>
      <c r="G700" s="43">
        <v>217997</v>
      </c>
      <c r="H700" s="312">
        <f t="shared" si="118"/>
        <v>4.298297235100209E-2</v>
      </c>
      <c r="I700" s="312">
        <f t="shared" si="119"/>
        <v>2.1904257547795819E-3</v>
      </c>
      <c r="J700" s="312"/>
      <c r="K700" s="43">
        <v>45000</v>
      </c>
      <c r="L700" s="43">
        <v>14000</v>
      </c>
      <c r="M700" s="42"/>
      <c r="N700" s="42"/>
      <c r="O700" s="42"/>
      <c r="P700" s="42"/>
      <c r="Q700" s="42"/>
      <c r="R700" s="42"/>
      <c r="S700" s="42">
        <v>11000</v>
      </c>
      <c r="T700" s="42">
        <f t="shared" si="115"/>
        <v>287997</v>
      </c>
      <c r="U700" s="42">
        <f t="shared" si="122"/>
        <v>67579.069999999992</v>
      </c>
      <c r="V700" s="42">
        <v>180000</v>
      </c>
      <c r="W700" s="42">
        <f t="shared" si="116"/>
        <v>535576.07000000007</v>
      </c>
      <c r="X700" s="42">
        <f t="shared" si="117"/>
        <v>467997</v>
      </c>
      <c r="Y700" s="42">
        <f t="shared" si="123"/>
        <v>3714543.07</v>
      </c>
    </row>
    <row r="701" spans="1:25" ht="15.6" x14ac:dyDescent="0.3">
      <c r="A701" s="49" t="s">
        <v>186</v>
      </c>
      <c r="B701" s="48">
        <v>6</v>
      </c>
      <c r="C701" s="40" t="s">
        <v>187</v>
      </c>
      <c r="D701" s="40" t="str">
        <f t="shared" si="113"/>
        <v>KMR 6</v>
      </c>
      <c r="E701" s="40" t="s">
        <v>190</v>
      </c>
      <c r="F701" s="40" t="str">
        <f t="shared" si="114"/>
        <v>KMR 6 Step1</v>
      </c>
      <c r="G701" s="41">
        <v>132285</v>
      </c>
      <c r="H701" s="312">
        <f t="shared" si="118"/>
        <v>-0.39317972265673379</v>
      </c>
      <c r="I701" s="312"/>
      <c r="J701" s="312"/>
      <c r="K701" s="43">
        <v>35000</v>
      </c>
      <c r="L701" s="43">
        <v>10500</v>
      </c>
      <c r="M701" s="42"/>
      <c r="N701" s="42"/>
      <c r="O701" s="42"/>
      <c r="P701" s="42"/>
      <c r="Q701" s="42"/>
      <c r="R701" s="42"/>
      <c r="S701" s="42">
        <v>7000</v>
      </c>
      <c r="T701" s="42">
        <f t="shared" si="115"/>
        <v>184785</v>
      </c>
      <c r="U701" s="42">
        <f t="shared" si="122"/>
        <v>41008.35</v>
      </c>
      <c r="V701" s="42">
        <v>180000</v>
      </c>
      <c r="W701" s="42">
        <f t="shared" si="116"/>
        <v>405793.35</v>
      </c>
      <c r="X701" s="42">
        <f t="shared" si="117"/>
        <v>364785</v>
      </c>
      <c r="Y701" s="42">
        <f t="shared" si="123"/>
        <v>2445428.35</v>
      </c>
    </row>
    <row r="702" spans="1:25" ht="15.6" x14ac:dyDescent="0.3">
      <c r="A702" s="49" t="s">
        <v>186</v>
      </c>
      <c r="B702" s="48">
        <v>6</v>
      </c>
      <c r="C702" s="40" t="s">
        <v>187</v>
      </c>
      <c r="D702" s="40" t="str">
        <f t="shared" si="113"/>
        <v>KMR 6</v>
      </c>
      <c r="E702" s="40" t="s">
        <v>191</v>
      </c>
      <c r="F702" s="40" t="str">
        <f t="shared" si="114"/>
        <v>KMR 6 step 2</v>
      </c>
      <c r="G702" s="42">
        <v>137246</v>
      </c>
      <c r="H702" s="312">
        <f t="shared" si="118"/>
        <v>3.7502362323770647E-2</v>
      </c>
      <c r="I702" s="312"/>
      <c r="J702" s="312"/>
      <c r="K702" s="43">
        <v>35000</v>
      </c>
      <c r="L702" s="43">
        <v>10500</v>
      </c>
      <c r="M702" s="42"/>
      <c r="N702" s="42"/>
      <c r="O702" s="42"/>
      <c r="P702" s="42"/>
      <c r="Q702" s="42"/>
      <c r="R702" s="42"/>
      <c r="S702" s="42">
        <v>7000</v>
      </c>
      <c r="T702" s="42">
        <f t="shared" si="115"/>
        <v>189746</v>
      </c>
      <c r="U702" s="42">
        <f t="shared" si="122"/>
        <v>42546.26</v>
      </c>
      <c r="V702" s="42">
        <v>180000</v>
      </c>
      <c r="W702" s="42">
        <f t="shared" si="116"/>
        <v>412292.26</v>
      </c>
      <c r="X702" s="42">
        <f t="shared" si="117"/>
        <v>369746</v>
      </c>
      <c r="Y702" s="42">
        <f t="shared" si="123"/>
        <v>2506498.2599999998</v>
      </c>
    </row>
    <row r="703" spans="1:25" ht="15.6" x14ac:dyDescent="0.3">
      <c r="A703" s="49" t="s">
        <v>186</v>
      </c>
      <c r="B703" s="48">
        <v>6</v>
      </c>
      <c r="C703" s="40" t="s">
        <v>187</v>
      </c>
      <c r="D703" s="40" t="str">
        <f t="shared" si="113"/>
        <v>KMR 6</v>
      </c>
      <c r="E703" s="40" t="s">
        <v>192</v>
      </c>
      <c r="F703" s="40" t="str">
        <f t="shared" si="114"/>
        <v>KMR 6 Step3</v>
      </c>
      <c r="G703" s="42">
        <v>142405</v>
      </c>
      <c r="H703" s="312">
        <f t="shared" si="118"/>
        <v>3.7589437943546626E-2</v>
      </c>
      <c r="I703" s="312">
        <f t="shared" si="119"/>
        <v>8.7075619775979496E-5</v>
      </c>
      <c r="J703" s="312"/>
      <c r="K703" s="43">
        <v>35000</v>
      </c>
      <c r="L703" s="43">
        <v>10500</v>
      </c>
      <c r="M703" s="42"/>
      <c r="N703" s="42"/>
      <c r="O703" s="42"/>
      <c r="P703" s="42"/>
      <c r="Q703" s="42"/>
      <c r="R703" s="42"/>
      <c r="S703" s="42">
        <v>7000</v>
      </c>
      <c r="T703" s="42">
        <f t="shared" si="115"/>
        <v>194905</v>
      </c>
      <c r="U703" s="42">
        <f t="shared" si="122"/>
        <v>44145.55</v>
      </c>
      <c r="V703" s="42">
        <v>180000</v>
      </c>
      <c r="W703" s="42">
        <f t="shared" si="116"/>
        <v>419050.55</v>
      </c>
      <c r="X703" s="42">
        <f t="shared" si="117"/>
        <v>374905</v>
      </c>
      <c r="Y703" s="42">
        <f t="shared" si="123"/>
        <v>2570005.5499999998</v>
      </c>
    </row>
    <row r="704" spans="1:25" ht="15.6" x14ac:dyDescent="0.3">
      <c r="A704" s="49" t="s">
        <v>186</v>
      </c>
      <c r="B704" s="48">
        <v>6</v>
      </c>
      <c r="C704" s="40" t="s">
        <v>187</v>
      </c>
      <c r="D704" s="40" t="str">
        <f t="shared" si="113"/>
        <v>KMR 6</v>
      </c>
      <c r="E704" s="40" t="s">
        <v>193</v>
      </c>
      <c r="F704" s="40" t="str">
        <f t="shared" si="114"/>
        <v>KMR 6 Step4</v>
      </c>
      <c r="G704" s="42">
        <v>147762</v>
      </c>
      <c r="H704" s="312">
        <f t="shared" si="118"/>
        <v>3.7618061163582739E-2</v>
      </c>
      <c r="I704" s="312">
        <f t="shared" si="119"/>
        <v>2.8623220036112784E-5</v>
      </c>
      <c r="J704" s="312"/>
      <c r="K704" s="43">
        <v>35000</v>
      </c>
      <c r="L704" s="43">
        <v>10500</v>
      </c>
      <c r="M704" s="42"/>
      <c r="N704" s="42"/>
      <c r="O704" s="42"/>
      <c r="P704" s="42"/>
      <c r="Q704" s="42"/>
      <c r="R704" s="42"/>
      <c r="S704" s="42">
        <v>7000</v>
      </c>
      <c r="T704" s="42">
        <f t="shared" si="115"/>
        <v>200262</v>
      </c>
      <c r="U704" s="42">
        <f t="shared" si="122"/>
        <v>45806.22</v>
      </c>
      <c r="V704" s="42">
        <v>180000</v>
      </c>
      <c r="W704" s="42">
        <f t="shared" si="116"/>
        <v>426068.22</v>
      </c>
      <c r="X704" s="42">
        <f t="shared" si="117"/>
        <v>380262</v>
      </c>
      <c r="Y704" s="42">
        <f t="shared" si="123"/>
        <v>2635950.2200000002</v>
      </c>
    </row>
    <row r="705" spans="1:25" ht="15.6" x14ac:dyDescent="0.3">
      <c r="A705" s="49" t="s">
        <v>186</v>
      </c>
      <c r="B705" s="48">
        <v>6</v>
      </c>
      <c r="C705" s="40" t="s">
        <v>187</v>
      </c>
      <c r="D705" s="40" t="str">
        <f t="shared" si="113"/>
        <v>KMR 6</v>
      </c>
      <c r="E705" s="40" t="s">
        <v>194</v>
      </c>
      <c r="F705" s="40" t="str">
        <f t="shared" si="114"/>
        <v>KMR 6 Step5</v>
      </c>
      <c r="G705" s="43">
        <v>153318</v>
      </c>
      <c r="H705" s="312">
        <f t="shared" si="118"/>
        <v>3.7601007024810167E-2</v>
      </c>
      <c r="I705" s="312">
        <f t="shared" si="119"/>
        <v>-1.705413877257228E-5</v>
      </c>
      <c r="J705" s="312"/>
      <c r="K705" s="43">
        <v>35000</v>
      </c>
      <c r="L705" s="43">
        <v>10500</v>
      </c>
      <c r="M705" s="42"/>
      <c r="N705" s="42"/>
      <c r="O705" s="42"/>
      <c r="P705" s="42"/>
      <c r="Q705" s="42"/>
      <c r="R705" s="42"/>
      <c r="S705" s="42">
        <v>7000</v>
      </c>
      <c r="T705" s="42">
        <f t="shared" si="115"/>
        <v>205818</v>
      </c>
      <c r="U705" s="42">
        <f t="shared" si="122"/>
        <v>47528.58</v>
      </c>
      <c r="V705" s="42">
        <v>180000</v>
      </c>
      <c r="W705" s="42">
        <f t="shared" si="116"/>
        <v>433346.58</v>
      </c>
      <c r="X705" s="42">
        <f t="shared" si="117"/>
        <v>385818</v>
      </c>
      <c r="Y705" s="42">
        <f t="shared" si="123"/>
        <v>2704344.58</v>
      </c>
    </row>
    <row r="706" spans="1:25" ht="15.6" x14ac:dyDescent="0.3">
      <c r="A706" s="49" t="s">
        <v>186</v>
      </c>
      <c r="B706" s="48">
        <v>6</v>
      </c>
      <c r="C706" s="40" t="s">
        <v>187</v>
      </c>
      <c r="D706" s="40" t="str">
        <f t="shared" si="113"/>
        <v>KMR 6</v>
      </c>
      <c r="E706" s="40" t="s">
        <v>195</v>
      </c>
      <c r="F706" s="40" t="str">
        <f t="shared" si="114"/>
        <v>KMR 6 Step6</v>
      </c>
      <c r="G706" s="43">
        <v>159072</v>
      </c>
      <c r="H706" s="312">
        <f t="shared" si="118"/>
        <v>3.7529839940515793E-2</v>
      </c>
      <c r="I706" s="312">
        <f t="shared" si="119"/>
        <v>-7.1167084294374017E-5</v>
      </c>
      <c r="J706" s="312"/>
      <c r="K706" s="43">
        <v>35000</v>
      </c>
      <c r="L706" s="43">
        <v>10500</v>
      </c>
      <c r="M706" s="42"/>
      <c r="N706" s="42"/>
      <c r="O706" s="42"/>
      <c r="P706" s="42"/>
      <c r="Q706" s="42"/>
      <c r="R706" s="42"/>
      <c r="S706" s="42">
        <v>7000</v>
      </c>
      <c r="T706" s="42">
        <f t="shared" si="115"/>
        <v>211572</v>
      </c>
      <c r="U706" s="42">
        <f t="shared" si="122"/>
        <v>49312.32</v>
      </c>
      <c r="V706" s="42">
        <v>180000</v>
      </c>
      <c r="W706" s="42">
        <f t="shared" si="116"/>
        <v>440884.32</v>
      </c>
      <c r="X706" s="42">
        <f t="shared" si="117"/>
        <v>391572</v>
      </c>
      <c r="Y706" s="42">
        <f t="shared" si="123"/>
        <v>2775176.32</v>
      </c>
    </row>
    <row r="707" spans="1:25" ht="15.6" x14ac:dyDescent="0.3">
      <c r="A707" s="49" t="s">
        <v>186</v>
      </c>
      <c r="B707" s="48">
        <v>6</v>
      </c>
      <c r="C707" s="40" t="s">
        <v>187</v>
      </c>
      <c r="D707" s="40" t="str">
        <f t="shared" si="113"/>
        <v>KMR 6</v>
      </c>
      <c r="E707" s="40" t="s">
        <v>196</v>
      </c>
      <c r="F707" s="40" t="str">
        <f t="shared" si="114"/>
        <v>KMR 6 Step7</v>
      </c>
      <c r="G707" s="43">
        <v>165224</v>
      </c>
      <c r="H707" s="312">
        <f t="shared" si="118"/>
        <v>3.8674311003822168E-2</v>
      </c>
      <c r="I707" s="312">
        <f t="shared" si="119"/>
        <v>1.1444710633063751E-3</v>
      </c>
      <c r="J707" s="312"/>
      <c r="K707" s="43">
        <v>35000</v>
      </c>
      <c r="L707" s="43">
        <v>10500</v>
      </c>
      <c r="M707" s="42"/>
      <c r="N707" s="42"/>
      <c r="O707" s="42"/>
      <c r="P707" s="42"/>
      <c r="Q707" s="42"/>
      <c r="R707" s="42"/>
      <c r="S707" s="42">
        <v>7000</v>
      </c>
      <c r="T707" s="42">
        <f t="shared" si="115"/>
        <v>217724</v>
      </c>
      <c r="U707" s="42">
        <f t="shared" si="122"/>
        <v>51219.44</v>
      </c>
      <c r="V707" s="42">
        <v>180000</v>
      </c>
      <c r="W707" s="42">
        <f t="shared" si="116"/>
        <v>448943.44</v>
      </c>
      <c r="X707" s="42">
        <f t="shared" si="117"/>
        <v>397724</v>
      </c>
      <c r="Y707" s="42">
        <f t="shared" si="123"/>
        <v>2850907.44</v>
      </c>
    </row>
    <row r="708" spans="1:25" ht="15.6" x14ac:dyDescent="0.3">
      <c r="A708" s="49" t="s">
        <v>186</v>
      </c>
      <c r="B708" s="48">
        <v>6</v>
      </c>
      <c r="C708" s="40" t="s">
        <v>187</v>
      </c>
      <c r="D708" s="40" t="str">
        <f t="shared" si="113"/>
        <v>KMR 6</v>
      </c>
      <c r="E708" s="40" t="s">
        <v>197</v>
      </c>
      <c r="F708" s="40" t="str">
        <f t="shared" si="114"/>
        <v>KMR 6 Step8</v>
      </c>
      <c r="G708" s="43">
        <v>171970</v>
      </c>
      <c r="H708" s="312">
        <f t="shared" si="118"/>
        <v>4.0829419454800758E-2</v>
      </c>
      <c r="I708" s="312">
        <f t="shared" si="119"/>
        <v>2.1551084509785906E-3</v>
      </c>
      <c r="J708" s="312"/>
      <c r="K708" s="43">
        <v>35000</v>
      </c>
      <c r="L708" s="43">
        <v>10500</v>
      </c>
      <c r="M708" s="42"/>
      <c r="N708" s="42"/>
      <c r="O708" s="42"/>
      <c r="P708" s="42"/>
      <c r="Q708" s="42"/>
      <c r="R708" s="42"/>
      <c r="S708" s="42">
        <v>7000</v>
      </c>
      <c r="T708" s="42">
        <f t="shared" si="115"/>
        <v>224470</v>
      </c>
      <c r="U708" s="42">
        <f t="shared" si="122"/>
        <v>53310.7</v>
      </c>
      <c r="V708" s="42">
        <v>180000</v>
      </c>
      <c r="W708" s="42">
        <f t="shared" si="116"/>
        <v>457780.7</v>
      </c>
      <c r="X708" s="42">
        <f t="shared" si="117"/>
        <v>404470</v>
      </c>
      <c r="Y708" s="42">
        <f t="shared" si="123"/>
        <v>2933950.7</v>
      </c>
    </row>
  </sheetData>
  <autoFilter ref="A3:Z708" xr:uid="{00000000-0009-0000-0000-000008000000}"/>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Personnel Budget </vt:lpstr>
      <vt:lpstr>Personnel Others </vt:lpstr>
      <vt:lpstr>Supplies </vt:lpstr>
      <vt:lpstr>Equipment </vt:lpstr>
      <vt:lpstr>Travel-conferences </vt:lpstr>
      <vt:lpstr>Contractual</vt:lpstr>
      <vt:lpstr>Others </vt:lpstr>
      <vt:lpstr>personnel </vt:lpstr>
      <vt:lpstr>Local Travel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frankline</dc:creator>
  <cp:lastModifiedBy>Hope Kathomi</cp:lastModifiedBy>
  <dcterms:created xsi:type="dcterms:W3CDTF">2024-01-04T05:43:43Z</dcterms:created>
  <dcterms:modified xsi:type="dcterms:W3CDTF">2024-05-15T08:53:51Z</dcterms:modified>
</cp:coreProperties>
</file>