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ocke\Documents\Master-Thesis-Python-Coding\Optimization\"/>
    </mc:Choice>
  </mc:AlternateContent>
  <xr:revisionPtr revIDLastSave="0" documentId="13_ncr:1_{606F18BE-BBB1-4244-93AA-E769123420B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All cost, and interst chan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5" i="2" l="1"/>
  <c r="G6" i="2"/>
  <c r="G5" i="2"/>
  <c r="H4" i="2"/>
  <c r="O4" i="2"/>
  <c r="S24" i="2"/>
  <c r="S25" i="2" s="1"/>
  <c r="S26" i="2" s="1"/>
  <c r="S27" i="2" s="1"/>
  <c r="S28" i="2" s="1"/>
  <c r="S29" i="2" s="1"/>
  <c r="S30" i="2" s="1"/>
  <c r="S31" i="2" s="1"/>
  <c r="S32" i="2" s="1"/>
  <c r="S33" i="2" s="1"/>
  <c r="S34" i="2" s="1"/>
  <c r="S35" i="2" s="1"/>
  <c r="G7" i="2"/>
  <c r="H5" i="2"/>
  <c r="H6" i="2"/>
  <c r="H7" i="2"/>
  <c r="G4" i="2"/>
  <c r="N44" i="1"/>
  <c r="I44" i="1"/>
  <c r="N42" i="1" a="1"/>
  <c r="N42" i="1" s="1"/>
  <c r="N30" i="1"/>
  <c r="N31" i="1"/>
  <c r="N32" i="1" s="1"/>
  <c r="N33" i="1" s="1"/>
  <c r="N34" i="1" s="1"/>
  <c r="N35" i="1" s="1"/>
  <c r="N36" i="1" s="1"/>
  <c r="N37" i="1" s="1"/>
  <c r="N29" i="1"/>
  <c r="I42" i="1" a="1"/>
  <c r="I42" i="1" s="1"/>
  <c r="I30" i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29" i="1"/>
  <c r="D28" i="1"/>
  <c r="B32" i="1"/>
  <c r="B33" i="1" s="1"/>
  <c r="B31" i="1"/>
  <c r="C21" i="1" a="1"/>
  <c r="C21" i="1" s="1"/>
  <c r="D25" i="1" s="1"/>
  <c r="F8" i="1"/>
  <c r="F9" i="1"/>
  <c r="F10" i="1"/>
  <c r="F11" i="1"/>
  <c r="F12" i="1"/>
  <c r="F13" i="1"/>
  <c r="F14" i="1"/>
  <c r="F15" i="1"/>
  <c r="F16" i="1"/>
  <c r="F17" i="1"/>
  <c r="F7" i="1"/>
  <c r="E8" i="1"/>
  <c r="E9" i="1"/>
  <c r="E10" i="1"/>
  <c r="E11" i="1"/>
  <c r="E12" i="1"/>
  <c r="E13" i="1"/>
  <c r="E14" i="1"/>
  <c r="E15" i="1"/>
  <c r="E16" i="1"/>
  <c r="E17" i="1"/>
  <c r="E7" i="1"/>
  <c r="B8" i="1"/>
  <c r="B9" i="1" s="1"/>
  <c r="B10" i="1" s="1"/>
  <c r="B11" i="1" s="1"/>
  <c r="B12" i="1" s="1"/>
  <c r="B13" i="1" s="1"/>
  <c r="B14" i="1" s="1"/>
  <c r="B15" i="1" s="1"/>
  <c r="B16" i="1" s="1"/>
  <c r="B17" i="1" s="1"/>
  <c r="D29" i="1" l="1"/>
  <c r="D30" i="1"/>
  <c r="C20" i="1" a="1"/>
  <c r="C20" i="1" s="1"/>
  <c r="C25" i="1" s="1"/>
  <c r="D31" i="1"/>
  <c r="B34" i="1"/>
  <c r="D33" i="1"/>
  <c r="D32" i="1"/>
  <c r="D22" i="1" l="1"/>
  <c r="B35" i="1"/>
  <c r="D34" i="1"/>
  <c r="F22" i="1"/>
  <c r="B36" i="1" l="1"/>
  <c r="D35" i="1"/>
  <c r="B37" i="1" l="1"/>
  <c r="D36" i="1"/>
  <c r="B38" i="1" l="1"/>
  <c r="D37" i="1"/>
  <c r="B39" i="1" l="1"/>
  <c r="D38" i="1"/>
  <c r="B40" i="1" l="1"/>
  <c r="D39" i="1"/>
  <c r="B41" i="1" l="1"/>
  <c r="D40" i="1"/>
  <c r="B42" i="1" l="1"/>
  <c r="D4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<sst xmlns="http://schemas.openxmlformats.org/spreadsheetml/2006/main" count="91" uniqueCount="62">
  <si>
    <t>Year</t>
  </si>
  <si>
    <t>Thermal</t>
  </si>
  <si>
    <t>Energy demand, IEA data on UK</t>
  </si>
  <si>
    <t>Reduction can be seen, goal is to calculate the yearly change and imply that, the change is going to be same for the next 10 years</t>
  </si>
  <si>
    <t>Electricity [PJ]</t>
  </si>
  <si>
    <t>Thermal [PJ]</t>
  </si>
  <si>
    <t>x</t>
  </si>
  <si>
    <t>y</t>
  </si>
  <si>
    <t>x*x</t>
  </si>
  <si>
    <t>xy</t>
  </si>
  <si>
    <t>Linest:</t>
  </si>
  <si>
    <t>equation:</t>
  </si>
  <si>
    <t xml:space="preserve">Y = </t>
  </si>
  <si>
    <t>+</t>
  </si>
  <si>
    <t>Change per year</t>
  </si>
  <si>
    <t>Electricity</t>
  </si>
  <si>
    <t>%</t>
  </si>
  <si>
    <t>Energy prices norway change calculation</t>
  </si>
  <si>
    <t>year</t>
  </si>
  <si>
    <t>change%</t>
  </si>
  <si>
    <t>price [euro cents/kWh]</t>
  </si>
  <si>
    <t>Li-Ion battery</t>
  </si>
  <si>
    <t>Source</t>
  </si>
  <si>
    <t>Type of cost:</t>
  </si>
  <si>
    <t>Currency</t>
  </si>
  <si>
    <t>Capital cost capacity kWh</t>
  </si>
  <si>
    <t>Cost 2022 Euro</t>
  </si>
  <si>
    <t>Other costs</t>
  </si>
  <si>
    <t>Base year</t>
  </si>
  <si>
    <t>2022 value euro</t>
  </si>
  <si>
    <t>Hourly energy cost</t>
  </si>
  <si>
    <t>Euro</t>
  </si>
  <si>
    <t>Exchange rates 2022 january first values</t>
  </si>
  <si>
    <t xml:space="preserve"> Source</t>
  </si>
  <si>
    <t>https://www.exchangerates.org.uk/historical/EUR/01_01_2021</t>
  </si>
  <si>
    <t>USD</t>
  </si>
  <si>
    <t>GBP</t>
  </si>
  <si>
    <t>https://www.inflationtool.com/euro/2017-to-present-value?amount=1&amp;year2=2022&amp;frequency=yearly</t>
  </si>
  <si>
    <t>Euro purching power calculator</t>
  </si>
  <si>
    <t>Percentage different</t>
  </si>
  <si>
    <t>11% increase</t>
  </si>
  <si>
    <t xml:space="preserve">https://www.nordpoolgroup.com/en/Market-data1/Dayahead/Area-Prices/de-lu/hourly/?view=table </t>
  </si>
  <si>
    <t>The real source was given by access to nordpools database. The values is 2017 stockholm prices</t>
  </si>
  <si>
    <t>For sweden calculation SE3 AREA</t>
  </si>
  <si>
    <t>Change %</t>
  </si>
  <si>
    <t>2020 Grid Energy Storage Technology Cost and Performance Assessment</t>
  </si>
  <si>
    <t>dollar</t>
  </si>
  <si>
    <t>Capital cost power kW</t>
  </si>
  <si>
    <t>Fixed O&amp;M kW-year</t>
  </si>
  <si>
    <t>Variable O&amp;M MWh-year</t>
  </si>
  <si>
    <t>exchange to Euro</t>
  </si>
  <si>
    <t>2022 euro cost</t>
  </si>
  <si>
    <t>https://www.exchangerates.org.uk/EUR-USD-01_01_2020-exchange-rate-history.html</t>
  </si>
  <si>
    <t>Source used</t>
  </si>
  <si>
    <t>source used</t>
  </si>
  <si>
    <t>Value Euro</t>
  </si>
  <si>
    <t>value 2022 Euro</t>
  </si>
  <si>
    <t>Electrical heater</t>
  </si>
  <si>
    <t>Pound</t>
  </si>
  <si>
    <t>UKSupplyCurve2009</t>
  </si>
  <si>
    <t>Pound purching power calculator</t>
  </si>
  <si>
    <t>Value 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</si>
</sst>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1C37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8E9E3"/>
        <bgColor indexed="64"/>
      </patternFill>
    </fill>
    <fill>
      <patternFill patternType="solid">
        <fgColor rgb="FFCEE3DC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1"/>
    <xf numFmtId="2" fontId="3" fillId="4" borderId="0" xfId="0" applyNumberFormat="1" applyFont="1" applyFill="1" applyAlignment="1">
      <alignment horizontal="center" vertical="center"/>
    </xf>
    <xf numFmtId="2" fontId="3" fillId="3" borderId="0" xfId="0" applyNumberFormat="1" applyFont="1" applyFill="1" applyAlignment="1">
      <alignment horizontal="center" vertical="center"/>
    </xf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ordpoolgroup.com/en/Market-data1/Dayahead/Area-Prices/de-lu/hourly/?view=table" TargetMode="External"/><Relationship Id="rId2" Type="http://schemas.openxmlformats.org/officeDocument/2006/relationships/hyperlink" Target="https://www.inflationtool.com/euro/2017-to-present-value?amount=1&amp;year2=2022&amp;frequency=yearly" TargetMode="External"/><Relationship Id="rId1" Type="http://schemas.openxmlformats.org/officeDocument/2006/relationships/hyperlink" Target="https://www.exchangerates.org.uk/historical/EUR/01_01_202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exchangerates.org.uk/EUR-USD-01_01_2020-exchange-rate-his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44"/>
  <sheetViews>
    <sheetView workbookViewId="0">
      <selection activeCell="Q44" sqref="Q44"/>
    </sheetView>
  </sheetViews>
  <sheetFormatPr defaultRowHeight="15" x14ac:dyDescent="0.25"/>
  <cols>
    <col min="2" max="2" width="17.140625" customWidth="1"/>
    <col min="3" max="3" width="12" bestFit="1" customWidth="1"/>
    <col min="4" max="4" width="13.5703125" bestFit="1" customWidth="1"/>
  </cols>
  <sheetData>
    <row r="2" spans="2:6" x14ac:dyDescent="0.25">
      <c r="B2" t="s">
        <v>2</v>
      </c>
    </row>
    <row r="3" spans="2:6" x14ac:dyDescent="0.25">
      <c r="B3" t="s">
        <v>3</v>
      </c>
    </row>
    <row r="5" spans="2:6" x14ac:dyDescent="0.25">
      <c r="C5" t="s">
        <v>6</v>
      </c>
      <c r="D5" t="s">
        <v>7</v>
      </c>
      <c r="E5" t="s">
        <v>8</v>
      </c>
      <c r="F5" t="s">
        <v>9</v>
      </c>
    </row>
    <row r="6" spans="2:6" x14ac:dyDescent="0.25">
      <c r="B6" t="s">
        <v>0</v>
      </c>
      <c r="C6" t="s">
        <v>5</v>
      </c>
      <c r="D6" t="s">
        <v>4</v>
      </c>
    </row>
    <row r="7" spans="2:6" x14ac:dyDescent="0.25">
      <c r="B7">
        <v>1</v>
      </c>
      <c r="C7">
        <v>1121.5999999999999</v>
      </c>
      <c r="D7">
        <v>204.2</v>
      </c>
      <c r="E7">
        <f>C7*C7</f>
        <v>1257986.5599999998</v>
      </c>
      <c r="F7">
        <f>C7*D7</f>
        <v>229030.71999999997</v>
      </c>
    </row>
    <row r="8" spans="2:6" x14ac:dyDescent="0.25">
      <c r="B8">
        <f xml:space="preserve"> B7 +1</f>
        <v>2</v>
      </c>
      <c r="C8">
        <v>1313.2</v>
      </c>
      <c r="D8">
        <v>206.6</v>
      </c>
      <c r="E8">
        <f t="shared" ref="E8:E17" si="0">C8*C8</f>
        <v>1724494.2400000002</v>
      </c>
      <c r="F8">
        <f t="shared" ref="F8:F17" si="1">C8*D8</f>
        <v>271307.12</v>
      </c>
    </row>
    <row r="9" spans="2:6" x14ac:dyDescent="0.25">
      <c r="B9">
        <f t="shared" ref="B9:B16" si="2" xml:space="preserve"> B8 +1</f>
        <v>3</v>
      </c>
      <c r="C9">
        <v>972.2</v>
      </c>
      <c r="D9">
        <v>202.9</v>
      </c>
      <c r="E9">
        <f t="shared" si="0"/>
        <v>945172.84000000008</v>
      </c>
      <c r="F9">
        <f t="shared" si="1"/>
        <v>197259.38</v>
      </c>
    </row>
    <row r="10" spans="2:6" x14ac:dyDescent="0.25">
      <c r="B10">
        <f t="shared" si="2"/>
        <v>4</v>
      </c>
      <c r="C10">
        <v>1067.4000000000001</v>
      </c>
      <c r="D10">
        <v>198.9</v>
      </c>
      <c r="E10">
        <f t="shared" si="0"/>
        <v>1139342.7600000002</v>
      </c>
      <c r="F10">
        <f t="shared" si="1"/>
        <v>212305.86000000002</v>
      </c>
    </row>
    <row r="11" spans="2:6" x14ac:dyDescent="0.25">
      <c r="B11">
        <f t="shared" si="2"/>
        <v>5</v>
      </c>
      <c r="C11">
        <v>1070.2</v>
      </c>
      <c r="D11">
        <v>193</v>
      </c>
      <c r="E11">
        <f t="shared" si="0"/>
        <v>1145328.04</v>
      </c>
      <c r="F11">
        <f t="shared" si="1"/>
        <v>206548.6</v>
      </c>
    </row>
    <row r="12" spans="2:6" x14ac:dyDescent="0.25">
      <c r="B12">
        <f t="shared" si="2"/>
        <v>6</v>
      </c>
      <c r="C12">
        <v>894.9</v>
      </c>
      <c r="D12">
        <v>189.5</v>
      </c>
      <c r="E12">
        <f t="shared" si="0"/>
        <v>800846.01</v>
      </c>
      <c r="F12">
        <f t="shared" si="1"/>
        <v>169583.55</v>
      </c>
    </row>
    <row r="13" spans="2:6" x14ac:dyDescent="0.25">
      <c r="B13">
        <f t="shared" si="2"/>
        <v>7</v>
      </c>
      <c r="C13">
        <v>948.1</v>
      </c>
      <c r="D13">
        <v>186.9</v>
      </c>
      <c r="E13">
        <f t="shared" si="0"/>
        <v>898893.61</v>
      </c>
      <c r="F13">
        <f t="shared" si="1"/>
        <v>177199.89</v>
      </c>
    </row>
    <row r="14" spans="2:6" x14ac:dyDescent="0.25">
      <c r="B14">
        <f t="shared" si="2"/>
        <v>8</v>
      </c>
      <c r="C14">
        <v>976.1</v>
      </c>
      <c r="D14">
        <v>182</v>
      </c>
      <c r="E14">
        <f t="shared" si="0"/>
        <v>952771.21000000008</v>
      </c>
      <c r="F14">
        <f t="shared" si="1"/>
        <v>177650.2</v>
      </c>
    </row>
    <row r="15" spans="2:6" x14ac:dyDescent="0.25">
      <c r="B15">
        <f xml:space="preserve"> B14 +1</f>
        <v>9</v>
      </c>
      <c r="C15">
        <v>953.9</v>
      </c>
      <c r="D15">
        <v>172.9</v>
      </c>
      <c r="E15">
        <f t="shared" si="0"/>
        <v>909925.21</v>
      </c>
      <c r="F15">
        <f t="shared" si="1"/>
        <v>164929.31</v>
      </c>
    </row>
    <row r="16" spans="2:6" x14ac:dyDescent="0.25">
      <c r="B16">
        <f t="shared" si="2"/>
        <v>10</v>
      </c>
      <c r="C16">
        <v>995.5</v>
      </c>
      <c r="D16">
        <v>160.1</v>
      </c>
      <c r="E16">
        <f t="shared" si="0"/>
        <v>991020.25</v>
      </c>
      <c r="F16">
        <f t="shared" si="1"/>
        <v>159379.54999999999</v>
      </c>
    </row>
    <row r="17" spans="2:15" x14ac:dyDescent="0.25">
      <c r="B17">
        <f xml:space="preserve"> B16 +1</f>
        <v>11</v>
      </c>
      <c r="C17">
        <v>989</v>
      </c>
      <c r="D17">
        <v>159</v>
      </c>
      <c r="E17">
        <f t="shared" si="0"/>
        <v>978121</v>
      </c>
      <c r="F17">
        <f t="shared" si="1"/>
        <v>157251</v>
      </c>
    </row>
    <row r="20" spans="2:15" x14ac:dyDescent="0.25">
      <c r="B20" t="s">
        <v>10</v>
      </c>
      <c r="C20" cm="1">
        <f t="array" ref="C20:D20">LINEST(C7:C17,B7:B17)</f>
        <v>-20.849090909090908</v>
      </c>
      <c r="D20">
        <v>1152.5581818181815</v>
      </c>
    </row>
    <row r="21" spans="2:15" x14ac:dyDescent="0.25">
      <c r="B21" t="s">
        <v>10</v>
      </c>
      <c r="C21" cm="1">
        <f t="array" ref="C21:D21">LINEST(D7:D17,B7:B17)</f>
        <v>-4.9263636363636349</v>
      </c>
      <c r="D21">
        <v>216.4672727272727</v>
      </c>
    </row>
    <row r="22" spans="2:15" x14ac:dyDescent="0.25">
      <c r="B22" t="s">
        <v>11</v>
      </c>
      <c r="C22" t="s">
        <v>12</v>
      </c>
      <c r="D22">
        <f xml:space="preserve"> D20</f>
        <v>1152.5581818181815</v>
      </c>
      <c r="E22" t="s">
        <v>13</v>
      </c>
      <c r="F22">
        <f>C20</f>
        <v>-20.849090909090908</v>
      </c>
      <c r="G22" t="s">
        <v>6</v>
      </c>
    </row>
    <row r="23" spans="2:15" x14ac:dyDescent="0.25">
      <c r="I23" t="s">
        <v>17</v>
      </c>
      <c r="N23" t="s">
        <v>43</v>
      </c>
    </row>
    <row r="24" spans="2:15" x14ac:dyDescent="0.25">
      <c r="B24" t="s">
        <v>14</v>
      </c>
      <c r="C24" t="s">
        <v>1</v>
      </c>
      <c r="D24" t="s">
        <v>15</v>
      </c>
    </row>
    <row r="25" spans="2:15" x14ac:dyDescent="0.25">
      <c r="B25" t="s">
        <v>16</v>
      </c>
      <c r="C25">
        <f>C20*100/D20</f>
        <v>-1.8089404281700634</v>
      </c>
      <c r="D25">
        <f>C21*100/D21</f>
        <v>-2.2758006669074473</v>
      </c>
    </row>
    <row r="27" spans="2:15" x14ac:dyDescent="0.25">
      <c r="I27" t="s">
        <v>18</v>
      </c>
      <c r="J27" t="s">
        <v>20</v>
      </c>
      <c r="N27" t="s">
        <v>0</v>
      </c>
    </row>
    <row r="28" spans="2:15" x14ac:dyDescent="0.25">
      <c r="D28">
        <f>D7</f>
        <v>204.2</v>
      </c>
      <c r="I28">
        <v>2008</v>
      </c>
      <c r="J28">
        <v>24.7</v>
      </c>
      <c r="N28">
        <v>2012</v>
      </c>
      <c r="O28" s="4">
        <v>32.32</v>
      </c>
    </row>
    <row r="29" spans="2:15" x14ac:dyDescent="0.25">
      <c r="B29">
        <v>1</v>
      </c>
      <c r="D29">
        <f t="shared" ref="D29:D41" si="3">$D$28*(1+(($D$25*B29)/100))</f>
        <v>199.552815038175</v>
      </c>
      <c r="I29">
        <f>I28+1</f>
        <v>2009</v>
      </c>
      <c r="J29">
        <v>23.54</v>
      </c>
      <c r="N29">
        <f>N28+1</f>
        <v>2013</v>
      </c>
      <c r="O29" s="5">
        <v>39.450000000000003</v>
      </c>
    </row>
    <row r="30" spans="2:15" x14ac:dyDescent="0.25">
      <c r="B30">
        <v>2</v>
      </c>
      <c r="D30">
        <f t="shared" si="3"/>
        <v>194.90563007634998</v>
      </c>
      <c r="I30">
        <f t="shared" ref="I30:I40" si="4">I29+1</f>
        <v>2010</v>
      </c>
      <c r="J30">
        <v>28.88</v>
      </c>
      <c r="N30">
        <f t="shared" ref="N30:N37" si="5">N29+1</f>
        <v>2014</v>
      </c>
      <c r="O30" s="4">
        <v>31.62</v>
      </c>
    </row>
    <row r="31" spans="2:15" x14ac:dyDescent="0.25">
      <c r="B31">
        <f>B30+1</f>
        <v>3</v>
      </c>
      <c r="D31">
        <f t="shared" si="3"/>
        <v>190.25844511452499</v>
      </c>
      <c r="I31">
        <f t="shared" si="4"/>
        <v>2011</v>
      </c>
      <c r="J31">
        <v>29.52</v>
      </c>
      <c r="N31">
        <f t="shared" si="5"/>
        <v>2015</v>
      </c>
      <c r="O31" s="5">
        <v>22</v>
      </c>
    </row>
    <row r="32" spans="2:15" x14ac:dyDescent="0.25">
      <c r="B32">
        <f t="shared" ref="B32:B42" si="6">B31+1</f>
        <v>4</v>
      </c>
      <c r="D32">
        <f t="shared" si="3"/>
        <v>185.61126015269997</v>
      </c>
      <c r="I32">
        <f t="shared" si="4"/>
        <v>2012</v>
      </c>
      <c r="J32">
        <v>28.11</v>
      </c>
      <c r="N32">
        <f t="shared" si="5"/>
        <v>2016</v>
      </c>
      <c r="O32" s="4">
        <v>29.24</v>
      </c>
    </row>
    <row r="33" spans="2:15" x14ac:dyDescent="0.25">
      <c r="B33">
        <f t="shared" si="6"/>
        <v>5</v>
      </c>
      <c r="D33">
        <f t="shared" si="3"/>
        <v>180.96407519087498</v>
      </c>
      <c r="I33">
        <f t="shared" si="4"/>
        <v>2013</v>
      </c>
      <c r="J33">
        <v>27.97</v>
      </c>
      <c r="N33">
        <f t="shared" si="5"/>
        <v>2017</v>
      </c>
      <c r="O33" s="5">
        <v>31.24</v>
      </c>
    </row>
    <row r="34" spans="2:15" x14ac:dyDescent="0.25">
      <c r="B34">
        <f t="shared" si="6"/>
        <v>6</v>
      </c>
      <c r="D34">
        <f t="shared" si="3"/>
        <v>176.31689022904993</v>
      </c>
      <c r="I34">
        <f t="shared" si="4"/>
        <v>2014</v>
      </c>
      <c r="J34">
        <v>25.41</v>
      </c>
      <c r="N34">
        <f t="shared" si="5"/>
        <v>2018</v>
      </c>
      <c r="O34" s="4">
        <v>44.54</v>
      </c>
    </row>
    <row r="35" spans="2:15" x14ac:dyDescent="0.25">
      <c r="B35">
        <f t="shared" si="6"/>
        <v>7</v>
      </c>
      <c r="D35">
        <f t="shared" si="3"/>
        <v>171.66970526722494</v>
      </c>
      <c r="I35">
        <f t="shared" si="4"/>
        <v>2015</v>
      </c>
      <c r="J35">
        <v>23.7</v>
      </c>
      <c r="N35">
        <f t="shared" si="5"/>
        <v>2019</v>
      </c>
      <c r="O35" s="5">
        <v>38.36</v>
      </c>
    </row>
    <row r="36" spans="2:15" x14ac:dyDescent="0.25">
      <c r="B36">
        <f t="shared" si="6"/>
        <v>8</v>
      </c>
      <c r="D36">
        <f t="shared" si="3"/>
        <v>167.02252030539992</v>
      </c>
      <c r="I36">
        <f t="shared" si="4"/>
        <v>2016</v>
      </c>
      <c r="J36">
        <v>23.85</v>
      </c>
      <c r="N36">
        <f t="shared" si="5"/>
        <v>2020</v>
      </c>
      <c r="O36" s="4">
        <v>21.19</v>
      </c>
    </row>
    <row r="37" spans="2:15" x14ac:dyDescent="0.25">
      <c r="B37">
        <f t="shared" si="6"/>
        <v>9</v>
      </c>
      <c r="D37">
        <f t="shared" si="3"/>
        <v>162.37533534357493</v>
      </c>
      <c r="I37">
        <f t="shared" si="4"/>
        <v>2017</v>
      </c>
      <c r="J37">
        <v>24.47</v>
      </c>
      <c r="N37">
        <f t="shared" si="5"/>
        <v>2021</v>
      </c>
      <c r="O37" s="5">
        <v>66</v>
      </c>
    </row>
    <row r="38" spans="2:15" x14ac:dyDescent="0.25">
      <c r="B38">
        <f t="shared" si="6"/>
        <v>10</v>
      </c>
      <c r="D38">
        <f t="shared" si="3"/>
        <v>157.72815038174991</v>
      </c>
      <c r="I38">
        <f t="shared" si="4"/>
        <v>2018</v>
      </c>
      <c r="J38">
        <v>26.94</v>
      </c>
    </row>
    <row r="39" spans="2:15" x14ac:dyDescent="0.25">
      <c r="B39">
        <f t="shared" si="6"/>
        <v>11</v>
      </c>
      <c r="D39">
        <f t="shared" si="3"/>
        <v>153.08096541992492</v>
      </c>
      <c r="I39">
        <f t="shared" si="4"/>
        <v>2019</v>
      </c>
      <c r="J39">
        <v>26.88</v>
      </c>
    </row>
    <row r="40" spans="2:15" x14ac:dyDescent="0.25">
      <c r="B40">
        <f t="shared" si="6"/>
        <v>12</v>
      </c>
      <c r="D40">
        <f t="shared" si="3"/>
        <v>148.4337804580999</v>
      </c>
      <c r="I40">
        <f t="shared" si="4"/>
        <v>2020</v>
      </c>
      <c r="J40">
        <v>21.58</v>
      </c>
    </row>
    <row r="41" spans="2:15" x14ac:dyDescent="0.25">
      <c r="B41">
        <f t="shared" si="6"/>
        <v>13</v>
      </c>
      <c r="D41">
        <f t="shared" si="3"/>
        <v>143.78659549627488</v>
      </c>
      <c r="I41">
        <v>2021</v>
      </c>
      <c r="J41">
        <v>71.7</v>
      </c>
    </row>
    <row r="42" spans="2:15" x14ac:dyDescent="0.25">
      <c r="B42">
        <f t="shared" si="6"/>
        <v>14</v>
      </c>
      <c r="H42" t="s">
        <v>10</v>
      </c>
      <c r="I42" cm="1">
        <f t="array" ref="I42:J42">LINEST(I28:I41,J28:J41)</f>
        <v>0.12864158472275267</v>
      </c>
      <c r="J42">
        <v>2010.7579081872614</v>
      </c>
      <c r="M42" t="s">
        <v>10</v>
      </c>
      <c r="N42" cm="1">
        <f t="array" ref="N42:O42">LINEST(N28:N37,O28:O37)</f>
        <v>9.2553121744845368E-2</v>
      </c>
      <c r="O42">
        <v>2013.2054790783704</v>
      </c>
    </row>
    <row r="44" spans="2:15" x14ac:dyDescent="0.25">
      <c r="H44" t="s">
        <v>19</v>
      </c>
      <c r="I44">
        <f>I42*100/J42</f>
        <v>6.3976664818255341E-3</v>
      </c>
      <c r="J44" t="s">
        <v>16</v>
      </c>
      <c r="M44" t="s">
        <v>44</v>
      </c>
      <c r="N44">
        <f>N42*100/O42</f>
        <v>4.5973013041478239E-3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5F2F-1C4B-4BDB-B0EE-557EB48B8CC1}">
  <dimension ref="B1:Y35"/>
  <sheetViews>
    <sheetView tabSelected="1" topLeftCell="G1" workbookViewId="0">
      <selection activeCell="M9" sqref="M9"/>
    </sheetView>
  </sheetViews>
  <sheetFormatPr defaultRowHeight="15" x14ac:dyDescent="0.25"/>
  <cols>
    <col min="2" max="2" width="23.5703125" bestFit="1" customWidth="1"/>
    <col min="3" max="3" width="12.85546875" bestFit="1" customWidth="1"/>
    <col min="4" max="4" width="9.42578125" bestFit="1" customWidth="1"/>
    <col min="5" max="5" width="15" bestFit="1" customWidth="1"/>
    <col min="6" max="6" width="19.7109375" bestFit="1" customWidth="1"/>
    <col min="7" max="7" width="30.140625" customWidth="1"/>
    <col min="8" max="10" width="23.5703125" bestFit="1" customWidth="1"/>
    <col min="11" max="11" width="15.42578125" bestFit="1" customWidth="1"/>
    <col min="13" max="13" width="18.7109375" customWidth="1"/>
    <col min="15" max="15" width="13" customWidth="1"/>
    <col min="17" max="17" width="10.5703125" bestFit="1" customWidth="1"/>
    <col min="18" max="18" width="9.85546875" customWidth="1"/>
    <col min="19" max="19" width="5" bestFit="1" customWidth="1"/>
    <col min="20" max="20" width="21.28515625" customWidth="1"/>
    <col min="21" max="21" width="17.28515625" customWidth="1"/>
  </cols>
  <sheetData>
    <row r="1" spans="2:25" x14ac:dyDescent="0.25">
      <c r="G1" t="s">
        <v>53</v>
      </c>
      <c r="H1" t="s">
        <v>54</v>
      </c>
    </row>
    <row r="2" spans="2:25" x14ac:dyDescent="0.25">
      <c r="G2" t="s">
        <v>52</v>
      </c>
      <c r="H2" t="s">
        <v>37</v>
      </c>
    </row>
    <row r="3" spans="2:25" x14ac:dyDescent="0.25">
      <c r="B3" t="s">
        <v>23</v>
      </c>
      <c r="C3" t="s">
        <v>21</v>
      </c>
      <c r="D3" t="s">
        <v>24</v>
      </c>
      <c r="E3" t="s">
        <v>22</v>
      </c>
      <c r="F3" t="s">
        <v>0</v>
      </c>
      <c r="G3" t="s">
        <v>50</v>
      </c>
      <c r="H3" s="6" t="s">
        <v>51</v>
      </c>
      <c r="I3" s="1"/>
      <c r="J3" t="s">
        <v>23</v>
      </c>
      <c r="K3" t="s">
        <v>57</v>
      </c>
      <c r="L3" t="s">
        <v>24</v>
      </c>
      <c r="M3" t="s">
        <v>22</v>
      </c>
      <c r="N3" t="s">
        <v>0</v>
      </c>
      <c r="O3" s="6" t="s">
        <v>26</v>
      </c>
      <c r="T3" s="2" t="s">
        <v>32</v>
      </c>
      <c r="X3" t="s">
        <v>33</v>
      </c>
      <c r="Y3" s="3" t="s">
        <v>34</v>
      </c>
    </row>
    <row r="4" spans="2:25" x14ac:dyDescent="0.25">
      <c r="B4" t="s">
        <v>25</v>
      </c>
      <c r="C4">
        <v>448</v>
      </c>
      <c r="D4" t="s">
        <v>46</v>
      </c>
      <c r="E4" t="s">
        <v>45</v>
      </c>
      <c r="F4">
        <v>2020</v>
      </c>
      <c r="G4">
        <f>C4/1.1218</f>
        <v>399.35817436263153</v>
      </c>
      <c r="H4" s="6">
        <f>G4*$U$17</f>
        <v>427.31324656801576</v>
      </c>
      <c r="I4" s="1"/>
      <c r="J4" t="s">
        <v>47</v>
      </c>
      <c r="K4">
        <v>221</v>
      </c>
      <c r="L4" t="s">
        <v>58</v>
      </c>
      <c r="M4" t="s">
        <v>59</v>
      </c>
      <c r="N4">
        <v>2009</v>
      </c>
      <c r="O4" s="6">
        <f>K4*U23/T6</f>
        <v>331.18873239436624</v>
      </c>
      <c r="S4" t="s">
        <v>31</v>
      </c>
      <c r="T4">
        <v>1</v>
      </c>
      <c r="Y4" s="3" t="s">
        <v>52</v>
      </c>
    </row>
    <row r="5" spans="2:25" x14ac:dyDescent="0.25">
      <c r="B5" t="s">
        <v>47</v>
      </c>
      <c r="C5">
        <v>1793</v>
      </c>
      <c r="D5" t="s">
        <v>46</v>
      </c>
      <c r="E5" t="s">
        <v>45</v>
      </c>
      <c r="F5">
        <v>2020</v>
      </c>
      <c r="G5">
        <f>C5/1.1218</f>
        <v>1598.3241219468712</v>
      </c>
      <c r="H5" s="6">
        <f>G5*$U$17</f>
        <v>1710.2068104831524</v>
      </c>
      <c r="I5" s="1"/>
      <c r="J5" t="s">
        <v>48</v>
      </c>
      <c r="K5">
        <v>1</v>
      </c>
      <c r="L5" t="s">
        <v>58</v>
      </c>
      <c r="M5" t="s">
        <v>59</v>
      </c>
      <c r="N5">
        <v>2009</v>
      </c>
      <c r="O5" s="6">
        <f>K5*U23/T6</f>
        <v>1.4985915492957749</v>
      </c>
      <c r="S5" t="s">
        <v>35</v>
      </c>
      <c r="T5">
        <v>1.2134</v>
      </c>
    </row>
    <row r="6" spans="2:25" x14ac:dyDescent="0.25">
      <c r="B6" t="s">
        <v>48</v>
      </c>
      <c r="C6">
        <v>4.4000000000000004</v>
      </c>
      <c r="D6" t="s">
        <v>46</v>
      </c>
      <c r="E6" t="s">
        <v>45</v>
      </c>
      <c r="F6">
        <v>2020</v>
      </c>
      <c r="G6">
        <f>C6/1.1218</f>
        <v>3.9222677839187026</v>
      </c>
      <c r="H6" s="6">
        <f>G6*$U$17</f>
        <v>4.1968265287930118</v>
      </c>
      <c r="I6" s="1"/>
      <c r="S6" t="s">
        <v>36</v>
      </c>
      <c r="T6">
        <v>0.88749999999999996</v>
      </c>
    </row>
    <row r="7" spans="2:25" x14ac:dyDescent="0.25">
      <c r="B7" t="s">
        <v>49</v>
      </c>
      <c r="C7">
        <v>0.51249999999999996</v>
      </c>
      <c r="D7" t="s">
        <v>46</v>
      </c>
      <c r="E7" t="s">
        <v>45</v>
      </c>
      <c r="F7">
        <v>2020</v>
      </c>
      <c r="G7">
        <f>C7/1.1218</f>
        <v>0.45685505437689428</v>
      </c>
      <c r="H7" s="6">
        <f>G7*$U$17</f>
        <v>0.48883490818327691</v>
      </c>
      <c r="I7" s="1"/>
    </row>
    <row r="8" spans="2:25" x14ac:dyDescent="0.25">
      <c r="I8" s="1"/>
    </row>
    <row r="9" spans="2:25" x14ac:dyDescent="0.25">
      <c r="I9" s="1"/>
    </row>
    <row r="10" spans="2:25" x14ac:dyDescent="0.25">
      <c r="I10" s="1"/>
      <c r="T10" s="2" t="s">
        <v>38</v>
      </c>
    </row>
    <row r="11" spans="2:25" x14ac:dyDescent="0.25">
      <c r="I11" s="1"/>
      <c r="T11" s="3" t="s">
        <v>37</v>
      </c>
    </row>
    <row r="12" spans="2:25" x14ac:dyDescent="0.25">
      <c r="I12" s="1"/>
      <c r="S12" t="s">
        <v>18</v>
      </c>
      <c r="T12" t="s">
        <v>55</v>
      </c>
      <c r="U12" t="s">
        <v>56</v>
      </c>
    </row>
    <row r="13" spans="2:25" x14ac:dyDescent="0.25">
      <c r="I13" s="1"/>
      <c r="S13">
        <v>2016</v>
      </c>
      <c r="T13">
        <v>1</v>
      </c>
      <c r="U13">
        <v>1.1200000000000001</v>
      </c>
    </row>
    <row r="14" spans="2:25" x14ac:dyDescent="0.25">
      <c r="I14" s="1"/>
      <c r="S14">
        <v>2017</v>
      </c>
      <c r="T14">
        <v>1</v>
      </c>
      <c r="U14">
        <v>1.1100000000000001</v>
      </c>
    </row>
    <row r="15" spans="2:25" x14ac:dyDescent="0.25">
      <c r="I15" s="1"/>
      <c r="S15">
        <v>2018</v>
      </c>
      <c r="T15">
        <v>1</v>
      </c>
      <c r="U15">
        <v>1.0900000000000001</v>
      </c>
    </row>
    <row r="16" spans="2:25" x14ac:dyDescent="0.25">
      <c r="I16" s="1"/>
      <c r="S16">
        <v>2019</v>
      </c>
      <c r="T16">
        <v>1</v>
      </c>
      <c r="U16">
        <v>1.08</v>
      </c>
    </row>
    <row r="17" spans="2:21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S17">
        <v>2020</v>
      </c>
      <c r="T17">
        <v>1</v>
      </c>
      <c r="U17">
        <v>1.07</v>
      </c>
    </row>
    <row r="18" spans="2:21" x14ac:dyDescent="0.25">
      <c r="B18" t="s">
        <v>27</v>
      </c>
      <c r="C18" t="s">
        <v>24</v>
      </c>
      <c r="D18" t="s">
        <v>28</v>
      </c>
      <c r="E18" t="s">
        <v>29</v>
      </c>
      <c r="F18" t="s">
        <v>39</v>
      </c>
      <c r="G18" t="s">
        <v>22</v>
      </c>
      <c r="S18">
        <v>2021</v>
      </c>
      <c r="T18">
        <v>1</v>
      </c>
      <c r="U18">
        <v>1.05</v>
      </c>
    </row>
    <row r="19" spans="2:21" x14ac:dyDescent="0.25">
      <c r="B19" t="s">
        <v>30</v>
      </c>
      <c r="C19" t="s">
        <v>31</v>
      </c>
      <c r="D19">
        <v>2017</v>
      </c>
      <c r="E19">
        <v>1.1100000000000001</v>
      </c>
      <c r="F19" t="s">
        <v>40</v>
      </c>
      <c r="G19" s="3" t="s">
        <v>41</v>
      </c>
      <c r="H19" t="s">
        <v>42</v>
      </c>
    </row>
    <row r="21" spans="2:21" x14ac:dyDescent="0.25">
      <c r="T21" s="2" t="s">
        <v>60</v>
      </c>
    </row>
    <row r="22" spans="2:21" x14ac:dyDescent="0.25">
      <c r="S22" t="s">
        <v>18</v>
      </c>
      <c r="T22" t="s">
        <v>61</v>
      </c>
      <c r="U22" t="s">
        <v>56</v>
      </c>
    </row>
    <row r="23" spans="2:21" x14ac:dyDescent="0.25">
      <c r="S23">
        <v>2009</v>
      </c>
      <c r="T23">
        <v>1</v>
      </c>
      <c r="U23">
        <v>1.33</v>
      </c>
    </row>
    <row r="24" spans="2:21" x14ac:dyDescent="0.25">
      <c r="S24">
        <f>S23+1</f>
        <v>2010</v>
      </c>
      <c r="T24">
        <v>1</v>
      </c>
      <c r="U24">
        <v>1.3</v>
      </c>
    </row>
    <row r="25" spans="2:21" x14ac:dyDescent="0.25">
      <c r="S25">
        <f t="shared" ref="S25:S34" si="0">S24+1</f>
        <v>2011</v>
      </c>
      <c r="T25">
        <v>1</v>
      </c>
      <c r="U25">
        <v>1.25</v>
      </c>
    </row>
    <row r="26" spans="2:21" x14ac:dyDescent="0.25">
      <c r="S26">
        <f t="shared" si="0"/>
        <v>2012</v>
      </c>
      <c r="T26">
        <v>1</v>
      </c>
      <c r="U26">
        <v>1.22</v>
      </c>
    </row>
    <row r="27" spans="2:21" x14ac:dyDescent="0.25">
      <c r="S27">
        <f t="shared" si="0"/>
        <v>2013</v>
      </c>
      <c r="T27">
        <v>1</v>
      </c>
      <c r="U27">
        <v>1.19</v>
      </c>
    </row>
    <row r="28" spans="2:21" x14ac:dyDescent="0.25">
      <c r="S28">
        <f t="shared" si="0"/>
        <v>2014</v>
      </c>
      <c r="T28">
        <v>1</v>
      </c>
      <c r="U28">
        <v>1.18</v>
      </c>
    </row>
    <row r="29" spans="2:21" x14ac:dyDescent="0.25">
      <c r="S29">
        <f t="shared" si="0"/>
        <v>2015</v>
      </c>
      <c r="T29">
        <v>1</v>
      </c>
      <c r="U29">
        <v>1.17</v>
      </c>
    </row>
    <row r="30" spans="2:21" x14ac:dyDescent="0.25">
      <c r="S30">
        <f t="shared" si="0"/>
        <v>2016</v>
      </c>
      <c r="T30">
        <v>1</v>
      </c>
      <c r="U30">
        <v>1.1599999999999999</v>
      </c>
    </row>
    <row r="31" spans="2:21" x14ac:dyDescent="0.25">
      <c r="S31">
        <f t="shared" si="0"/>
        <v>2017</v>
      </c>
      <c r="T31">
        <v>1</v>
      </c>
      <c r="U31">
        <v>1.1299999999999999</v>
      </c>
    </row>
    <row r="32" spans="2:21" x14ac:dyDescent="0.25">
      <c r="S32">
        <f t="shared" si="0"/>
        <v>2018</v>
      </c>
      <c r="T32">
        <v>1</v>
      </c>
      <c r="U32">
        <v>1.1100000000000001</v>
      </c>
    </row>
    <row r="33" spans="19:21" x14ac:dyDescent="0.25">
      <c r="S33">
        <f>S32+1</f>
        <v>2019</v>
      </c>
      <c r="T33">
        <v>1</v>
      </c>
      <c r="U33">
        <v>1.0900000000000001</v>
      </c>
    </row>
    <row r="34" spans="19:21" x14ac:dyDescent="0.25">
      <c r="S34">
        <f t="shared" si="0"/>
        <v>2020</v>
      </c>
      <c r="T34">
        <v>1</v>
      </c>
      <c r="U34">
        <v>1.08</v>
      </c>
    </row>
    <row r="35" spans="19:21" x14ac:dyDescent="0.25">
      <c r="S35">
        <f>S34+1</f>
        <v>2021</v>
      </c>
      <c r="T35">
        <v>1</v>
      </c>
      <c r="U35">
        <v>1.05</v>
      </c>
    </row>
  </sheetData>
  <phoneticPr fontId="4" type="noConversion"/>
  <hyperlinks>
    <hyperlink ref="Y3" r:id="rId1" xr:uid="{D0EB40C4-B70F-40AB-A0B2-95166C4BFF28}"/>
    <hyperlink ref="T11" r:id="rId2" xr:uid="{C826236C-7A10-4F7F-867C-1253B93D56A3}"/>
    <hyperlink ref="G19" r:id="rId3" xr:uid="{A6EEF6D5-C0F2-4C27-886B-5439A5761A0A}"/>
    <hyperlink ref="Y4" r:id="rId4" xr:uid="{BEC862CF-24A9-4EAD-AB3D-861EDAC92B54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All cost, and interst 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joakim ginste</dc:creator>
  <cp:lastModifiedBy>joakim ginste</cp:lastModifiedBy>
  <dcterms:created xsi:type="dcterms:W3CDTF">2015-06-05T18:17:20Z</dcterms:created>
  <dcterms:modified xsi:type="dcterms:W3CDTF">2022-05-19T10:11:07Z</dcterms:modified>
</cp:coreProperties>
</file>