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ee\Dropbox (Bansal Lab)\IDDynamicsJHU\svn\cholera-taxonomy\trunk\manuscripts\GAVI Impact Estimation\data\"/>
    </mc:Choice>
  </mc:AlternateContent>
  <xr:revisionPtr revIDLastSave="0" documentId="13_ncr:1_{531B2456-13B5-47AF-8ECD-CE8E20ADC6AA}" xr6:coauthVersionLast="44" xr6:coauthVersionMax="44" xr10:uidLastSave="{00000000-0000-0000-0000-000000000000}"/>
  <bookViews>
    <workbookView xWindow="8055" yWindow="3405" windowWidth="28800" windowHeight="15375" tabRatio="605" xr2:uid="{00000000-000D-0000-FFFF-FFFF00000000}"/>
  </bookViews>
  <sheets>
    <sheet name="data" sheetId="1" r:id="rId1"/>
    <sheet name="studies" sheetId="3" r:id="rId2"/>
    <sheet name="terminolog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6" i="1" l="1"/>
  <c r="J26" i="1"/>
  <c r="K25" i="1"/>
  <c r="J25" i="1"/>
  <c r="L24" i="1"/>
  <c r="H24" i="1" s="1"/>
  <c r="I23" i="1"/>
  <c r="H23" i="1"/>
  <c r="K23" i="1"/>
  <c r="J23" i="1"/>
  <c r="I22" i="1"/>
  <c r="H22" i="1"/>
  <c r="K22" i="1"/>
  <c r="J22" i="1"/>
  <c r="K21" i="1"/>
  <c r="J21" i="1"/>
  <c r="K20" i="1"/>
  <c r="J20" i="1"/>
  <c r="K19" i="1"/>
  <c r="J19" i="1"/>
  <c r="I19" i="1"/>
  <c r="H19" i="1"/>
  <c r="H18" i="1"/>
  <c r="K18" i="1"/>
  <c r="J18" i="1"/>
  <c r="I18" i="1"/>
  <c r="H17" i="1"/>
  <c r="I17" i="1"/>
  <c r="K17" i="1"/>
  <c r="J17" i="1"/>
  <c r="I24" i="1" l="1"/>
  <c r="L27" i="1"/>
  <c r="H27" i="1"/>
  <c r="J24" i="1"/>
  <c r="J3" i="1"/>
  <c r="H3" i="1"/>
</calcChain>
</file>

<file path=xl/sharedStrings.xml><?xml version="1.0" encoding="utf-8"?>
<sst xmlns="http://schemas.openxmlformats.org/spreadsheetml/2006/main" count="334" uniqueCount="115">
  <si>
    <t>author</t>
  </si>
  <si>
    <t>country</t>
  </si>
  <si>
    <t>who_region</t>
  </si>
  <si>
    <t>vacc_procurement_cost_per_dose</t>
  </si>
  <si>
    <t>vacc_delivery_cost_per_dose</t>
  </si>
  <si>
    <t>vacc_procurement_cost_per_FVP</t>
  </si>
  <si>
    <t>vacc_delivery_cost_per_FVP</t>
  </si>
  <si>
    <t>doses_delivered</t>
  </si>
  <si>
    <t>doses_used</t>
  </si>
  <si>
    <t>target_pop</t>
  </si>
  <si>
    <t>FVP</t>
  </si>
  <si>
    <t>comments</t>
  </si>
  <si>
    <t>Routh2017</t>
  </si>
  <si>
    <t>HTI</t>
  </si>
  <si>
    <t>AMR</t>
  </si>
  <si>
    <t>NA</t>
  </si>
  <si>
    <t>2013 USD</t>
  </si>
  <si>
    <t>Ilboudo2017</t>
  </si>
  <si>
    <t>MWI</t>
  </si>
  <si>
    <t>AFR</t>
  </si>
  <si>
    <t>2016 USD; shipping &amp; storage counted as transport and materials</t>
  </si>
  <si>
    <t>Murray1998</t>
  </si>
  <si>
    <t>NS</t>
  </si>
  <si>
    <t>2015 USD; Teoh2018 review; endemic population</t>
  </si>
  <si>
    <t>Naficy1998</t>
  </si>
  <si>
    <t>2015 USD; Teoh2018 review; Sub-Saharan Africa</t>
  </si>
  <si>
    <t>Sack2003</t>
  </si>
  <si>
    <t>BGD</t>
  </si>
  <si>
    <t>SEAR</t>
  </si>
  <si>
    <t>2015 USD; Teoh2018 review</t>
  </si>
  <si>
    <t>Cook2009</t>
  </si>
  <si>
    <t>IND</t>
  </si>
  <si>
    <t>Jeuland_and_Cook2009</t>
  </si>
  <si>
    <t>BGD, IND, IDN</t>
  </si>
  <si>
    <t>2.54-3.68</t>
  </si>
  <si>
    <t>2015 USD per FVP; Teoh2018 review; Lauria and Stewart review</t>
  </si>
  <si>
    <t>MOZ</t>
  </si>
  <si>
    <t>0.3-2.5</t>
  </si>
  <si>
    <t>0.4-0.8</t>
  </si>
  <si>
    <t>2007 USD per dose; Teoh2018 review</t>
  </si>
  <si>
    <t>Jeuland_and_Lucas2009</t>
  </si>
  <si>
    <t>Jeuland_and_Whittington2009</t>
  </si>
  <si>
    <t>1.54-7.2</t>
  </si>
  <si>
    <t>Kim2011</t>
  </si>
  <si>
    <t>ZWE</t>
  </si>
  <si>
    <t>3.3-12.1</t>
  </si>
  <si>
    <t>Whittington2012</t>
  </si>
  <si>
    <t>1.44-6.81</t>
  </si>
  <si>
    <t>Sardar2013</t>
  </si>
  <si>
    <t>2015 USD; Teoh2018 review; regular use case</t>
  </si>
  <si>
    <t>Troeger2014</t>
  </si>
  <si>
    <t>Smalley2015</t>
  </si>
  <si>
    <t>Kar2014</t>
  </si>
  <si>
    <t>Khan2013</t>
  </si>
  <si>
    <t>Ciglenecki2013</t>
  </si>
  <si>
    <t>GIN</t>
  </si>
  <si>
    <t>SSD</t>
  </si>
  <si>
    <t>WklyEpidemiolRec2014</t>
  </si>
  <si>
    <t>Legros1999</t>
  </si>
  <si>
    <t>UGA</t>
  </si>
  <si>
    <t>Cavailler2006</t>
  </si>
  <si>
    <t>IDN</t>
  </si>
  <si>
    <t>Schaetti2012</t>
  </si>
  <si>
    <t>TZA</t>
  </si>
  <si>
    <t>Vu2003</t>
  </si>
  <si>
    <t>VNM</t>
  </si>
  <si>
    <t>WPR</t>
  </si>
  <si>
    <t>Poncin2018</t>
  </si>
  <si>
    <t>ZMB</t>
  </si>
  <si>
    <t>2016 USD</t>
  </si>
  <si>
    <t>Abubakar2015</t>
  </si>
  <si>
    <t>2015 USD</t>
  </si>
  <si>
    <t>vaccine procurement</t>
  </si>
  <si>
    <t>financial costs related to vaccine price, shipment, and storage</t>
  </si>
  <si>
    <t>vaccine delivery</t>
  </si>
  <si>
    <t>financial costs related to program preparation, administration, and adverse events following immunization</t>
  </si>
  <si>
    <t>doses delivered</t>
  </si>
  <si>
    <t>number of doses administered, excluding wastage</t>
  </si>
  <si>
    <t>doses used</t>
  </si>
  <si>
    <t>number of doses administered and wasted</t>
  </si>
  <si>
    <t>country: NS</t>
  </si>
  <si>
    <t>not specified</t>
  </si>
  <si>
    <t>the study examined the financial costs of a real, implemented mass vaccination campaign or were based on site and campaign-specific information on vaccine costs (i.e. these are not model assumptions or estimates pulled from other studies)</t>
  </si>
  <si>
    <t>study</t>
  </si>
  <si>
    <t>description</t>
  </si>
  <si>
    <t>Costing study for responsive 2016 OCV campaign in Lake Chilwa, Malawi</t>
  </si>
  <si>
    <t>Costing study for responsive 2013 OCV campaign in Cerca Carvajal and Petite Anse, Haiti</t>
  </si>
  <si>
    <t>real_setting</t>
  </si>
  <si>
    <t>Comparison of preemptive and reactive cost-effectiveness in simulated sub-Saharan refugee camps</t>
  </si>
  <si>
    <t>Cost-effectiveness and impact analysis of school and community based OCV campaigns in Matlab, Kolkata, North Jakarta, and Beira</t>
  </si>
  <si>
    <t>cost_survey</t>
  </si>
  <si>
    <t>Cost survey of 2011 mass vaccination event in the Odisha state of India, where cholera is endemic</t>
  </si>
  <si>
    <t>Cluster-randomized 2011 cholera intervention campaigns in urban Mirpur, Dhaka, Bangladesh</t>
  </si>
  <si>
    <t>Mass vaccination campaign of Shanchol in Guinea as an outbreak control measure in 2013</t>
  </si>
  <si>
    <t>2014 USD; Mogasale2016 review Method 2</t>
  </si>
  <si>
    <t>per dose</t>
  </si>
  <si>
    <t>MSF2012</t>
  </si>
  <si>
    <t>cannot find source document</t>
  </si>
  <si>
    <t>Preemptive mass vaccination camaign among internally displaced persons camps in Minkaman, Tomping, and Juba SSD in 2014.</t>
  </si>
  <si>
    <t>per dose delivered to the target population, or if that isn't available, per dose procured for the vaccination campaign</t>
  </si>
  <si>
    <t>Feasibility study of mass OCV campaign in refugee settings among South Sudanese refugees in Uganda</t>
  </si>
  <si>
    <t>Feasibility study of 2003-2004 mass OCV campaign in urban neighborhood of Beira where cholera is endemic</t>
  </si>
  <si>
    <t>GlobalTaskForceonCholeraControl2006</t>
  </si>
  <si>
    <t>Report of 2005 mass vaccination campaign among IDP from Aceh Province, Indonesia after a major earthquake triggered a tsunami</t>
  </si>
  <si>
    <t>IDP_refugee</t>
  </si>
  <si>
    <t>Impact evaluation and cost-effectiveness of 2009 Dukoral campaign in Zanzibar, where cholera is endemic</t>
  </si>
  <si>
    <t>Report of mass immunization campaign in Hue city Vietnam in 1998 where cholera was endemic</t>
  </si>
  <si>
    <t>Feasibility of mass vaccination strategy for single-dose oral cholera vaccine in Lusaka, Zambia in 2016 where an outbreak was ongoing</t>
  </si>
  <si>
    <t>Description of the first use of the OCV emergency stockpile in South Sudan in 2014 in IDP camps</t>
  </si>
  <si>
    <t>incl</t>
  </si>
  <si>
    <t>USD_year</t>
  </si>
  <si>
    <t>Porta2014</t>
  </si>
  <si>
    <t>2014 Euro; procurement and delivery costs were not cleanly reported</t>
  </si>
  <si>
    <t>Administration of a mass OCV campaign during a humanitarian emergency in SSD refugee camps from 2012-2013</t>
  </si>
  <si>
    <t>2014 USD; Mogasale2016 review; also see Teoh2018 review; exclude because vaccine purchase price was very high (10 USD) and future routine OCV use in Africa will likely have Gavi-negotiated vaccine purchase prices. Overall, total campaign costs are declining due to the development of Euvichol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</si>
</sst>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Normal="100" workbookViewId="0">
      <pane ySplit="1" topLeftCell="A17" activePane="bottomLeft" state="frozen"/>
      <selection activeCell="F1" sqref="F1"/>
      <selection pane="bottomLeft" activeCell="Q25" sqref="Q25"/>
    </sheetView>
  </sheetViews>
  <sheetFormatPr defaultRowHeight="12.75" x14ac:dyDescent="0.2"/>
  <cols>
    <col min="1" max="1" width="26.140625"/>
    <col min="2" max="2" width="11.5703125"/>
    <col min="3" max="3" width="12.85546875"/>
    <col min="5" max="6" width="11.140625" customWidth="1"/>
    <col min="8" max="11" width="12.85546875"/>
    <col min="12" max="14" width="14.5703125"/>
    <col min="15" max="15" width="11.5703125"/>
    <col min="17" max="1029" width="11.5703125"/>
  </cols>
  <sheetData>
    <row r="1" spans="1:17" s="3" customFormat="1" ht="38.25" x14ac:dyDescent="0.2">
      <c r="A1" s="3" t="s">
        <v>0</v>
      </c>
      <c r="B1" s="3" t="s">
        <v>1</v>
      </c>
      <c r="C1" s="3" t="s">
        <v>2</v>
      </c>
      <c r="D1" s="3" t="s">
        <v>109</v>
      </c>
      <c r="E1" s="3" t="s">
        <v>90</v>
      </c>
      <c r="F1" s="3" t="s">
        <v>104</v>
      </c>
      <c r="G1" s="3" t="s">
        <v>87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110</v>
      </c>
      <c r="Q1" s="3" t="s">
        <v>11</v>
      </c>
    </row>
    <row r="2" spans="1:17" x14ac:dyDescent="0.2">
      <c r="A2" t="s">
        <v>12</v>
      </c>
      <c r="B2" t="s">
        <v>13</v>
      </c>
      <c r="C2" t="s">
        <v>14</v>
      </c>
      <c r="D2" t="b">
        <v>1</v>
      </c>
      <c r="E2" s="1" t="b">
        <v>1</v>
      </c>
      <c r="F2" s="1" t="b">
        <v>0</v>
      </c>
      <c r="G2" s="1" t="b">
        <v>1</v>
      </c>
      <c r="H2">
        <v>2.2000000000000002</v>
      </c>
      <c r="I2">
        <v>0.7</v>
      </c>
      <c r="J2" t="s">
        <v>15</v>
      </c>
      <c r="K2" t="s">
        <v>15</v>
      </c>
      <c r="L2">
        <v>215295</v>
      </c>
      <c r="M2">
        <v>228213</v>
      </c>
      <c r="N2">
        <v>107906</v>
      </c>
      <c r="O2" t="s">
        <v>15</v>
      </c>
      <c r="P2">
        <v>2013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b">
        <v>1</v>
      </c>
      <c r="E3" s="1" t="b">
        <v>1</v>
      </c>
      <c r="F3" s="1" t="b">
        <v>0</v>
      </c>
      <c r="G3" s="1" t="b">
        <v>1</v>
      </c>
      <c r="H3">
        <f>349956/177523</f>
        <v>1.9713276589512345</v>
      </c>
      <c r="I3">
        <v>0.97</v>
      </c>
      <c r="J3">
        <f>349956/67240</f>
        <v>5.2045806067816773</v>
      </c>
      <c r="K3">
        <v>1.94</v>
      </c>
      <c r="L3">
        <v>175723</v>
      </c>
      <c r="M3">
        <v>177523</v>
      </c>
      <c r="N3">
        <v>90000</v>
      </c>
      <c r="O3">
        <v>67240</v>
      </c>
      <c r="P3">
        <v>2016</v>
      </c>
      <c r="Q3" t="s">
        <v>20</v>
      </c>
    </row>
    <row r="4" spans="1:17" x14ac:dyDescent="0.2">
      <c r="A4" t="s">
        <v>21</v>
      </c>
      <c r="B4" t="s">
        <v>22</v>
      </c>
      <c r="C4" t="s">
        <v>15</v>
      </c>
      <c r="D4" t="b">
        <v>0</v>
      </c>
      <c r="E4" s="1" t="b">
        <v>0</v>
      </c>
      <c r="F4" s="1" t="s">
        <v>15</v>
      </c>
      <c r="G4" s="1" t="s">
        <v>15</v>
      </c>
      <c r="H4" t="s">
        <v>15</v>
      </c>
      <c r="I4" t="s">
        <v>15</v>
      </c>
      <c r="J4" t="s">
        <v>15</v>
      </c>
      <c r="K4">
        <v>9.4700000000000006</v>
      </c>
      <c r="L4" t="s">
        <v>15</v>
      </c>
      <c r="M4" t="s">
        <v>15</v>
      </c>
      <c r="N4" t="s">
        <v>15</v>
      </c>
      <c r="O4" t="s">
        <v>15</v>
      </c>
      <c r="P4">
        <v>2015</v>
      </c>
      <c r="Q4" t="s">
        <v>23</v>
      </c>
    </row>
    <row r="5" spans="1:17" x14ac:dyDescent="0.2">
      <c r="A5" t="s">
        <v>24</v>
      </c>
      <c r="B5" t="s">
        <v>22</v>
      </c>
      <c r="C5" t="s">
        <v>19</v>
      </c>
      <c r="D5" t="b">
        <v>0</v>
      </c>
      <c r="E5" s="1" t="b">
        <v>1</v>
      </c>
      <c r="F5" s="1" t="b">
        <v>1</v>
      </c>
      <c r="G5" s="1" t="b">
        <v>0</v>
      </c>
      <c r="H5" t="s">
        <v>15</v>
      </c>
      <c r="I5" t="s">
        <v>15</v>
      </c>
      <c r="J5" t="s">
        <v>15</v>
      </c>
      <c r="K5">
        <v>1.56</v>
      </c>
      <c r="L5" t="s">
        <v>15</v>
      </c>
      <c r="M5" t="s">
        <v>15</v>
      </c>
      <c r="N5" t="s">
        <v>15</v>
      </c>
      <c r="O5" t="s">
        <v>15</v>
      </c>
      <c r="P5">
        <v>2015</v>
      </c>
      <c r="Q5" t="s">
        <v>25</v>
      </c>
    </row>
    <row r="6" spans="1:17" x14ac:dyDescent="0.2">
      <c r="A6" t="s">
        <v>26</v>
      </c>
      <c r="B6" t="s">
        <v>27</v>
      </c>
      <c r="C6" t="s">
        <v>28</v>
      </c>
      <c r="D6" t="b">
        <v>0</v>
      </c>
      <c r="E6" s="1" t="b">
        <v>0</v>
      </c>
      <c r="F6" s="1" t="s">
        <v>15</v>
      </c>
      <c r="G6" s="1" t="s">
        <v>15</v>
      </c>
      <c r="H6" t="s">
        <v>15</v>
      </c>
      <c r="I6" t="s">
        <v>15</v>
      </c>
      <c r="J6" t="s">
        <v>15</v>
      </c>
      <c r="K6">
        <v>0.52</v>
      </c>
      <c r="L6" t="s">
        <v>15</v>
      </c>
      <c r="M6" t="s">
        <v>15</v>
      </c>
      <c r="N6" t="s">
        <v>15</v>
      </c>
      <c r="O6" t="s">
        <v>15</v>
      </c>
      <c r="P6">
        <v>2015</v>
      </c>
      <c r="Q6" t="s">
        <v>29</v>
      </c>
    </row>
    <row r="7" spans="1:17" x14ac:dyDescent="0.2">
      <c r="A7" t="s">
        <v>30</v>
      </c>
      <c r="B7" t="s">
        <v>31</v>
      </c>
      <c r="C7" t="s">
        <v>28</v>
      </c>
      <c r="D7" t="b">
        <v>0</v>
      </c>
      <c r="E7" s="1" t="b">
        <v>0</v>
      </c>
      <c r="F7" s="1" t="s">
        <v>15</v>
      </c>
      <c r="G7" s="1" t="s">
        <v>15</v>
      </c>
      <c r="H7" t="s">
        <v>15</v>
      </c>
      <c r="I7" t="s">
        <v>15</v>
      </c>
      <c r="J7" t="s">
        <v>15</v>
      </c>
      <c r="K7">
        <v>2.66</v>
      </c>
      <c r="L7" t="s">
        <v>15</v>
      </c>
      <c r="M7" t="s">
        <v>15</v>
      </c>
      <c r="N7" t="s">
        <v>15</v>
      </c>
      <c r="O7" t="s">
        <v>15</v>
      </c>
      <c r="P7">
        <v>2015</v>
      </c>
      <c r="Q7" t="s">
        <v>29</v>
      </c>
    </row>
    <row r="8" spans="1:17" x14ac:dyDescent="0.2">
      <c r="A8" t="s">
        <v>32</v>
      </c>
      <c r="B8" t="s">
        <v>33</v>
      </c>
      <c r="C8" t="s">
        <v>28</v>
      </c>
      <c r="D8" t="b">
        <v>0</v>
      </c>
      <c r="E8" s="1" t="b">
        <v>0</v>
      </c>
      <c r="F8" s="1" t="s">
        <v>15</v>
      </c>
      <c r="G8" s="1" t="s">
        <v>15</v>
      </c>
      <c r="H8" t="s">
        <v>15</v>
      </c>
      <c r="I8" t="s">
        <v>15</v>
      </c>
      <c r="J8" t="s">
        <v>15</v>
      </c>
      <c r="K8" t="s">
        <v>34</v>
      </c>
      <c r="L8" t="s">
        <v>15</v>
      </c>
      <c r="M8" t="s">
        <v>15</v>
      </c>
      <c r="N8" t="s">
        <v>15</v>
      </c>
      <c r="O8" t="s">
        <v>15</v>
      </c>
      <c r="P8">
        <v>2015</v>
      </c>
      <c r="Q8" t="s">
        <v>35</v>
      </c>
    </row>
    <row r="9" spans="1:17" x14ac:dyDescent="0.2">
      <c r="A9" t="s">
        <v>32</v>
      </c>
      <c r="B9" t="s">
        <v>36</v>
      </c>
      <c r="C9" t="s">
        <v>19</v>
      </c>
      <c r="D9" t="b">
        <v>0</v>
      </c>
      <c r="E9" s="1" t="b">
        <v>0</v>
      </c>
      <c r="F9" s="1" t="s">
        <v>15</v>
      </c>
      <c r="G9" s="1" t="s">
        <v>15</v>
      </c>
      <c r="H9" t="s">
        <v>37</v>
      </c>
      <c r="I9" t="s">
        <v>38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>
        <v>2007</v>
      </c>
      <c r="Q9" t="s">
        <v>39</v>
      </c>
    </row>
    <row r="10" spans="1:17" x14ac:dyDescent="0.2">
      <c r="A10" t="s">
        <v>40</v>
      </c>
      <c r="B10" t="s">
        <v>36</v>
      </c>
      <c r="C10" t="s">
        <v>19</v>
      </c>
      <c r="D10" t="b">
        <v>0</v>
      </c>
      <c r="E10" s="1" t="b">
        <v>0</v>
      </c>
      <c r="F10" s="1" t="s">
        <v>15</v>
      </c>
      <c r="G10" s="1" t="s">
        <v>15</v>
      </c>
      <c r="H10" t="s">
        <v>15</v>
      </c>
      <c r="I10" t="s">
        <v>15</v>
      </c>
      <c r="J10" t="s">
        <v>15</v>
      </c>
      <c r="K10">
        <v>2.7</v>
      </c>
      <c r="L10" t="s">
        <v>15</v>
      </c>
      <c r="M10" t="s">
        <v>15</v>
      </c>
      <c r="N10" t="s">
        <v>15</v>
      </c>
      <c r="O10" t="s">
        <v>15</v>
      </c>
      <c r="P10">
        <v>2015</v>
      </c>
      <c r="Q10" t="s">
        <v>29</v>
      </c>
    </row>
    <row r="11" spans="1:17" x14ac:dyDescent="0.2">
      <c r="A11" t="s">
        <v>41</v>
      </c>
      <c r="B11" t="s">
        <v>22</v>
      </c>
      <c r="C11" t="s">
        <v>15</v>
      </c>
      <c r="D11" t="b">
        <v>0</v>
      </c>
      <c r="E11" s="1" t="b">
        <v>0</v>
      </c>
      <c r="F11" s="1" t="s">
        <v>15</v>
      </c>
      <c r="G11" s="1" t="s">
        <v>15</v>
      </c>
      <c r="H11" t="s">
        <v>15</v>
      </c>
      <c r="I11" t="s">
        <v>15</v>
      </c>
      <c r="J11" t="s">
        <v>15</v>
      </c>
      <c r="K11" t="s">
        <v>42</v>
      </c>
      <c r="L11" t="s">
        <v>15</v>
      </c>
      <c r="M11" t="s">
        <v>15</v>
      </c>
      <c r="N11" t="s">
        <v>15</v>
      </c>
      <c r="O11" t="s">
        <v>15</v>
      </c>
      <c r="P11">
        <v>2015</v>
      </c>
      <c r="Q11" t="s">
        <v>29</v>
      </c>
    </row>
    <row r="12" spans="1:17" x14ac:dyDescent="0.2">
      <c r="A12" t="s">
        <v>43</v>
      </c>
      <c r="B12" t="s">
        <v>44</v>
      </c>
      <c r="C12" t="s">
        <v>19</v>
      </c>
      <c r="D12" t="b">
        <v>0</v>
      </c>
      <c r="E12" s="1" t="b">
        <v>0</v>
      </c>
      <c r="F12" s="1" t="s">
        <v>15</v>
      </c>
      <c r="G12" s="1" t="s">
        <v>15</v>
      </c>
      <c r="H12" t="s">
        <v>15</v>
      </c>
      <c r="I12" t="s">
        <v>15</v>
      </c>
      <c r="J12" t="s">
        <v>15</v>
      </c>
      <c r="K12" t="s">
        <v>45</v>
      </c>
      <c r="L12" t="s">
        <v>15</v>
      </c>
      <c r="M12" t="s">
        <v>15</v>
      </c>
      <c r="N12" t="s">
        <v>15</v>
      </c>
      <c r="O12" t="s">
        <v>15</v>
      </c>
      <c r="P12">
        <v>2015</v>
      </c>
      <c r="Q12" t="s">
        <v>29</v>
      </c>
    </row>
    <row r="13" spans="1:17" x14ac:dyDescent="0.2">
      <c r="A13" t="s">
        <v>46</v>
      </c>
      <c r="B13" t="s">
        <v>22</v>
      </c>
      <c r="C13" t="s">
        <v>15</v>
      </c>
      <c r="D13" t="b">
        <v>0</v>
      </c>
      <c r="E13" s="1" t="b">
        <v>0</v>
      </c>
      <c r="F13" s="1" t="s">
        <v>15</v>
      </c>
      <c r="G13" s="1" t="s">
        <v>15</v>
      </c>
      <c r="H13" t="s">
        <v>15</v>
      </c>
      <c r="I13" t="s">
        <v>15</v>
      </c>
      <c r="J13" t="s">
        <v>15</v>
      </c>
      <c r="K13" t="s">
        <v>47</v>
      </c>
      <c r="L13" t="s">
        <v>15</v>
      </c>
      <c r="M13" t="s">
        <v>15</v>
      </c>
      <c r="N13" t="s">
        <v>15</v>
      </c>
      <c r="O13" t="s">
        <v>15</v>
      </c>
      <c r="P13">
        <v>2015</v>
      </c>
      <c r="Q13" t="s">
        <v>29</v>
      </c>
    </row>
    <row r="14" spans="1:17" x14ac:dyDescent="0.2">
      <c r="A14" t="s">
        <v>48</v>
      </c>
      <c r="B14" t="s">
        <v>44</v>
      </c>
      <c r="C14" t="s">
        <v>19</v>
      </c>
      <c r="D14" t="b">
        <v>0</v>
      </c>
      <c r="E14" s="1" t="b">
        <v>0</v>
      </c>
      <c r="F14" s="1" t="s">
        <v>15</v>
      </c>
      <c r="G14" s="1" t="s">
        <v>15</v>
      </c>
      <c r="H14" t="s">
        <v>15</v>
      </c>
      <c r="I14" t="s">
        <v>15</v>
      </c>
      <c r="J14" t="s">
        <v>15</v>
      </c>
      <c r="K14">
        <v>7.1</v>
      </c>
      <c r="L14" t="s">
        <v>15</v>
      </c>
      <c r="M14" t="s">
        <v>15</v>
      </c>
      <c r="N14" t="s">
        <v>15</v>
      </c>
      <c r="O14" t="s">
        <v>15</v>
      </c>
      <c r="P14">
        <v>2015</v>
      </c>
      <c r="Q14" t="s">
        <v>49</v>
      </c>
    </row>
    <row r="15" spans="1:17" x14ac:dyDescent="0.2">
      <c r="A15" t="s">
        <v>50</v>
      </c>
      <c r="B15" t="s">
        <v>27</v>
      </c>
      <c r="C15" t="s">
        <v>28</v>
      </c>
      <c r="D15" t="b">
        <v>0</v>
      </c>
      <c r="E15" s="1" t="b">
        <v>0</v>
      </c>
      <c r="F15" s="1" t="s">
        <v>15</v>
      </c>
      <c r="G15" s="1" t="s">
        <v>15</v>
      </c>
      <c r="H15" t="s">
        <v>15</v>
      </c>
      <c r="I15" t="s">
        <v>15</v>
      </c>
      <c r="J15" t="s">
        <v>15</v>
      </c>
      <c r="K15">
        <v>5.16</v>
      </c>
      <c r="L15" t="s">
        <v>15</v>
      </c>
      <c r="M15" t="s">
        <v>15</v>
      </c>
      <c r="N15" t="s">
        <v>15</v>
      </c>
      <c r="O15" t="s">
        <v>15</v>
      </c>
      <c r="P15">
        <v>2015</v>
      </c>
      <c r="Q15" t="s">
        <v>29</v>
      </c>
    </row>
    <row r="16" spans="1:17" x14ac:dyDescent="0.2">
      <c r="A16" t="s">
        <v>51</v>
      </c>
      <c r="B16" t="s">
        <v>27</v>
      </c>
      <c r="C16" t="s">
        <v>28</v>
      </c>
      <c r="D16" t="b">
        <v>0</v>
      </c>
      <c r="E16" s="1" t="b">
        <v>0</v>
      </c>
      <c r="F16" s="1" t="s">
        <v>15</v>
      </c>
      <c r="G16" s="1" t="s">
        <v>15</v>
      </c>
      <c r="H16" t="s">
        <v>15</v>
      </c>
      <c r="I16" t="s">
        <v>15</v>
      </c>
      <c r="J16" t="s">
        <v>15</v>
      </c>
      <c r="K16">
        <v>4</v>
      </c>
      <c r="L16" t="s">
        <v>15</v>
      </c>
      <c r="M16" t="s">
        <v>15</v>
      </c>
      <c r="N16" t="s">
        <v>15</v>
      </c>
      <c r="O16" t="s">
        <v>15</v>
      </c>
      <c r="P16">
        <v>2015</v>
      </c>
      <c r="Q16" s="2" t="s">
        <v>29</v>
      </c>
    </row>
    <row r="17" spans="1:17" x14ac:dyDescent="0.2">
      <c r="A17" t="s">
        <v>52</v>
      </c>
      <c r="B17" t="s">
        <v>31</v>
      </c>
      <c r="C17" t="s">
        <v>28</v>
      </c>
      <c r="D17" s="1" t="b">
        <v>1</v>
      </c>
      <c r="E17" s="1" t="b">
        <v>1</v>
      </c>
      <c r="F17" s="1" t="b">
        <v>0</v>
      </c>
      <c r="G17" t="b">
        <v>1</v>
      </c>
      <c r="H17">
        <f>123762/L17</f>
        <v>2.2378894454188742</v>
      </c>
      <c r="I17">
        <f>96958/L17</f>
        <v>1.753214111350198</v>
      </c>
      <c r="J17">
        <f>123762/23751</f>
        <v>5.2108121763294175</v>
      </c>
      <c r="K17">
        <f>27192/23751</f>
        <v>1.1448781103953518</v>
      </c>
      <c r="L17">
        <v>55303</v>
      </c>
      <c r="M17">
        <v>65231</v>
      </c>
      <c r="N17">
        <v>51488</v>
      </c>
      <c r="O17">
        <v>23751</v>
      </c>
      <c r="P17">
        <v>2014</v>
      </c>
      <c r="Q17" t="s">
        <v>94</v>
      </c>
    </row>
    <row r="18" spans="1:17" x14ac:dyDescent="0.2">
      <c r="A18" t="s">
        <v>53</v>
      </c>
      <c r="B18" t="s">
        <v>27</v>
      </c>
      <c r="C18" t="s">
        <v>28</v>
      </c>
      <c r="D18" s="1" t="b">
        <v>1</v>
      </c>
      <c r="E18" s="1" t="b">
        <v>1</v>
      </c>
      <c r="F18" s="1" t="b">
        <v>0</v>
      </c>
      <c r="G18" t="b">
        <v>1</v>
      </c>
      <c r="H18">
        <f>343600/L18</f>
        <v>1.2941375868627709</v>
      </c>
      <c r="I18">
        <f>243494/L18</f>
        <v>0.91709760644808946</v>
      </c>
      <c r="J18">
        <f>343600/O18</f>
        <v>2.7785639773251067</v>
      </c>
      <c r="K18">
        <f>243494/O18</f>
        <v>1.9690444036519195</v>
      </c>
      <c r="L18">
        <v>265505</v>
      </c>
      <c r="M18">
        <v>268759</v>
      </c>
      <c r="N18">
        <v>172754</v>
      </c>
      <c r="O18">
        <v>123661</v>
      </c>
      <c r="P18">
        <v>2014</v>
      </c>
      <c r="Q18" t="s">
        <v>94</v>
      </c>
    </row>
    <row r="19" spans="1:17" x14ac:dyDescent="0.2">
      <c r="A19" t="s">
        <v>54</v>
      </c>
      <c r="B19" t="s">
        <v>55</v>
      </c>
      <c r="C19" t="s">
        <v>19</v>
      </c>
      <c r="D19" s="1" t="b">
        <v>1</v>
      </c>
      <c r="E19" s="1" t="b">
        <v>1</v>
      </c>
      <c r="F19" s="1" t="b">
        <v>0</v>
      </c>
      <c r="G19" t="b">
        <v>1</v>
      </c>
      <c r="H19">
        <f>786102/L19</f>
        <v>2.5143195266272191</v>
      </c>
      <c r="I19">
        <f>334074/L19</f>
        <v>1.0685239085239084</v>
      </c>
      <c r="J19">
        <f>786102/O19</f>
        <v>5.4702100121080539</v>
      </c>
      <c r="K19">
        <f>334074/O19</f>
        <v>2.3247046052356897</v>
      </c>
      <c r="L19">
        <v>312650</v>
      </c>
      <c r="M19" t="s">
        <v>15</v>
      </c>
      <c r="N19">
        <v>209000</v>
      </c>
      <c r="O19">
        <v>143706</v>
      </c>
      <c r="P19">
        <v>2014</v>
      </c>
      <c r="Q19" t="s">
        <v>94</v>
      </c>
    </row>
    <row r="20" spans="1:17" x14ac:dyDescent="0.2">
      <c r="A20" s="2" t="s">
        <v>96</v>
      </c>
      <c r="B20" t="s">
        <v>56</v>
      </c>
      <c r="C20" t="s">
        <v>19</v>
      </c>
      <c r="D20" s="1" t="b">
        <v>0</v>
      </c>
      <c r="E20" s="1" t="b">
        <v>1</v>
      </c>
      <c r="F20" s="1" t="b">
        <v>1</v>
      </c>
      <c r="G20" t="b">
        <v>1</v>
      </c>
      <c r="H20" t="s">
        <v>15</v>
      </c>
      <c r="I20" t="s">
        <v>15</v>
      </c>
      <c r="J20">
        <f>539848/O20</f>
        <v>7.5070641895650239</v>
      </c>
      <c r="K20">
        <f>219638/O20</f>
        <v>3.054260763154967</v>
      </c>
      <c r="L20" t="s">
        <v>15</v>
      </c>
      <c r="M20" t="s">
        <v>15</v>
      </c>
      <c r="N20" t="s">
        <v>15</v>
      </c>
      <c r="O20">
        <v>71912</v>
      </c>
      <c r="P20">
        <v>2014</v>
      </c>
      <c r="Q20" t="s">
        <v>94</v>
      </c>
    </row>
    <row r="21" spans="1:17" x14ac:dyDescent="0.2">
      <c r="A21" t="s">
        <v>57</v>
      </c>
      <c r="B21" t="s">
        <v>56</v>
      </c>
      <c r="C21" t="s">
        <v>19</v>
      </c>
      <c r="D21" s="1" t="b">
        <v>0</v>
      </c>
      <c r="E21" s="1" t="b">
        <v>1</v>
      </c>
      <c r="F21" s="1" t="b">
        <v>1</v>
      </c>
      <c r="G21" t="b">
        <v>1</v>
      </c>
      <c r="H21" t="s">
        <v>15</v>
      </c>
      <c r="I21" t="s">
        <v>15</v>
      </c>
      <c r="J21">
        <f>481048/O21</f>
        <v>7.9616027540093679</v>
      </c>
      <c r="K21">
        <f>104000/O21</f>
        <v>1.7212558547524868</v>
      </c>
      <c r="L21" t="s">
        <v>15</v>
      </c>
      <c r="M21" t="s">
        <v>15</v>
      </c>
      <c r="N21" t="s">
        <v>15</v>
      </c>
      <c r="O21">
        <v>60421</v>
      </c>
      <c r="P21">
        <v>2014</v>
      </c>
      <c r="Q21" t="s">
        <v>94</v>
      </c>
    </row>
    <row r="22" spans="1:17" x14ac:dyDescent="0.2">
      <c r="A22" t="s">
        <v>58</v>
      </c>
      <c r="B22" t="s">
        <v>59</v>
      </c>
      <c r="C22" t="s">
        <v>19</v>
      </c>
      <c r="D22" s="1" t="b">
        <v>0</v>
      </c>
      <c r="E22" s="1" t="b">
        <v>1</v>
      </c>
      <c r="F22" s="1" t="b">
        <v>1</v>
      </c>
      <c r="G22" t="b">
        <v>1</v>
      </c>
      <c r="H22">
        <f>7892/L22</f>
        <v>0.12483391331857008</v>
      </c>
      <c r="I22">
        <f>11317/L22</f>
        <v>0.17900980702309396</v>
      </c>
      <c r="J22">
        <f>7892/O22</f>
        <v>0.28586952584489439</v>
      </c>
      <c r="K22">
        <f>11317/O22</f>
        <v>0.40993226355634438</v>
      </c>
      <c r="L22">
        <v>63220</v>
      </c>
      <c r="M22">
        <v>69750</v>
      </c>
      <c r="N22">
        <v>43963</v>
      </c>
      <c r="O22">
        <v>27607</v>
      </c>
      <c r="P22">
        <v>2014</v>
      </c>
      <c r="Q22" t="s">
        <v>94</v>
      </c>
    </row>
    <row r="23" spans="1:17" x14ac:dyDescent="0.2">
      <c r="A23" t="s">
        <v>60</v>
      </c>
      <c r="B23" t="s">
        <v>36</v>
      </c>
      <c r="C23" t="s">
        <v>19</v>
      </c>
      <c r="D23" s="1" t="b">
        <v>1</v>
      </c>
      <c r="E23" s="1" t="b">
        <v>1</v>
      </c>
      <c r="F23" s="1" t="b">
        <v>0</v>
      </c>
      <c r="G23" t="b">
        <v>1</v>
      </c>
      <c r="H23">
        <f>56761/L23</f>
        <v>0.57829692721493198</v>
      </c>
      <c r="I23">
        <f>96189/L23</f>
        <v>0.98000040753117612</v>
      </c>
      <c r="J23">
        <f>56761/O23</f>
        <v>1.2854651689464625</v>
      </c>
      <c r="K23">
        <f>96189/O23</f>
        <v>2.1783902527402845</v>
      </c>
      <c r="L23">
        <v>98152</v>
      </c>
      <c r="M23">
        <v>98679</v>
      </c>
      <c r="N23">
        <v>19550</v>
      </c>
      <c r="O23">
        <v>44156</v>
      </c>
      <c r="P23">
        <v>2014</v>
      </c>
      <c r="Q23" t="s">
        <v>94</v>
      </c>
    </row>
    <row r="24" spans="1:17" x14ac:dyDescent="0.2">
      <c r="A24" t="s">
        <v>102</v>
      </c>
      <c r="B24" t="s">
        <v>61</v>
      </c>
      <c r="C24" t="s">
        <v>28</v>
      </c>
      <c r="D24" s="1" t="b">
        <v>0</v>
      </c>
      <c r="E24" s="1" t="b">
        <v>1</v>
      </c>
      <c r="F24" s="1" t="b">
        <v>1</v>
      </c>
      <c r="G24" t="b">
        <v>1</v>
      </c>
      <c r="H24">
        <f>1022967/L24</f>
        <v>21.690032440684433</v>
      </c>
      <c r="I24">
        <f>250140/L24</f>
        <v>5.303733859169264</v>
      </c>
      <c r="J24">
        <f>23.49-4.76</f>
        <v>18.729999999999997</v>
      </c>
      <c r="K24">
        <v>4.76</v>
      </c>
      <c r="L24">
        <f>26745+20418</f>
        <v>47163</v>
      </c>
      <c r="M24">
        <v>47651</v>
      </c>
      <c r="N24">
        <v>78870</v>
      </c>
      <c r="O24">
        <v>54627</v>
      </c>
      <c r="P24">
        <v>2014</v>
      </c>
      <c r="Q24" t="s">
        <v>94</v>
      </c>
    </row>
    <row r="25" spans="1:17" x14ac:dyDescent="0.2">
      <c r="A25" t="s">
        <v>62</v>
      </c>
      <c r="B25" t="s">
        <v>63</v>
      </c>
      <c r="C25" t="s">
        <v>19</v>
      </c>
      <c r="D25" s="1" t="b">
        <v>0</v>
      </c>
      <c r="E25" s="1" t="b">
        <v>1</v>
      </c>
      <c r="F25" s="1" t="b">
        <v>0</v>
      </c>
      <c r="G25" t="b">
        <v>1</v>
      </c>
      <c r="H25" t="s">
        <v>15</v>
      </c>
      <c r="I25" t="s">
        <v>15</v>
      </c>
      <c r="J25">
        <f>710501/O25</f>
        <v>29.701977342084362</v>
      </c>
      <c r="K25">
        <f>151243/O25</f>
        <v>6.3226035700848628</v>
      </c>
      <c r="L25" t="s">
        <v>15</v>
      </c>
      <c r="M25" t="s">
        <v>15</v>
      </c>
      <c r="N25">
        <v>49980</v>
      </c>
      <c r="O25">
        <v>23921</v>
      </c>
      <c r="P25">
        <v>2014</v>
      </c>
      <c r="Q25" t="s">
        <v>114</v>
      </c>
    </row>
    <row r="26" spans="1:17" x14ac:dyDescent="0.2">
      <c r="A26" t="s">
        <v>64</v>
      </c>
      <c r="B26" t="s">
        <v>65</v>
      </c>
      <c r="C26" t="s">
        <v>66</v>
      </c>
      <c r="D26" s="1" t="b">
        <v>1</v>
      </c>
      <c r="E26" s="1" t="b">
        <v>1</v>
      </c>
      <c r="F26" s="1" t="b">
        <v>0</v>
      </c>
      <c r="G26" t="b">
        <v>1</v>
      </c>
      <c r="H26" t="s">
        <v>15</v>
      </c>
      <c r="I26" t="s">
        <v>15</v>
      </c>
      <c r="J26">
        <f>165293/O26</f>
        <v>1.3942305259162413</v>
      </c>
      <c r="K26">
        <f>42947/O26</f>
        <v>0.3622538062502636</v>
      </c>
      <c r="L26" t="s">
        <v>15</v>
      </c>
      <c r="M26" t="s">
        <v>15</v>
      </c>
      <c r="N26">
        <v>49557</v>
      </c>
      <c r="O26">
        <v>118555</v>
      </c>
      <c r="P26">
        <v>2014</v>
      </c>
      <c r="Q26" t="s">
        <v>94</v>
      </c>
    </row>
    <row r="27" spans="1:17" x14ac:dyDescent="0.2">
      <c r="A27" t="s">
        <v>67</v>
      </c>
      <c r="B27" t="s">
        <v>68</v>
      </c>
      <c r="C27" t="s">
        <v>19</v>
      </c>
      <c r="D27" t="b">
        <v>0</v>
      </c>
      <c r="E27" s="1" t="b">
        <v>1</v>
      </c>
      <c r="F27" s="1" t="b">
        <v>0</v>
      </c>
      <c r="G27" t="b">
        <v>1</v>
      </c>
      <c r="H27">
        <f>2.31-0.41</f>
        <v>1.9000000000000001</v>
      </c>
      <c r="I27">
        <v>0.41</v>
      </c>
      <c r="J27" t="s">
        <v>15</v>
      </c>
      <c r="K27" t="s">
        <v>15</v>
      </c>
      <c r="L27">
        <f>424100-459</f>
        <v>423641</v>
      </c>
      <c r="M27">
        <v>424100</v>
      </c>
      <c r="N27">
        <v>578043</v>
      </c>
      <c r="O27" t="s">
        <v>15</v>
      </c>
      <c r="P27">
        <v>2016</v>
      </c>
      <c r="Q27" t="s">
        <v>69</v>
      </c>
    </row>
    <row r="28" spans="1:17" x14ac:dyDescent="0.2">
      <c r="A28" t="s">
        <v>70</v>
      </c>
      <c r="B28" t="s">
        <v>56</v>
      </c>
      <c r="C28" t="s">
        <v>19</v>
      </c>
      <c r="D28" t="b">
        <v>0</v>
      </c>
      <c r="E28" t="b">
        <v>1</v>
      </c>
      <c r="F28" s="1" t="b">
        <v>1</v>
      </c>
      <c r="G28" t="b">
        <v>1</v>
      </c>
      <c r="H28">
        <v>1.85</v>
      </c>
      <c r="I28">
        <v>0.73</v>
      </c>
      <c r="J28" t="s">
        <v>15</v>
      </c>
      <c r="K28" t="s">
        <v>15</v>
      </c>
      <c r="L28" t="s">
        <v>15</v>
      </c>
      <c r="M28">
        <v>256700</v>
      </c>
      <c r="N28">
        <v>162577</v>
      </c>
      <c r="O28" t="s">
        <v>15</v>
      </c>
      <c r="P28">
        <v>2015</v>
      </c>
      <c r="Q28" t="s">
        <v>71</v>
      </c>
    </row>
    <row r="29" spans="1:17" x14ac:dyDescent="0.2">
      <c r="A29" t="s">
        <v>111</v>
      </c>
      <c r="B29" t="s">
        <v>56</v>
      </c>
      <c r="C29" t="s">
        <v>19</v>
      </c>
      <c r="D29" s="1" t="b">
        <v>0</v>
      </c>
      <c r="E29" s="1" t="b">
        <v>1</v>
      </c>
      <c r="F29" s="1" t="b">
        <v>1</v>
      </c>
      <c r="G29" t="b">
        <v>1</v>
      </c>
      <c r="H29">
        <v>1.5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>
        <v>130560</v>
      </c>
      <c r="P29">
        <v>2014</v>
      </c>
      <c r="Q29" t="s">
        <v>112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46C1-E6C4-4AF3-A67E-BFE2CE6C7A4F}">
  <dimension ref="A1:B18"/>
  <sheetViews>
    <sheetView zoomScale="110" zoomScaleNormal="110" workbookViewId="0">
      <selection activeCell="A19" sqref="A19"/>
    </sheetView>
  </sheetViews>
  <sheetFormatPr defaultRowHeight="12.75" x14ac:dyDescent="0.2"/>
  <cols>
    <col min="1" max="1" width="20.42578125" customWidth="1"/>
    <col min="2" max="2" width="43.42578125" customWidth="1"/>
  </cols>
  <sheetData>
    <row r="1" spans="1:2" x14ac:dyDescent="0.2">
      <c r="A1" t="s">
        <v>83</v>
      </c>
      <c r="B1" t="s">
        <v>84</v>
      </c>
    </row>
    <row r="2" spans="1:2" x14ac:dyDescent="0.2">
      <c r="A2" t="s">
        <v>12</v>
      </c>
      <c r="B2" t="s">
        <v>86</v>
      </c>
    </row>
    <row r="3" spans="1:2" x14ac:dyDescent="0.2">
      <c r="A3" t="s">
        <v>17</v>
      </c>
      <c r="B3" t="s">
        <v>85</v>
      </c>
    </row>
    <row r="4" spans="1:2" x14ac:dyDescent="0.2">
      <c r="A4" t="s">
        <v>24</v>
      </c>
      <c r="B4" t="s">
        <v>88</v>
      </c>
    </row>
    <row r="5" spans="1:2" x14ac:dyDescent="0.2">
      <c r="A5" t="s">
        <v>32</v>
      </c>
      <c r="B5" t="s">
        <v>89</v>
      </c>
    </row>
    <row r="6" spans="1:2" x14ac:dyDescent="0.2">
      <c r="A6" t="s">
        <v>52</v>
      </c>
      <c r="B6" t="s">
        <v>91</v>
      </c>
    </row>
    <row r="7" spans="1:2" x14ac:dyDescent="0.2">
      <c r="A7" t="s">
        <v>53</v>
      </c>
      <c r="B7" t="s">
        <v>92</v>
      </c>
    </row>
    <row r="8" spans="1:2" x14ac:dyDescent="0.2">
      <c r="A8" t="s">
        <v>54</v>
      </c>
      <c r="B8" t="s">
        <v>93</v>
      </c>
    </row>
    <row r="9" spans="1:2" x14ac:dyDescent="0.2">
      <c r="A9" t="s">
        <v>96</v>
      </c>
      <c r="B9" t="s">
        <v>97</v>
      </c>
    </row>
    <row r="10" spans="1:2" x14ac:dyDescent="0.2">
      <c r="A10" t="s">
        <v>57</v>
      </c>
      <c r="B10" t="s">
        <v>98</v>
      </c>
    </row>
    <row r="11" spans="1:2" x14ac:dyDescent="0.2">
      <c r="A11" t="s">
        <v>58</v>
      </c>
      <c r="B11" t="s">
        <v>100</v>
      </c>
    </row>
    <row r="12" spans="1:2" x14ac:dyDescent="0.2">
      <c r="A12" t="s">
        <v>60</v>
      </c>
      <c r="B12" t="s">
        <v>101</v>
      </c>
    </row>
    <row r="13" spans="1:2" x14ac:dyDescent="0.2">
      <c r="A13" t="s">
        <v>102</v>
      </c>
      <c r="B13" t="s">
        <v>103</v>
      </c>
    </row>
    <row r="14" spans="1:2" x14ac:dyDescent="0.2">
      <c r="A14" t="s">
        <v>62</v>
      </c>
      <c r="B14" t="s">
        <v>105</v>
      </c>
    </row>
    <row r="15" spans="1:2" x14ac:dyDescent="0.2">
      <c r="A15" t="s">
        <v>64</v>
      </c>
      <c r="B15" t="s">
        <v>106</v>
      </c>
    </row>
    <row r="16" spans="1:2" x14ac:dyDescent="0.2">
      <c r="A16" t="s">
        <v>67</v>
      </c>
      <c r="B16" t="s">
        <v>107</v>
      </c>
    </row>
    <row r="17" spans="1:2" x14ac:dyDescent="0.2">
      <c r="A17" t="s">
        <v>70</v>
      </c>
      <c r="B17" t="s">
        <v>108</v>
      </c>
    </row>
    <row r="18" spans="1:2" x14ac:dyDescent="0.2">
      <c r="A18" t="s">
        <v>111</v>
      </c>
      <c r="B1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Normal="100" workbookViewId="0">
      <selection activeCell="H13" sqref="H13"/>
    </sheetView>
  </sheetViews>
  <sheetFormatPr defaultRowHeight="12.75" x14ac:dyDescent="0.2"/>
  <cols>
    <col min="1" max="1" width="18.5703125"/>
    <col min="2" max="1025" width="11.5703125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 t="s">
        <v>75</v>
      </c>
    </row>
    <row r="3" spans="1:2" x14ac:dyDescent="0.2">
      <c r="A3" t="s">
        <v>76</v>
      </c>
      <c r="B3" t="s">
        <v>77</v>
      </c>
    </row>
    <row r="4" spans="1:2" x14ac:dyDescent="0.2">
      <c r="A4" t="s">
        <v>78</v>
      </c>
      <c r="B4" t="s">
        <v>79</v>
      </c>
    </row>
    <row r="5" spans="1:2" x14ac:dyDescent="0.2">
      <c r="A5" t="s">
        <v>80</v>
      </c>
      <c r="B5" t="s">
        <v>81</v>
      </c>
    </row>
    <row r="6" spans="1:2" x14ac:dyDescent="0.2">
      <c r="A6" t="s">
        <v>90</v>
      </c>
      <c r="B6" t="s">
        <v>82</v>
      </c>
    </row>
    <row r="7" spans="1:2" x14ac:dyDescent="0.2">
      <c r="A7" t="s">
        <v>95</v>
      </c>
      <c r="B7" t="s">
        <v>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studies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Lee</dc:creator>
  <dc:description/>
  <cp:lastModifiedBy>Elizabeth Lee</cp:lastModifiedBy>
  <cp:revision>22</cp:revision>
  <dcterms:created xsi:type="dcterms:W3CDTF">2018-03-06T08:46:02Z</dcterms:created>
  <dcterms:modified xsi:type="dcterms:W3CDTF">2019-09-12T02:58:22Z</dcterms:modified>
  <dc:language>en-US</dc:language>
</cp:coreProperties>
</file>