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MobCal-MPI/MobCal-MPI/Appendix_A/"/>
    </mc:Choice>
  </mc:AlternateContent>
  <xr:revisionPtr revIDLastSave="45" documentId="11_F25DC773A252ABDACC1048A341587A325ADE58EE" xr6:coauthVersionLast="47" xr6:coauthVersionMax="47" xr10:uidLastSave="{F5574382-4107-4FB0-8C3B-D1E5364BB759}"/>
  <bookViews>
    <workbookView xWindow="4845" yWindow="47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E4" i="1"/>
  <c r="F4" i="1" s="1"/>
  <c r="E6" i="1"/>
  <c r="F6" i="1" s="1"/>
  <c r="E3" i="1"/>
  <c r="F3" i="1" s="1"/>
  <c r="E7" i="1"/>
  <c r="F7" i="1" s="1"/>
  <c r="E2" i="1" l="1"/>
  <c r="F2" i="1" s="1"/>
  <c r="E5" i="1"/>
  <c r="F5" i="1" s="1"/>
  <c r="G2" i="1" s="1"/>
  <c r="E8" i="1"/>
  <c r="F8" i="1" s="1"/>
  <c r="G6" i="1" s="1"/>
  <c r="G5" i="1" l="1"/>
  <c r="G4" i="1"/>
  <c r="G7" i="1"/>
  <c r="G3" i="1"/>
  <c r="K2" i="1" s="1"/>
  <c r="G8" i="1"/>
  <c r="J2" i="1" l="1"/>
  <c r="N2" i="1" s="1"/>
</calcChain>
</file>

<file path=xl/sharedStrings.xml><?xml version="1.0" encoding="utf-8"?>
<sst xmlns="http://schemas.openxmlformats.org/spreadsheetml/2006/main" count="21" uniqueCount="21">
  <si>
    <t>Filename</t>
  </si>
  <si>
    <t>Fluoxetine_1.out</t>
  </si>
  <si>
    <t>Fluoxetine_16.out</t>
  </si>
  <si>
    <t>Fluoxetine_18.out</t>
  </si>
  <si>
    <t>Fluoxetine_35.out</t>
  </si>
  <si>
    <t>Fluoxetine_41.out</t>
  </si>
  <si>
    <t>Fluoxetine_55.out</t>
  </si>
  <si>
    <t>Fluoxetine_9.out</t>
  </si>
  <si>
    <t>Erel</t>
  </si>
  <si>
    <t>Pop</t>
  </si>
  <si>
    <t>Rel pop</t>
  </si>
  <si>
    <t>Isomer CCS</t>
  </si>
  <si>
    <t>Isomer CCS error</t>
  </si>
  <si>
    <t>Boltzmann Weighted CCS</t>
  </si>
  <si>
    <t>Boltzmann Weighted CCS error</t>
  </si>
  <si>
    <t>Expt CCS</t>
  </si>
  <si>
    <t>% dev from expt</t>
  </si>
  <si>
    <t>https://docs.google.com/spreadsheets/d/1ytdug-o_nIm5wt-q7RpI79GqFJ4g74yGlVU72N9fAjA/edit#gid=496039633</t>
  </si>
  <si>
    <t>DLPNO-CCSD(T) energy</t>
  </si>
  <si>
    <t>Gibbs corr</t>
  </si>
  <si>
    <t>Gibbs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</si>
</sst>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K1" sqref="K1"/>
    </sheetView>
  </sheetViews>
  <sheetFormatPr defaultRowHeight="15" x14ac:dyDescent="0.25"/>
  <cols>
    <col min="1" max="1" width="17.42578125" bestFit="1" customWidth="1"/>
    <col min="2" max="2" width="21.85546875" bestFit="1" customWidth="1"/>
    <col min="3" max="3" width="17.42578125" customWidth="1"/>
    <col min="4" max="4" width="12.7109375" bestFit="1" customWidth="1"/>
    <col min="8" max="8" width="10.85546875" bestFit="1" customWidth="1"/>
    <col min="9" max="9" width="15.85546875" bestFit="1" customWidth="1"/>
    <col min="10" max="10" width="23.7109375" bestFit="1" customWidth="1"/>
    <col min="11" max="11" width="28.7109375" bestFit="1" customWidth="1"/>
    <col min="13" max="13" width="15.28515625" bestFit="1" customWidth="1"/>
  </cols>
  <sheetData>
    <row r="1" spans="1:15" x14ac:dyDescent="0.25">
      <c r="A1" t="s">
        <v>0</v>
      </c>
      <c r="B1" t="s">
        <v>18</v>
      </c>
      <c r="C1" t="s">
        <v>19</v>
      </c>
      <c r="D1" t="s">
        <v>20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15</v>
      </c>
      <c r="N1">
        <v>174.5</v>
      </c>
      <c r="O1" t="s">
        <v>17</v>
      </c>
    </row>
    <row r="2" spans="1:15" x14ac:dyDescent="0.25">
      <c r="A2" t="s">
        <v>1</v>
      </c>
      <c r="B2">
        <v>-1086.829471</v>
      </c>
      <c r="C2">
        <v>0.29297899999999999</v>
      </c>
      <c r="D2">
        <f>B2+C2</f>
        <v>-1086.536492</v>
      </c>
      <c r="E2">
        <f>(D2-MIN($D$2:$D$8))*2625.5</f>
        <v>0</v>
      </c>
      <c r="F2">
        <f>EXP(-E2/(0.0083145*298.15))</f>
        <v>1</v>
      </c>
      <c r="G2">
        <f>F2/SUM($F$2:$F$8)</f>
        <v>0.44939485094253173</v>
      </c>
      <c r="H2">
        <v>177.53</v>
      </c>
      <c r="I2">
        <v>1.92</v>
      </c>
      <c r="J2">
        <f>SUMPRODUCT(G2:G8,H2:H8)</f>
        <v>178.00151278912696</v>
      </c>
      <c r="K2">
        <f>SUMPRODUCT(G2:G8,I2:I8)</f>
        <v>1.9307288247678263</v>
      </c>
      <c r="M2" t="s">
        <v>16</v>
      </c>
      <c r="N2">
        <f>ABS(N1-J2)/J2*100</f>
        <v>1.9671252981288423</v>
      </c>
    </row>
    <row r="3" spans="1:15" x14ac:dyDescent="0.25">
      <c r="A3" t="s">
        <v>2</v>
      </c>
      <c r="B3">
        <v>-1086.829428</v>
      </c>
      <c r="C3">
        <v>0.29297099999999998</v>
      </c>
      <c r="D3">
        <f t="shared" ref="D3:D8" si="0">B3+C3</f>
        <v>-1086.5364569999999</v>
      </c>
      <c r="E3">
        <f t="shared" ref="E3:E8" si="1">(D3-MIN($D$2:$D$8))*2625.5</f>
        <v>9.1892500066478533E-2</v>
      </c>
      <c r="F3">
        <f t="shared" ref="F3:F8" si="2">EXP(-E3/(0.0083145*298.15))</f>
        <v>0.96360978828523802</v>
      </c>
      <c r="G3">
        <f t="shared" ref="G3:G8" si="3">F3/SUM($F$2:$F$8)</f>
        <v>0.43304127717320912</v>
      </c>
      <c r="H3">
        <v>178.71</v>
      </c>
      <c r="I3">
        <v>1.95</v>
      </c>
    </row>
    <row r="4" spans="1:15" x14ac:dyDescent="0.25">
      <c r="A4" t="s">
        <v>3</v>
      </c>
      <c r="B4">
        <v>-1086.825801</v>
      </c>
      <c r="C4">
        <v>0.29338999999999998</v>
      </c>
      <c r="D4">
        <f t="shared" si="0"/>
        <v>-1086.5324109999999</v>
      </c>
      <c r="E4">
        <f t="shared" si="1"/>
        <v>10.714665500110186</v>
      </c>
      <c r="F4">
        <f t="shared" si="2"/>
        <v>1.3270285227970958E-2</v>
      </c>
      <c r="G4">
        <f t="shared" si="3"/>
        <v>5.9635978519888893E-3</v>
      </c>
      <c r="H4">
        <v>170.68</v>
      </c>
      <c r="I4">
        <v>1.88</v>
      </c>
    </row>
    <row r="5" spans="1:15" x14ac:dyDescent="0.25">
      <c r="A5" t="s">
        <v>4</v>
      </c>
      <c r="B5">
        <v>-1086.821054</v>
      </c>
      <c r="C5">
        <v>0.292655</v>
      </c>
      <c r="D5">
        <f t="shared" si="0"/>
        <v>-1086.528399</v>
      </c>
      <c r="E5">
        <f t="shared" si="1"/>
        <v>21.248171499782302</v>
      </c>
      <c r="F5">
        <f t="shared" si="2"/>
        <v>1.8945154170851999E-4</v>
      </c>
      <c r="G5">
        <f t="shared" si="3"/>
        <v>8.5138547346933169E-5</v>
      </c>
      <c r="H5">
        <v>175.81</v>
      </c>
      <c r="I5">
        <v>1.56</v>
      </c>
    </row>
    <row r="6" spans="1:15" x14ac:dyDescent="0.25">
      <c r="A6" t="s">
        <v>5</v>
      </c>
      <c r="B6">
        <v>-1086.821537</v>
      </c>
      <c r="C6">
        <v>0.293568</v>
      </c>
      <c r="D6">
        <f t="shared" si="0"/>
        <v>-1086.527969</v>
      </c>
      <c r="E6">
        <f t="shared" si="1"/>
        <v>22.377136499916787</v>
      </c>
      <c r="F6">
        <f t="shared" si="2"/>
        <v>1.2014699751318156E-4</v>
      </c>
      <c r="G6">
        <f t="shared" si="3"/>
        <v>5.3993442038628957E-5</v>
      </c>
      <c r="H6">
        <v>172.01</v>
      </c>
      <c r="I6">
        <v>1.51</v>
      </c>
    </row>
    <row r="7" spans="1:15" x14ac:dyDescent="0.25">
      <c r="A7" t="s">
        <v>6</v>
      </c>
      <c r="B7">
        <v>-1086.8279299999999</v>
      </c>
      <c r="C7">
        <v>0.29286499999999999</v>
      </c>
      <c r="D7">
        <f t="shared" si="0"/>
        <v>-1086.535065</v>
      </c>
      <c r="E7">
        <f t="shared" si="1"/>
        <v>3.7465884997938019</v>
      </c>
      <c r="F7">
        <f t="shared" si="2"/>
        <v>0.22061195528528518</v>
      </c>
      <c r="G7">
        <f t="shared" si="3"/>
        <v>9.9141876761571213E-2</v>
      </c>
      <c r="H7">
        <v>178.11</v>
      </c>
      <c r="I7">
        <v>1.92</v>
      </c>
    </row>
    <row r="8" spans="1:15" x14ac:dyDescent="0.25">
      <c r="A8" t="s">
        <v>7</v>
      </c>
      <c r="B8">
        <v>-1086.8257410000001</v>
      </c>
      <c r="C8">
        <v>0.29264499999999999</v>
      </c>
      <c r="D8">
        <f t="shared" si="0"/>
        <v>-1086.5330960000001</v>
      </c>
      <c r="E8">
        <f t="shared" si="1"/>
        <v>8.9161979995766387</v>
      </c>
      <c r="F8">
        <f t="shared" si="2"/>
        <v>2.741300941805613E-2</v>
      </c>
      <c r="G8">
        <f t="shared" si="3"/>
        <v>1.2319265281313553E-2</v>
      </c>
      <c r="H8">
        <v>173.01</v>
      </c>
      <c r="I8">
        <v>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Hopkins</dc:creator>
  <cp:lastModifiedBy>Christian Ieritano</cp:lastModifiedBy>
  <dcterms:created xsi:type="dcterms:W3CDTF">2015-06-05T18:17:20Z</dcterms:created>
  <dcterms:modified xsi:type="dcterms:W3CDTF">2023-10-05T20:47:10Z</dcterms:modified>
</cp:coreProperties>
</file>