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64303\Documents\1-stuff\random spreadsheets\"/>
    </mc:Choice>
  </mc:AlternateContent>
  <xr:revisionPtr revIDLastSave="0" documentId="13_ncr:1_{CFF3924B-1912-4186-82AE-B7927520478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pring" sheetId="1" r:id="rId1"/>
    <sheet name="Summer" sheetId="2" r:id="rId2"/>
    <sheet name="Fall" sheetId="3" r:id="rId3"/>
    <sheet name="Animal Products" sheetId="5" r:id="rId4"/>
    <sheet name="Garden Calendar" sheetId="6" r:id="rId5"/>
    <sheet name="Cooking" sheetId="4" r:id="rId6"/>
  </sheets>
  <definedNames>
    <definedName name="_xlnm._FilterDatabase" localSheetId="3" hidden="1">'Animal Products'!$B$2:$E$2</definedName>
    <definedName name="_xlnm._FilterDatabase" localSheetId="5" hidden="1">Cooking!$B$2:$E$2</definedName>
    <definedName name="_xlnm._FilterDatabase" localSheetId="2" hidden="1">Fall!$B$14:$K$14</definedName>
    <definedName name="_xlnm._FilterDatabase" localSheetId="0" hidden="1">Spring!$B$3:$U$3</definedName>
    <definedName name="_xlnm._FilterDatabase" localSheetId="1" hidden="1">Summer!$B$14:$K$14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E3" i="4"/>
  <c r="H5" i="4"/>
  <c r="P2" i="6"/>
  <c r="K15" i="1" l="1"/>
  <c r="C73" i="4" l="1"/>
  <c r="E73" i="4" s="1"/>
  <c r="C71" i="4"/>
  <c r="E71" i="4" s="1"/>
  <c r="C70" i="4"/>
  <c r="E70" i="4" s="1"/>
  <c r="C69" i="4"/>
  <c r="E69" i="4" s="1"/>
  <c r="C68" i="4"/>
  <c r="E68" i="4" s="1"/>
  <c r="C66" i="4"/>
  <c r="E66" i="4" s="1"/>
  <c r="C65" i="4"/>
  <c r="E65" i="4" s="1"/>
  <c r="C61" i="4"/>
  <c r="E61" i="4" s="1"/>
  <c r="C60" i="4"/>
  <c r="E60" i="4" s="1"/>
  <c r="C58" i="4"/>
  <c r="E58" i="4" s="1"/>
  <c r="C57" i="4"/>
  <c r="E57" i="4" s="1"/>
  <c r="C56" i="4"/>
  <c r="E56" i="4" s="1"/>
  <c r="C54" i="4"/>
  <c r="E54" i="4" s="1"/>
  <c r="C53" i="4"/>
  <c r="E53" i="4" s="1"/>
  <c r="C52" i="4"/>
  <c r="E52" i="4" s="1"/>
  <c r="I15" i="3"/>
  <c r="K15" i="3" s="1"/>
  <c r="C44" i="4"/>
  <c r="E44" i="4" s="1"/>
  <c r="C43" i="4"/>
  <c r="E43" i="4" s="1"/>
  <c r="C42" i="4"/>
  <c r="E42" i="4" s="1"/>
  <c r="C39" i="4"/>
  <c r="E39" i="4" s="1"/>
  <c r="C38" i="4"/>
  <c r="E38" i="4" s="1"/>
  <c r="C37" i="4"/>
  <c r="E37" i="4" s="1"/>
  <c r="C36" i="4"/>
  <c r="E36" i="4" s="1"/>
  <c r="C35" i="4"/>
  <c r="E35" i="4" s="1"/>
  <c r="C34" i="4"/>
  <c r="E34" i="4" s="1"/>
  <c r="C33" i="4"/>
  <c r="E33" i="4" s="1"/>
  <c r="C32" i="4"/>
  <c r="E32" i="4" s="1"/>
  <c r="C27" i="4"/>
  <c r="E27" i="4" s="1"/>
  <c r="C26" i="4"/>
  <c r="E26" i="4" s="1"/>
  <c r="C25" i="4"/>
  <c r="E25" i="4" s="1"/>
  <c r="C23" i="4"/>
  <c r="E23" i="4" s="1"/>
  <c r="C20" i="4"/>
  <c r="E20" i="4" s="1"/>
  <c r="C15" i="4"/>
  <c r="E15" i="4" s="1"/>
  <c r="C12" i="4"/>
  <c r="E12" i="4" s="1"/>
  <c r="C11" i="4"/>
  <c r="E11" i="4" s="1"/>
  <c r="C7" i="4"/>
  <c r="E7" i="4" s="1"/>
  <c r="C24" i="4"/>
  <c r="E24" i="4" s="1"/>
  <c r="C21" i="4"/>
  <c r="E21" i="4" s="1"/>
  <c r="C19" i="4"/>
  <c r="E19" i="4" s="1"/>
  <c r="C18" i="4"/>
  <c r="E18" i="4" s="1"/>
  <c r="C16" i="4"/>
  <c r="E16" i="4" s="1"/>
  <c r="C14" i="4"/>
  <c r="E14" i="4" s="1"/>
  <c r="C9" i="4"/>
  <c r="E9" i="4" s="1"/>
  <c r="E4" i="4"/>
  <c r="C8" i="4"/>
  <c r="E8" i="4" s="1"/>
  <c r="C6" i="4"/>
  <c r="E6" i="4" s="1"/>
  <c r="C5" i="4"/>
  <c r="E5" i="4" s="1"/>
  <c r="C59" i="4"/>
  <c r="E59" i="4" s="1"/>
  <c r="E7" i="5"/>
  <c r="E12" i="5"/>
  <c r="E4" i="5"/>
  <c r="E13" i="5"/>
  <c r="E3" i="5"/>
  <c r="E10" i="5"/>
  <c r="E9" i="5"/>
  <c r="E6" i="5"/>
  <c r="E8" i="5"/>
  <c r="E11" i="5"/>
  <c r="E5" i="5"/>
  <c r="K18" i="2"/>
  <c r="K17" i="2"/>
  <c r="K15" i="2"/>
  <c r="K19" i="2"/>
  <c r="K16" i="2"/>
  <c r="K10" i="3"/>
  <c r="J10" i="3"/>
  <c r="H10" i="3"/>
  <c r="G10" i="3"/>
  <c r="K4" i="3"/>
  <c r="J4" i="3"/>
  <c r="H4" i="3"/>
  <c r="G4" i="3"/>
  <c r="K5" i="3"/>
  <c r="J5" i="3"/>
  <c r="H5" i="3"/>
  <c r="G5" i="3"/>
  <c r="K11" i="3"/>
  <c r="J11" i="3"/>
  <c r="H11" i="3"/>
  <c r="G11" i="3"/>
  <c r="K7" i="3"/>
  <c r="J7" i="3"/>
  <c r="H7" i="3"/>
  <c r="G7" i="3"/>
  <c r="K16" i="3"/>
  <c r="H16" i="3"/>
  <c r="K8" i="3"/>
  <c r="J8" i="3"/>
  <c r="H8" i="3"/>
  <c r="G8" i="3"/>
  <c r="K17" i="3"/>
  <c r="H17" i="3"/>
  <c r="K6" i="3"/>
  <c r="J6" i="3"/>
  <c r="H6" i="3"/>
  <c r="G6" i="3"/>
  <c r="H15" i="3"/>
  <c r="C63" i="4" s="1"/>
  <c r="E63" i="4" s="1"/>
  <c r="K9" i="3"/>
  <c r="J9" i="3"/>
  <c r="H9" i="3"/>
  <c r="G9" i="3"/>
  <c r="K7" i="2"/>
  <c r="J7" i="2"/>
  <c r="H7" i="2"/>
  <c r="G7" i="2"/>
  <c r="K11" i="2"/>
  <c r="J11" i="2"/>
  <c r="H11" i="2"/>
  <c r="G11" i="2"/>
  <c r="K10" i="2"/>
  <c r="J10" i="2"/>
  <c r="H10" i="2"/>
  <c r="G10" i="2"/>
  <c r="H18" i="2"/>
  <c r="K4" i="2"/>
  <c r="J4" i="2"/>
  <c r="H4" i="2"/>
  <c r="G4" i="2"/>
  <c r="H17" i="2"/>
  <c r="K5" i="2"/>
  <c r="J5" i="2"/>
  <c r="H5" i="2"/>
  <c r="G5" i="2"/>
  <c r="H15" i="2"/>
  <c r="K8" i="2"/>
  <c r="J8" i="2"/>
  <c r="H8" i="2"/>
  <c r="G8" i="2"/>
  <c r="H19" i="2"/>
  <c r="K9" i="2"/>
  <c r="J9" i="2"/>
  <c r="H9" i="2"/>
  <c r="G9" i="2"/>
  <c r="H16" i="2"/>
  <c r="K6" i="2"/>
  <c r="J6" i="2"/>
  <c r="H6" i="2"/>
  <c r="G6" i="2"/>
  <c r="H15" i="1"/>
  <c r="H16" i="1"/>
  <c r="K17" i="1"/>
  <c r="K16" i="1"/>
  <c r="K7" i="1"/>
  <c r="K6" i="1"/>
  <c r="K5" i="1"/>
  <c r="K9" i="1"/>
  <c r="K8" i="1"/>
  <c r="K4" i="1"/>
  <c r="K11" i="1"/>
  <c r="K10" i="1"/>
  <c r="H10" i="1"/>
  <c r="J10" i="1"/>
  <c r="J7" i="1"/>
  <c r="J6" i="1"/>
  <c r="J5" i="1"/>
  <c r="J9" i="1"/>
  <c r="J8" i="1"/>
  <c r="J4" i="1"/>
  <c r="J11" i="1"/>
  <c r="G10" i="1"/>
  <c r="H17" i="1"/>
  <c r="H7" i="1"/>
  <c r="H6" i="1"/>
  <c r="H5" i="1"/>
  <c r="H9" i="1"/>
  <c r="H8" i="1"/>
  <c r="H4" i="1"/>
  <c r="H11" i="1"/>
  <c r="G7" i="1"/>
  <c r="G6" i="1"/>
  <c r="G5" i="1"/>
  <c r="G9" i="1"/>
  <c r="G8" i="1"/>
  <c r="G4" i="1"/>
  <c r="G11" i="1"/>
  <c r="C28" i="4" l="1"/>
  <c r="E28" i="4" s="1"/>
  <c r="C29" i="4"/>
  <c r="E29" i="4" s="1"/>
  <c r="C55" i="4"/>
  <c r="E55" i="4" s="1"/>
  <c r="C41" i="4"/>
  <c r="E41" i="4" s="1"/>
  <c r="C62" i="4"/>
  <c r="E62" i="4" s="1"/>
  <c r="C72" i="4"/>
  <c r="E72" i="4" s="1"/>
  <c r="C17" i="4"/>
  <c r="E17" i="4" s="1"/>
  <c r="C30" i="4"/>
  <c r="E30" i="4" s="1"/>
  <c r="C46" i="4"/>
  <c r="E46" i="4" s="1"/>
  <c r="C31" i="4"/>
  <c r="E31" i="4" s="1"/>
  <c r="C45" i="4"/>
  <c r="E45" i="4" s="1"/>
  <c r="C67" i="4"/>
  <c r="E67" i="4" s="1"/>
  <c r="C40" i="4"/>
  <c r="E40" i="4" s="1"/>
  <c r="C51" i="4"/>
  <c r="E51" i="4" s="1"/>
  <c r="C49" i="4"/>
  <c r="E49" i="4" s="1"/>
  <c r="C64" i="4"/>
  <c r="E64" i="4" s="1"/>
  <c r="C22" i="4"/>
  <c r="C13" i="4"/>
  <c r="C47" i="4"/>
  <c r="E47" i="4" s="1"/>
  <c r="E22" i="4" l="1"/>
  <c r="C10" i="4"/>
  <c r="E10" i="4" s="1"/>
  <c r="C48" i="4"/>
  <c r="E48" i="4" s="1"/>
  <c r="E13" i="4"/>
  <c r="C50" i="4"/>
  <c r="E50" i="4" s="1"/>
</calcChain>
</file>

<file path=xl/sharedStrings.xml><?xml version="1.0" encoding="utf-8"?>
<sst xmlns="http://schemas.openxmlformats.org/spreadsheetml/2006/main" count="281" uniqueCount="208">
  <si>
    <t>Blue Jazz</t>
  </si>
  <si>
    <t>Cauliflour</t>
  </si>
  <si>
    <t>Name</t>
  </si>
  <si>
    <t>Garlic</t>
  </si>
  <si>
    <t>Kale</t>
  </si>
  <si>
    <t>Parsnip</t>
  </si>
  <si>
    <t>Potato</t>
  </si>
  <si>
    <t>Rhubarb</t>
  </si>
  <si>
    <t>Tulip</t>
  </si>
  <si>
    <t>Coffee</t>
  </si>
  <si>
    <t>Green Bean</t>
  </si>
  <si>
    <t>Strawberry</t>
  </si>
  <si>
    <t>Seed Price</t>
  </si>
  <si>
    <t>Days to grow</t>
  </si>
  <si>
    <t>Base Price</t>
  </si>
  <si>
    <t>Profit/day</t>
  </si>
  <si>
    <t>Profit/season</t>
  </si>
  <si>
    <t>Best Artisan Price</t>
  </si>
  <si>
    <t>Artisan Profit/day</t>
  </si>
  <si>
    <t>Artisan Profit/season</t>
  </si>
  <si>
    <t>Spring, Single harvest</t>
  </si>
  <si>
    <t>Spring, Multiple harvest</t>
  </si>
  <si>
    <t>Days to regrow</t>
  </si>
  <si>
    <t>Maximum Harvest</t>
  </si>
  <si>
    <t>Summer, Single harvest</t>
  </si>
  <si>
    <t>Mellon</t>
  </si>
  <si>
    <t>Poppy</t>
  </si>
  <si>
    <t>Radish</t>
  </si>
  <si>
    <t>Red Cabbage</t>
  </si>
  <si>
    <t>Starfruit</t>
  </si>
  <si>
    <t>Summer Sprangle</t>
  </si>
  <si>
    <t>Sunflower</t>
  </si>
  <si>
    <t>Wheat</t>
  </si>
  <si>
    <t>Summer, Multiple harvest</t>
  </si>
  <si>
    <t>Blueberry</t>
  </si>
  <si>
    <t>Corn</t>
  </si>
  <si>
    <t>Hops</t>
  </si>
  <si>
    <t>Hot Pepper</t>
  </si>
  <si>
    <t>Tomato</t>
  </si>
  <si>
    <t>Fall, Single harvest</t>
  </si>
  <si>
    <t>Amaranth</t>
  </si>
  <si>
    <t>Artichoke</t>
  </si>
  <si>
    <t>Beet</t>
  </si>
  <si>
    <t>Bok Choy</t>
  </si>
  <si>
    <t>Fairy Rose</t>
  </si>
  <si>
    <t>Pumpkin</t>
  </si>
  <si>
    <t>Sweet Gem Berry</t>
  </si>
  <si>
    <t>Yam</t>
  </si>
  <si>
    <t>Fall, Multiple harvest</t>
  </si>
  <si>
    <t>Cranberries</t>
  </si>
  <si>
    <t>Eggplant</t>
  </si>
  <si>
    <t>Grape</t>
  </si>
  <si>
    <t>Fried Egg</t>
  </si>
  <si>
    <t>Egg</t>
  </si>
  <si>
    <t>Duck Egg</t>
  </si>
  <si>
    <t>Wool</t>
  </si>
  <si>
    <t>Large Egg</t>
  </si>
  <si>
    <t>Void Egg</t>
  </si>
  <si>
    <t>Dinosaur Egg</t>
  </si>
  <si>
    <t>Milk</t>
  </si>
  <si>
    <t>Large Milk</t>
  </si>
  <si>
    <t>Goat Milk</t>
  </si>
  <si>
    <t>Large Goat Milk</t>
  </si>
  <si>
    <t>Truffle</t>
  </si>
  <si>
    <t>Artisan Price</t>
  </si>
  <si>
    <t>Profit margine</t>
  </si>
  <si>
    <t>Omlet</t>
  </si>
  <si>
    <t>Salad</t>
  </si>
  <si>
    <t>Cheese Cauliflower</t>
  </si>
  <si>
    <t>Baked Fish</t>
  </si>
  <si>
    <t>Parsnip Soup</t>
  </si>
  <si>
    <t>Vegetable Medley</t>
  </si>
  <si>
    <t>Complete Breakfast</t>
  </si>
  <si>
    <t>Fried Calameri</t>
  </si>
  <si>
    <t>Strange Bun</t>
  </si>
  <si>
    <t>Lucky Lunch</t>
  </si>
  <si>
    <t>Fried Mushroom</t>
  </si>
  <si>
    <t>Pizza</t>
  </si>
  <si>
    <t>Bean Hotpot</t>
  </si>
  <si>
    <t>Glazed Yams</t>
  </si>
  <si>
    <t>Carp Surprise</t>
  </si>
  <si>
    <t>Hashbrowns</t>
  </si>
  <si>
    <t>Pancakes</t>
  </si>
  <si>
    <t>Salmon Dinner</t>
  </si>
  <si>
    <t>Fish Taco</t>
  </si>
  <si>
    <t>Crispy Bass</t>
  </si>
  <si>
    <t>Pepper Poppers</t>
  </si>
  <si>
    <t>Bread</t>
  </si>
  <si>
    <t>Tom Kha Soup</t>
  </si>
  <si>
    <t>Trout Soup</t>
  </si>
  <si>
    <t>Chocolate Cake</t>
  </si>
  <si>
    <t>Pink Cake</t>
  </si>
  <si>
    <t>Rhubarb Pie</t>
  </si>
  <si>
    <t>Cookie</t>
  </si>
  <si>
    <t>Spaghetti</t>
  </si>
  <si>
    <t>Fried Eel</t>
  </si>
  <si>
    <t>Spicy Eel</t>
  </si>
  <si>
    <t>Sashimi</t>
  </si>
  <si>
    <t>Maki Roll</t>
  </si>
  <si>
    <t>Tortilla</t>
  </si>
  <si>
    <t>Red Plate</t>
  </si>
  <si>
    <t>Eggplant Parmesan</t>
  </si>
  <si>
    <t>Rice Pudding</t>
  </si>
  <si>
    <t>Ice Cream</t>
  </si>
  <si>
    <t>Blueberry Tart</t>
  </si>
  <si>
    <t>Autum's Bounty</t>
  </si>
  <si>
    <t>Pumpkin Soup</t>
  </si>
  <si>
    <t>Super meal</t>
  </si>
  <si>
    <t>Cranberry Sauce</t>
  </si>
  <si>
    <t>Farmers Lunch</t>
  </si>
  <si>
    <t>Survival Burger</t>
  </si>
  <si>
    <t>Dish o' The Sea</t>
  </si>
  <si>
    <t>Miner's Treat</t>
  </si>
  <si>
    <t>Roots Platter</t>
  </si>
  <si>
    <t>Algae Soup</t>
  </si>
  <si>
    <t>Pale Broth</t>
  </si>
  <si>
    <t>Plum Pudding</t>
  </si>
  <si>
    <t>Artichoke Dip</t>
  </si>
  <si>
    <t>Stir Fry</t>
  </si>
  <si>
    <t>Roasted Hazelnuts</t>
  </si>
  <si>
    <t>Pumpkin Pie</t>
  </si>
  <si>
    <t>Radish Salad</t>
  </si>
  <si>
    <t>Fruit Salad</t>
  </si>
  <si>
    <t>Blackberry Cobbler</t>
  </si>
  <si>
    <t>Cranberry Candy</t>
  </si>
  <si>
    <t>Bruschetta</t>
  </si>
  <si>
    <t>Coleslaw</t>
  </si>
  <si>
    <t>Fiddlehead Risotto</t>
  </si>
  <si>
    <t>Poppyseed Muffin</t>
  </si>
  <si>
    <t>Chowder</t>
  </si>
  <si>
    <t>Lobster Bisque</t>
  </si>
  <si>
    <t>Escargot</t>
  </si>
  <si>
    <t>Fish Stew</t>
  </si>
  <si>
    <t>Maple Bar</t>
  </si>
  <si>
    <t>Crab Cakes</t>
  </si>
  <si>
    <t>Price</t>
  </si>
  <si>
    <t>Ingredient Cost (maximum price of separate ingredients)</t>
  </si>
  <si>
    <t>Leek</t>
  </si>
  <si>
    <t>Dandelion</t>
  </si>
  <si>
    <t>Vinigar</t>
  </si>
  <si>
    <t>Sugar</t>
  </si>
  <si>
    <t xml:space="preserve">Bream </t>
  </si>
  <si>
    <t>Sunfish</t>
  </si>
  <si>
    <t>oil</t>
  </si>
  <si>
    <t>Squid</t>
  </si>
  <si>
    <t>Periwinkle</t>
  </si>
  <si>
    <t>Sea cucumber</t>
  </si>
  <si>
    <t>mushroom</t>
  </si>
  <si>
    <t>morel</t>
  </si>
  <si>
    <t>carp</t>
  </si>
  <si>
    <t>salmon</t>
  </si>
  <si>
    <t>tuna</t>
  </si>
  <si>
    <t>largemouth bass</t>
  </si>
  <si>
    <t>what flour</t>
  </si>
  <si>
    <t>rainbow trouw</t>
  </si>
  <si>
    <t>green algae</t>
  </si>
  <si>
    <t>coconut</t>
  </si>
  <si>
    <t>shrimp</t>
  </si>
  <si>
    <t>eel</t>
  </si>
  <si>
    <t>seaweed</t>
  </si>
  <si>
    <t>rice</t>
  </si>
  <si>
    <t>Stuffing</t>
  </si>
  <si>
    <t>cave carrot</t>
  </si>
  <si>
    <t>sardine</t>
  </si>
  <si>
    <t>winter root</t>
  </si>
  <si>
    <t>white algae</t>
  </si>
  <si>
    <t>wild plum</t>
  </si>
  <si>
    <t>hazelnut</t>
  </si>
  <si>
    <t>apricot</t>
  </si>
  <si>
    <t>blackberry</t>
  </si>
  <si>
    <t>apple</t>
  </si>
  <si>
    <t>fiddlehead fern</t>
  </si>
  <si>
    <t>clam</t>
  </si>
  <si>
    <t>lobster</t>
  </si>
  <si>
    <t>snail</t>
  </si>
  <si>
    <t>crayfish</t>
  </si>
  <si>
    <t>mussel</t>
  </si>
  <si>
    <t>maple syrup</t>
  </si>
  <si>
    <t>crab</t>
  </si>
  <si>
    <t>profit margine</t>
  </si>
  <si>
    <t>Spring</t>
  </si>
  <si>
    <t>Summer</t>
  </si>
  <si>
    <t>Fall</t>
  </si>
  <si>
    <t>Plant Rhubarb</t>
  </si>
  <si>
    <t>Plant Strawberries</t>
  </si>
  <si>
    <t>Harvest+Plant Rhubarb</t>
  </si>
  <si>
    <t>Harvest Rhubarb</t>
  </si>
  <si>
    <t>Harvest Strawberries</t>
  </si>
  <si>
    <t>Plant Hops</t>
  </si>
  <si>
    <t>Harvest Hops</t>
  </si>
  <si>
    <t>Plant Starfruit</t>
  </si>
  <si>
    <t>Harvest+Plant Starfruit</t>
  </si>
  <si>
    <t>Harvest Starfruit+Plant Wheat</t>
  </si>
  <si>
    <t>Harvest Wheat</t>
  </si>
  <si>
    <t>Plant Cranberries</t>
  </si>
  <si>
    <t>Harvest Cranberries</t>
  </si>
  <si>
    <t>Harvest Wheat+Plant Pumpkin</t>
  </si>
  <si>
    <t>Harvest Pumpkin+Plant Artichoke</t>
  </si>
  <si>
    <t>Harvest Artichoke+Plant Wheat</t>
  </si>
  <si>
    <t xml:space="preserve">#strawberries </t>
  </si>
  <si>
    <t>#Rhubarb</t>
  </si>
  <si>
    <t>#Hops</t>
  </si>
  <si>
    <t>#Starfruit</t>
  </si>
  <si>
    <t>#wheat</t>
  </si>
  <si>
    <t>#pumpkin</t>
  </si>
  <si>
    <t>#artichoke</t>
  </si>
  <si>
    <t>#Cranberries</t>
  </si>
  <si>
    <t>NOTE: since coffee gives you more coffee you don't need to buy every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</si>
</sst>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9">
    <xf numFmtId="0" fontId="0" fillId="0" borderId="0" xfId="0"/>
    <xf numFmtId="0" fontId="3" fillId="4" borderId="0" xfId="3"/>
    <xf numFmtId="0" fontId="5" fillId="6" borderId="2" xfId="5"/>
    <xf numFmtId="0" fontId="1" fillId="2" borderId="0" xfId="1"/>
    <xf numFmtId="0" fontId="2" fillId="3" borderId="0" xfId="2"/>
    <xf numFmtId="0" fontId="4" fillId="5" borderId="1" xfId="4"/>
    <xf numFmtId="0" fontId="2" fillId="3" borderId="3" xfId="2" applyBorder="1"/>
    <xf numFmtId="0" fontId="3" fillId="4" borderId="3" xfId="3" applyBorder="1"/>
    <xf numFmtId="0" fontId="1" fillId="2" borderId="3" xfId="1" applyBorder="1"/>
  </cellXfs>
  <cellStyles count="6">
    <cellStyle name="Controlecel" xfId="5" builtinId="23"/>
    <cellStyle name="Goed" xfId="1" builtinId="26"/>
    <cellStyle name="Neutraal" xfId="3" builtinId="28"/>
    <cellStyle name="Ongeldig" xfId="2" builtinId="27"/>
    <cellStyle name="Standaard" xfId="0" builtinId="0"/>
    <cellStyle name="Uitvoer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"/>
  <sheetViews>
    <sheetView zoomScale="85" zoomScaleNormal="85" workbookViewId="0">
      <selection activeCell="I27" sqref="I27"/>
    </sheetView>
  </sheetViews>
  <sheetFormatPr defaultRowHeight="15" x14ac:dyDescent="0.25"/>
  <cols>
    <col min="2" max="2" width="12.140625" customWidth="1"/>
    <col min="3" max="3" width="10.42578125" customWidth="1"/>
    <col min="4" max="4" width="12.5703125" customWidth="1"/>
    <col min="5" max="5" width="17.140625" customWidth="1"/>
    <col min="6" max="6" width="17.85546875" customWidth="1"/>
    <col min="7" max="7" width="10.85546875" customWidth="1"/>
    <col min="8" max="8" width="12.5703125" customWidth="1"/>
    <col min="9" max="10" width="16.7109375" customWidth="1"/>
    <col min="11" max="11" width="19" customWidth="1"/>
    <col min="14" max="14" width="14.140625" customWidth="1"/>
    <col min="15" max="15" width="15.85546875" customWidth="1"/>
    <col min="16" max="16" width="19.28515625" customWidth="1"/>
    <col min="17" max="17" width="21.42578125" customWidth="1"/>
    <col min="18" max="18" width="13.42578125" customWidth="1"/>
    <col min="19" max="19" width="17.140625" customWidth="1"/>
    <col min="20" max="20" width="22" customWidth="1"/>
    <col min="21" max="21" width="26.140625" customWidth="1"/>
  </cols>
  <sheetData>
    <row r="1" spans="2:12" ht="15.75" thickBot="1" x14ac:dyDescent="0.3"/>
    <row r="2" spans="2:12" ht="16.5" thickTop="1" thickBot="1" x14ac:dyDescent="0.3"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2:12" ht="15.75" thickTop="1" x14ac:dyDescent="0.25">
      <c r="B3" s="5" t="s">
        <v>2</v>
      </c>
      <c r="C3" s="5" t="s">
        <v>12</v>
      </c>
      <c r="D3" s="5" t="s">
        <v>13</v>
      </c>
      <c r="E3" s="5" t="s">
        <v>23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</row>
    <row r="4" spans="2:12" x14ac:dyDescent="0.25">
      <c r="B4" s="3" t="s">
        <v>7</v>
      </c>
      <c r="C4" s="3">
        <v>100</v>
      </c>
      <c r="D4" s="3">
        <v>13</v>
      </c>
      <c r="E4" s="3">
        <v>2</v>
      </c>
      <c r="F4" s="3">
        <v>220</v>
      </c>
      <c r="G4" s="3">
        <f t="shared" ref="G4:G11" si="0">SUM(F4,-1*C4)/D4</f>
        <v>9.2307692307692299</v>
      </c>
      <c r="H4" s="3">
        <f t="shared" ref="H4:H11" si="1">SUM(F4,-1*C4)*E4</f>
        <v>240</v>
      </c>
      <c r="I4" s="3">
        <v>660</v>
      </c>
      <c r="J4" s="3">
        <f t="shared" ref="J4:J11" si="2">SUM(I4,-1*C4)/D4</f>
        <v>43.07692307692308</v>
      </c>
      <c r="K4" s="3">
        <f t="shared" ref="K4:K11" si="3">SUM(I4,-1*C4)*E4</f>
        <v>1120</v>
      </c>
    </row>
    <row r="5" spans="2:12" x14ac:dyDescent="0.25">
      <c r="B5" s="3" t="s">
        <v>4</v>
      </c>
      <c r="C5" s="3">
        <v>70</v>
      </c>
      <c r="D5" s="3">
        <v>6</v>
      </c>
      <c r="E5" s="3">
        <v>4</v>
      </c>
      <c r="F5" s="3">
        <v>110</v>
      </c>
      <c r="G5" s="3">
        <f t="shared" si="0"/>
        <v>6.666666666666667</v>
      </c>
      <c r="H5" s="3">
        <f t="shared" si="1"/>
        <v>160</v>
      </c>
      <c r="I5" s="3">
        <v>270</v>
      </c>
      <c r="J5" s="3">
        <f t="shared" si="2"/>
        <v>33.333333333333336</v>
      </c>
      <c r="K5" s="3">
        <f t="shared" si="3"/>
        <v>800</v>
      </c>
    </row>
    <row r="6" spans="2:12" x14ac:dyDescent="0.25">
      <c r="B6" s="3" t="s">
        <v>3</v>
      </c>
      <c r="C6" s="3">
        <v>40</v>
      </c>
      <c r="D6" s="3">
        <v>4</v>
      </c>
      <c r="E6" s="3">
        <v>6</v>
      </c>
      <c r="F6" s="3">
        <v>60</v>
      </c>
      <c r="G6" s="3">
        <f t="shared" si="0"/>
        <v>5</v>
      </c>
      <c r="H6" s="3">
        <f t="shared" si="1"/>
        <v>120</v>
      </c>
      <c r="I6" s="3">
        <v>170</v>
      </c>
      <c r="J6" s="3">
        <f t="shared" si="2"/>
        <v>32.5</v>
      </c>
      <c r="K6" s="3">
        <f t="shared" si="3"/>
        <v>780</v>
      </c>
    </row>
    <row r="7" spans="2:12" x14ac:dyDescent="0.25">
      <c r="B7" s="3" t="s">
        <v>1</v>
      </c>
      <c r="C7" s="3">
        <v>80</v>
      </c>
      <c r="D7" s="3">
        <v>12</v>
      </c>
      <c r="E7" s="3">
        <v>2</v>
      </c>
      <c r="F7" s="3">
        <v>175</v>
      </c>
      <c r="G7" s="3">
        <f t="shared" si="0"/>
        <v>7.916666666666667</v>
      </c>
      <c r="H7" s="3">
        <f t="shared" si="1"/>
        <v>190</v>
      </c>
      <c r="I7" s="3">
        <v>400</v>
      </c>
      <c r="J7" s="3">
        <f t="shared" si="2"/>
        <v>26.666666666666668</v>
      </c>
      <c r="K7" s="3">
        <f t="shared" si="3"/>
        <v>640</v>
      </c>
    </row>
    <row r="8" spans="2:12" x14ac:dyDescent="0.25">
      <c r="B8" s="3" t="s">
        <v>6</v>
      </c>
      <c r="C8" s="3">
        <v>50</v>
      </c>
      <c r="D8" s="3">
        <v>6</v>
      </c>
      <c r="E8" s="3">
        <v>4</v>
      </c>
      <c r="F8" s="3">
        <v>80</v>
      </c>
      <c r="G8" s="3">
        <f t="shared" si="0"/>
        <v>5</v>
      </c>
      <c r="H8" s="3">
        <f t="shared" si="1"/>
        <v>120</v>
      </c>
      <c r="I8" s="3">
        <v>210</v>
      </c>
      <c r="J8" s="3">
        <f t="shared" si="2"/>
        <v>26.666666666666668</v>
      </c>
      <c r="K8" s="3">
        <f t="shared" si="3"/>
        <v>640</v>
      </c>
    </row>
    <row r="9" spans="2:12" x14ac:dyDescent="0.25">
      <c r="B9" s="3" t="s">
        <v>5</v>
      </c>
      <c r="C9" s="3">
        <v>20</v>
      </c>
      <c r="D9" s="3">
        <v>4</v>
      </c>
      <c r="E9" s="3">
        <v>6</v>
      </c>
      <c r="F9" s="3">
        <v>35</v>
      </c>
      <c r="G9" s="3">
        <f t="shared" si="0"/>
        <v>3.75</v>
      </c>
      <c r="H9" s="3">
        <f t="shared" si="1"/>
        <v>90</v>
      </c>
      <c r="I9" s="3">
        <v>120</v>
      </c>
      <c r="J9" s="3">
        <f t="shared" si="2"/>
        <v>25</v>
      </c>
      <c r="K9" s="3">
        <f t="shared" si="3"/>
        <v>600</v>
      </c>
    </row>
    <row r="10" spans="2:12" x14ac:dyDescent="0.25">
      <c r="B10" s="3" t="s">
        <v>0</v>
      </c>
      <c r="C10" s="3">
        <v>30</v>
      </c>
      <c r="D10" s="3">
        <v>7</v>
      </c>
      <c r="E10" s="3">
        <v>3</v>
      </c>
      <c r="F10" s="3">
        <v>50</v>
      </c>
      <c r="G10" s="3">
        <f t="shared" si="0"/>
        <v>2.8571428571428572</v>
      </c>
      <c r="H10" s="3">
        <f t="shared" si="1"/>
        <v>60</v>
      </c>
      <c r="I10" s="3">
        <v>50</v>
      </c>
      <c r="J10" s="3">
        <f t="shared" si="2"/>
        <v>2.8571428571428572</v>
      </c>
      <c r="K10" s="3">
        <f t="shared" si="3"/>
        <v>60</v>
      </c>
    </row>
    <row r="11" spans="2:12" x14ac:dyDescent="0.25">
      <c r="B11" s="3" t="s">
        <v>8</v>
      </c>
      <c r="C11" s="3">
        <v>20</v>
      </c>
      <c r="D11" s="3">
        <v>6</v>
      </c>
      <c r="E11" s="3">
        <v>4</v>
      </c>
      <c r="F11" s="3">
        <v>30</v>
      </c>
      <c r="G11" s="3">
        <f t="shared" si="0"/>
        <v>1.6666666666666667</v>
      </c>
      <c r="H11" s="3">
        <f t="shared" si="1"/>
        <v>40</v>
      </c>
      <c r="I11" s="3">
        <v>30</v>
      </c>
      <c r="J11" s="3">
        <f t="shared" si="2"/>
        <v>1.6666666666666667</v>
      </c>
      <c r="K11" s="3">
        <f t="shared" si="3"/>
        <v>40</v>
      </c>
    </row>
    <row r="12" spans="2:12" ht="15.75" thickBot="1" x14ac:dyDescent="0.3"/>
    <row r="13" spans="2:12" ht="16.5" thickTop="1" thickBot="1" x14ac:dyDescent="0.3">
      <c r="B13" s="2" t="s">
        <v>21</v>
      </c>
      <c r="C13" s="2"/>
      <c r="D13" s="2"/>
      <c r="E13" s="2"/>
      <c r="F13" s="2"/>
      <c r="G13" s="2"/>
      <c r="H13" s="2"/>
      <c r="I13" s="2"/>
      <c r="J13" s="2"/>
      <c r="K13" s="2"/>
    </row>
    <row r="14" spans="2:12" ht="15.75" thickTop="1" x14ac:dyDescent="0.25">
      <c r="B14" s="5" t="s">
        <v>2</v>
      </c>
      <c r="C14" s="5" t="s">
        <v>12</v>
      </c>
      <c r="D14" s="5" t="s">
        <v>13</v>
      </c>
      <c r="E14" s="5" t="s">
        <v>22</v>
      </c>
      <c r="F14" s="5" t="s">
        <v>23</v>
      </c>
      <c r="G14" s="5" t="s">
        <v>14</v>
      </c>
      <c r="H14" s="5" t="s">
        <v>16</v>
      </c>
      <c r="I14" s="5" t="s">
        <v>17</v>
      </c>
      <c r="J14" s="5"/>
      <c r="K14" s="5" t="s">
        <v>19</v>
      </c>
    </row>
    <row r="15" spans="2:12" x14ac:dyDescent="0.25">
      <c r="B15" s="3" t="s">
        <v>9</v>
      </c>
      <c r="C15" s="3">
        <v>2500</v>
      </c>
      <c r="D15" s="3">
        <v>10</v>
      </c>
      <c r="E15" s="3">
        <v>2</v>
      </c>
      <c r="F15" s="3">
        <v>9</v>
      </c>
      <c r="G15" s="3">
        <v>60</v>
      </c>
      <c r="H15" s="3">
        <f>(F15*G15)-C15</f>
        <v>-1960</v>
      </c>
      <c r="I15" s="3">
        <v>120</v>
      </c>
      <c r="J15" s="3"/>
      <c r="K15" s="3">
        <f>(F15*I15)-C15</f>
        <v>-1420</v>
      </c>
      <c r="L15" t="s">
        <v>207</v>
      </c>
    </row>
    <row r="16" spans="2:12" x14ac:dyDescent="0.25">
      <c r="B16" s="3" t="s">
        <v>10</v>
      </c>
      <c r="C16" s="3">
        <v>60</v>
      </c>
      <c r="D16" s="3">
        <v>10</v>
      </c>
      <c r="E16" s="3">
        <v>3</v>
      </c>
      <c r="F16" s="3">
        <v>6</v>
      </c>
      <c r="G16" s="3">
        <v>40</v>
      </c>
      <c r="H16" s="3">
        <f>(F16*G16)-C16</f>
        <v>180</v>
      </c>
      <c r="I16" s="3">
        <v>130</v>
      </c>
      <c r="J16" s="3"/>
      <c r="K16" s="3">
        <f>(F16*I16)-C16</f>
        <v>720</v>
      </c>
    </row>
    <row r="17" spans="2:11" x14ac:dyDescent="0.25">
      <c r="B17" s="3" t="s">
        <v>11</v>
      </c>
      <c r="C17" s="3">
        <v>100</v>
      </c>
      <c r="D17" s="3">
        <v>8</v>
      </c>
      <c r="E17" s="3">
        <v>4</v>
      </c>
      <c r="F17" s="3">
        <v>5</v>
      </c>
      <c r="G17" s="3">
        <v>120</v>
      </c>
      <c r="H17" s="3">
        <f>(F17*G17)-C17</f>
        <v>500</v>
      </c>
      <c r="I17" s="3">
        <v>360</v>
      </c>
      <c r="J17" s="3"/>
      <c r="K17" s="3">
        <f>(F17*I17)-C17</f>
        <v>1700</v>
      </c>
    </row>
  </sheetData>
  <conditionalFormatting sqref="K4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workbookViewId="0">
      <selection activeCell="J15" sqref="J15"/>
    </sheetView>
  </sheetViews>
  <sheetFormatPr defaultRowHeight="15" x14ac:dyDescent="0.25"/>
  <cols>
    <col min="3" max="3" width="11.5703125" customWidth="1"/>
    <col min="4" max="4" width="12.5703125" customWidth="1"/>
    <col min="5" max="5" width="18.7109375" customWidth="1"/>
    <col min="6" max="6" width="11.85546875" customWidth="1"/>
    <col min="7" max="7" width="10.5703125" customWidth="1"/>
    <col min="8" max="8" width="12.85546875" customWidth="1"/>
    <col min="9" max="9" width="17.5703125" customWidth="1"/>
    <col min="10" max="10" width="17.42578125" customWidth="1"/>
    <col min="11" max="11" width="20.85546875" customWidth="1"/>
    <col min="14" max="14" width="11" customWidth="1"/>
    <col min="15" max="15" width="13.140625" customWidth="1"/>
    <col min="16" max="16" width="14.42578125" customWidth="1"/>
    <col min="17" max="17" width="17.5703125" customWidth="1"/>
    <col min="18" max="18" width="10.42578125" customWidth="1"/>
    <col min="19" max="19" width="13.28515625" customWidth="1"/>
    <col min="20" max="20" width="16.7109375" customWidth="1"/>
    <col min="21" max="21" width="19.7109375" customWidth="1"/>
  </cols>
  <sheetData>
    <row r="1" spans="2:11" ht="15.75" thickBot="1" x14ac:dyDescent="0.3"/>
    <row r="2" spans="2:11" ht="16.5" thickTop="1" thickBot="1" x14ac:dyDescent="0.3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</row>
    <row r="3" spans="2:11" ht="15.75" thickTop="1" x14ac:dyDescent="0.25">
      <c r="B3" s="5" t="s">
        <v>2</v>
      </c>
      <c r="C3" s="5" t="s">
        <v>12</v>
      </c>
      <c r="D3" s="5" t="s">
        <v>13</v>
      </c>
      <c r="E3" s="5" t="s">
        <v>23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</row>
    <row r="4" spans="2:11" x14ac:dyDescent="0.25">
      <c r="B4" s="1" t="s">
        <v>29</v>
      </c>
      <c r="C4" s="1">
        <v>400</v>
      </c>
      <c r="D4" s="1">
        <v>13</v>
      </c>
      <c r="E4" s="1">
        <v>2</v>
      </c>
      <c r="F4" s="1">
        <v>750</v>
      </c>
      <c r="G4" s="1">
        <f t="shared" ref="G4:G11" si="0">SUM(F4,-1*C4)/D4</f>
        <v>26.923076923076923</v>
      </c>
      <c r="H4" s="1">
        <f t="shared" ref="H4:H11" si="1">SUM(F4,-1*C4)*E4</f>
        <v>700</v>
      </c>
      <c r="I4" s="1">
        <v>2250</v>
      </c>
      <c r="J4" s="1">
        <f t="shared" ref="J4:J11" si="2">SUM(I4,-1*C4)/D4</f>
        <v>142.30769230769232</v>
      </c>
      <c r="K4" s="1">
        <f t="shared" ref="K4:K11" si="3">SUM(I4,-1*C4)*E4</f>
        <v>3700</v>
      </c>
    </row>
    <row r="5" spans="2:11" x14ac:dyDescent="0.25">
      <c r="B5" s="1" t="s">
        <v>28</v>
      </c>
      <c r="C5" s="1">
        <v>100</v>
      </c>
      <c r="D5" s="1">
        <v>9</v>
      </c>
      <c r="E5" s="1">
        <v>3</v>
      </c>
      <c r="F5" s="1">
        <v>260</v>
      </c>
      <c r="G5" s="1">
        <f t="shared" si="0"/>
        <v>17.777777777777779</v>
      </c>
      <c r="H5" s="1">
        <f t="shared" si="1"/>
        <v>480</v>
      </c>
      <c r="I5" s="1">
        <v>585</v>
      </c>
      <c r="J5" s="1">
        <f t="shared" si="2"/>
        <v>53.888888888888886</v>
      </c>
      <c r="K5" s="1">
        <f t="shared" si="3"/>
        <v>1455</v>
      </c>
    </row>
    <row r="6" spans="2:11" x14ac:dyDescent="0.25">
      <c r="B6" s="1" t="s">
        <v>25</v>
      </c>
      <c r="C6" s="1">
        <v>80</v>
      </c>
      <c r="D6" s="1">
        <v>12</v>
      </c>
      <c r="E6" s="1">
        <v>2</v>
      </c>
      <c r="F6" s="1">
        <v>250</v>
      </c>
      <c r="G6" s="1">
        <f t="shared" si="0"/>
        <v>14.166666666666666</v>
      </c>
      <c r="H6" s="1">
        <f t="shared" si="1"/>
        <v>340</v>
      </c>
      <c r="I6" s="1">
        <v>750</v>
      </c>
      <c r="J6" s="1">
        <f t="shared" si="2"/>
        <v>55.833333333333336</v>
      </c>
      <c r="K6" s="1">
        <f t="shared" si="3"/>
        <v>1340</v>
      </c>
    </row>
    <row r="7" spans="2:11" x14ac:dyDescent="0.25">
      <c r="B7" s="1" t="s">
        <v>32</v>
      </c>
      <c r="C7" s="1">
        <v>10</v>
      </c>
      <c r="D7" s="1">
        <v>4</v>
      </c>
      <c r="E7" s="1">
        <v>6</v>
      </c>
      <c r="F7" s="1">
        <v>25</v>
      </c>
      <c r="G7" s="1">
        <f t="shared" si="0"/>
        <v>3.75</v>
      </c>
      <c r="H7" s="1">
        <f t="shared" si="1"/>
        <v>90</v>
      </c>
      <c r="I7" s="1">
        <v>200</v>
      </c>
      <c r="J7" s="1">
        <f t="shared" si="2"/>
        <v>47.5</v>
      </c>
      <c r="K7" s="1">
        <f t="shared" si="3"/>
        <v>1140</v>
      </c>
    </row>
    <row r="8" spans="2:11" x14ac:dyDescent="0.25">
      <c r="B8" s="1" t="s">
        <v>27</v>
      </c>
      <c r="C8" s="1">
        <v>40</v>
      </c>
      <c r="D8" s="1">
        <v>6</v>
      </c>
      <c r="E8" s="1">
        <v>4</v>
      </c>
      <c r="F8" s="1">
        <v>90</v>
      </c>
      <c r="G8" s="1">
        <f t="shared" si="0"/>
        <v>8.3333333333333339</v>
      </c>
      <c r="H8" s="1">
        <f t="shared" si="1"/>
        <v>200</v>
      </c>
      <c r="I8" s="1">
        <v>230</v>
      </c>
      <c r="J8" s="1">
        <f t="shared" si="2"/>
        <v>31.666666666666668</v>
      </c>
      <c r="K8" s="1">
        <f t="shared" si="3"/>
        <v>760</v>
      </c>
    </row>
    <row r="9" spans="2:11" x14ac:dyDescent="0.25">
      <c r="B9" s="1" t="s">
        <v>26</v>
      </c>
      <c r="C9" s="1">
        <v>100</v>
      </c>
      <c r="D9" s="1">
        <v>7</v>
      </c>
      <c r="E9" s="1">
        <v>3</v>
      </c>
      <c r="F9" s="1">
        <v>140</v>
      </c>
      <c r="G9" s="1">
        <f t="shared" si="0"/>
        <v>5.7142857142857144</v>
      </c>
      <c r="H9" s="1">
        <f t="shared" si="1"/>
        <v>120</v>
      </c>
      <c r="I9" s="1">
        <v>140</v>
      </c>
      <c r="J9" s="1">
        <f t="shared" si="2"/>
        <v>5.7142857142857144</v>
      </c>
      <c r="K9" s="1">
        <f t="shared" si="3"/>
        <v>120</v>
      </c>
    </row>
    <row r="10" spans="2:11" x14ac:dyDescent="0.25">
      <c r="B10" s="1" t="s">
        <v>30</v>
      </c>
      <c r="C10" s="1">
        <v>50</v>
      </c>
      <c r="D10" s="1">
        <v>8</v>
      </c>
      <c r="E10" s="1">
        <v>3</v>
      </c>
      <c r="F10" s="1">
        <v>90</v>
      </c>
      <c r="G10" s="1">
        <f t="shared" si="0"/>
        <v>5</v>
      </c>
      <c r="H10" s="1">
        <f t="shared" si="1"/>
        <v>120</v>
      </c>
      <c r="I10" s="1">
        <v>90</v>
      </c>
      <c r="J10" s="1">
        <f t="shared" si="2"/>
        <v>5</v>
      </c>
      <c r="K10" s="1">
        <f t="shared" si="3"/>
        <v>120</v>
      </c>
    </row>
    <row r="11" spans="2:11" x14ac:dyDescent="0.25">
      <c r="B11" s="1" t="s">
        <v>31</v>
      </c>
      <c r="C11" s="1">
        <v>200</v>
      </c>
      <c r="D11" s="1">
        <v>8</v>
      </c>
      <c r="E11" s="1">
        <v>3</v>
      </c>
      <c r="F11" s="1">
        <v>80</v>
      </c>
      <c r="G11" s="1">
        <f t="shared" si="0"/>
        <v>-15</v>
      </c>
      <c r="H11" s="1">
        <f t="shared" si="1"/>
        <v>-360</v>
      </c>
      <c r="I11" s="1">
        <v>100</v>
      </c>
      <c r="J11" s="1">
        <f t="shared" si="2"/>
        <v>-12.5</v>
      </c>
      <c r="K11" s="1">
        <f t="shared" si="3"/>
        <v>-300</v>
      </c>
    </row>
    <row r="12" spans="2:11" ht="15.75" thickBot="1" x14ac:dyDescent="0.3"/>
    <row r="13" spans="2:11" ht="16.5" thickTop="1" thickBot="1" x14ac:dyDescent="0.3">
      <c r="B13" s="2" t="s">
        <v>33</v>
      </c>
      <c r="C13" s="2"/>
      <c r="D13" s="2"/>
      <c r="E13" s="2"/>
      <c r="F13" s="2"/>
      <c r="G13" s="2"/>
      <c r="H13" s="2"/>
      <c r="I13" s="2"/>
      <c r="J13" s="2"/>
      <c r="K13" s="2"/>
    </row>
    <row r="14" spans="2:11" ht="15.75" thickTop="1" x14ac:dyDescent="0.25">
      <c r="B14" s="5" t="s">
        <v>2</v>
      </c>
      <c r="C14" s="5" t="s">
        <v>12</v>
      </c>
      <c r="D14" s="5" t="s">
        <v>13</v>
      </c>
      <c r="E14" s="5" t="s">
        <v>22</v>
      </c>
      <c r="F14" s="5" t="s">
        <v>23</v>
      </c>
      <c r="G14" s="5" t="s">
        <v>14</v>
      </c>
      <c r="H14" s="5" t="s">
        <v>16</v>
      </c>
      <c r="I14" s="5" t="s">
        <v>17</v>
      </c>
      <c r="J14" s="5"/>
      <c r="K14" s="5" t="s">
        <v>19</v>
      </c>
    </row>
    <row r="15" spans="2:11" x14ac:dyDescent="0.25">
      <c r="B15" s="1" t="s">
        <v>36</v>
      </c>
      <c r="C15" s="1">
        <v>60</v>
      </c>
      <c r="D15" s="1">
        <v>11</v>
      </c>
      <c r="E15" s="1">
        <v>1</v>
      </c>
      <c r="F15" s="1">
        <v>17</v>
      </c>
      <c r="G15" s="1">
        <v>25</v>
      </c>
      <c r="H15" s="1">
        <f>(F15*G15)-C15</f>
        <v>365</v>
      </c>
      <c r="I15" s="1">
        <v>300</v>
      </c>
      <c r="J15" s="1"/>
      <c r="K15" s="1">
        <f>(F15*I15)-C15</f>
        <v>5040</v>
      </c>
    </row>
    <row r="16" spans="2:11" x14ac:dyDescent="0.25">
      <c r="B16" s="1" t="s">
        <v>34</v>
      </c>
      <c r="C16" s="1">
        <v>80</v>
      </c>
      <c r="D16" s="1">
        <v>13</v>
      </c>
      <c r="E16" s="1">
        <v>4</v>
      </c>
      <c r="F16" s="1">
        <v>4</v>
      </c>
      <c r="G16" s="1">
        <v>150</v>
      </c>
      <c r="H16" s="1">
        <f>(F16*G16)-C16</f>
        <v>520</v>
      </c>
      <c r="I16" s="1">
        <v>450</v>
      </c>
      <c r="J16" s="1"/>
      <c r="K16" s="1">
        <f>(F16*I16)-C16</f>
        <v>1720</v>
      </c>
    </row>
    <row r="17" spans="2:11" x14ac:dyDescent="0.25">
      <c r="B17" s="1" t="s">
        <v>37</v>
      </c>
      <c r="C17" s="1">
        <v>40</v>
      </c>
      <c r="D17" s="1">
        <v>5</v>
      </c>
      <c r="E17" s="1">
        <v>3</v>
      </c>
      <c r="F17" s="1">
        <v>8</v>
      </c>
      <c r="G17" s="1">
        <v>40</v>
      </c>
      <c r="H17" s="1">
        <f>(F17*G17)-C17</f>
        <v>280</v>
      </c>
      <c r="I17" s="1">
        <v>130</v>
      </c>
      <c r="J17" s="1"/>
      <c r="K17" s="1">
        <f>(F17*I17)-C17</f>
        <v>1000</v>
      </c>
    </row>
    <row r="18" spans="2:11" x14ac:dyDescent="0.25">
      <c r="B18" s="1" t="s">
        <v>38</v>
      </c>
      <c r="C18" s="1">
        <v>50</v>
      </c>
      <c r="D18" s="1">
        <v>11</v>
      </c>
      <c r="E18" s="1">
        <v>4</v>
      </c>
      <c r="F18" s="1">
        <v>5</v>
      </c>
      <c r="G18" s="1">
        <v>60</v>
      </c>
      <c r="H18" s="1">
        <f>(F18*G18)-C18</f>
        <v>250</v>
      </c>
      <c r="I18" s="1">
        <v>170</v>
      </c>
      <c r="J18" s="1"/>
      <c r="K18" s="1">
        <f>(F18*I18)-C18</f>
        <v>800</v>
      </c>
    </row>
    <row r="19" spans="2:11" x14ac:dyDescent="0.25">
      <c r="B19" s="1" t="s">
        <v>35</v>
      </c>
      <c r="C19" s="1">
        <v>150</v>
      </c>
      <c r="D19" s="1">
        <v>14</v>
      </c>
      <c r="E19" s="1">
        <v>4</v>
      </c>
      <c r="F19" s="1">
        <v>4</v>
      </c>
      <c r="G19" s="1">
        <v>50</v>
      </c>
      <c r="H19" s="1">
        <f>(F19*G19)-C19</f>
        <v>50</v>
      </c>
      <c r="I19" s="1">
        <v>150</v>
      </c>
      <c r="J19" s="1"/>
      <c r="K19" s="1">
        <f>(F19*I19)-C19</f>
        <v>450</v>
      </c>
    </row>
  </sheetData>
  <autoFilter ref="B14:K14" xr:uid="{48DFC638-AB35-4278-A5A3-43971CA0FA89}">
    <sortState xmlns:xlrd2="http://schemas.microsoft.com/office/spreadsheetml/2017/richdata2" ref="B15:K19">
      <sortCondition descending="1" ref="K14"/>
    </sortState>
  </autoFilter>
  <conditionalFormatting sqref="K4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7"/>
  <sheetViews>
    <sheetView workbookViewId="0">
      <selection activeCell="L19" sqref="L19"/>
    </sheetView>
  </sheetViews>
  <sheetFormatPr defaultRowHeight="15" x14ac:dyDescent="0.25"/>
  <cols>
    <col min="2" max="2" width="16.42578125" customWidth="1"/>
    <col min="3" max="3" width="11.140625" customWidth="1"/>
    <col min="4" max="4" width="12.28515625" customWidth="1"/>
    <col min="5" max="5" width="17.85546875" customWidth="1"/>
    <col min="6" max="6" width="10.85546875" customWidth="1"/>
    <col min="7" max="7" width="11" customWidth="1"/>
    <col min="8" max="8" width="13.42578125" customWidth="1"/>
    <col min="9" max="9" width="16.5703125" customWidth="1"/>
    <col min="10" max="10" width="17.7109375" customWidth="1"/>
    <col min="11" max="11" width="19.5703125" customWidth="1"/>
  </cols>
  <sheetData>
    <row r="1" spans="2:11" ht="15.75" thickBot="1" x14ac:dyDescent="0.3"/>
    <row r="2" spans="2:11" ht="16.5" thickTop="1" thickBot="1" x14ac:dyDescent="0.3">
      <c r="B2" s="2" t="s">
        <v>39</v>
      </c>
      <c r="C2" s="2"/>
      <c r="D2" s="2"/>
      <c r="E2" s="2"/>
      <c r="F2" s="2"/>
      <c r="G2" s="2"/>
      <c r="H2" s="2"/>
      <c r="I2" s="2"/>
      <c r="J2" s="2"/>
      <c r="K2" s="2"/>
    </row>
    <row r="3" spans="2:11" ht="15.75" thickTop="1" x14ac:dyDescent="0.25">
      <c r="B3" s="5" t="s">
        <v>2</v>
      </c>
      <c r="C3" s="5" t="s">
        <v>12</v>
      </c>
      <c r="D3" s="5" t="s">
        <v>13</v>
      </c>
      <c r="E3" s="5" t="s">
        <v>23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</row>
    <row r="4" spans="2:11" x14ac:dyDescent="0.25">
      <c r="B4" s="4" t="s">
        <v>46</v>
      </c>
      <c r="C4" s="4">
        <v>1000</v>
      </c>
      <c r="D4" s="4">
        <v>24</v>
      </c>
      <c r="E4" s="4">
        <v>1</v>
      </c>
      <c r="F4" s="4">
        <v>3000</v>
      </c>
      <c r="G4" s="4">
        <f t="shared" ref="G4:G11" si="0">SUM(F4,-1*C4)/D4</f>
        <v>83.333333333333329</v>
      </c>
      <c r="H4" s="4">
        <f t="shared" ref="H4:H11" si="1">SUM(F4,-1*C4)*E4</f>
        <v>2000</v>
      </c>
      <c r="I4" s="4">
        <v>3000</v>
      </c>
      <c r="J4" s="4">
        <f t="shared" ref="J4:J11" si="2">SUM(I4,-1*C4)/D4</f>
        <v>83.333333333333329</v>
      </c>
      <c r="K4" s="4">
        <f t="shared" ref="K4:K11" si="3">SUM(I4,-1*C4)*E4</f>
        <v>2000</v>
      </c>
    </row>
    <row r="5" spans="2:11" x14ac:dyDescent="0.25">
      <c r="B5" s="4" t="s">
        <v>45</v>
      </c>
      <c r="C5" s="4">
        <v>100</v>
      </c>
      <c r="D5" s="4">
        <v>13</v>
      </c>
      <c r="E5" s="4">
        <v>2</v>
      </c>
      <c r="F5" s="4">
        <v>320</v>
      </c>
      <c r="G5" s="4">
        <f t="shared" si="0"/>
        <v>16.923076923076923</v>
      </c>
      <c r="H5" s="4">
        <f t="shared" si="1"/>
        <v>440</v>
      </c>
      <c r="I5" s="4">
        <v>720</v>
      </c>
      <c r="J5" s="4">
        <f t="shared" si="2"/>
        <v>47.692307692307693</v>
      </c>
      <c r="K5" s="4">
        <f t="shared" si="3"/>
        <v>1240</v>
      </c>
    </row>
    <row r="6" spans="2:11" x14ac:dyDescent="0.25">
      <c r="B6" s="4" t="s">
        <v>41</v>
      </c>
      <c r="C6" s="4">
        <v>30</v>
      </c>
      <c r="D6" s="4">
        <v>8</v>
      </c>
      <c r="E6" s="4">
        <v>3</v>
      </c>
      <c r="F6" s="4">
        <v>160</v>
      </c>
      <c r="G6" s="4">
        <f t="shared" si="0"/>
        <v>16.25</v>
      </c>
      <c r="H6" s="4">
        <f t="shared" si="1"/>
        <v>390</v>
      </c>
      <c r="I6" s="4">
        <v>370</v>
      </c>
      <c r="J6" s="4">
        <f t="shared" si="2"/>
        <v>42.5</v>
      </c>
      <c r="K6" s="4">
        <f t="shared" si="3"/>
        <v>1020</v>
      </c>
    </row>
    <row r="7" spans="2:11" x14ac:dyDescent="0.25">
      <c r="B7" s="4" t="s">
        <v>43</v>
      </c>
      <c r="C7" s="4">
        <v>50</v>
      </c>
      <c r="D7" s="4">
        <v>4</v>
      </c>
      <c r="E7" s="4">
        <v>6</v>
      </c>
      <c r="F7" s="4">
        <v>80</v>
      </c>
      <c r="G7" s="4">
        <f t="shared" si="0"/>
        <v>7.5</v>
      </c>
      <c r="H7" s="4">
        <f t="shared" si="1"/>
        <v>180</v>
      </c>
      <c r="I7" s="4">
        <v>210</v>
      </c>
      <c r="J7" s="4">
        <f t="shared" si="2"/>
        <v>40</v>
      </c>
      <c r="K7" s="4">
        <f t="shared" si="3"/>
        <v>960</v>
      </c>
    </row>
    <row r="8" spans="2:11" x14ac:dyDescent="0.25">
      <c r="B8" s="4" t="s">
        <v>42</v>
      </c>
      <c r="C8" s="4">
        <v>20</v>
      </c>
      <c r="D8" s="4">
        <v>6</v>
      </c>
      <c r="E8" s="4">
        <v>4</v>
      </c>
      <c r="F8" s="4">
        <v>100</v>
      </c>
      <c r="G8" s="4">
        <f t="shared" si="0"/>
        <v>13.333333333333334</v>
      </c>
      <c r="H8" s="4">
        <f t="shared" si="1"/>
        <v>320</v>
      </c>
      <c r="I8" s="4">
        <v>250</v>
      </c>
      <c r="J8" s="4">
        <f t="shared" si="2"/>
        <v>38.333333333333336</v>
      </c>
      <c r="K8" s="4">
        <f t="shared" si="3"/>
        <v>920</v>
      </c>
    </row>
    <row r="9" spans="2:11" x14ac:dyDescent="0.25">
      <c r="B9" s="4" t="s">
        <v>40</v>
      </c>
      <c r="C9" s="4">
        <v>70</v>
      </c>
      <c r="D9" s="4">
        <v>7</v>
      </c>
      <c r="E9" s="4">
        <v>3</v>
      </c>
      <c r="F9" s="4">
        <v>150</v>
      </c>
      <c r="G9" s="4">
        <f t="shared" si="0"/>
        <v>11.428571428571429</v>
      </c>
      <c r="H9" s="4">
        <f t="shared" si="1"/>
        <v>240</v>
      </c>
      <c r="I9" s="4">
        <v>350</v>
      </c>
      <c r="J9" s="4">
        <f t="shared" si="2"/>
        <v>40</v>
      </c>
      <c r="K9" s="4">
        <f t="shared" si="3"/>
        <v>840</v>
      </c>
    </row>
    <row r="10" spans="2:11" x14ac:dyDescent="0.25">
      <c r="B10" s="4" t="s">
        <v>47</v>
      </c>
      <c r="C10" s="4">
        <v>60</v>
      </c>
      <c r="D10" s="4">
        <v>10</v>
      </c>
      <c r="E10" s="4">
        <v>2</v>
      </c>
      <c r="F10" s="4">
        <v>160</v>
      </c>
      <c r="G10" s="4">
        <f t="shared" si="0"/>
        <v>10</v>
      </c>
      <c r="H10" s="4">
        <f t="shared" si="1"/>
        <v>200</v>
      </c>
      <c r="I10" s="4">
        <v>370</v>
      </c>
      <c r="J10" s="4">
        <f t="shared" si="2"/>
        <v>31</v>
      </c>
      <c r="K10" s="4">
        <f t="shared" si="3"/>
        <v>620</v>
      </c>
    </row>
    <row r="11" spans="2:11" x14ac:dyDescent="0.25">
      <c r="B11" s="4" t="s">
        <v>44</v>
      </c>
      <c r="C11" s="4">
        <v>200</v>
      </c>
      <c r="D11" s="4">
        <v>12</v>
      </c>
      <c r="E11" s="4">
        <v>2</v>
      </c>
      <c r="F11" s="4">
        <v>290</v>
      </c>
      <c r="G11" s="4">
        <f t="shared" si="0"/>
        <v>7.5</v>
      </c>
      <c r="H11" s="4">
        <f t="shared" si="1"/>
        <v>180</v>
      </c>
      <c r="I11" s="4">
        <v>290</v>
      </c>
      <c r="J11" s="4">
        <f t="shared" si="2"/>
        <v>7.5</v>
      </c>
      <c r="K11" s="4">
        <f t="shared" si="3"/>
        <v>180</v>
      </c>
    </row>
    <row r="12" spans="2:11" ht="15.75" thickBot="1" x14ac:dyDescent="0.3"/>
    <row r="13" spans="2:11" ht="16.5" thickTop="1" thickBot="1" x14ac:dyDescent="0.3">
      <c r="B13" s="2" t="s">
        <v>48</v>
      </c>
      <c r="C13" s="2"/>
      <c r="D13" s="2"/>
      <c r="E13" s="2"/>
      <c r="F13" s="2"/>
      <c r="G13" s="2"/>
      <c r="H13" s="2"/>
      <c r="I13" s="2"/>
      <c r="J13" s="2"/>
      <c r="K13" s="2"/>
    </row>
    <row r="14" spans="2:11" ht="15.75" thickTop="1" x14ac:dyDescent="0.25">
      <c r="B14" s="5" t="s">
        <v>2</v>
      </c>
      <c r="C14" s="5" t="s">
        <v>12</v>
      </c>
      <c r="D14" s="5" t="s">
        <v>13</v>
      </c>
      <c r="E14" s="5" t="s">
        <v>22</v>
      </c>
      <c r="F14" s="5" t="s">
        <v>23</v>
      </c>
      <c r="G14" s="5" t="s">
        <v>14</v>
      </c>
      <c r="H14" s="5" t="s">
        <v>16</v>
      </c>
      <c r="I14" s="5" t="s">
        <v>17</v>
      </c>
      <c r="J14" s="5"/>
      <c r="K14" s="5" t="s">
        <v>19</v>
      </c>
    </row>
    <row r="15" spans="2:11" x14ac:dyDescent="0.25">
      <c r="B15" s="4" t="s">
        <v>49</v>
      </c>
      <c r="C15" s="4">
        <v>240</v>
      </c>
      <c r="D15" s="4">
        <v>7</v>
      </c>
      <c r="E15" s="4">
        <v>5</v>
      </c>
      <c r="F15" s="4">
        <v>5</v>
      </c>
      <c r="G15" s="4">
        <v>150</v>
      </c>
      <c r="H15" s="4">
        <f>(F15*G15)-C15</f>
        <v>510</v>
      </c>
      <c r="I15" s="4">
        <f>225*3</f>
        <v>675</v>
      </c>
      <c r="J15" s="4"/>
      <c r="K15" s="4">
        <f>(F15*I15)-C15</f>
        <v>3135</v>
      </c>
    </row>
    <row r="16" spans="2:11" x14ac:dyDescent="0.25">
      <c r="B16" s="4" t="s">
        <v>51</v>
      </c>
      <c r="C16" s="4">
        <v>60</v>
      </c>
      <c r="D16" s="4">
        <v>10</v>
      </c>
      <c r="E16" s="4">
        <v>3</v>
      </c>
      <c r="F16" s="4">
        <v>6</v>
      </c>
      <c r="G16" s="4">
        <v>80</v>
      </c>
      <c r="H16" s="4">
        <f>(F16*G16)-C16</f>
        <v>420</v>
      </c>
      <c r="I16" s="4">
        <v>240</v>
      </c>
      <c r="J16" s="4"/>
      <c r="K16" s="4">
        <f>(F16*I16)-C16</f>
        <v>1380</v>
      </c>
    </row>
    <row r="17" spans="2:11" x14ac:dyDescent="0.25">
      <c r="B17" s="4" t="s">
        <v>50</v>
      </c>
      <c r="C17" s="4">
        <v>20</v>
      </c>
      <c r="D17" s="4">
        <v>5</v>
      </c>
      <c r="E17" s="4">
        <v>5</v>
      </c>
      <c r="F17" s="4">
        <v>5</v>
      </c>
      <c r="G17" s="4">
        <v>60</v>
      </c>
      <c r="H17" s="4">
        <f>(F17*G17)-C17</f>
        <v>280</v>
      </c>
      <c r="I17" s="4">
        <v>170</v>
      </c>
      <c r="J17" s="4"/>
      <c r="K17" s="4">
        <f>(F17*I17)-C17</f>
        <v>830</v>
      </c>
    </row>
  </sheetData>
  <autoFilter ref="B14:K14" xr:uid="{644A9047-09BB-4093-8366-E89B0A274FD4}">
    <sortState xmlns:xlrd2="http://schemas.microsoft.com/office/spreadsheetml/2017/richdata2" ref="B15:K17">
      <sortCondition descending="1" ref="K14"/>
    </sortState>
  </autoFilter>
  <conditionalFormatting sqref="K4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3"/>
  <sheetViews>
    <sheetView workbookViewId="0">
      <selection activeCell="F11" sqref="F11"/>
    </sheetView>
  </sheetViews>
  <sheetFormatPr defaultRowHeight="15" x14ac:dyDescent="0.25"/>
  <cols>
    <col min="2" max="2" width="14.5703125" customWidth="1"/>
    <col min="3" max="3" width="11.42578125" customWidth="1"/>
    <col min="4" max="4" width="12.85546875" customWidth="1"/>
    <col min="5" max="5" width="13.5703125" customWidth="1"/>
  </cols>
  <sheetData>
    <row r="2" spans="2:5" x14ac:dyDescent="0.25">
      <c r="B2" t="s">
        <v>2</v>
      </c>
      <c r="C2" t="s">
        <v>14</v>
      </c>
      <c r="D2" t="s">
        <v>64</v>
      </c>
      <c r="E2" t="s">
        <v>65</v>
      </c>
    </row>
    <row r="3" spans="2:5" x14ac:dyDescent="0.25">
      <c r="B3" t="s">
        <v>58</v>
      </c>
      <c r="C3">
        <v>350</v>
      </c>
      <c r="D3">
        <v>285</v>
      </c>
      <c r="E3">
        <f t="shared" ref="E3:E13" si="0">D3/C3</f>
        <v>0.81428571428571428</v>
      </c>
    </row>
    <row r="4" spans="2:5" x14ac:dyDescent="0.25">
      <c r="B4" t="s">
        <v>54</v>
      </c>
      <c r="C4">
        <v>95</v>
      </c>
      <c r="D4">
        <v>375</v>
      </c>
      <c r="E4">
        <f t="shared" si="0"/>
        <v>3.9473684210526314</v>
      </c>
    </row>
    <row r="5" spans="2:5" x14ac:dyDescent="0.25">
      <c r="B5" t="s">
        <v>53</v>
      </c>
      <c r="C5">
        <v>50</v>
      </c>
      <c r="D5">
        <v>190</v>
      </c>
      <c r="E5">
        <f t="shared" si="0"/>
        <v>3.8</v>
      </c>
    </row>
    <row r="6" spans="2:5" x14ac:dyDescent="0.25">
      <c r="B6" t="s">
        <v>61</v>
      </c>
      <c r="C6">
        <v>225</v>
      </c>
      <c r="D6">
        <v>375</v>
      </c>
      <c r="E6">
        <f t="shared" si="0"/>
        <v>1.6666666666666667</v>
      </c>
    </row>
    <row r="7" spans="2:5" x14ac:dyDescent="0.25">
      <c r="B7" t="s">
        <v>56</v>
      </c>
      <c r="C7">
        <v>95</v>
      </c>
      <c r="D7">
        <v>285</v>
      </c>
      <c r="E7">
        <f t="shared" si="0"/>
        <v>3</v>
      </c>
    </row>
    <row r="8" spans="2:5" x14ac:dyDescent="0.25">
      <c r="B8" t="s">
        <v>62</v>
      </c>
      <c r="C8">
        <v>345</v>
      </c>
      <c r="D8">
        <v>562</v>
      </c>
      <c r="E8">
        <f t="shared" si="0"/>
        <v>1.6289855072463768</v>
      </c>
    </row>
    <row r="9" spans="2:5" x14ac:dyDescent="0.25">
      <c r="B9" t="s">
        <v>60</v>
      </c>
      <c r="C9">
        <v>190</v>
      </c>
      <c r="D9">
        <v>300</v>
      </c>
      <c r="E9">
        <f t="shared" si="0"/>
        <v>1.5789473684210527</v>
      </c>
    </row>
    <row r="10" spans="2:5" x14ac:dyDescent="0.25">
      <c r="B10" t="s">
        <v>59</v>
      </c>
      <c r="C10">
        <v>125</v>
      </c>
      <c r="D10">
        <v>200</v>
      </c>
      <c r="E10">
        <f t="shared" si="0"/>
        <v>1.6</v>
      </c>
    </row>
    <row r="11" spans="2:5" x14ac:dyDescent="0.25">
      <c r="B11" t="s">
        <v>63</v>
      </c>
      <c r="C11">
        <v>625</v>
      </c>
      <c r="D11">
        <v>1065</v>
      </c>
      <c r="E11">
        <f t="shared" si="0"/>
        <v>1.704</v>
      </c>
    </row>
    <row r="12" spans="2:5" x14ac:dyDescent="0.25">
      <c r="B12" t="s">
        <v>57</v>
      </c>
      <c r="C12">
        <v>65</v>
      </c>
      <c r="D12">
        <v>275</v>
      </c>
      <c r="E12">
        <f t="shared" si="0"/>
        <v>4.2307692307692308</v>
      </c>
    </row>
    <row r="13" spans="2:5" x14ac:dyDescent="0.25">
      <c r="B13" t="s">
        <v>55</v>
      </c>
      <c r="C13">
        <v>340</v>
      </c>
      <c r="D13">
        <v>470</v>
      </c>
      <c r="E13">
        <f t="shared" si="0"/>
        <v>1.3823529411764706</v>
      </c>
    </row>
  </sheetData>
  <autoFilter ref="B2:E2" xr:uid="{00000000-0009-0000-0000-000003000000}">
    <sortState xmlns:xlrd2="http://schemas.microsoft.com/office/spreadsheetml/2017/richdata2" ref="B3:E13">
      <sortCondition ref="B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9"/>
  <sheetViews>
    <sheetView tabSelected="1" zoomScale="85" zoomScaleNormal="85" workbookViewId="0">
      <selection activeCell="Q16" sqref="Q16"/>
    </sheetView>
  </sheetViews>
  <sheetFormatPr defaultRowHeight="15" x14ac:dyDescent="0.25"/>
  <cols>
    <col min="4" max="4" width="22" customWidth="1"/>
    <col min="5" max="5" width="21" customWidth="1"/>
    <col min="8" max="8" width="12.85546875" customWidth="1"/>
    <col min="9" max="9" width="21.28515625" customWidth="1"/>
    <col min="12" max="12" width="18.5703125" customWidth="1"/>
    <col min="13" max="13" width="30.5703125" customWidth="1"/>
    <col min="15" max="15" width="14.42578125" bestFit="1" customWidth="1"/>
  </cols>
  <sheetData>
    <row r="2" spans="2:16" x14ac:dyDescent="0.25">
      <c r="B2" t="s">
        <v>180</v>
      </c>
      <c r="C2">
        <v>1</v>
      </c>
      <c r="D2" s="8" t="s">
        <v>184</v>
      </c>
      <c r="E2" s="8" t="s">
        <v>183</v>
      </c>
      <c r="F2" t="s">
        <v>181</v>
      </c>
      <c r="G2">
        <v>1</v>
      </c>
      <c r="H2" s="7" t="s">
        <v>188</v>
      </c>
      <c r="I2" s="7" t="s">
        <v>190</v>
      </c>
      <c r="J2" t="s">
        <v>182</v>
      </c>
      <c r="K2">
        <v>1</v>
      </c>
      <c r="L2" s="6" t="s">
        <v>194</v>
      </c>
      <c r="M2" s="6"/>
      <c r="O2" t="s">
        <v>199</v>
      </c>
      <c r="P2">
        <f>COUNTIF(D2:D29,"Harvest Strawberries")</f>
        <v>5</v>
      </c>
    </row>
    <row r="3" spans="2:16" x14ac:dyDescent="0.25">
      <c r="C3">
        <v>2</v>
      </c>
      <c r="D3" s="8"/>
      <c r="E3" s="8"/>
      <c r="G3">
        <v>2</v>
      </c>
      <c r="H3" s="7"/>
      <c r="I3" s="7"/>
      <c r="K3">
        <v>2</v>
      </c>
      <c r="L3" s="6"/>
      <c r="M3" s="6"/>
      <c r="O3" t="s">
        <v>200</v>
      </c>
      <c r="P3">
        <v>2</v>
      </c>
    </row>
    <row r="4" spans="2:16" x14ac:dyDescent="0.25">
      <c r="C4">
        <v>3</v>
      </c>
      <c r="D4" s="8"/>
      <c r="E4" s="8"/>
      <c r="G4">
        <v>3</v>
      </c>
      <c r="H4" s="7"/>
      <c r="I4" s="7"/>
      <c r="K4">
        <v>3</v>
      </c>
      <c r="L4" s="6"/>
      <c r="M4" s="6" t="s">
        <v>196</v>
      </c>
      <c r="O4" t="s">
        <v>201</v>
      </c>
      <c r="P4">
        <v>17</v>
      </c>
    </row>
    <row r="5" spans="2:16" x14ac:dyDescent="0.25">
      <c r="C5">
        <v>4</v>
      </c>
      <c r="D5" s="8"/>
      <c r="E5" s="8"/>
      <c r="G5">
        <v>4</v>
      </c>
      <c r="H5" s="7"/>
      <c r="I5" s="7"/>
      <c r="K5">
        <v>4</v>
      </c>
      <c r="L5" s="6"/>
      <c r="M5" s="6"/>
      <c r="O5" t="s">
        <v>202</v>
      </c>
      <c r="P5">
        <v>2</v>
      </c>
    </row>
    <row r="6" spans="2:16" x14ac:dyDescent="0.25">
      <c r="C6">
        <v>5</v>
      </c>
      <c r="D6" s="8"/>
      <c r="E6" s="8"/>
      <c r="G6">
        <v>5</v>
      </c>
      <c r="H6" s="7"/>
      <c r="I6" s="7"/>
      <c r="K6">
        <v>5</v>
      </c>
      <c r="L6" s="6"/>
      <c r="M6" s="6"/>
      <c r="O6" t="s">
        <v>203</v>
      </c>
      <c r="P6">
        <v>2</v>
      </c>
    </row>
    <row r="7" spans="2:16" x14ac:dyDescent="0.25">
      <c r="C7">
        <v>6</v>
      </c>
      <c r="D7" s="8"/>
      <c r="E7" s="8"/>
      <c r="G7">
        <v>6</v>
      </c>
      <c r="H7" s="7"/>
      <c r="I7" s="7"/>
      <c r="K7">
        <v>6</v>
      </c>
      <c r="L7" s="6"/>
      <c r="M7" s="6"/>
      <c r="O7" t="s">
        <v>204</v>
      </c>
      <c r="P7">
        <v>1</v>
      </c>
    </row>
    <row r="8" spans="2:16" x14ac:dyDescent="0.25">
      <c r="C8">
        <v>7</v>
      </c>
      <c r="D8" s="8"/>
      <c r="E8" s="8"/>
      <c r="G8">
        <v>7</v>
      </c>
      <c r="H8" s="7"/>
      <c r="I8" s="7"/>
      <c r="K8">
        <v>7</v>
      </c>
      <c r="L8" s="6"/>
      <c r="M8" s="6"/>
      <c r="O8" t="s">
        <v>205</v>
      </c>
      <c r="P8">
        <v>1</v>
      </c>
    </row>
    <row r="9" spans="2:16" x14ac:dyDescent="0.25">
      <c r="C9">
        <v>8</v>
      </c>
      <c r="D9" s="8"/>
      <c r="E9" s="8"/>
      <c r="G9">
        <v>8</v>
      </c>
      <c r="H9" s="7"/>
      <c r="I9" s="7"/>
      <c r="K9">
        <v>8</v>
      </c>
      <c r="L9" s="6" t="s">
        <v>195</v>
      </c>
      <c r="M9" s="6"/>
      <c r="O9" t="s">
        <v>206</v>
      </c>
      <c r="P9">
        <v>15</v>
      </c>
    </row>
    <row r="10" spans="2:16" x14ac:dyDescent="0.25">
      <c r="C10">
        <v>9</v>
      </c>
      <c r="D10" s="8" t="s">
        <v>187</v>
      </c>
      <c r="E10" s="8"/>
      <c r="G10">
        <v>9</v>
      </c>
      <c r="H10" s="7"/>
      <c r="I10" s="7"/>
      <c r="K10">
        <v>9</v>
      </c>
      <c r="L10" s="6"/>
      <c r="M10" s="6"/>
    </row>
    <row r="11" spans="2:16" x14ac:dyDescent="0.25">
      <c r="C11">
        <v>10</v>
      </c>
      <c r="D11" s="8"/>
      <c r="E11" s="8"/>
      <c r="G11">
        <v>10</v>
      </c>
      <c r="H11" s="7"/>
      <c r="I11" s="7"/>
      <c r="K11">
        <v>10</v>
      </c>
      <c r="L11" s="6"/>
      <c r="M11" s="6"/>
    </row>
    <row r="12" spans="2:16" x14ac:dyDescent="0.25">
      <c r="C12">
        <v>11</v>
      </c>
      <c r="D12" s="8"/>
      <c r="E12" s="8"/>
      <c r="G12">
        <v>11</v>
      </c>
      <c r="H12" s="7"/>
      <c r="I12" s="7"/>
      <c r="K12">
        <v>11</v>
      </c>
      <c r="L12" s="6"/>
      <c r="M12" s="6"/>
    </row>
    <row r="13" spans="2:16" x14ac:dyDescent="0.25">
      <c r="C13">
        <v>12</v>
      </c>
      <c r="D13" s="8"/>
      <c r="E13" s="8"/>
      <c r="G13">
        <v>12</v>
      </c>
      <c r="H13" s="7" t="s">
        <v>189</v>
      </c>
      <c r="I13" s="7"/>
      <c r="K13">
        <v>12</v>
      </c>
      <c r="L13" s="6"/>
      <c r="M13" s="6"/>
    </row>
    <row r="14" spans="2:16" x14ac:dyDescent="0.25">
      <c r="C14">
        <v>13</v>
      </c>
      <c r="D14" s="8" t="s">
        <v>187</v>
      </c>
      <c r="E14" s="8"/>
      <c r="G14">
        <v>13</v>
      </c>
      <c r="H14" s="7" t="s">
        <v>189</v>
      </c>
      <c r="I14" s="7"/>
      <c r="K14">
        <v>13</v>
      </c>
      <c r="L14" s="6" t="s">
        <v>195</v>
      </c>
      <c r="M14" s="6"/>
    </row>
    <row r="15" spans="2:16" x14ac:dyDescent="0.25">
      <c r="C15">
        <v>14</v>
      </c>
      <c r="D15" s="8"/>
      <c r="E15" s="8" t="s">
        <v>185</v>
      </c>
      <c r="G15">
        <v>14</v>
      </c>
      <c r="H15" s="7" t="s">
        <v>189</v>
      </c>
      <c r="I15" s="7" t="s">
        <v>191</v>
      </c>
      <c r="K15">
        <v>14</v>
      </c>
      <c r="L15" s="6"/>
      <c r="M15" s="6"/>
    </row>
    <row r="16" spans="2:16" x14ac:dyDescent="0.25">
      <c r="C16">
        <v>15</v>
      </c>
      <c r="D16" s="8"/>
      <c r="E16" s="8"/>
      <c r="G16">
        <v>15</v>
      </c>
      <c r="H16" s="7" t="s">
        <v>189</v>
      </c>
      <c r="I16" s="7"/>
      <c r="K16">
        <v>15</v>
      </c>
      <c r="L16" s="6"/>
      <c r="M16" s="6"/>
    </row>
    <row r="17" spans="3:13" x14ac:dyDescent="0.25">
      <c r="C17">
        <v>16</v>
      </c>
      <c r="D17" s="8"/>
      <c r="E17" s="8"/>
      <c r="G17">
        <v>16</v>
      </c>
      <c r="H17" s="7" t="s">
        <v>189</v>
      </c>
      <c r="I17" s="7"/>
      <c r="K17">
        <v>16</v>
      </c>
      <c r="L17" s="6"/>
      <c r="M17" s="6" t="s">
        <v>197</v>
      </c>
    </row>
    <row r="18" spans="3:13" x14ac:dyDescent="0.25">
      <c r="C18">
        <v>17</v>
      </c>
      <c r="D18" s="8" t="s">
        <v>187</v>
      </c>
      <c r="E18" s="8"/>
      <c r="G18">
        <v>17</v>
      </c>
      <c r="H18" s="7" t="s">
        <v>189</v>
      </c>
      <c r="I18" s="7"/>
      <c r="K18">
        <v>17</v>
      </c>
      <c r="L18" s="6"/>
      <c r="M18" s="6"/>
    </row>
    <row r="19" spans="3:13" x14ac:dyDescent="0.25">
      <c r="C19">
        <v>18</v>
      </c>
      <c r="D19" s="8"/>
      <c r="E19" s="8"/>
      <c r="G19">
        <v>18</v>
      </c>
      <c r="H19" s="7" t="s">
        <v>189</v>
      </c>
      <c r="I19" s="7"/>
      <c r="K19">
        <v>18</v>
      </c>
      <c r="L19" s="6" t="s">
        <v>195</v>
      </c>
      <c r="M19" s="6"/>
    </row>
    <row r="20" spans="3:13" x14ac:dyDescent="0.25">
      <c r="C20">
        <v>19</v>
      </c>
      <c r="D20" s="8"/>
      <c r="E20" s="8"/>
      <c r="G20">
        <v>19</v>
      </c>
      <c r="H20" s="7" t="s">
        <v>189</v>
      </c>
      <c r="I20" s="7"/>
      <c r="K20">
        <v>19</v>
      </c>
      <c r="L20" s="6"/>
      <c r="M20" s="6"/>
    </row>
    <row r="21" spans="3:13" x14ac:dyDescent="0.25">
      <c r="C21">
        <v>20</v>
      </c>
      <c r="D21" s="8"/>
      <c r="E21" s="8"/>
      <c r="G21">
        <v>20</v>
      </c>
      <c r="H21" s="7" t="s">
        <v>189</v>
      </c>
      <c r="I21" s="7"/>
      <c r="K21">
        <v>20</v>
      </c>
      <c r="L21" s="6"/>
      <c r="M21" s="6"/>
    </row>
    <row r="22" spans="3:13" x14ac:dyDescent="0.25">
      <c r="C22">
        <v>21</v>
      </c>
      <c r="D22" s="8" t="s">
        <v>187</v>
      </c>
      <c r="E22" s="8"/>
      <c r="G22">
        <v>21</v>
      </c>
      <c r="H22" s="7" t="s">
        <v>189</v>
      </c>
      <c r="I22" s="7"/>
      <c r="K22">
        <v>21</v>
      </c>
      <c r="L22" s="6"/>
      <c r="M22" s="6"/>
    </row>
    <row r="23" spans="3:13" x14ac:dyDescent="0.25">
      <c r="C23">
        <v>22</v>
      </c>
      <c r="D23" s="8"/>
      <c r="E23" s="8"/>
      <c r="G23">
        <v>22</v>
      </c>
      <c r="H23" s="7" t="s">
        <v>189</v>
      </c>
      <c r="I23" s="7"/>
      <c r="K23">
        <v>22</v>
      </c>
      <c r="L23" s="6"/>
      <c r="M23" s="6"/>
    </row>
    <row r="24" spans="3:13" x14ac:dyDescent="0.25">
      <c r="C24">
        <v>23</v>
      </c>
      <c r="D24" s="8"/>
      <c r="E24" s="8"/>
      <c r="G24">
        <v>23</v>
      </c>
      <c r="H24" s="7" t="s">
        <v>189</v>
      </c>
      <c r="I24" s="7"/>
      <c r="K24">
        <v>23</v>
      </c>
      <c r="L24" s="6" t="s">
        <v>195</v>
      </c>
      <c r="M24" s="6"/>
    </row>
    <row r="25" spans="3:13" x14ac:dyDescent="0.25">
      <c r="C25">
        <v>24</v>
      </c>
      <c r="D25" s="8"/>
      <c r="E25" s="8"/>
      <c r="G25">
        <v>24</v>
      </c>
      <c r="H25" s="7" t="s">
        <v>189</v>
      </c>
      <c r="I25" s="7"/>
      <c r="K25">
        <v>24</v>
      </c>
      <c r="L25" s="6"/>
      <c r="M25" s="6" t="s">
        <v>198</v>
      </c>
    </row>
    <row r="26" spans="3:13" x14ac:dyDescent="0.25">
      <c r="C26">
        <v>25</v>
      </c>
      <c r="D26" s="8" t="s">
        <v>187</v>
      </c>
      <c r="E26" s="8"/>
      <c r="G26">
        <v>25</v>
      </c>
      <c r="H26" s="7" t="s">
        <v>189</v>
      </c>
      <c r="I26" s="7"/>
      <c r="K26">
        <v>25</v>
      </c>
      <c r="L26" s="6"/>
      <c r="M26" s="6"/>
    </row>
    <row r="27" spans="3:13" x14ac:dyDescent="0.25">
      <c r="C27">
        <v>26</v>
      </c>
      <c r="D27" s="8"/>
      <c r="E27" s="8"/>
      <c r="G27">
        <v>26</v>
      </c>
      <c r="H27" s="7" t="s">
        <v>189</v>
      </c>
      <c r="I27" s="7"/>
      <c r="K27">
        <v>26</v>
      </c>
      <c r="L27" s="6"/>
      <c r="M27" s="6"/>
    </row>
    <row r="28" spans="3:13" x14ac:dyDescent="0.25">
      <c r="C28">
        <v>27</v>
      </c>
      <c r="D28" s="8"/>
      <c r="E28" s="8" t="s">
        <v>186</v>
      </c>
      <c r="G28">
        <v>27</v>
      </c>
      <c r="H28" s="7" t="s">
        <v>189</v>
      </c>
      <c r="I28" s="7" t="s">
        <v>192</v>
      </c>
      <c r="K28">
        <v>27</v>
      </c>
      <c r="L28" s="6"/>
      <c r="M28" s="6"/>
    </row>
    <row r="29" spans="3:13" x14ac:dyDescent="0.25">
      <c r="C29">
        <v>28</v>
      </c>
      <c r="D29" s="8"/>
      <c r="E29" s="8"/>
      <c r="G29">
        <v>28</v>
      </c>
      <c r="H29" s="7" t="s">
        <v>189</v>
      </c>
      <c r="I29" s="7"/>
      <c r="K29">
        <v>28</v>
      </c>
      <c r="L29" s="6" t="s">
        <v>195</v>
      </c>
      <c r="M29" s="6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73"/>
  <sheetViews>
    <sheetView workbookViewId="0">
      <selection activeCell="H32" sqref="H32"/>
    </sheetView>
  </sheetViews>
  <sheetFormatPr defaultRowHeight="15" x14ac:dyDescent="0.25"/>
  <cols>
    <col min="2" max="2" width="18.42578125" customWidth="1"/>
    <col min="3" max="3" width="14.28515625" customWidth="1"/>
    <col min="5" max="5" width="13.85546875" bestFit="1" customWidth="1"/>
  </cols>
  <sheetData>
    <row r="2" spans="2:8" x14ac:dyDescent="0.25">
      <c r="B2" t="s">
        <v>2</v>
      </c>
      <c r="C2" t="s">
        <v>136</v>
      </c>
      <c r="D2" t="s">
        <v>135</v>
      </c>
      <c r="E2" t="s">
        <v>179</v>
      </c>
      <c r="G2" t="s">
        <v>137</v>
      </c>
      <c r="H2">
        <v>60</v>
      </c>
    </row>
    <row r="3" spans="2:8" x14ac:dyDescent="0.25">
      <c r="B3" t="s">
        <v>52</v>
      </c>
      <c r="C3">
        <v>190</v>
      </c>
      <c r="D3">
        <v>35</v>
      </c>
      <c r="E3">
        <f t="shared" ref="E3:E34" si="0">D3/C3</f>
        <v>0.18421052631578946</v>
      </c>
      <c r="G3" t="s">
        <v>138</v>
      </c>
      <c r="H3">
        <v>40</v>
      </c>
    </row>
    <row r="4" spans="2:8" x14ac:dyDescent="0.25">
      <c r="B4" t="s">
        <v>66</v>
      </c>
      <c r="C4">
        <f>190+200</f>
        <v>390</v>
      </c>
      <c r="D4">
        <v>125</v>
      </c>
      <c r="E4">
        <f t="shared" si="0"/>
        <v>0.32051282051282054</v>
      </c>
      <c r="G4" t="s">
        <v>139</v>
      </c>
      <c r="H4">
        <v>200</v>
      </c>
    </row>
    <row r="5" spans="2:8" x14ac:dyDescent="0.25">
      <c r="B5" t="s">
        <v>67</v>
      </c>
      <c r="C5">
        <f>H2+H3+H4</f>
        <v>300</v>
      </c>
      <c r="D5">
        <v>110</v>
      </c>
      <c r="E5">
        <f t="shared" si="0"/>
        <v>0.36666666666666664</v>
      </c>
      <c r="G5" t="s">
        <v>140</v>
      </c>
      <c r="H5">
        <f>100/3</f>
        <v>33.333333333333336</v>
      </c>
    </row>
    <row r="6" spans="2:8" x14ac:dyDescent="0.25">
      <c r="B6" t="s">
        <v>68</v>
      </c>
      <c r="C6">
        <f>'Animal Products'!D10+Spring!I7</f>
        <v>600</v>
      </c>
      <c r="D6">
        <v>300</v>
      </c>
      <c r="E6">
        <f t="shared" si="0"/>
        <v>0.5</v>
      </c>
      <c r="G6" t="s">
        <v>141</v>
      </c>
      <c r="H6">
        <v>45</v>
      </c>
    </row>
    <row r="7" spans="2:8" x14ac:dyDescent="0.25">
      <c r="B7" t="s">
        <v>69</v>
      </c>
      <c r="C7">
        <f>H6+H7+H18</f>
        <v>175</v>
      </c>
      <c r="D7">
        <v>100</v>
      </c>
      <c r="E7">
        <f t="shared" si="0"/>
        <v>0.5714285714285714</v>
      </c>
      <c r="G7" t="s">
        <v>142</v>
      </c>
      <c r="H7">
        <v>30</v>
      </c>
    </row>
    <row r="8" spans="2:8" x14ac:dyDescent="0.25">
      <c r="B8" t="s">
        <v>70</v>
      </c>
      <c r="C8">
        <f>H4+Spring!I9+'Animal Products'!D10</f>
        <v>520</v>
      </c>
      <c r="D8">
        <v>120</v>
      </c>
      <c r="E8">
        <f t="shared" si="0"/>
        <v>0.23076923076923078</v>
      </c>
      <c r="G8" t="s">
        <v>143</v>
      </c>
      <c r="H8">
        <v>200</v>
      </c>
    </row>
    <row r="9" spans="2:8" x14ac:dyDescent="0.25">
      <c r="B9" t="s">
        <v>71</v>
      </c>
      <c r="C9">
        <f>Summer!I19+Fall!I6</f>
        <v>520</v>
      </c>
      <c r="D9">
        <v>120</v>
      </c>
      <c r="E9">
        <f t="shared" si="0"/>
        <v>0.23076923076923078</v>
      </c>
      <c r="G9" t="s">
        <v>144</v>
      </c>
      <c r="H9">
        <v>80</v>
      </c>
    </row>
    <row r="10" spans="2:8" x14ac:dyDescent="0.25">
      <c r="B10" t="s">
        <v>72</v>
      </c>
      <c r="C10">
        <f>'Animal Products'!D10+Cooking!C3+Cooking!C20+Cooking!C19</f>
        <v>1090</v>
      </c>
      <c r="D10">
        <v>350</v>
      </c>
      <c r="E10">
        <f t="shared" si="0"/>
        <v>0.32110091743119268</v>
      </c>
      <c r="G10" t="s">
        <v>145</v>
      </c>
      <c r="H10">
        <v>20</v>
      </c>
    </row>
    <row r="11" spans="2:8" x14ac:dyDescent="0.25">
      <c r="B11" t="s">
        <v>73</v>
      </c>
      <c r="C11">
        <f>H9+H18+Cooking!H8</f>
        <v>380</v>
      </c>
      <c r="D11">
        <v>150</v>
      </c>
      <c r="E11">
        <f t="shared" si="0"/>
        <v>0.39473684210526316</v>
      </c>
      <c r="G11" t="s">
        <v>146</v>
      </c>
      <c r="H11">
        <v>75</v>
      </c>
    </row>
    <row r="12" spans="2:8" x14ac:dyDescent="0.25">
      <c r="B12" t="s">
        <v>74</v>
      </c>
      <c r="C12">
        <f>H10+H18+'Animal Products'!D12</f>
        <v>395</v>
      </c>
      <c r="D12">
        <v>225</v>
      </c>
      <c r="E12">
        <f t="shared" si="0"/>
        <v>0.569620253164557</v>
      </c>
      <c r="G12" t="s">
        <v>147</v>
      </c>
      <c r="H12">
        <v>40</v>
      </c>
    </row>
    <row r="13" spans="2:8" x14ac:dyDescent="0.25">
      <c r="B13" t="s">
        <v>75</v>
      </c>
      <c r="C13">
        <f>H11+Spring!I10+Cooking!C37</f>
        <v>575</v>
      </c>
      <c r="D13">
        <v>250</v>
      </c>
      <c r="E13">
        <f t="shared" si="0"/>
        <v>0.43478260869565216</v>
      </c>
      <c r="G13" t="s">
        <v>148</v>
      </c>
      <c r="H13">
        <v>150</v>
      </c>
    </row>
    <row r="14" spans="2:8" x14ac:dyDescent="0.25">
      <c r="B14" t="s">
        <v>76</v>
      </c>
      <c r="C14">
        <f>H12+H13+H8</f>
        <v>390</v>
      </c>
      <c r="D14">
        <v>200</v>
      </c>
      <c r="E14">
        <f t="shared" si="0"/>
        <v>0.51282051282051277</v>
      </c>
      <c r="G14" t="s">
        <v>149</v>
      </c>
      <c r="H14">
        <v>30</v>
      </c>
    </row>
    <row r="15" spans="2:8" x14ac:dyDescent="0.25">
      <c r="B15" t="s">
        <v>77</v>
      </c>
      <c r="C15">
        <f>H18+Summer!I19+'Animal Products'!D10</f>
        <v>450</v>
      </c>
      <c r="D15">
        <v>300</v>
      </c>
      <c r="E15">
        <f t="shared" si="0"/>
        <v>0.66666666666666663</v>
      </c>
      <c r="G15" t="s">
        <v>150</v>
      </c>
      <c r="H15">
        <v>75</v>
      </c>
    </row>
    <row r="16" spans="2:8" x14ac:dyDescent="0.25">
      <c r="B16" t="s">
        <v>78</v>
      </c>
      <c r="C16">
        <f>2*Spring!I16</f>
        <v>260</v>
      </c>
      <c r="D16">
        <v>100</v>
      </c>
      <c r="E16">
        <f t="shared" si="0"/>
        <v>0.38461538461538464</v>
      </c>
      <c r="G16" t="s">
        <v>151</v>
      </c>
      <c r="H16">
        <v>100</v>
      </c>
    </row>
    <row r="17" spans="2:8" x14ac:dyDescent="0.25">
      <c r="B17" t="s">
        <v>79</v>
      </c>
      <c r="C17">
        <f>H5+Fall!I11</f>
        <v>323.33333333333331</v>
      </c>
      <c r="D17">
        <v>200</v>
      </c>
      <c r="E17">
        <f t="shared" si="0"/>
        <v>0.61855670103092786</v>
      </c>
      <c r="G17" t="s">
        <v>152</v>
      </c>
      <c r="H17">
        <v>100</v>
      </c>
    </row>
    <row r="18" spans="2:8" x14ac:dyDescent="0.25">
      <c r="B18" t="s">
        <v>80</v>
      </c>
      <c r="C18">
        <f>4*H14</f>
        <v>120</v>
      </c>
      <c r="D18">
        <v>150</v>
      </c>
      <c r="E18">
        <f t="shared" si="0"/>
        <v>1.25</v>
      </c>
      <c r="G18" t="s">
        <v>153</v>
      </c>
      <c r="H18">
        <v>100</v>
      </c>
    </row>
    <row r="19" spans="2:8" x14ac:dyDescent="0.25">
      <c r="B19" t="s">
        <v>81</v>
      </c>
      <c r="C19">
        <f>H8+Spring!I8</f>
        <v>410</v>
      </c>
      <c r="D19">
        <v>120</v>
      </c>
      <c r="E19">
        <f t="shared" si="0"/>
        <v>0.29268292682926828</v>
      </c>
      <c r="G19" t="s">
        <v>154</v>
      </c>
      <c r="H19">
        <v>65</v>
      </c>
    </row>
    <row r="20" spans="2:8" x14ac:dyDescent="0.25">
      <c r="B20" t="s">
        <v>82</v>
      </c>
      <c r="C20">
        <f>'Animal Products'!D5+H18</f>
        <v>290</v>
      </c>
      <c r="D20">
        <v>80</v>
      </c>
      <c r="E20">
        <f t="shared" si="0"/>
        <v>0.27586206896551724</v>
      </c>
      <c r="G20" t="s">
        <v>155</v>
      </c>
      <c r="H20">
        <v>15</v>
      </c>
    </row>
    <row r="21" spans="2:8" x14ac:dyDescent="0.25">
      <c r="B21" t="s">
        <v>83</v>
      </c>
      <c r="C21">
        <f>H15+Fall!I4+Spring!I5</f>
        <v>3345</v>
      </c>
      <c r="D21">
        <v>300</v>
      </c>
      <c r="E21">
        <f t="shared" si="0"/>
        <v>8.9686098654708515E-2</v>
      </c>
      <c r="G21" t="s">
        <v>156</v>
      </c>
      <c r="H21">
        <v>300</v>
      </c>
    </row>
    <row r="22" spans="2:8" x14ac:dyDescent="0.25">
      <c r="B22" t="s">
        <v>84</v>
      </c>
      <c r="C22">
        <f>H16+C37+Summer!I7+'Animal Products'!D5</f>
        <v>940</v>
      </c>
      <c r="D22">
        <v>500</v>
      </c>
      <c r="E22">
        <f t="shared" si="0"/>
        <v>0.53191489361702127</v>
      </c>
      <c r="G22" t="s">
        <v>157</v>
      </c>
      <c r="H22">
        <v>60</v>
      </c>
    </row>
    <row r="23" spans="2:8" x14ac:dyDescent="0.25">
      <c r="B23" t="s">
        <v>85</v>
      </c>
      <c r="C23">
        <f>H17+H8+H18</f>
        <v>400</v>
      </c>
      <c r="D23">
        <v>150</v>
      </c>
      <c r="E23">
        <f t="shared" si="0"/>
        <v>0.375</v>
      </c>
      <c r="G23" t="s">
        <v>158</v>
      </c>
      <c r="H23">
        <v>85</v>
      </c>
    </row>
    <row r="24" spans="2:8" x14ac:dyDescent="0.25">
      <c r="B24" t="s">
        <v>86</v>
      </c>
      <c r="C24">
        <f>Summer!I18+'Animal Products'!D10</f>
        <v>370</v>
      </c>
      <c r="D24">
        <v>200</v>
      </c>
      <c r="E24">
        <f t="shared" si="0"/>
        <v>0.54054054054054057</v>
      </c>
      <c r="G24" t="s">
        <v>159</v>
      </c>
      <c r="H24">
        <v>20</v>
      </c>
    </row>
    <row r="25" spans="2:8" x14ac:dyDescent="0.25">
      <c r="B25" t="s">
        <v>87</v>
      </c>
      <c r="C25">
        <f>H18</f>
        <v>100</v>
      </c>
      <c r="D25">
        <v>60</v>
      </c>
      <c r="E25">
        <f t="shared" si="0"/>
        <v>0.6</v>
      </c>
      <c r="G25" t="s">
        <v>160</v>
      </c>
      <c r="H25">
        <v>200</v>
      </c>
    </row>
    <row r="26" spans="2:8" x14ac:dyDescent="0.25">
      <c r="B26" t="s">
        <v>88</v>
      </c>
      <c r="C26">
        <f>H21+H22+H12</f>
        <v>400</v>
      </c>
      <c r="D26">
        <v>250</v>
      </c>
      <c r="E26">
        <f t="shared" si="0"/>
        <v>0.625</v>
      </c>
      <c r="G26" t="s">
        <v>162</v>
      </c>
      <c r="H26">
        <v>25</v>
      </c>
    </row>
    <row r="27" spans="2:8" x14ac:dyDescent="0.25">
      <c r="B27" t="s">
        <v>89</v>
      </c>
      <c r="C27">
        <f>H19+H20</f>
        <v>80</v>
      </c>
      <c r="D27">
        <v>100</v>
      </c>
      <c r="E27">
        <f t="shared" si="0"/>
        <v>1.25</v>
      </c>
      <c r="G27" t="s">
        <v>163</v>
      </c>
      <c r="H27">
        <v>40</v>
      </c>
    </row>
    <row r="28" spans="2:8" x14ac:dyDescent="0.25">
      <c r="B28" t="s">
        <v>90</v>
      </c>
      <c r="C28">
        <f>H18+H5+'Animal Products'!D5</f>
        <v>323.33333333333337</v>
      </c>
      <c r="D28">
        <v>200</v>
      </c>
      <c r="E28">
        <f t="shared" si="0"/>
        <v>0.61855670103092775</v>
      </c>
      <c r="G28" t="s">
        <v>164</v>
      </c>
      <c r="H28">
        <v>70</v>
      </c>
    </row>
    <row r="29" spans="2:8" x14ac:dyDescent="0.25">
      <c r="B29" t="s">
        <v>91</v>
      </c>
      <c r="C29">
        <f>H18+H5+Summer!I4+'Animal Products'!D5</f>
        <v>2573.3333333333335</v>
      </c>
      <c r="D29">
        <v>480</v>
      </c>
      <c r="E29">
        <f t="shared" si="0"/>
        <v>0.18652849740932642</v>
      </c>
      <c r="G29" t="s">
        <v>165</v>
      </c>
      <c r="H29">
        <v>25</v>
      </c>
    </row>
    <row r="30" spans="2:8" x14ac:dyDescent="0.25">
      <c r="B30" t="s">
        <v>92</v>
      </c>
      <c r="C30">
        <f>H18+H5+Spring!I4</f>
        <v>793.33333333333337</v>
      </c>
      <c r="D30">
        <v>400</v>
      </c>
      <c r="E30">
        <f t="shared" si="0"/>
        <v>0.50420168067226889</v>
      </c>
      <c r="G30" t="s">
        <v>166</v>
      </c>
      <c r="H30">
        <v>240</v>
      </c>
    </row>
    <row r="31" spans="2:8" x14ac:dyDescent="0.25">
      <c r="B31" t="s">
        <v>93</v>
      </c>
      <c r="C31">
        <f>H18+H5+'Animal Products'!D5</f>
        <v>323.33333333333337</v>
      </c>
      <c r="D31">
        <v>140</v>
      </c>
      <c r="E31">
        <f t="shared" si="0"/>
        <v>0.43298969072164945</v>
      </c>
      <c r="G31" t="s">
        <v>167</v>
      </c>
      <c r="H31">
        <v>90</v>
      </c>
    </row>
    <row r="32" spans="2:8" x14ac:dyDescent="0.25">
      <c r="B32" t="s">
        <v>94</v>
      </c>
      <c r="C32">
        <f>H18+Summer!I19</f>
        <v>250</v>
      </c>
      <c r="D32">
        <v>120</v>
      </c>
      <c r="E32">
        <f t="shared" si="0"/>
        <v>0.48</v>
      </c>
      <c r="G32" t="s">
        <v>168</v>
      </c>
      <c r="H32">
        <v>150</v>
      </c>
    </row>
    <row r="33" spans="2:8" x14ac:dyDescent="0.25">
      <c r="B33" t="s">
        <v>95</v>
      </c>
      <c r="C33">
        <f>H23+H8</f>
        <v>285</v>
      </c>
      <c r="D33">
        <v>120</v>
      </c>
      <c r="E33">
        <f t="shared" si="0"/>
        <v>0.42105263157894735</v>
      </c>
      <c r="G33" t="s">
        <v>169</v>
      </c>
      <c r="H33">
        <v>90</v>
      </c>
    </row>
    <row r="34" spans="2:8" x14ac:dyDescent="0.25">
      <c r="B34" t="s">
        <v>96</v>
      </c>
      <c r="C34">
        <f>H23+Summer!I18</f>
        <v>255</v>
      </c>
      <c r="D34">
        <v>175</v>
      </c>
      <c r="E34">
        <f t="shared" si="0"/>
        <v>0.68627450980392157</v>
      </c>
      <c r="G34" t="s">
        <v>170</v>
      </c>
      <c r="H34">
        <v>300</v>
      </c>
    </row>
    <row r="35" spans="2:8" x14ac:dyDescent="0.25">
      <c r="B35" t="s">
        <v>97</v>
      </c>
      <c r="C35">
        <f>H14</f>
        <v>30</v>
      </c>
      <c r="D35">
        <v>75</v>
      </c>
      <c r="E35">
        <f t="shared" ref="E35:E66" si="1">D35/C35</f>
        <v>2.5</v>
      </c>
      <c r="G35" t="s">
        <v>171</v>
      </c>
      <c r="H35">
        <v>90</v>
      </c>
    </row>
    <row r="36" spans="2:8" x14ac:dyDescent="0.25">
      <c r="B36" t="s">
        <v>98</v>
      </c>
      <c r="C36">
        <f>H25+H24+H14</f>
        <v>250</v>
      </c>
      <c r="D36">
        <v>220</v>
      </c>
      <c r="E36">
        <f t="shared" si="1"/>
        <v>0.88</v>
      </c>
      <c r="G36" t="s">
        <v>172</v>
      </c>
      <c r="H36">
        <v>50</v>
      </c>
    </row>
    <row r="37" spans="2:8" x14ac:dyDescent="0.25">
      <c r="B37" t="s">
        <v>99</v>
      </c>
      <c r="C37">
        <f>Summer!I16</f>
        <v>450</v>
      </c>
      <c r="D37">
        <v>50</v>
      </c>
      <c r="E37">
        <f t="shared" si="1"/>
        <v>0.1111111111111111</v>
      </c>
      <c r="G37" t="s">
        <v>173</v>
      </c>
      <c r="H37">
        <v>120</v>
      </c>
    </row>
    <row r="38" spans="2:8" x14ac:dyDescent="0.25">
      <c r="B38" t="s">
        <v>100</v>
      </c>
      <c r="C38">
        <f>Summer!I7+Spring!I4</f>
        <v>860</v>
      </c>
      <c r="D38">
        <v>400</v>
      </c>
      <c r="E38">
        <f t="shared" si="1"/>
        <v>0.46511627906976744</v>
      </c>
      <c r="G38" t="s">
        <v>174</v>
      </c>
      <c r="H38">
        <v>65</v>
      </c>
    </row>
    <row r="39" spans="2:8" x14ac:dyDescent="0.25">
      <c r="B39" t="s">
        <v>101</v>
      </c>
      <c r="C39">
        <f>Summer!I19+Fall!I16</f>
        <v>390</v>
      </c>
      <c r="D39">
        <v>200</v>
      </c>
      <c r="E39">
        <f t="shared" si="1"/>
        <v>0.51282051282051277</v>
      </c>
      <c r="G39" t="s">
        <v>175</v>
      </c>
      <c r="H39">
        <v>75</v>
      </c>
    </row>
    <row r="40" spans="2:8" x14ac:dyDescent="0.25">
      <c r="B40" t="s">
        <v>102</v>
      </c>
      <c r="C40">
        <f>H25+H5+'Animal Products'!D10</f>
        <v>433.33333333333337</v>
      </c>
      <c r="D40">
        <v>260</v>
      </c>
      <c r="E40">
        <f t="shared" si="1"/>
        <v>0.6</v>
      </c>
      <c r="G40" t="s">
        <v>176</v>
      </c>
      <c r="H40">
        <v>30</v>
      </c>
    </row>
    <row r="41" spans="2:8" x14ac:dyDescent="0.25">
      <c r="B41" t="s">
        <v>103</v>
      </c>
      <c r="C41">
        <f>H5+'Animal Products'!D10</f>
        <v>233.33333333333334</v>
      </c>
      <c r="D41">
        <v>120</v>
      </c>
      <c r="E41">
        <f t="shared" si="1"/>
        <v>0.51428571428571423</v>
      </c>
      <c r="G41" t="s">
        <v>177</v>
      </c>
      <c r="H41">
        <v>200</v>
      </c>
    </row>
    <row r="42" spans="2:8" x14ac:dyDescent="0.25">
      <c r="B42" t="s">
        <v>104</v>
      </c>
      <c r="C42">
        <f>H18+H5+Summer!I15+'Animal Products'!D5</f>
        <v>623.33333333333337</v>
      </c>
      <c r="D42">
        <v>150</v>
      </c>
      <c r="E42">
        <f t="shared" si="1"/>
        <v>0.24064171122994651</v>
      </c>
      <c r="G42" t="s">
        <v>178</v>
      </c>
      <c r="H42">
        <v>100</v>
      </c>
    </row>
    <row r="43" spans="2:8" x14ac:dyDescent="0.25">
      <c r="B43" t="s">
        <v>105</v>
      </c>
      <c r="C43">
        <f>Fall!I11+Fall!I9</f>
        <v>640</v>
      </c>
      <c r="D43">
        <v>350</v>
      </c>
      <c r="E43">
        <f t="shared" si="1"/>
        <v>0.546875</v>
      </c>
    </row>
    <row r="44" spans="2:8" x14ac:dyDescent="0.25">
      <c r="B44" t="s">
        <v>106</v>
      </c>
      <c r="C44">
        <f>Fall!I9+'Animal Products'!D10</f>
        <v>550</v>
      </c>
      <c r="D44">
        <v>300</v>
      </c>
      <c r="E44">
        <f t="shared" si="1"/>
        <v>0.54545454545454541</v>
      </c>
    </row>
    <row r="45" spans="2:8" x14ac:dyDescent="0.25">
      <c r="B45" t="s">
        <v>107</v>
      </c>
      <c r="C45">
        <f>Fall!I7+Fall!I15/3+Fall!I5</f>
        <v>1155</v>
      </c>
      <c r="D45">
        <v>220</v>
      </c>
      <c r="E45">
        <f t="shared" si="1"/>
        <v>0.19047619047619047</v>
      </c>
    </row>
    <row r="46" spans="2:8" x14ac:dyDescent="0.25">
      <c r="B46" t="s">
        <v>108</v>
      </c>
      <c r="C46">
        <f>H5+Fall!I15/3</f>
        <v>258.33333333333331</v>
      </c>
      <c r="D46">
        <v>120</v>
      </c>
      <c r="E46">
        <f t="shared" si="1"/>
        <v>0.46451612903225808</v>
      </c>
    </row>
    <row r="47" spans="2:8" x14ac:dyDescent="0.25">
      <c r="B47" t="s">
        <v>161</v>
      </c>
      <c r="C47">
        <f>C25+H31+Fall!I15/3</f>
        <v>415</v>
      </c>
      <c r="D47">
        <v>165</v>
      </c>
      <c r="E47">
        <f t="shared" si="1"/>
        <v>0.39759036144578314</v>
      </c>
    </row>
    <row r="48" spans="2:8" x14ac:dyDescent="0.25">
      <c r="B48" t="s">
        <v>109</v>
      </c>
      <c r="C48">
        <f>C4+Spring!I9</f>
        <v>510</v>
      </c>
      <c r="D48">
        <v>150</v>
      </c>
      <c r="E48">
        <f t="shared" si="1"/>
        <v>0.29411764705882354</v>
      </c>
    </row>
    <row r="49" spans="2:5" x14ac:dyDescent="0.25">
      <c r="B49" t="s">
        <v>110</v>
      </c>
      <c r="C49">
        <f>C25+H26+Fall!I16</f>
        <v>365</v>
      </c>
      <c r="D49">
        <v>180</v>
      </c>
      <c r="E49">
        <f t="shared" si="1"/>
        <v>0.49315068493150682</v>
      </c>
    </row>
    <row r="50" spans="2:5" x14ac:dyDescent="0.25">
      <c r="B50" t="s">
        <v>111</v>
      </c>
      <c r="C50">
        <f>2*H27+C19</f>
        <v>490</v>
      </c>
      <c r="D50">
        <v>220</v>
      </c>
      <c r="E50">
        <f t="shared" si="1"/>
        <v>0.44897959183673469</v>
      </c>
    </row>
    <row r="51" spans="2:5" x14ac:dyDescent="0.25">
      <c r="B51" t="s">
        <v>112</v>
      </c>
      <c r="C51">
        <f>2*H26+H5+'Animal Products'!D10</f>
        <v>283.33333333333337</v>
      </c>
      <c r="D51">
        <v>200</v>
      </c>
      <c r="E51">
        <f t="shared" si="1"/>
        <v>0.70588235294117641</v>
      </c>
    </row>
    <row r="52" spans="2:5" x14ac:dyDescent="0.25">
      <c r="B52" t="s">
        <v>113</v>
      </c>
      <c r="C52">
        <f>H28+H26</f>
        <v>95</v>
      </c>
      <c r="D52">
        <v>100</v>
      </c>
      <c r="E52">
        <f t="shared" si="1"/>
        <v>1.0526315789473684</v>
      </c>
    </row>
    <row r="53" spans="2:5" x14ac:dyDescent="0.25">
      <c r="B53" t="s">
        <v>114</v>
      </c>
      <c r="C53">
        <f>4*H20</f>
        <v>60</v>
      </c>
      <c r="D53">
        <v>100</v>
      </c>
      <c r="E53">
        <f t="shared" si="1"/>
        <v>1.6666666666666667</v>
      </c>
    </row>
    <row r="54" spans="2:5" x14ac:dyDescent="0.25">
      <c r="B54" t="s">
        <v>115</v>
      </c>
      <c r="C54">
        <f>2*H29</f>
        <v>50</v>
      </c>
      <c r="D54">
        <v>150</v>
      </c>
      <c r="E54">
        <f t="shared" si="1"/>
        <v>3</v>
      </c>
    </row>
    <row r="55" spans="2:5" x14ac:dyDescent="0.25">
      <c r="B55" t="s">
        <v>116</v>
      </c>
      <c r="C55">
        <f>2*H30+H5+H18</f>
        <v>613.33333333333337</v>
      </c>
      <c r="D55">
        <v>260</v>
      </c>
      <c r="E55">
        <f t="shared" si="1"/>
        <v>0.42391304347826086</v>
      </c>
    </row>
    <row r="56" spans="2:5" x14ac:dyDescent="0.25">
      <c r="B56" t="s">
        <v>117</v>
      </c>
      <c r="C56">
        <f>Fall!I5+'Animal Products'!D10</f>
        <v>920</v>
      </c>
      <c r="D56">
        <v>210</v>
      </c>
      <c r="E56">
        <f t="shared" si="1"/>
        <v>0.22826086956521738</v>
      </c>
    </row>
    <row r="57" spans="2:5" x14ac:dyDescent="0.25">
      <c r="B57" t="s">
        <v>118</v>
      </c>
      <c r="C57">
        <f>H26+H12+H8+Spring!I5</f>
        <v>535</v>
      </c>
      <c r="D57">
        <v>335</v>
      </c>
      <c r="E57">
        <f t="shared" si="1"/>
        <v>0.62616822429906538</v>
      </c>
    </row>
    <row r="58" spans="2:5" x14ac:dyDescent="0.25">
      <c r="B58" t="s">
        <v>119</v>
      </c>
      <c r="C58">
        <f>3*H31</f>
        <v>270</v>
      </c>
      <c r="D58">
        <v>270</v>
      </c>
      <c r="E58">
        <f t="shared" si="1"/>
        <v>1</v>
      </c>
    </row>
    <row r="59" spans="2:5" x14ac:dyDescent="0.25">
      <c r="B59" t="s">
        <v>120</v>
      </c>
      <c r="C59">
        <f>H18+H5+Fall!I9+'Animal Products'!D10</f>
        <v>683.33333333333337</v>
      </c>
      <c r="D59">
        <v>385</v>
      </c>
      <c r="E59">
        <f t="shared" si="1"/>
        <v>0.56341463414634141</v>
      </c>
    </row>
    <row r="60" spans="2:5" x14ac:dyDescent="0.25">
      <c r="B60" t="s">
        <v>121</v>
      </c>
      <c r="C60">
        <f>H8+H4+Summer!I6</f>
        <v>1150</v>
      </c>
      <c r="D60">
        <v>300</v>
      </c>
      <c r="E60">
        <f t="shared" si="1"/>
        <v>0.2608695652173913</v>
      </c>
    </row>
    <row r="61" spans="2:5" x14ac:dyDescent="0.25">
      <c r="B61" t="s">
        <v>122</v>
      </c>
      <c r="C61">
        <f>H32+Summer!I15/3+Summer!I4</f>
        <v>2500</v>
      </c>
      <c r="D61">
        <v>450</v>
      </c>
      <c r="E61">
        <f t="shared" si="1"/>
        <v>0.18</v>
      </c>
    </row>
    <row r="62" spans="2:5" x14ac:dyDescent="0.25">
      <c r="B62" t="s">
        <v>123</v>
      </c>
      <c r="C62">
        <f>2*H33+H18+H5</f>
        <v>313.33333333333331</v>
      </c>
      <c r="D62">
        <v>260</v>
      </c>
      <c r="E62">
        <f t="shared" si="1"/>
        <v>0.82978723404255328</v>
      </c>
    </row>
    <row r="63" spans="2:5" x14ac:dyDescent="0.25">
      <c r="B63" t="s">
        <v>124</v>
      </c>
      <c r="C63">
        <f>Fall!H15/3+Cooking!H5++Cooking!H34</f>
        <v>503.33333333333337</v>
      </c>
      <c r="D63">
        <v>175</v>
      </c>
      <c r="E63">
        <f t="shared" si="1"/>
        <v>0.34768211920529801</v>
      </c>
    </row>
    <row r="64" spans="2:5" x14ac:dyDescent="0.25">
      <c r="B64" t="s">
        <v>125</v>
      </c>
      <c r="C64">
        <f>C25+H8+Summer!I19</f>
        <v>450</v>
      </c>
      <c r="D64">
        <v>210</v>
      </c>
      <c r="E64">
        <f t="shared" si="1"/>
        <v>0.46666666666666667</v>
      </c>
    </row>
    <row r="65" spans="2:5" x14ac:dyDescent="0.25">
      <c r="B65" t="s">
        <v>126</v>
      </c>
      <c r="C65">
        <f>H4+'Animal Products'!D5+Summer!I7</f>
        <v>590</v>
      </c>
      <c r="D65">
        <v>345</v>
      </c>
      <c r="E65">
        <f t="shared" si="1"/>
        <v>0.5847457627118644</v>
      </c>
    </row>
    <row r="66" spans="2:5" x14ac:dyDescent="0.25">
      <c r="B66" t="s">
        <v>127</v>
      </c>
      <c r="C66">
        <f>H35+H8+Spring!I6</f>
        <v>460</v>
      </c>
      <c r="D66">
        <v>350</v>
      </c>
      <c r="E66">
        <f t="shared" si="1"/>
        <v>0.76086956521739135</v>
      </c>
    </row>
    <row r="67" spans="2:5" x14ac:dyDescent="0.25">
      <c r="B67" t="s">
        <v>128</v>
      </c>
      <c r="C67">
        <f>H5+H18+Summer!I5</f>
        <v>718.33333333333337</v>
      </c>
      <c r="D67">
        <v>250</v>
      </c>
      <c r="E67">
        <f t="shared" ref="E67:E98" si="2">D67/C67</f>
        <v>0.34802784222737815</v>
      </c>
    </row>
    <row r="68" spans="2:5" x14ac:dyDescent="0.25">
      <c r="B68" t="s">
        <v>129</v>
      </c>
      <c r="C68">
        <f>H36+'Animal Products'!D10</f>
        <v>250</v>
      </c>
      <c r="D68">
        <v>135</v>
      </c>
      <c r="E68">
        <f t="shared" si="2"/>
        <v>0.54</v>
      </c>
    </row>
    <row r="69" spans="2:5" x14ac:dyDescent="0.25">
      <c r="B69" t="s">
        <v>130</v>
      </c>
      <c r="C69">
        <f>H37+'Animal Products'!D10</f>
        <v>320</v>
      </c>
      <c r="D69">
        <v>205</v>
      </c>
      <c r="E69">
        <f t="shared" si="2"/>
        <v>0.640625</v>
      </c>
    </row>
    <row r="70" spans="2:5" x14ac:dyDescent="0.25">
      <c r="B70" t="s">
        <v>131</v>
      </c>
      <c r="C70">
        <f>H38+Spring!I6</f>
        <v>235</v>
      </c>
      <c r="D70">
        <v>125</v>
      </c>
      <c r="E70">
        <f t="shared" si="2"/>
        <v>0.53191489361702127</v>
      </c>
    </row>
    <row r="71" spans="2:5" x14ac:dyDescent="0.25">
      <c r="B71" t="s">
        <v>132</v>
      </c>
      <c r="C71">
        <f>H40+H39+H10+Summer!I19</f>
        <v>275</v>
      </c>
      <c r="D71">
        <v>175</v>
      </c>
      <c r="E71">
        <f t="shared" si="2"/>
        <v>0.63636363636363635</v>
      </c>
    </row>
    <row r="72" spans="2:5" x14ac:dyDescent="0.25">
      <c r="B72" t="s">
        <v>133</v>
      </c>
      <c r="C72">
        <f>H41+H5+H18</f>
        <v>333.33333333333337</v>
      </c>
      <c r="D72">
        <v>300</v>
      </c>
      <c r="E72">
        <f t="shared" si="2"/>
        <v>0.89999999999999991</v>
      </c>
    </row>
    <row r="73" spans="2:5" x14ac:dyDescent="0.25">
      <c r="B73" t="s">
        <v>134</v>
      </c>
      <c r="C73">
        <f>H42+H18+H8+'Animal Products'!D5</f>
        <v>590</v>
      </c>
      <c r="D73">
        <v>275</v>
      </c>
      <c r="E73">
        <f t="shared" si="2"/>
        <v>0.46610169491525422</v>
      </c>
    </row>
  </sheetData>
  <autoFilter ref="B2:E2" xr:uid="{E26A5AE1-B038-494C-997E-73DF5F30D659}"/>
  <conditionalFormatting sqref="E3: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Spring</vt:lpstr>
      <vt:lpstr>Summer</vt:lpstr>
      <vt:lpstr>Fall</vt:lpstr>
      <vt:lpstr>Animal Products</vt:lpstr>
      <vt:lpstr>Garden Calendar</vt:lpstr>
      <vt:lpstr>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2018-05-21T09:09:14Z</dcterms:created>
  <dcterms:modified xsi:type="dcterms:W3CDTF">2020-08-11T11:29:45Z</dcterms:modified>
</cp:coreProperties>
</file>