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Kshitij\Downloads\"/>
    </mc:Choice>
  </mc:AlternateContent>
  <xr:revisionPtr revIDLastSave="0" documentId="13_ncr:1_{9EB376C5-A2C8-4266-B258-70ABB7D97F86}" xr6:coauthVersionLast="47" xr6:coauthVersionMax="47" xr10:uidLastSave="{00000000-0000-0000-0000-000000000000}"/>
  <bookViews>
    <workbookView minimized="1" xWindow="3744" yWindow="1980" windowWidth="17280" windowHeight="8964" xr2:uid="{00000000-000D-0000-FFFF-FFFF00000000}"/>
  </bookViews>
  <sheets>
    <sheet name="SOIL TEST REPORT Adsali" sheetId="1" r:id="rId1"/>
  </sheets>
  <definedNames>
    <definedName name="_xlnm.Print_Area" localSheetId="0">'SOIL TEST REPORT Adsali'!$A$1:$P$91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 i="1" l="1"/>
  <c r="G54" i="1"/>
  <c r="E54" i="1"/>
  <c r="H48" i="1"/>
  <c r="M48" i="1"/>
  <c r="D48" i="1"/>
  <c r="D62" i="1" s="1"/>
  <c r="H47" i="1"/>
  <c r="M47" i="1"/>
  <c r="H49" i="1"/>
  <c r="M49" i="1"/>
  <c r="D49" i="1"/>
  <c r="D47" i="1"/>
  <c r="I62" i="1" l="1"/>
  <c r="K62" i="1"/>
  <c r="M62" i="1"/>
  <c r="M63" i="1" s="1"/>
  <c r="H54" i="1"/>
  <c r="H55" i="1" s="1"/>
  <c r="H70" i="1"/>
  <c r="I70" i="1" s="1"/>
  <c r="H62" i="1"/>
  <c r="H63" i="1" s="1"/>
  <c r="H78" i="1"/>
  <c r="H79" i="1" s="1"/>
  <c r="P62" i="1"/>
  <c r="N54" i="1"/>
  <c r="N59" i="1" s="1"/>
  <c r="N62" i="1"/>
  <c r="G62" i="1"/>
  <c r="D55" i="1"/>
  <c r="D78" i="1"/>
  <c r="D79" i="1" s="1"/>
  <c r="D70" i="1"/>
  <c r="E70" i="1" s="1"/>
  <c r="D63" i="1"/>
  <c r="E62" i="1"/>
  <c r="E58" i="1"/>
  <c r="M54" i="1"/>
  <c r="P54" i="1" s="1"/>
  <c r="M78" i="1"/>
  <c r="M70" i="1"/>
  <c r="I54" i="1"/>
  <c r="H71" i="1" l="1"/>
  <c r="K70" i="1"/>
  <c r="K54" i="1"/>
  <c r="K59" i="1" s="1"/>
  <c r="N56" i="1"/>
  <c r="G78" i="1"/>
  <c r="G79" i="1" s="1"/>
  <c r="K67" i="1"/>
  <c r="K66" i="1"/>
  <c r="K65" i="1"/>
  <c r="K64" i="1"/>
  <c r="K63" i="1"/>
  <c r="I67" i="1"/>
  <c r="I66" i="1"/>
  <c r="I63" i="1"/>
  <c r="I65" i="1"/>
  <c r="I64" i="1"/>
  <c r="D71" i="1"/>
  <c r="E78" i="1"/>
  <c r="E79" i="1" s="1"/>
  <c r="G70" i="1"/>
  <c r="G71" i="1" s="1"/>
  <c r="N57" i="1"/>
  <c r="N58" i="1"/>
  <c r="N67" i="1"/>
  <c r="N66" i="1"/>
  <c r="N63" i="1"/>
  <c r="N64" i="1"/>
  <c r="N65" i="1"/>
  <c r="N55" i="1"/>
  <c r="P67" i="1"/>
  <c r="P63" i="1"/>
  <c r="P64" i="1"/>
  <c r="P65" i="1"/>
  <c r="P66" i="1"/>
  <c r="G57" i="1"/>
  <c r="E67" i="1"/>
  <c r="E66" i="1"/>
  <c r="E64" i="1"/>
  <c r="E65" i="1"/>
  <c r="E63" i="1"/>
  <c r="G63" i="1"/>
  <c r="G66" i="1"/>
  <c r="G65" i="1"/>
  <c r="G67" i="1"/>
  <c r="G64" i="1"/>
  <c r="I78" i="1"/>
  <c r="I83" i="1" s="1"/>
  <c r="E71" i="1"/>
  <c r="E56" i="1"/>
  <c r="K78" i="1"/>
  <c r="K80" i="1" s="1"/>
  <c r="E55" i="1"/>
  <c r="E59" i="1"/>
  <c r="E57" i="1"/>
  <c r="M79" i="1"/>
  <c r="N78" i="1"/>
  <c r="P78" i="1"/>
  <c r="I57" i="1"/>
  <c r="I58" i="1"/>
  <c r="I59" i="1"/>
  <c r="I55" i="1"/>
  <c r="I56" i="1"/>
  <c r="M55" i="1"/>
  <c r="M71" i="1"/>
  <c r="N70" i="1"/>
  <c r="P70" i="1"/>
  <c r="K56" i="1" l="1"/>
  <c r="E80" i="1"/>
  <c r="K57" i="1"/>
  <c r="K55" i="1"/>
  <c r="K58" i="1"/>
  <c r="K79" i="1"/>
  <c r="E82" i="1"/>
  <c r="K82" i="1"/>
  <c r="G56" i="1"/>
  <c r="G83" i="1"/>
  <c r="I82" i="1"/>
  <c r="K81" i="1"/>
  <c r="I81" i="1"/>
  <c r="G82" i="1"/>
  <c r="G81" i="1"/>
  <c r="G73" i="1"/>
  <c r="I80" i="1"/>
  <c r="G80" i="1"/>
  <c r="I79" i="1"/>
  <c r="K83" i="1"/>
  <c r="E75" i="1"/>
  <c r="G75" i="1"/>
  <c r="E74" i="1"/>
  <c r="E83" i="1"/>
  <c r="E72" i="1"/>
  <c r="G74" i="1"/>
  <c r="E73" i="1"/>
  <c r="G72" i="1"/>
  <c r="E81" i="1"/>
  <c r="G58" i="1"/>
  <c r="G59" i="1"/>
  <c r="G55" i="1"/>
  <c r="N74" i="1"/>
  <c r="N75" i="1"/>
  <c r="N71" i="1"/>
  <c r="N72" i="1"/>
  <c r="N73" i="1"/>
  <c r="P55" i="1"/>
  <c r="P56" i="1"/>
  <c r="P57" i="1"/>
  <c r="P58" i="1"/>
  <c r="P59" i="1"/>
  <c r="P75" i="1"/>
  <c r="P71" i="1"/>
  <c r="P72" i="1"/>
  <c r="P73" i="1"/>
  <c r="P74" i="1"/>
  <c r="I73" i="1"/>
  <c r="I74" i="1"/>
  <c r="I75" i="1"/>
  <c r="I71" i="1"/>
  <c r="I72" i="1"/>
  <c r="P83" i="1"/>
  <c r="P79" i="1"/>
  <c r="P80" i="1"/>
  <c r="P81" i="1"/>
  <c r="P82" i="1"/>
  <c r="K74" i="1"/>
  <c r="K75" i="1"/>
  <c r="K71" i="1"/>
  <c r="K72" i="1"/>
  <c r="K73" i="1"/>
  <c r="N82" i="1"/>
  <c r="N83" i="1"/>
  <c r="N79" i="1"/>
  <c r="N80" i="1"/>
  <c r="N81" i="1"/>
</calcChain>
</file>

<file path=xl/sharedStrings.xml><?xml version="1.0" encoding="utf-8"?>
<sst xmlns="http://schemas.openxmlformats.org/spreadsheetml/2006/main" count="195" uniqueCount="129">
  <si>
    <t>Sugarcane</t>
  </si>
  <si>
    <t>&lt; 6.5</t>
  </si>
  <si>
    <t>&lt; 1.0</t>
  </si>
  <si>
    <t>&lt; 0.5</t>
  </si>
  <si>
    <t>&lt; 112</t>
  </si>
  <si>
    <t>&lt; 8.0</t>
  </si>
  <si>
    <t>&lt; 45.0</t>
  </si>
  <si>
    <t>&gt; 7.5</t>
  </si>
  <si>
    <t>&gt; 2.0</t>
  </si>
  <si>
    <t>&gt; 0.75</t>
  </si>
  <si>
    <t>&gt; 224</t>
  </si>
  <si>
    <t>&gt; 136</t>
  </si>
  <si>
    <t>&gt; 20</t>
  </si>
  <si>
    <t>6.5 - 7.5</t>
  </si>
  <si>
    <t>1.0 - 2.0</t>
  </si>
  <si>
    <t>0.5 - 0.75</t>
  </si>
  <si>
    <t>112 - 224</t>
  </si>
  <si>
    <t>8.0 - 20.0</t>
  </si>
  <si>
    <t>45.0 - 136</t>
  </si>
  <si>
    <t>Black</t>
  </si>
  <si>
    <t>-</t>
  </si>
  <si>
    <t>&gt; 4.5</t>
  </si>
  <si>
    <t>&lt; 0.2</t>
  </si>
  <si>
    <t>&lt;10</t>
  </si>
  <si>
    <t>&gt;20</t>
  </si>
  <si>
    <t>10.0-20.0</t>
  </si>
  <si>
    <t>&lt; 2</t>
  </si>
  <si>
    <t>&lt; 0.6</t>
  </si>
  <si>
    <t>0.6-1.5</t>
  </si>
  <si>
    <t>&gt; 1.5</t>
  </si>
  <si>
    <t>&lt; 2.5</t>
  </si>
  <si>
    <t>2.5-4.5</t>
  </si>
  <si>
    <t>1.0-4</t>
  </si>
  <si>
    <t>&gt; 4</t>
  </si>
  <si>
    <t>0.2-5.0</t>
  </si>
  <si>
    <t>&gt; 5.0</t>
  </si>
  <si>
    <t>Taluk: Rabakavi-Banahatti</t>
  </si>
  <si>
    <t>K.J. Somaiya Institute of Applied Agricultural Research</t>
  </si>
  <si>
    <t>Sameerwadi-587 316</t>
  </si>
  <si>
    <t>Dt: Bagalkot</t>
  </si>
  <si>
    <t>Farmer Name</t>
  </si>
  <si>
    <t>Cluster/Village</t>
  </si>
  <si>
    <t>Cultivator Code No.</t>
  </si>
  <si>
    <t>Survey No.</t>
  </si>
  <si>
    <t>Plot No.</t>
  </si>
  <si>
    <t>Area (ac)</t>
  </si>
  <si>
    <t>Soil Type</t>
  </si>
  <si>
    <t>Irrigation Source</t>
  </si>
  <si>
    <t>Lab No.</t>
  </si>
  <si>
    <t>Next Crop</t>
  </si>
  <si>
    <t>Date of Sampling</t>
  </si>
  <si>
    <t>Date of Report</t>
  </si>
  <si>
    <t>Soil Test Results</t>
  </si>
  <si>
    <t>Sl. No.</t>
  </si>
  <si>
    <t>Parameters</t>
  </si>
  <si>
    <t>Test Result</t>
  </si>
  <si>
    <t>Low</t>
  </si>
  <si>
    <t>Medium</t>
  </si>
  <si>
    <t>High</t>
  </si>
  <si>
    <t>Electrical Conductivity (dS/m)</t>
  </si>
  <si>
    <t>Primary Nutrients</t>
  </si>
  <si>
    <t>Nitrogen (kg/acre)</t>
  </si>
  <si>
    <t>Phosphorus (kg/acre)</t>
  </si>
  <si>
    <t>Potassium (kg/acre)</t>
  </si>
  <si>
    <t>Secondary Nutrients</t>
  </si>
  <si>
    <t>Sulphur (ppm)</t>
  </si>
  <si>
    <t>Micronutrients</t>
  </si>
  <si>
    <t>Zinc (ppm)</t>
  </si>
  <si>
    <t>Iron (ppm)</t>
  </si>
  <si>
    <t>Manganese (ppm)</t>
  </si>
  <si>
    <t>Copper (ppm)</t>
  </si>
  <si>
    <t>Recommendations</t>
  </si>
  <si>
    <t>Soil Reclamation</t>
  </si>
  <si>
    <t>OR</t>
  </si>
  <si>
    <t>Biofertilizers</t>
  </si>
  <si>
    <t>Quantity</t>
  </si>
  <si>
    <t>Azospirillum (N-Fixer) (kg/acre)</t>
  </si>
  <si>
    <t>Bacilus Megatarium (P-Solubilizer) (kg/acre)</t>
  </si>
  <si>
    <t>Organic Manures</t>
  </si>
  <si>
    <t>Sl.No.</t>
  </si>
  <si>
    <t>Manure</t>
  </si>
  <si>
    <t xml:space="preserve">OR </t>
  </si>
  <si>
    <t>Soil Test Based Nutrient Recommendations</t>
  </si>
  <si>
    <t>Sugarcane Season</t>
  </si>
  <si>
    <t>Adsali</t>
  </si>
  <si>
    <t>Pre-seasonal</t>
  </si>
  <si>
    <t>Seasonal</t>
  </si>
  <si>
    <t>Sugarcane Yield Target (tonne/acre)</t>
  </si>
  <si>
    <t>Bhumilabh (tonne/acre)</t>
  </si>
  <si>
    <t>Gypsum (tonne/acre)</t>
  </si>
  <si>
    <t>Sulphur (tonne/acre)</t>
  </si>
  <si>
    <t>Recommended dose of straight and complext fertilizers (kg/acre)</t>
  </si>
  <si>
    <t>Nitrogen :</t>
  </si>
  <si>
    <t xml:space="preserve">        Phosphorus :</t>
  </si>
  <si>
    <t>Potash :</t>
  </si>
  <si>
    <t>Nutrients (kg/acre)</t>
  </si>
  <si>
    <t>Time of application</t>
  </si>
  <si>
    <t>DAP</t>
  </si>
  <si>
    <t>MOP</t>
  </si>
  <si>
    <t>Urea</t>
  </si>
  <si>
    <t>Total</t>
  </si>
  <si>
    <t>At Planting</t>
  </si>
  <si>
    <t>60 - 75 Days</t>
  </si>
  <si>
    <t>100 - 120 Days</t>
  </si>
  <si>
    <t>150 - 180 Days</t>
  </si>
  <si>
    <t>30 - 40 Days</t>
  </si>
  <si>
    <t>Combination-01</t>
  </si>
  <si>
    <t>Combination-02</t>
  </si>
  <si>
    <t>Combination-03</t>
  </si>
  <si>
    <t>Combination-04</t>
  </si>
  <si>
    <t>SSP</t>
  </si>
  <si>
    <t>Fertilizer</t>
  </si>
  <si>
    <t>Quantity (kg/acre)</t>
  </si>
  <si>
    <t>Zinc Sulphate</t>
  </si>
  <si>
    <t>Ferrous Sulphate</t>
  </si>
  <si>
    <t>Manganese Sulphate</t>
  </si>
  <si>
    <t>Copper Sulphate</t>
  </si>
  <si>
    <t>Boron</t>
  </si>
  <si>
    <t>Soil Scientist (KIAAR)</t>
  </si>
  <si>
    <t>Director (KIAAR)</t>
  </si>
  <si>
    <t>Farm Yard Manure (FYM) (tonne/acre)</t>
  </si>
  <si>
    <t>Soil pH (2:5)</t>
  </si>
  <si>
    <t>Organic Carbon (%) (OC)</t>
  </si>
  <si>
    <t>Borewell/Canal</t>
  </si>
  <si>
    <t>Calcium (m.e/100g)</t>
  </si>
  <si>
    <t xml:space="preserve">Magnesium (m.e/100g) </t>
  </si>
  <si>
    <t>*Note:Your soil has low organic carbon content. Hence you are requested to go for adding FYM or Bhumilab more than recommended dose as well as sowing green manuring crops like dhiancha or sunhemp and mixing with soil after 40-45 days will enhance organic carbon content in soil and sugarcane yields.</t>
  </si>
  <si>
    <t>Hanamant Laxman Darigoudar</t>
  </si>
  <si>
    <t>Factory (East) / Belagali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</si>
</sst>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1"/>
      <color theme="1"/>
      <name val="Nudi 01 e"/>
    </font>
    <font>
      <b/>
      <sz val="11"/>
      <color theme="1"/>
      <name val="Nudi 01 e"/>
    </font>
    <font>
      <b/>
      <sz val="12"/>
      <color theme="1"/>
      <name val="Times New Roman"/>
      <family val="1"/>
    </font>
    <font>
      <sz val="11"/>
      <color theme="1"/>
      <name val="Times New Roman"/>
      <family val="1"/>
    </font>
    <font>
      <b/>
      <sz val="11"/>
      <color theme="1"/>
      <name val="Times New Roman"/>
      <family val="1"/>
    </font>
    <font>
      <sz val="12"/>
      <color theme="1"/>
      <name val="Times New Roman"/>
      <family val="1"/>
    </font>
    <font>
      <b/>
      <sz val="12"/>
      <name val="Times New Roman"/>
      <family val="1"/>
    </font>
    <font>
      <sz val="16"/>
      <color theme="1"/>
      <name val="Nudi 01 e"/>
    </font>
    <font>
      <sz val="18"/>
      <color theme="1"/>
      <name val="Nudi 01 e"/>
    </font>
    <font>
      <sz val="12"/>
      <name val="Times New Roman"/>
      <family val="1"/>
    </font>
    <font>
      <b/>
      <sz val="16"/>
      <color theme="1"/>
      <name val="Times New Roman"/>
      <family val="1"/>
    </font>
    <font>
      <sz val="16"/>
      <color theme="1"/>
      <name val="Times New Roman"/>
      <family val="1"/>
    </font>
    <font>
      <b/>
      <sz val="14"/>
      <color theme="1"/>
      <name val="Times New Roman"/>
      <family val="1"/>
    </font>
    <font>
      <b/>
      <sz val="9"/>
      <color theme="1"/>
      <name val="Times New Roman"/>
      <family val="1"/>
    </font>
    <font>
      <b/>
      <sz val="14"/>
      <color rgb="FFFF0000"/>
      <name val="Times New Roman"/>
      <family val="1"/>
    </font>
    <font>
      <b/>
      <sz val="12"/>
      <color rgb="FFFF0000"/>
      <name val="Times New Roman"/>
      <family val="1"/>
    </font>
    <font>
      <b/>
      <sz val="22"/>
      <color theme="1"/>
      <name val="Times New Roman"/>
      <family val="1"/>
    </font>
    <font>
      <b/>
      <sz val="12"/>
      <color rgb="FF202124"/>
      <name val="Times New Roman"/>
      <family val="1"/>
    </font>
    <font>
      <b/>
      <sz val="18"/>
      <color theme="1"/>
      <name val="Times New Roman"/>
      <family val="1"/>
    </font>
    <font>
      <b/>
      <sz val="10"/>
      <color theme="1"/>
      <name val="Times New Roman"/>
      <family val="1"/>
    </font>
    <font>
      <b/>
      <sz val="12"/>
      <color theme="1"/>
      <name val="Nudi 01 e"/>
    </font>
  </fonts>
  <fills count="3">
    <fill>
      <patternFill patternType="none"/>
    </fill>
    <fill>
      <patternFill patternType="gray125"/>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right/>
      <top/>
      <bottom style="thin">
        <color theme="1"/>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right/>
      <top style="thin">
        <color theme="1"/>
      </top>
      <bottom/>
      <diagonal/>
    </border>
    <border>
      <left/>
      <right style="thin">
        <color theme="1"/>
      </right>
      <top style="thin">
        <color theme="1"/>
      </top>
      <bottom style="thin">
        <color theme="1"/>
      </bottom>
      <diagonal/>
    </border>
    <border>
      <left style="thin">
        <color indexed="64"/>
      </left>
      <right style="thin">
        <color indexed="64"/>
      </right>
      <top/>
      <bottom/>
      <diagonal/>
    </border>
    <border>
      <left/>
      <right/>
      <top style="thin">
        <color theme="1"/>
      </top>
      <bottom style="thin">
        <color indexed="64"/>
      </bottom>
      <diagonal/>
    </border>
    <border>
      <left style="thin">
        <color theme="1"/>
      </left>
      <right/>
      <top style="thin">
        <color theme="1"/>
      </top>
      <bottom style="thin">
        <color theme="1"/>
      </bottom>
      <diagonal/>
    </border>
    <border>
      <left style="thin">
        <color theme="1"/>
      </left>
      <right style="thin">
        <color theme="1"/>
      </right>
      <top/>
      <bottom style="thin">
        <color indexed="64"/>
      </bottom>
      <diagonal/>
    </border>
    <border>
      <left/>
      <right style="thin">
        <color theme="1"/>
      </right>
      <top style="thin">
        <color theme="1"/>
      </top>
      <bottom style="thin">
        <color indexed="64"/>
      </bottom>
      <diagonal/>
    </border>
    <border>
      <left/>
      <right style="thin">
        <color theme="1"/>
      </right>
      <top style="thin">
        <color theme="1"/>
      </top>
      <bottom/>
      <diagonal/>
    </border>
    <border>
      <left style="thin">
        <color theme="1"/>
      </left>
      <right style="thin">
        <color theme="1"/>
      </right>
      <top style="thin">
        <color theme="1"/>
      </top>
      <bottom style="thin">
        <color indexed="64"/>
      </bottom>
      <diagonal/>
    </border>
  </borders>
  <cellStyleXfs count="1">
    <xf numFmtId="0" fontId="0" fillId="0" borderId="0"/>
  </cellStyleXfs>
  <cellXfs count="169">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8" xfId="0" applyFont="1" applyBorder="1" applyAlignment="1">
      <alignment horizontal="center" vertical="center" wrapText="1"/>
    </xf>
    <xf numFmtId="0" fontId="3" fillId="0" borderId="19"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1" fontId="6" fillId="2" borderId="2" xfId="0" applyNumberFormat="1" applyFont="1" applyFill="1" applyBorder="1" applyAlignment="1">
      <alignment horizontal="center" vertical="center" wrapText="1"/>
    </xf>
    <xf numFmtId="1" fontId="4" fillId="0" borderId="0" xfId="0" applyNumberFormat="1" applyFont="1" applyAlignment="1">
      <alignment horizontal="center" vertical="center" wrapText="1"/>
    </xf>
    <xf numFmtId="0" fontId="6" fillId="2" borderId="1" xfId="0" applyFont="1" applyFill="1" applyBorder="1" applyAlignment="1">
      <alignment horizontal="center" vertical="center" wrapText="1"/>
    </xf>
    <xf numFmtId="21" fontId="3" fillId="2" borderId="2" xfId="0" applyNumberFormat="1"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0" borderId="7" xfId="0" applyFont="1" applyBorder="1" applyAlignment="1">
      <alignment horizontal="center" vertical="center" wrapText="1"/>
    </xf>
    <xf numFmtId="0" fontId="5" fillId="0" borderId="1" xfId="0" applyFont="1" applyBorder="1" applyAlignment="1">
      <alignment horizontal="center" vertical="center" wrapText="1"/>
    </xf>
    <xf numFmtId="0" fontId="11" fillId="0" borderId="23" xfId="0" applyFont="1" applyBorder="1" applyAlignment="1">
      <alignment vertical="center" wrapText="1"/>
    </xf>
    <xf numFmtId="0" fontId="11" fillId="0" borderId="26" xfId="0" applyFont="1" applyBorder="1" applyAlignment="1">
      <alignment vertical="center" wrapText="1"/>
    </xf>
    <xf numFmtId="0" fontId="12" fillId="0" borderId="20" xfId="0" applyFont="1" applyBorder="1"/>
    <xf numFmtId="0" fontId="12" fillId="0" borderId="27" xfId="0" applyFont="1" applyBorder="1"/>
    <xf numFmtId="0" fontId="3" fillId="0" borderId="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2" xfId="0" applyFont="1" applyBorder="1" applyAlignment="1">
      <alignment horizontal="center" vertical="top"/>
    </xf>
    <xf numFmtId="0" fontId="15" fillId="0" borderId="3" xfId="0" applyFont="1" applyBorder="1" applyAlignment="1">
      <alignment horizontal="center" vertical="top"/>
    </xf>
    <xf numFmtId="0" fontId="15" fillId="0" borderId="4" xfId="0" applyFont="1" applyBorder="1" applyAlignment="1">
      <alignment horizontal="center" vertical="top"/>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1" fontId="3" fillId="0" borderId="2" xfId="0" applyNumberFormat="1" applyFont="1" applyBorder="1" applyAlignment="1">
      <alignment horizontal="center" vertical="center"/>
    </xf>
    <xf numFmtId="1" fontId="3" fillId="0" borderId="3" xfId="0" applyNumberFormat="1" applyFont="1" applyBorder="1" applyAlignment="1">
      <alignment horizontal="center" vertical="center"/>
    </xf>
    <xf numFmtId="1" fontId="3" fillId="0" borderId="4" xfId="0" applyNumberFormat="1"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1" fontId="6" fillId="2" borderId="2" xfId="0" applyNumberFormat="1" applyFont="1" applyFill="1" applyBorder="1" applyAlignment="1">
      <alignment horizontal="center" vertical="center" wrapText="1"/>
    </xf>
    <xf numFmtId="1" fontId="6" fillId="2" borderId="4"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6" fillId="0" borderId="1" xfId="0" applyFont="1" applyBorder="1" applyAlignment="1">
      <alignment horizontal="left" vertical="center" wrapText="1" indent="1"/>
    </xf>
    <xf numFmtId="2" fontId="6" fillId="0" borderId="1" xfId="0" applyNumberFormat="1" applyFont="1" applyBorder="1" applyAlignment="1">
      <alignment horizontal="center" vertical="center" wrapText="1"/>
    </xf>
    <xf numFmtId="0" fontId="3" fillId="0" borderId="20" xfId="0" applyFont="1" applyBorder="1" applyAlignment="1">
      <alignment horizontal="left" vertical="center" wrapText="1"/>
    </xf>
    <xf numFmtId="0" fontId="6" fillId="0" borderId="20" xfId="0" applyFont="1" applyBorder="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xf>
    <xf numFmtId="1" fontId="6" fillId="2" borderId="10" xfId="0" applyNumberFormat="1" applyFont="1" applyFill="1" applyBorder="1" applyAlignment="1">
      <alignment horizontal="center" vertical="center" wrapText="1"/>
    </xf>
    <xf numFmtId="1" fontId="6" fillId="2" borderId="11" xfId="0" applyNumberFormat="1" applyFont="1" applyFill="1" applyBorder="1" applyAlignment="1">
      <alignment horizontal="center" vertical="center" wrapText="1"/>
    </xf>
    <xf numFmtId="0" fontId="16" fillId="2" borderId="2" xfId="0" applyFont="1" applyFill="1" applyBorder="1" applyAlignment="1">
      <alignment horizontal="center" vertical="center"/>
    </xf>
    <xf numFmtId="0" fontId="16" fillId="2" borderId="3" xfId="0" applyFont="1" applyFill="1" applyBorder="1" applyAlignment="1">
      <alignment horizontal="center" vertical="center"/>
    </xf>
    <xf numFmtId="0" fontId="16" fillId="2" borderId="4" xfId="0" applyFont="1" applyFill="1" applyBorder="1" applyAlignment="1">
      <alignment horizontal="center" vertical="center"/>
    </xf>
    <xf numFmtId="1" fontId="6" fillId="2" borderId="16"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164" fontId="5" fillId="0" borderId="1" xfId="0" applyNumberFormat="1" applyFont="1" applyBorder="1" applyAlignment="1">
      <alignment horizontal="center" vertical="center" wrapText="1"/>
    </xf>
    <xf numFmtId="2" fontId="21" fillId="0" borderId="1" xfId="0" applyNumberFormat="1" applyFont="1" applyBorder="1" applyAlignment="1">
      <alignment horizontal="center" vertical="center" wrapText="1"/>
    </xf>
    <xf numFmtId="0" fontId="3" fillId="0" borderId="1" xfId="0" applyFont="1" applyBorder="1" applyAlignment="1">
      <alignment horizontal="left" vertical="center" wrapText="1" indent="1"/>
    </xf>
    <xf numFmtId="0" fontId="3"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0" xfId="0" applyFont="1" applyAlignment="1">
      <alignment horizontal="center" vertical="center" wrapText="1"/>
    </xf>
    <xf numFmtId="2"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3" fillId="0" borderId="5" xfId="0" applyFont="1" applyBorder="1" applyAlignment="1">
      <alignment horizontal="center" vertical="center"/>
    </xf>
    <xf numFmtId="2" fontId="3" fillId="0" borderId="2" xfId="0" applyNumberFormat="1" applyFont="1" applyBorder="1" applyAlignment="1">
      <alignment horizontal="center" vertical="center" wrapText="1"/>
    </xf>
    <xf numFmtId="2" fontId="3" fillId="0" borderId="3" xfId="0" applyNumberFormat="1" applyFont="1" applyBorder="1" applyAlignment="1">
      <alignment horizontal="center" vertical="center" wrapText="1"/>
    </xf>
    <xf numFmtId="2" fontId="3" fillId="0" borderId="4" xfId="0" applyNumberFormat="1" applyFont="1" applyBorder="1" applyAlignment="1">
      <alignment horizontal="center" vertical="center" wrapText="1"/>
    </xf>
    <xf numFmtId="0" fontId="3" fillId="0" borderId="2" xfId="0" applyFont="1" applyBorder="1" applyAlignment="1">
      <alignment horizontal="left" vertical="center" wrapText="1" indent="1"/>
    </xf>
    <xf numFmtId="0" fontId="3" fillId="0" borderId="3" xfId="0" applyFont="1" applyBorder="1" applyAlignment="1">
      <alignment horizontal="left" vertical="center" wrapText="1" indent="1"/>
    </xf>
    <xf numFmtId="0" fontId="3" fillId="0" borderId="4" xfId="0" applyFont="1" applyBorder="1" applyAlignment="1">
      <alignment horizontal="left" vertical="center" wrapText="1" indent="1"/>
    </xf>
    <xf numFmtId="2" fontId="21" fillId="0" borderId="2" xfId="0" applyNumberFormat="1" applyFont="1" applyBorder="1" applyAlignment="1">
      <alignment horizontal="center" vertical="center" wrapText="1"/>
    </xf>
    <xf numFmtId="2" fontId="21" fillId="0" borderId="3" xfId="0" applyNumberFormat="1" applyFont="1" applyBorder="1" applyAlignment="1">
      <alignment horizontal="center" vertical="center" wrapText="1"/>
    </xf>
    <xf numFmtId="2" fontId="21" fillId="0" borderId="4" xfId="0" applyNumberFormat="1" applyFont="1" applyBorder="1" applyAlignment="1">
      <alignment horizontal="center" vertical="center" wrapText="1"/>
    </xf>
    <xf numFmtId="0" fontId="20" fillId="0" borderId="16" xfId="0" applyFont="1" applyBorder="1" applyAlignment="1">
      <alignment horizontal="left" vertical="center" wrapText="1" indent="1"/>
    </xf>
    <xf numFmtId="0" fontId="20" fillId="0" borderId="17" xfId="0" applyFont="1" applyBorder="1" applyAlignment="1">
      <alignment horizontal="left" vertical="center" wrapText="1" indent="1"/>
    </xf>
    <xf numFmtId="0" fontId="20" fillId="0" borderId="18" xfId="0" applyFont="1" applyBorder="1" applyAlignment="1">
      <alignment horizontal="left" vertical="center" wrapText="1" indent="1"/>
    </xf>
    <xf numFmtId="2" fontId="21" fillId="0" borderId="16" xfId="0" applyNumberFormat="1" applyFont="1" applyBorder="1" applyAlignment="1">
      <alignment horizontal="center" vertical="center" wrapText="1"/>
    </xf>
    <xf numFmtId="2" fontId="21" fillId="0" borderId="17" xfId="0" applyNumberFormat="1" applyFont="1" applyBorder="1" applyAlignment="1">
      <alignment horizontal="center" vertical="center" wrapText="1"/>
    </xf>
    <xf numFmtId="2" fontId="21" fillId="0" borderId="18" xfId="0" applyNumberFormat="1" applyFont="1" applyBorder="1" applyAlignment="1">
      <alignment horizontal="center" vertical="center" wrapText="1"/>
    </xf>
    <xf numFmtId="17" fontId="6" fillId="0" borderId="2"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3" fillId="0" borderId="19" xfId="0" applyFont="1" applyBorder="1" applyAlignment="1">
      <alignment horizontal="left" vertical="center" wrapText="1" indent="1"/>
    </xf>
    <xf numFmtId="0" fontId="11" fillId="0" borderId="23" xfId="0" applyFont="1" applyBorder="1" applyAlignment="1">
      <alignment horizontal="center" vertical="center" wrapText="1"/>
    </xf>
    <xf numFmtId="0" fontId="11" fillId="0" borderId="20" xfId="0" applyFont="1" applyBorder="1" applyAlignment="1">
      <alignment horizontal="center" vertical="center" wrapText="1"/>
    </xf>
    <xf numFmtId="0" fontId="13" fillId="0" borderId="0" xfId="0" applyFont="1" applyAlignment="1">
      <alignment horizontal="center" wrapText="1"/>
    </xf>
    <xf numFmtId="0" fontId="3" fillId="0" borderId="7" xfId="0" applyFont="1" applyBorder="1" applyAlignment="1">
      <alignment horizontal="center" vertical="center" wrapText="1"/>
    </xf>
    <xf numFmtId="0" fontId="6" fillId="0" borderId="15" xfId="0" applyFont="1" applyBorder="1" applyAlignment="1">
      <alignment horizontal="left" vertical="center" wrapText="1" indent="1"/>
    </xf>
    <xf numFmtId="2" fontId="6" fillId="0" borderId="15"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wrapText="1"/>
    </xf>
    <xf numFmtId="0" fontId="3" fillId="0" borderId="9" xfId="0" applyFont="1" applyBorder="1" applyAlignment="1">
      <alignment horizontal="center" vertical="center" wrapText="1"/>
    </xf>
    <xf numFmtId="0" fontId="15" fillId="0" borderId="14" xfId="0" applyFont="1" applyBorder="1" applyAlignment="1">
      <alignment horizontal="left" vertical="top"/>
    </xf>
    <xf numFmtId="0" fontId="13" fillId="0" borderId="14" xfId="0" applyFont="1" applyBorder="1" applyAlignment="1">
      <alignment horizontal="left" vertical="top"/>
    </xf>
    <xf numFmtId="0" fontId="17" fillId="0" borderId="0" xfId="0" applyFont="1" applyAlignment="1">
      <alignment horizontal="center" vertical="center" wrapText="1"/>
    </xf>
    <xf numFmtId="0" fontId="7" fillId="0" borderId="13" xfId="0" applyFont="1" applyBorder="1" applyAlignment="1">
      <alignment horizontal="left" vertical="center" indent="1"/>
    </xf>
    <xf numFmtId="0" fontId="7" fillId="0" borderId="12" xfId="0" applyFont="1" applyBorder="1" applyAlignment="1">
      <alignment horizontal="left" vertical="center" indent="1"/>
    </xf>
    <xf numFmtId="0" fontId="3" fillId="0" borderId="26" xfId="0" applyFont="1" applyBorder="1" applyAlignment="1">
      <alignment horizontal="left" vertical="center" indent="1"/>
    </xf>
    <xf numFmtId="0" fontId="3" fillId="0" borderId="28" xfId="0" applyFont="1" applyBorder="1" applyAlignment="1">
      <alignment horizontal="left" vertical="center" indent="1"/>
    </xf>
    <xf numFmtId="0" fontId="10" fillId="0" borderId="12" xfId="0" applyFont="1" applyBorder="1" applyAlignment="1">
      <alignment horizontal="left" vertical="center" indent="1"/>
    </xf>
    <xf numFmtId="0" fontId="10" fillId="0" borderId="12" xfId="0" applyFont="1" applyBorder="1" applyAlignment="1">
      <alignment horizontal="center" vertical="center"/>
    </xf>
    <xf numFmtId="0" fontId="10" fillId="0" borderId="24" xfId="0" applyFont="1" applyBorder="1" applyAlignment="1">
      <alignment vertical="center"/>
    </xf>
    <xf numFmtId="0" fontId="10" fillId="0" borderId="21" xfId="0" applyFont="1" applyBorder="1" applyAlignment="1">
      <alignment vertical="center"/>
    </xf>
    <xf numFmtId="0" fontId="10" fillId="0" borderId="13" xfId="0" applyFont="1" applyBorder="1" applyAlignment="1">
      <alignment horizontal="left" vertical="center" indent="1"/>
    </xf>
    <xf numFmtId="0" fontId="3" fillId="0" borderId="25" xfId="0" applyFont="1" applyBorder="1" applyAlignment="1">
      <alignment horizontal="center" vertical="center" wrapText="1"/>
    </xf>
    <xf numFmtId="14" fontId="7" fillId="0" borderId="12" xfId="0" applyNumberFormat="1" applyFont="1" applyBorder="1" applyAlignment="1">
      <alignment horizontal="left" vertical="center" indent="1"/>
    </xf>
    <xf numFmtId="17" fontId="7" fillId="0" borderId="1" xfId="0" applyNumberFormat="1" applyFont="1" applyBorder="1" applyAlignment="1">
      <alignment horizontal="left" vertical="center"/>
    </xf>
    <xf numFmtId="0" fontId="4" fillId="0" borderId="1" xfId="0" applyFont="1" applyBorder="1" applyAlignment="1">
      <alignment horizontal="center" vertical="center" wrapText="1"/>
    </xf>
    <xf numFmtId="0" fontId="19" fillId="0" borderId="5" xfId="0" applyFont="1" applyBorder="1" applyAlignment="1">
      <alignment horizontal="center" vertical="center"/>
    </xf>
    <xf numFmtId="0" fontId="5" fillId="0" borderId="5" xfId="0" applyFont="1" applyBorder="1" applyAlignment="1">
      <alignment horizontal="center" vertical="center"/>
    </xf>
    <xf numFmtId="0" fontId="11" fillId="0" borderId="5" xfId="0" applyFont="1" applyBorder="1" applyAlignment="1">
      <alignment horizontal="center" vertical="center" wrapText="1"/>
    </xf>
    <xf numFmtId="0" fontId="3" fillId="0" borderId="12" xfId="0" applyFont="1" applyBorder="1" applyAlignment="1">
      <alignment horizontal="center" vertical="center" wrapText="1"/>
    </xf>
    <xf numFmtId="164" fontId="21"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3" fillId="0" borderId="6" xfId="0" applyFont="1" applyBorder="1" applyAlignment="1">
      <alignment horizontal="left" vertical="center" wrapText="1" indent="1"/>
    </xf>
    <xf numFmtId="0" fontId="20" fillId="0" borderId="2" xfId="0" applyFont="1" applyBorder="1" applyAlignment="1">
      <alignment horizontal="left" vertical="center" wrapText="1" indent="1"/>
    </xf>
    <xf numFmtId="0" fontId="20" fillId="0" borderId="3" xfId="0" applyFont="1" applyBorder="1" applyAlignment="1">
      <alignment horizontal="left" vertical="center" wrapText="1" indent="1"/>
    </xf>
    <xf numFmtId="0" fontId="20" fillId="0" borderId="4" xfId="0" applyFont="1" applyBorder="1" applyAlignment="1">
      <alignment horizontal="left" vertical="center" wrapText="1" indent="1"/>
    </xf>
    <xf numFmtId="0" fontId="21" fillId="0" borderId="1"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10" fillId="0" borderId="12" xfId="0" applyFont="1" applyBorder="1" applyAlignment="1">
      <alignment horizontal="left" vertical="center" wrapText="1" indent="1"/>
    </xf>
    <xf numFmtId="0" fontId="3" fillId="0" borderId="7" xfId="0" applyFont="1" applyBorder="1" applyAlignment="1">
      <alignment horizontal="left" vertical="center" wrapText="1" indent="1"/>
    </xf>
    <xf numFmtId="0" fontId="3" fillId="0" borderId="24" xfId="0" applyFont="1" applyBorder="1" applyAlignment="1">
      <alignment horizontal="center" vertical="center" wrapText="1"/>
    </xf>
    <xf numFmtId="0" fontId="3" fillId="0" borderId="16"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8" xfId="0" applyFont="1" applyBorder="1" applyAlignment="1">
      <alignment horizontal="left" vertical="center" wrapText="1" inden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9" xfId="0" applyFont="1" applyBorder="1" applyAlignment="1">
      <alignment horizontal="center" vertical="center" wrapText="1"/>
    </xf>
    <xf numFmtId="2" fontId="21" fillId="0" borderId="19" xfId="0" applyNumberFormat="1" applyFont="1" applyBorder="1" applyAlignment="1">
      <alignment horizontal="center" vertical="center" wrapText="1"/>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420183</xdr:rowOff>
    </xdr:from>
    <xdr:to>
      <xdr:col>16</xdr:col>
      <xdr:colOff>0</xdr:colOff>
      <xdr:row>1</xdr:row>
      <xdr:rowOff>420183</xdr:rowOff>
    </xdr:to>
    <xdr:cxnSp macro="">
      <xdr:nvCxnSpPr>
        <xdr:cNvPr id="7" name="Straight Connector 6">
          <a:extLst>
            <a:ext uri="{FF2B5EF4-FFF2-40B4-BE49-F238E27FC236}">
              <a16:creationId xmlns:a16="http://schemas.microsoft.com/office/drawing/2014/main" id="{3E01F864-82EC-462A-B8FD-751801B76493}"/>
            </a:ext>
          </a:extLst>
        </xdr:cNvPr>
        <xdr:cNvCxnSpPr/>
      </xdr:nvCxnSpPr>
      <xdr:spPr>
        <a:xfrm>
          <a:off x="0" y="867125"/>
          <a:ext cx="6235212" cy="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 dockstate="right" visibility="0" width="438" row="2">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0834A64-8AA0-4AD3-BA16-FB743CDCC1E2}">
  <we:reference id="wa200005502" version="1.0.0.11" store="en-US" storeType="OMEX"/>
  <we:alternateReferences>
    <we:reference id="wa200005502" version="1.0.0.11" store="wa200005502" storeType="OMEX"/>
  </we:alternateReferences>
  <we:properties>
    <we:property name="docId" value="&quot;qIJ0urIyyDurdEETZUK_i&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12BC3120-06EF-4E7B-AC22-3DFDCBE64A51}">
  <we:reference id="wa200004935" version="6.0.0.0" store="en-IN" storeType="OMEX"/>
  <we:alternateReferences>
    <we:reference id="WA200004935" version="6.0.0.0" store="WA200004935"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_xldudf_FORMULABOT_CLASSIFY</we:customFunctionIds>
        <we:customFunctionIds>_xldudf_FORMULABOT_EXTRACT</we:customFunctionIds>
        <we:customFunctionIds>_xldudf_FORMULABOT_SENTIMENT</we:customFunctionIds>
        <we:customFunctionIds>_xldudf_FORMULABOT_INFO</we:customFunctionIds>
        <we:customFunctionIds>_xldudf_FORMULABOT_FREEFORM</we:customFunctionIds>
        <we:customFunctionIds>_xldudf_FORMULABOT_INFER</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2"/>
  <sheetViews>
    <sheetView tabSelected="1" zoomScaleNormal="100" zoomScaleSheetLayoutView="100" workbookViewId="0">
      <selection activeCell="M70" sqref="M70"/>
    </sheetView>
  </sheetViews>
  <sheetFormatPr defaultColWidth="4.88671875" defaultRowHeight="13.8"/>
  <cols>
    <col min="1" max="1" width="6" style="2" customWidth="1"/>
    <col min="2" max="2" width="6.6640625" style="1" customWidth="1"/>
    <col min="3" max="3" width="7.88671875" style="1" customWidth="1"/>
    <col min="4" max="4" width="9.33203125" style="1" bestFit="1" customWidth="1"/>
    <col min="5" max="5" width="5.88671875" style="1" customWidth="1"/>
    <col min="6" max="6" width="4.6640625" style="1" customWidth="1"/>
    <col min="7" max="7" width="9.88671875" style="1" customWidth="1"/>
    <col min="8" max="8" width="9.33203125" style="1" bestFit="1" customWidth="1"/>
    <col min="9" max="9" width="4.88671875" style="1"/>
    <col min="10" max="10" width="5.33203125" style="1" customWidth="1"/>
    <col min="11" max="11" width="5.5546875" style="1" customWidth="1"/>
    <col min="12" max="12" width="3.6640625" style="1" customWidth="1"/>
    <col min="13" max="13" width="9.33203125" style="1" bestFit="1" customWidth="1"/>
    <col min="14" max="14" width="4.88671875" style="1" customWidth="1"/>
    <col min="15" max="15" width="4.44140625" style="1" customWidth="1"/>
    <col min="16" max="16" width="10.44140625" style="1" customWidth="1"/>
    <col min="17" max="16384" width="4.88671875" style="1"/>
  </cols>
  <sheetData>
    <row r="1" spans="1:16" s="5" customFormat="1" ht="36.75" customHeight="1">
      <c r="A1" s="124" t="s">
        <v>37</v>
      </c>
      <c r="B1" s="124"/>
      <c r="C1" s="124"/>
      <c r="D1" s="124"/>
      <c r="E1" s="124"/>
      <c r="F1" s="124"/>
      <c r="G1" s="124"/>
      <c r="H1" s="124"/>
      <c r="I1" s="124"/>
      <c r="J1" s="124"/>
      <c r="K1" s="124"/>
      <c r="L1" s="124"/>
      <c r="M1" s="124"/>
      <c r="N1" s="124"/>
      <c r="O1" s="124"/>
      <c r="P1" s="124"/>
    </row>
    <row r="2" spans="1:16" s="5" customFormat="1" ht="25.5" customHeight="1">
      <c r="A2" s="94" t="s">
        <v>36</v>
      </c>
      <c r="B2" s="94"/>
      <c r="C2" s="94"/>
      <c r="D2" s="94"/>
      <c r="E2" s="94"/>
      <c r="F2" s="138" t="s">
        <v>38</v>
      </c>
      <c r="G2" s="138"/>
      <c r="H2" s="138"/>
      <c r="I2" s="138"/>
      <c r="J2" s="138"/>
      <c r="K2" s="138"/>
      <c r="L2" s="139" t="s">
        <v>39</v>
      </c>
      <c r="M2" s="139"/>
      <c r="N2" s="139"/>
      <c r="O2" s="139"/>
      <c r="P2" s="139"/>
    </row>
    <row r="3" spans="1:16" ht="15" customHeight="1">
      <c r="A3" s="137"/>
      <c r="B3" s="137"/>
      <c r="C3" s="137"/>
      <c r="D3" s="137"/>
      <c r="E3" s="137"/>
      <c r="F3" s="137"/>
      <c r="G3" s="137"/>
      <c r="H3" s="137"/>
      <c r="I3" s="137"/>
      <c r="J3" s="137"/>
      <c r="K3" s="137"/>
      <c r="L3" s="137"/>
      <c r="M3" s="137"/>
      <c r="N3" s="137"/>
      <c r="O3" s="137"/>
      <c r="P3" s="137"/>
    </row>
    <row r="4" spans="1:16" ht="24" customHeight="1">
      <c r="A4" s="133" t="s">
        <v>40</v>
      </c>
      <c r="B4" s="133"/>
      <c r="C4" s="133"/>
      <c r="D4" s="136" t="s">
        <v>127</v>
      </c>
      <c r="E4" s="136"/>
      <c r="F4" s="136"/>
      <c r="G4" s="136"/>
      <c r="H4" s="136"/>
      <c r="I4" s="134" t="s">
        <v>42</v>
      </c>
      <c r="J4" s="134"/>
      <c r="K4" s="134"/>
      <c r="L4" s="134"/>
      <c r="M4" s="134"/>
      <c r="N4" s="127">
        <v>139173</v>
      </c>
      <c r="O4" s="128"/>
      <c r="P4" s="128"/>
    </row>
    <row r="5" spans="1:16" ht="24" customHeight="1">
      <c r="A5" s="133" t="s">
        <v>41</v>
      </c>
      <c r="B5" s="133"/>
      <c r="C5" s="133"/>
      <c r="D5" s="125" t="s">
        <v>128</v>
      </c>
      <c r="E5" s="125"/>
      <c r="F5" s="125"/>
      <c r="G5" s="125"/>
      <c r="H5" s="125"/>
      <c r="I5" s="125"/>
      <c r="J5" s="125"/>
      <c r="K5" s="125"/>
      <c r="L5" s="125"/>
      <c r="M5" s="125"/>
      <c r="N5" s="125"/>
      <c r="O5" s="125"/>
      <c r="P5" s="125"/>
    </row>
    <row r="6" spans="1:16" ht="24" customHeight="1">
      <c r="A6" s="129" t="s">
        <v>43</v>
      </c>
      <c r="B6" s="129"/>
      <c r="C6" s="129"/>
      <c r="D6" s="126">
        <v>557</v>
      </c>
      <c r="E6" s="126"/>
      <c r="F6" s="130" t="s">
        <v>44</v>
      </c>
      <c r="G6" s="130"/>
      <c r="H6" s="130"/>
      <c r="I6" s="126">
        <v>8</v>
      </c>
      <c r="J6" s="126"/>
      <c r="K6" s="131" t="s">
        <v>45</v>
      </c>
      <c r="L6" s="132"/>
      <c r="M6" s="126">
        <v>2</v>
      </c>
      <c r="N6" s="126"/>
      <c r="O6" s="126"/>
      <c r="P6" s="126"/>
    </row>
    <row r="7" spans="1:16" ht="24" customHeight="1">
      <c r="A7" s="129" t="s">
        <v>46</v>
      </c>
      <c r="B7" s="129"/>
      <c r="C7" s="129"/>
      <c r="D7" s="126" t="s">
        <v>19</v>
      </c>
      <c r="E7" s="126"/>
      <c r="F7" s="126"/>
      <c r="G7" s="126"/>
      <c r="H7" s="126"/>
      <c r="I7" s="129" t="s">
        <v>49</v>
      </c>
      <c r="J7" s="129"/>
      <c r="K7" s="129"/>
      <c r="L7" s="129"/>
      <c r="M7" s="126" t="s">
        <v>0</v>
      </c>
      <c r="N7" s="126"/>
      <c r="O7" s="126"/>
      <c r="P7" s="126"/>
    </row>
    <row r="8" spans="1:16" ht="24" customHeight="1">
      <c r="A8" s="129" t="s">
        <v>47</v>
      </c>
      <c r="B8" s="129"/>
      <c r="C8" s="129"/>
      <c r="D8" s="126" t="s">
        <v>123</v>
      </c>
      <c r="E8" s="126"/>
      <c r="F8" s="126"/>
      <c r="G8" s="126"/>
      <c r="H8" s="126"/>
      <c r="I8" s="129" t="s">
        <v>50</v>
      </c>
      <c r="J8" s="129"/>
      <c r="K8" s="129"/>
      <c r="L8" s="129"/>
      <c r="M8" s="135">
        <v>45240</v>
      </c>
      <c r="N8" s="135"/>
      <c r="O8" s="135"/>
      <c r="P8" s="135"/>
    </row>
    <row r="9" spans="1:16" ht="24" customHeight="1">
      <c r="A9" s="129" t="s">
        <v>48</v>
      </c>
      <c r="B9" s="129"/>
      <c r="C9" s="129"/>
      <c r="D9" s="126">
        <v>1054</v>
      </c>
      <c r="E9" s="126"/>
      <c r="F9" s="126"/>
      <c r="G9" s="126"/>
      <c r="H9" s="126"/>
      <c r="I9" s="153" t="s">
        <v>51</v>
      </c>
      <c r="J9" s="153"/>
      <c r="K9" s="153"/>
      <c r="L9" s="153"/>
      <c r="M9" s="135">
        <v>45245</v>
      </c>
      <c r="N9" s="126"/>
      <c r="O9" s="126"/>
      <c r="P9" s="126"/>
    </row>
    <row r="10" spans="1:16" s="4" customFormat="1" ht="30" customHeight="1">
      <c r="A10" s="140" t="s">
        <v>52</v>
      </c>
      <c r="B10" s="140"/>
      <c r="C10" s="140"/>
      <c r="D10" s="140"/>
      <c r="E10" s="140"/>
      <c r="F10" s="140"/>
      <c r="G10" s="140"/>
      <c r="H10" s="140"/>
      <c r="I10" s="140"/>
      <c r="J10" s="140"/>
      <c r="K10" s="140"/>
      <c r="L10" s="140"/>
      <c r="M10" s="140"/>
      <c r="N10" s="140"/>
      <c r="O10" s="140"/>
      <c r="P10" s="140"/>
    </row>
    <row r="11" spans="1:16" s="3" customFormat="1" ht="28.5" customHeight="1">
      <c r="A11" s="20" t="s">
        <v>53</v>
      </c>
      <c r="B11" s="28" t="s">
        <v>54</v>
      </c>
      <c r="C11" s="28"/>
      <c r="D11" s="28"/>
      <c r="E11" s="28"/>
      <c r="F11" s="28"/>
      <c r="G11" s="28" t="s">
        <v>55</v>
      </c>
      <c r="H11" s="28"/>
      <c r="I11" s="28"/>
      <c r="J11" s="28" t="s">
        <v>56</v>
      </c>
      <c r="K11" s="28"/>
      <c r="L11" s="28" t="s">
        <v>57</v>
      </c>
      <c r="M11" s="28"/>
      <c r="N11" s="28"/>
      <c r="O11" s="28" t="s">
        <v>58</v>
      </c>
      <c r="P11" s="28"/>
    </row>
    <row r="12" spans="1:16" ht="22.5" customHeight="1">
      <c r="A12" s="25">
        <v>1</v>
      </c>
      <c r="B12" s="144" t="s">
        <v>121</v>
      </c>
      <c r="C12" s="144"/>
      <c r="D12" s="144"/>
      <c r="E12" s="144"/>
      <c r="F12" s="144"/>
      <c r="G12" s="142">
        <v>7.53</v>
      </c>
      <c r="H12" s="142"/>
      <c r="I12" s="142"/>
      <c r="J12" s="143" t="s">
        <v>1</v>
      </c>
      <c r="K12" s="143"/>
      <c r="L12" s="143" t="s">
        <v>13</v>
      </c>
      <c r="M12" s="143"/>
      <c r="N12" s="143"/>
      <c r="O12" s="143" t="s">
        <v>7</v>
      </c>
      <c r="P12" s="143"/>
    </row>
    <row r="13" spans="1:16" ht="22.5" customHeight="1">
      <c r="A13" s="6">
        <v>2</v>
      </c>
      <c r="B13" s="84" t="s">
        <v>59</v>
      </c>
      <c r="C13" s="84"/>
      <c r="D13" s="84"/>
      <c r="E13" s="84"/>
      <c r="F13" s="84"/>
      <c r="G13" s="83">
        <v>0.41</v>
      </c>
      <c r="H13" s="148"/>
      <c r="I13" s="148"/>
      <c r="J13" s="29" t="s">
        <v>2</v>
      </c>
      <c r="K13" s="29"/>
      <c r="L13" s="29" t="s">
        <v>14</v>
      </c>
      <c r="M13" s="29"/>
      <c r="N13" s="29"/>
      <c r="O13" s="29" t="s">
        <v>8</v>
      </c>
      <c r="P13" s="29"/>
    </row>
    <row r="14" spans="1:16" ht="22.5" customHeight="1">
      <c r="A14" s="26">
        <v>3</v>
      </c>
      <c r="B14" s="154" t="s">
        <v>122</v>
      </c>
      <c r="C14" s="154"/>
      <c r="D14" s="154"/>
      <c r="E14" s="154"/>
      <c r="F14" s="154"/>
      <c r="G14" s="83">
        <v>0.52</v>
      </c>
      <c r="H14" s="148"/>
      <c r="I14" s="148"/>
      <c r="J14" s="29" t="s">
        <v>3</v>
      </c>
      <c r="K14" s="29"/>
      <c r="L14" s="29" t="s">
        <v>15</v>
      </c>
      <c r="M14" s="29"/>
      <c r="N14" s="29"/>
      <c r="O14" s="29" t="s">
        <v>9</v>
      </c>
      <c r="P14" s="29"/>
    </row>
    <row r="15" spans="1:16" ht="26.4" customHeight="1">
      <c r="A15" s="159" t="s">
        <v>60</v>
      </c>
      <c r="B15" s="160"/>
      <c r="C15" s="160"/>
      <c r="D15" s="160"/>
      <c r="E15" s="160"/>
      <c r="F15" s="160"/>
      <c r="G15" s="160"/>
      <c r="H15" s="160"/>
      <c r="I15" s="160"/>
      <c r="J15" s="160"/>
      <c r="K15" s="160"/>
      <c r="L15" s="160"/>
      <c r="M15" s="160"/>
      <c r="N15" s="160"/>
      <c r="O15" s="160"/>
      <c r="P15" s="161"/>
    </row>
    <row r="16" spans="1:16" ht="22.5" customHeight="1">
      <c r="A16" s="6">
        <v>4</v>
      </c>
      <c r="B16" s="98" t="s">
        <v>61</v>
      </c>
      <c r="C16" s="99"/>
      <c r="D16" s="99"/>
      <c r="E16" s="99"/>
      <c r="F16" s="100"/>
      <c r="G16" s="101">
        <v>117.9</v>
      </c>
      <c r="H16" s="102"/>
      <c r="I16" s="103"/>
      <c r="J16" s="86" t="s">
        <v>4</v>
      </c>
      <c r="K16" s="87"/>
      <c r="L16" s="86" t="s">
        <v>16</v>
      </c>
      <c r="M16" s="111"/>
      <c r="N16" s="87"/>
      <c r="O16" s="86" t="s">
        <v>10</v>
      </c>
      <c r="P16" s="87"/>
    </row>
    <row r="17" spans="1:16" ht="22.5" customHeight="1">
      <c r="A17" s="6">
        <v>5</v>
      </c>
      <c r="B17" s="98" t="s">
        <v>62</v>
      </c>
      <c r="C17" s="99"/>
      <c r="D17" s="99"/>
      <c r="E17" s="99"/>
      <c r="F17" s="100"/>
      <c r="G17" s="101">
        <v>8.33</v>
      </c>
      <c r="H17" s="149"/>
      <c r="I17" s="150"/>
      <c r="J17" s="86" t="s">
        <v>5</v>
      </c>
      <c r="K17" s="87"/>
      <c r="L17" s="86" t="s">
        <v>17</v>
      </c>
      <c r="M17" s="111"/>
      <c r="N17" s="87"/>
      <c r="O17" s="86" t="s">
        <v>12</v>
      </c>
      <c r="P17" s="87"/>
    </row>
    <row r="18" spans="1:16" ht="22.5" customHeight="1">
      <c r="A18" s="27">
        <v>6</v>
      </c>
      <c r="B18" s="156" t="s">
        <v>63</v>
      </c>
      <c r="C18" s="157"/>
      <c r="D18" s="157"/>
      <c r="E18" s="157"/>
      <c r="F18" s="158"/>
      <c r="G18" s="107">
        <v>203.04</v>
      </c>
      <c r="H18" s="108"/>
      <c r="I18" s="109"/>
      <c r="J18" s="79" t="s">
        <v>6</v>
      </c>
      <c r="K18" s="81"/>
      <c r="L18" s="79" t="s">
        <v>18</v>
      </c>
      <c r="M18" s="80"/>
      <c r="N18" s="81"/>
      <c r="O18" s="86" t="s">
        <v>11</v>
      </c>
      <c r="P18" s="87"/>
    </row>
    <row r="19" spans="1:16" ht="22.95" customHeight="1">
      <c r="A19" s="9"/>
      <c r="C19" s="21"/>
      <c r="D19" s="21"/>
      <c r="E19" s="21"/>
      <c r="F19" s="113" t="s">
        <v>64</v>
      </c>
      <c r="G19" s="113"/>
      <c r="H19" s="113"/>
      <c r="I19" s="113"/>
      <c r="J19" s="113"/>
      <c r="K19" s="22"/>
      <c r="L19" s="141"/>
      <c r="M19" s="141"/>
      <c r="N19" s="155"/>
      <c r="O19" s="151"/>
      <c r="P19" s="152"/>
    </row>
    <row r="20" spans="1:16" ht="22.5" customHeight="1">
      <c r="A20" s="6">
        <v>7</v>
      </c>
      <c r="B20" s="145" t="s">
        <v>124</v>
      </c>
      <c r="C20" s="146"/>
      <c r="D20" s="146"/>
      <c r="E20" s="146"/>
      <c r="F20" s="147"/>
      <c r="G20" s="95">
        <v>15.67</v>
      </c>
      <c r="H20" s="96"/>
      <c r="I20" s="97"/>
      <c r="J20" s="29" t="s">
        <v>20</v>
      </c>
      <c r="K20" s="29"/>
      <c r="L20" s="79" t="s">
        <v>20</v>
      </c>
      <c r="M20" s="80"/>
      <c r="N20" s="81"/>
      <c r="O20" s="29" t="s">
        <v>20</v>
      </c>
      <c r="P20" s="29"/>
    </row>
    <row r="21" spans="1:16" ht="22.5" customHeight="1">
      <c r="A21" s="6">
        <v>8</v>
      </c>
      <c r="B21" s="145" t="s">
        <v>125</v>
      </c>
      <c r="C21" s="146"/>
      <c r="D21" s="146"/>
      <c r="E21" s="146"/>
      <c r="F21" s="147"/>
      <c r="G21" s="95">
        <v>8.5399999999999991</v>
      </c>
      <c r="H21" s="96"/>
      <c r="I21" s="97"/>
      <c r="J21" s="29" t="s">
        <v>20</v>
      </c>
      <c r="K21" s="29"/>
      <c r="L21" s="79" t="s">
        <v>20</v>
      </c>
      <c r="M21" s="80"/>
      <c r="N21" s="81"/>
      <c r="O21" s="29" t="s">
        <v>20</v>
      </c>
      <c r="P21" s="29"/>
    </row>
    <row r="22" spans="1:16" ht="22.5" customHeight="1">
      <c r="A22" s="27">
        <v>9</v>
      </c>
      <c r="B22" s="104" t="s">
        <v>65</v>
      </c>
      <c r="C22" s="105"/>
      <c r="D22" s="105"/>
      <c r="E22" s="105"/>
      <c r="F22" s="106"/>
      <c r="G22" s="107">
        <v>24.7</v>
      </c>
      <c r="H22" s="108"/>
      <c r="I22" s="109"/>
      <c r="J22" s="79" t="s">
        <v>23</v>
      </c>
      <c r="K22" s="81"/>
      <c r="L22" s="110" t="s">
        <v>25</v>
      </c>
      <c r="M22" s="111"/>
      <c r="N22" s="87"/>
      <c r="O22" s="86" t="s">
        <v>24</v>
      </c>
      <c r="P22" s="87"/>
    </row>
    <row r="23" spans="1:16" ht="24.6" customHeight="1">
      <c r="B23" s="23"/>
      <c r="C23" s="23"/>
      <c r="D23" s="23"/>
      <c r="E23" s="23"/>
      <c r="F23" s="114" t="s">
        <v>66</v>
      </c>
      <c r="G23" s="114"/>
      <c r="H23" s="114"/>
      <c r="I23" s="114"/>
      <c r="J23" s="114"/>
      <c r="K23" s="24"/>
      <c r="L23" s="141"/>
      <c r="M23" s="141"/>
      <c r="N23" s="141"/>
      <c r="O23" s="69"/>
      <c r="P23" s="70"/>
    </row>
    <row r="24" spans="1:16" ht="22.5" customHeight="1">
      <c r="A24" s="10">
        <v>10</v>
      </c>
      <c r="B24" s="112" t="s">
        <v>67</v>
      </c>
      <c r="C24" s="112"/>
      <c r="D24" s="112"/>
      <c r="E24" s="112"/>
      <c r="F24" s="112"/>
      <c r="G24" s="165">
        <v>0.98</v>
      </c>
      <c r="H24" s="165"/>
      <c r="I24" s="165"/>
      <c r="J24" s="79" t="s">
        <v>27</v>
      </c>
      <c r="K24" s="81"/>
      <c r="L24" s="79" t="s">
        <v>28</v>
      </c>
      <c r="M24" s="80"/>
      <c r="N24" s="81"/>
      <c r="O24" s="86" t="s">
        <v>29</v>
      </c>
      <c r="P24" s="87"/>
    </row>
    <row r="25" spans="1:16" ht="22.5" customHeight="1">
      <c r="A25" s="6">
        <v>11</v>
      </c>
      <c r="B25" s="84" t="s">
        <v>68</v>
      </c>
      <c r="C25" s="84"/>
      <c r="D25" s="84"/>
      <c r="E25" s="84"/>
      <c r="F25" s="84"/>
      <c r="G25" s="83">
        <v>3.64</v>
      </c>
      <c r="H25" s="83"/>
      <c r="I25" s="83"/>
      <c r="J25" s="79" t="s">
        <v>30</v>
      </c>
      <c r="K25" s="81"/>
      <c r="L25" s="79" t="s">
        <v>31</v>
      </c>
      <c r="M25" s="80"/>
      <c r="N25" s="81"/>
      <c r="O25" s="86" t="s">
        <v>21</v>
      </c>
      <c r="P25" s="87"/>
    </row>
    <row r="26" spans="1:16" ht="22.5" customHeight="1">
      <c r="A26" s="6">
        <v>12</v>
      </c>
      <c r="B26" s="84" t="s">
        <v>69</v>
      </c>
      <c r="C26" s="84"/>
      <c r="D26" s="84"/>
      <c r="E26" s="84"/>
      <c r="F26" s="84"/>
      <c r="G26" s="83">
        <v>6.46</v>
      </c>
      <c r="H26" s="83"/>
      <c r="I26" s="83"/>
      <c r="J26" s="79" t="s">
        <v>26</v>
      </c>
      <c r="K26" s="81"/>
      <c r="L26" s="79" t="s">
        <v>32</v>
      </c>
      <c r="M26" s="80"/>
      <c r="N26" s="81"/>
      <c r="O26" s="86" t="s">
        <v>33</v>
      </c>
      <c r="P26" s="87"/>
    </row>
    <row r="27" spans="1:16" ht="22.5" customHeight="1">
      <c r="A27" s="6">
        <v>13</v>
      </c>
      <c r="B27" s="84" t="s">
        <v>70</v>
      </c>
      <c r="C27" s="84"/>
      <c r="D27" s="84"/>
      <c r="E27" s="84"/>
      <c r="F27" s="84"/>
      <c r="G27" s="83">
        <v>0.53</v>
      </c>
      <c r="H27" s="83"/>
      <c r="I27" s="83"/>
      <c r="J27" s="79" t="s">
        <v>22</v>
      </c>
      <c r="K27" s="81"/>
      <c r="L27" s="79" t="s">
        <v>34</v>
      </c>
      <c r="M27" s="80"/>
      <c r="N27" s="81"/>
      <c r="O27" s="86" t="s">
        <v>35</v>
      </c>
      <c r="P27" s="87"/>
    </row>
    <row r="28" spans="1:16" ht="25.95" customHeight="1">
      <c r="A28" s="162" t="s">
        <v>71</v>
      </c>
      <c r="B28" s="163"/>
      <c r="C28" s="163"/>
      <c r="D28" s="163"/>
      <c r="E28" s="163"/>
      <c r="F28" s="163"/>
      <c r="G28" s="163"/>
      <c r="H28" s="163"/>
      <c r="I28" s="163"/>
      <c r="J28" s="163"/>
      <c r="K28" s="163"/>
      <c r="L28" s="163"/>
      <c r="M28" s="163"/>
      <c r="N28" s="163"/>
      <c r="O28" s="163"/>
      <c r="P28" s="164"/>
    </row>
    <row r="29" spans="1:16" ht="23.4" customHeight="1">
      <c r="A29" s="166" t="s">
        <v>72</v>
      </c>
      <c r="B29" s="167"/>
      <c r="C29" s="167"/>
      <c r="D29" s="167"/>
      <c r="E29" s="167"/>
      <c r="F29" s="167"/>
      <c r="G29" s="167"/>
      <c r="H29" s="167"/>
      <c r="I29" s="167"/>
      <c r="J29" s="167"/>
      <c r="K29" s="167"/>
      <c r="L29" s="167"/>
      <c r="M29" s="167"/>
      <c r="N29" s="167"/>
      <c r="O29" s="167"/>
      <c r="P29" s="168"/>
    </row>
    <row r="30" spans="1:16" ht="22.5" customHeight="1">
      <c r="A30" s="7">
        <v>1</v>
      </c>
      <c r="B30" s="93" t="s">
        <v>89</v>
      </c>
      <c r="C30" s="93"/>
      <c r="D30" s="93"/>
      <c r="E30" s="93"/>
      <c r="F30" s="93"/>
      <c r="G30" s="82">
        <v>0</v>
      </c>
      <c r="H30" s="82"/>
      <c r="I30" s="82"/>
      <c r="J30" s="29" t="s">
        <v>20</v>
      </c>
      <c r="K30" s="29"/>
      <c r="L30" s="29" t="s">
        <v>20</v>
      </c>
      <c r="M30" s="29"/>
      <c r="N30" s="29"/>
      <c r="O30" s="29" t="s">
        <v>20</v>
      </c>
      <c r="P30" s="29"/>
    </row>
    <row r="31" spans="1:16" ht="15" customHeight="1">
      <c r="A31" s="28" t="s">
        <v>73</v>
      </c>
      <c r="B31" s="29"/>
      <c r="C31" s="29"/>
      <c r="D31" s="29"/>
      <c r="E31" s="29"/>
      <c r="F31" s="29"/>
      <c r="G31" s="29"/>
      <c r="H31" s="29"/>
      <c r="I31" s="29"/>
      <c r="J31" s="29"/>
      <c r="K31" s="29"/>
      <c r="L31" s="29"/>
      <c r="M31" s="29"/>
      <c r="N31" s="29"/>
      <c r="O31" s="29"/>
      <c r="P31" s="29"/>
    </row>
    <row r="32" spans="1:16" ht="22.5" customHeight="1">
      <c r="A32" s="7">
        <v>2</v>
      </c>
      <c r="B32" s="93" t="s">
        <v>90</v>
      </c>
      <c r="C32" s="93"/>
      <c r="D32" s="93"/>
      <c r="E32" s="93"/>
      <c r="F32" s="93"/>
      <c r="G32" s="92">
        <v>0</v>
      </c>
      <c r="H32" s="92"/>
      <c r="I32" s="92"/>
      <c r="J32" s="29" t="s">
        <v>20</v>
      </c>
      <c r="K32" s="29"/>
      <c r="L32" s="29" t="s">
        <v>20</v>
      </c>
      <c r="M32" s="29"/>
      <c r="N32" s="29"/>
      <c r="O32" s="29" t="s">
        <v>20</v>
      </c>
      <c r="P32" s="29"/>
    </row>
    <row r="33" spans="1:16" ht="15.6" customHeight="1">
      <c r="A33" s="58"/>
      <c r="B33" s="59"/>
      <c r="C33" s="59"/>
      <c r="D33" s="59"/>
      <c r="E33" s="59"/>
      <c r="F33" s="59"/>
      <c r="G33" s="59"/>
      <c r="H33" s="59"/>
      <c r="I33" s="59"/>
      <c r="J33" s="59"/>
      <c r="K33" s="59"/>
      <c r="L33" s="59"/>
      <c r="M33" s="59"/>
      <c r="N33" s="59"/>
      <c r="O33" s="59"/>
      <c r="P33" s="60"/>
    </row>
    <row r="34" spans="1:16" ht="21" customHeight="1">
      <c r="A34" s="10" t="s">
        <v>79</v>
      </c>
      <c r="B34" s="85" t="s">
        <v>74</v>
      </c>
      <c r="C34" s="85"/>
      <c r="D34" s="85"/>
      <c r="E34" s="85"/>
      <c r="F34" s="85"/>
      <c r="G34" s="85"/>
      <c r="H34" s="85"/>
      <c r="I34" s="85"/>
      <c r="J34" s="85"/>
      <c r="K34" s="85"/>
      <c r="L34" s="85"/>
      <c r="M34" s="85" t="s">
        <v>75</v>
      </c>
      <c r="N34" s="85"/>
      <c r="O34" s="85"/>
      <c r="P34" s="85"/>
    </row>
    <row r="35" spans="1:16" ht="24.75" customHeight="1">
      <c r="A35" s="7">
        <v>1</v>
      </c>
      <c r="B35" s="61" t="s">
        <v>76</v>
      </c>
      <c r="C35" s="61"/>
      <c r="D35" s="61"/>
      <c r="E35" s="61"/>
      <c r="F35" s="61"/>
      <c r="G35" s="61"/>
      <c r="H35" s="61"/>
      <c r="I35" s="61"/>
      <c r="J35" s="61"/>
      <c r="K35" s="61"/>
      <c r="L35" s="61"/>
      <c r="M35" s="62">
        <v>4</v>
      </c>
      <c r="N35" s="62"/>
      <c r="O35" s="62"/>
      <c r="P35" s="62"/>
    </row>
    <row r="36" spans="1:16" ht="24.6" customHeight="1">
      <c r="A36" s="7">
        <v>2</v>
      </c>
      <c r="B36" s="61" t="s">
        <v>77</v>
      </c>
      <c r="C36" s="61"/>
      <c r="D36" s="61"/>
      <c r="E36" s="61"/>
      <c r="F36" s="61"/>
      <c r="G36" s="61"/>
      <c r="H36" s="61"/>
      <c r="I36" s="61"/>
      <c r="J36" s="61"/>
      <c r="K36" s="61"/>
      <c r="L36" s="61"/>
      <c r="M36" s="62">
        <v>4</v>
      </c>
      <c r="N36" s="62"/>
      <c r="O36" s="62"/>
      <c r="P36" s="62"/>
    </row>
    <row r="37" spans="1:16" ht="15.6">
      <c r="A37" s="94" t="s">
        <v>78</v>
      </c>
      <c r="B37" s="94"/>
      <c r="C37" s="94"/>
      <c r="D37" s="94"/>
      <c r="E37" s="94"/>
      <c r="F37" s="94"/>
      <c r="G37" s="94"/>
      <c r="H37" s="94"/>
      <c r="I37" s="94"/>
      <c r="J37" s="94"/>
      <c r="K37" s="94"/>
      <c r="L37" s="94"/>
      <c r="M37" s="94"/>
      <c r="N37" s="94"/>
      <c r="O37" s="94"/>
      <c r="P37" s="94"/>
    </row>
    <row r="38" spans="1:16" ht="18" customHeight="1">
      <c r="A38" s="6" t="s">
        <v>79</v>
      </c>
      <c r="B38" s="28" t="s">
        <v>80</v>
      </c>
      <c r="C38" s="28"/>
      <c r="D38" s="28"/>
      <c r="E38" s="28"/>
      <c r="F38" s="28"/>
      <c r="G38" s="28"/>
      <c r="H38" s="28"/>
      <c r="I38" s="28"/>
      <c r="J38" s="28"/>
      <c r="K38" s="28"/>
      <c r="L38" s="28"/>
      <c r="M38" s="85" t="s">
        <v>75</v>
      </c>
      <c r="N38" s="85"/>
      <c r="O38" s="85"/>
      <c r="P38" s="85"/>
    </row>
    <row r="39" spans="1:16" ht="21.75" customHeight="1">
      <c r="A39" s="7">
        <v>1</v>
      </c>
      <c r="B39" s="61" t="s">
        <v>120</v>
      </c>
      <c r="C39" s="61"/>
      <c r="D39" s="61"/>
      <c r="E39" s="61"/>
      <c r="F39" s="61"/>
      <c r="G39" s="61"/>
      <c r="H39" s="61"/>
      <c r="I39" s="61"/>
      <c r="J39" s="61"/>
      <c r="K39" s="61"/>
      <c r="L39" s="61"/>
      <c r="M39" s="62">
        <v>10</v>
      </c>
      <c r="N39" s="62"/>
      <c r="O39" s="62"/>
      <c r="P39" s="62"/>
    </row>
    <row r="40" spans="1:16" ht="15.75" customHeight="1">
      <c r="A40" s="28" t="s">
        <v>81</v>
      </c>
      <c r="B40" s="28"/>
      <c r="C40" s="28"/>
      <c r="D40" s="28"/>
      <c r="E40" s="28"/>
      <c r="F40" s="28"/>
      <c r="G40" s="28"/>
      <c r="H40" s="28"/>
      <c r="I40" s="28"/>
      <c r="J40" s="28"/>
      <c r="K40" s="28"/>
      <c r="L40" s="28"/>
      <c r="M40" s="28"/>
      <c r="N40" s="28"/>
      <c r="O40" s="28"/>
      <c r="P40" s="28"/>
    </row>
    <row r="41" spans="1:16" ht="24.75" customHeight="1">
      <c r="A41" s="8">
        <v>2</v>
      </c>
      <c r="B41" s="117" t="s">
        <v>88</v>
      </c>
      <c r="C41" s="117"/>
      <c r="D41" s="117"/>
      <c r="E41" s="117"/>
      <c r="F41" s="117"/>
      <c r="G41" s="117"/>
      <c r="H41" s="117"/>
      <c r="I41" s="117"/>
      <c r="J41" s="117"/>
      <c r="K41" s="117"/>
      <c r="L41" s="117"/>
      <c r="M41" s="118">
        <v>2</v>
      </c>
      <c r="N41" s="118"/>
      <c r="O41" s="118"/>
      <c r="P41" s="118"/>
    </row>
    <row r="42" spans="1:16" ht="68.25" customHeight="1">
      <c r="A42" s="63" t="s">
        <v>126</v>
      </c>
      <c r="B42" s="64"/>
      <c r="C42" s="64"/>
      <c r="D42" s="64"/>
      <c r="E42" s="64"/>
      <c r="F42" s="64"/>
      <c r="G42" s="64"/>
      <c r="H42" s="64"/>
      <c r="I42" s="64"/>
      <c r="J42" s="64"/>
      <c r="K42" s="64"/>
      <c r="L42" s="64"/>
      <c r="M42" s="64"/>
      <c r="N42" s="64"/>
      <c r="O42" s="64"/>
      <c r="P42" s="64"/>
    </row>
    <row r="43" spans="1:16" ht="20.399999999999999">
      <c r="A43" s="91" t="s">
        <v>82</v>
      </c>
      <c r="B43" s="91"/>
      <c r="C43" s="91"/>
      <c r="D43" s="91"/>
      <c r="E43" s="91"/>
      <c r="F43" s="91"/>
      <c r="G43" s="91"/>
      <c r="H43" s="91"/>
      <c r="I43" s="91"/>
      <c r="J43" s="91"/>
      <c r="K43" s="91"/>
      <c r="L43" s="91"/>
      <c r="M43" s="91"/>
      <c r="N43" s="91"/>
      <c r="O43" s="91"/>
      <c r="P43" s="91"/>
    </row>
    <row r="44" spans="1:16" ht="19.2" customHeight="1">
      <c r="A44" s="68" t="s">
        <v>83</v>
      </c>
      <c r="B44" s="69"/>
      <c r="C44" s="70"/>
      <c r="D44" s="33" t="s">
        <v>84</v>
      </c>
      <c r="E44" s="34"/>
      <c r="F44" s="34"/>
      <c r="G44" s="35"/>
      <c r="H44" s="33" t="s">
        <v>85</v>
      </c>
      <c r="I44" s="34"/>
      <c r="J44" s="34"/>
      <c r="K44" s="34"/>
      <c r="L44" s="35"/>
      <c r="M44" s="33" t="s">
        <v>86</v>
      </c>
      <c r="N44" s="34"/>
      <c r="O44" s="34"/>
      <c r="P44" s="35"/>
    </row>
    <row r="45" spans="1:16" ht="28.95" customHeight="1">
      <c r="A45" s="88" t="s">
        <v>87</v>
      </c>
      <c r="B45" s="89"/>
      <c r="C45" s="90"/>
      <c r="D45" s="36">
        <v>70</v>
      </c>
      <c r="E45" s="37"/>
      <c r="F45" s="37"/>
      <c r="G45" s="38"/>
      <c r="H45" s="36">
        <v>50</v>
      </c>
      <c r="I45" s="37"/>
      <c r="J45" s="37"/>
      <c r="K45" s="37"/>
      <c r="L45" s="38"/>
      <c r="M45" s="36">
        <v>40</v>
      </c>
      <c r="N45" s="37"/>
      <c r="O45" s="37"/>
      <c r="P45" s="38"/>
    </row>
    <row r="46" spans="1:16" ht="16.95" customHeight="1">
      <c r="A46" s="65" t="s">
        <v>95</v>
      </c>
      <c r="B46" s="66"/>
      <c r="C46" s="66"/>
      <c r="D46" s="66"/>
      <c r="E46" s="66"/>
      <c r="F46" s="66"/>
      <c r="G46" s="66"/>
      <c r="H46" s="66"/>
      <c r="I46" s="66"/>
      <c r="J46" s="66"/>
      <c r="K46" s="66"/>
      <c r="L46" s="66"/>
      <c r="M46" s="66"/>
      <c r="N46" s="66"/>
      <c r="O46" s="66"/>
      <c r="P46" s="67"/>
    </row>
    <row r="47" spans="1:16" ht="15.6" customHeight="1">
      <c r="A47" s="45" t="s">
        <v>92</v>
      </c>
      <c r="B47" s="46"/>
      <c r="C47" s="47"/>
      <c r="D47" s="39">
        <f>(4.39*D45)-(1.56*G16)</f>
        <v>123.37599999999995</v>
      </c>
      <c r="E47" s="40"/>
      <c r="F47" s="40"/>
      <c r="G47" s="41"/>
      <c r="H47" s="39">
        <f>(4.76*H45)-(1.34*G16)</f>
        <v>80.013999999999982</v>
      </c>
      <c r="I47" s="40"/>
      <c r="J47" s="40"/>
      <c r="K47" s="40"/>
      <c r="L47" s="41"/>
      <c r="M47" s="39">
        <f>4.76*M45-1.34*G16</f>
        <v>32.413999999999959</v>
      </c>
      <c r="N47" s="40"/>
      <c r="O47" s="40"/>
      <c r="P47" s="41"/>
    </row>
    <row r="48" spans="1:16" ht="14.4" customHeight="1">
      <c r="A48" s="48" t="s">
        <v>93</v>
      </c>
      <c r="B48" s="49"/>
      <c r="C48" s="50"/>
      <c r="D48" s="39">
        <f>1.24*D45-1.55*G17</f>
        <v>73.888499999999993</v>
      </c>
      <c r="E48" s="40"/>
      <c r="F48" s="40"/>
      <c r="G48" s="41"/>
      <c r="H48" s="39">
        <f>1.24*H45-1.55*G17</f>
        <v>49.088499999999996</v>
      </c>
      <c r="I48" s="40"/>
      <c r="J48" s="40"/>
      <c r="K48" s="40"/>
      <c r="L48" s="41"/>
      <c r="M48" s="39">
        <f>1.24*M45-1.55*G17</f>
        <v>36.688500000000005</v>
      </c>
      <c r="N48" s="40"/>
      <c r="O48" s="40"/>
      <c r="P48" s="41"/>
    </row>
    <row r="49" spans="1:16" ht="16.95" customHeight="1">
      <c r="A49" s="51" t="s">
        <v>94</v>
      </c>
      <c r="B49" s="52"/>
      <c r="C49" s="53"/>
      <c r="D49" s="39">
        <f>2.73*D45-0.21*G18</f>
        <v>148.4616</v>
      </c>
      <c r="E49" s="40"/>
      <c r="F49" s="40"/>
      <c r="G49" s="41"/>
      <c r="H49" s="39">
        <f>2.73*H45-0.21*G18</f>
        <v>93.86160000000001</v>
      </c>
      <c r="I49" s="40"/>
      <c r="J49" s="40"/>
      <c r="K49" s="40"/>
      <c r="L49" s="41"/>
      <c r="M49" s="39">
        <f>2.73*M45-0.21*G18</f>
        <v>66.561599999999999</v>
      </c>
      <c r="N49" s="40"/>
      <c r="O49" s="40"/>
      <c r="P49" s="41"/>
    </row>
    <row r="50" spans="1:16" ht="21.6" customHeight="1">
      <c r="A50" s="65" t="s">
        <v>91</v>
      </c>
      <c r="B50" s="66"/>
      <c r="C50" s="66"/>
      <c r="D50" s="66"/>
      <c r="E50" s="66"/>
      <c r="F50" s="66"/>
      <c r="G50" s="66"/>
      <c r="H50" s="66"/>
      <c r="I50" s="66"/>
      <c r="J50" s="66"/>
      <c r="K50" s="66"/>
      <c r="L50" s="66"/>
      <c r="M50" s="66"/>
      <c r="N50" s="66"/>
      <c r="O50" s="66"/>
      <c r="P50" s="67"/>
    </row>
    <row r="51" spans="1:16" ht="18" customHeight="1">
      <c r="A51" s="68" t="s">
        <v>83</v>
      </c>
      <c r="B51" s="69"/>
      <c r="C51" s="70"/>
      <c r="D51" s="33" t="s">
        <v>84</v>
      </c>
      <c r="E51" s="34"/>
      <c r="F51" s="34"/>
      <c r="G51" s="35"/>
      <c r="H51" s="33" t="s">
        <v>85</v>
      </c>
      <c r="I51" s="34"/>
      <c r="J51" s="34"/>
      <c r="K51" s="34"/>
      <c r="L51" s="35"/>
      <c r="M51" s="33" t="s">
        <v>86</v>
      </c>
      <c r="N51" s="34"/>
      <c r="O51" s="34"/>
      <c r="P51" s="35"/>
    </row>
    <row r="52" spans="1:16" ht="17.25" customHeight="1">
      <c r="A52" s="30" t="s">
        <v>106</v>
      </c>
      <c r="B52" s="31"/>
      <c r="C52" s="32"/>
      <c r="D52" s="71"/>
      <c r="E52" s="71"/>
      <c r="F52" s="71"/>
      <c r="G52" s="71"/>
      <c r="H52" s="71"/>
      <c r="I52" s="71"/>
      <c r="J52" s="71"/>
      <c r="K52" s="71"/>
      <c r="L52" s="71"/>
      <c r="M52" s="71"/>
      <c r="N52" s="71"/>
      <c r="O52" s="71"/>
      <c r="P52" s="71"/>
    </row>
    <row r="53" spans="1:16" ht="30" customHeight="1">
      <c r="A53" s="56" t="s">
        <v>96</v>
      </c>
      <c r="B53" s="56"/>
      <c r="C53" s="56"/>
      <c r="D53" s="11" t="s">
        <v>97</v>
      </c>
      <c r="E53" s="33" t="s">
        <v>98</v>
      </c>
      <c r="F53" s="35"/>
      <c r="G53" s="11" t="s">
        <v>99</v>
      </c>
      <c r="H53" s="11" t="s">
        <v>97</v>
      </c>
      <c r="I53" s="33" t="s">
        <v>98</v>
      </c>
      <c r="J53" s="35"/>
      <c r="K53" s="33" t="s">
        <v>99</v>
      </c>
      <c r="L53" s="35"/>
      <c r="M53" s="11" t="s">
        <v>97</v>
      </c>
      <c r="N53" s="33" t="s">
        <v>98</v>
      </c>
      <c r="O53" s="35"/>
      <c r="P53" s="11" t="s">
        <v>99</v>
      </c>
    </row>
    <row r="54" spans="1:16" ht="18.600000000000001" customHeight="1">
      <c r="A54" s="33" t="s">
        <v>100</v>
      </c>
      <c r="B54" s="34"/>
      <c r="C54" s="35"/>
      <c r="D54" s="13">
        <f>(D48*100)/46</f>
        <v>160.62717391304346</v>
      </c>
      <c r="E54" s="54">
        <f>(D49*100)/60</f>
        <v>247.43600000000001</v>
      </c>
      <c r="F54" s="55"/>
      <c r="G54" s="14">
        <f>(D47-D54*18/100)*(100/46)</f>
        <v>205.35458412098288</v>
      </c>
      <c r="H54" s="13">
        <f>(H48*100)/46</f>
        <v>106.7141304347826</v>
      </c>
      <c r="I54" s="54">
        <f>(H49*100)/60</f>
        <v>156.43600000000004</v>
      </c>
      <c r="J54" s="55"/>
      <c r="K54" s="54">
        <f>(H47-H54*18/100)*(100/46)</f>
        <v>132.18577504725894</v>
      </c>
      <c r="L54" s="55"/>
      <c r="M54" s="13">
        <f>(M48*100)/46</f>
        <v>79.757608695652181</v>
      </c>
      <c r="N54" s="54">
        <f>(M49*100)/60</f>
        <v>110.93599999999999</v>
      </c>
      <c r="O54" s="55"/>
      <c r="P54" s="13">
        <f>(M47-M54*18/100)*(100/46)</f>
        <v>39.255718336483838</v>
      </c>
    </row>
    <row r="55" spans="1:16" ht="17.399999999999999" customHeight="1">
      <c r="A55" s="56" t="s">
        <v>101</v>
      </c>
      <c r="B55" s="56"/>
      <c r="C55" s="56"/>
      <c r="D55" s="15">
        <f>D54</f>
        <v>160.62717391304346</v>
      </c>
      <c r="E55" s="54">
        <f>0.1*E54</f>
        <v>24.743600000000001</v>
      </c>
      <c r="F55" s="55"/>
      <c r="G55" s="13">
        <f>0.1*G54</f>
        <v>20.53545841209829</v>
      </c>
      <c r="H55" s="13">
        <f>H54</f>
        <v>106.7141304347826</v>
      </c>
      <c r="I55" s="54">
        <f>0.1*I54</f>
        <v>15.643600000000005</v>
      </c>
      <c r="J55" s="55"/>
      <c r="K55" s="54">
        <f t="shared" ref="K55" si="0">0.1*K54</f>
        <v>13.218577504725895</v>
      </c>
      <c r="L55" s="55"/>
      <c r="M55" s="13">
        <f>M54</f>
        <v>79.757608695652181</v>
      </c>
      <c r="N55" s="54">
        <f>0.1*N54</f>
        <v>11.0936</v>
      </c>
      <c r="O55" s="55"/>
      <c r="P55" s="13">
        <f>0.1*P54</f>
        <v>3.9255718336483838</v>
      </c>
    </row>
    <row r="56" spans="1:16" ht="18" customHeight="1">
      <c r="A56" s="56" t="s">
        <v>105</v>
      </c>
      <c r="B56" s="56"/>
      <c r="C56" s="56"/>
      <c r="D56" s="16">
        <v>0</v>
      </c>
      <c r="E56" s="54">
        <f>0.2*E54</f>
        <v>49.487200000000001</v>
      </c>
      <c r="F56" s="55"/>
      <c r="G56" s="13">
        <f>0.2*G54</f>
        <v>41.07091682419658</v>
      </c>
      <c r="H56" s="16">
        <v>0</v>
      </c>
      <c r="I56" s="54">
        <f>0.2*I54</f>
        <v>31.287200000000009</v>
      </c>
      <c r="J56" s="55"/>
      <c r="K56" s="54">
        <f t="shared" ref="K56" si="1">0.2*K54</f>
        <v>26.437155009451789</v>
      </c>
      <c r="L56" s="55"/>
      <c r="M56" s="16">
        <v>0</v>
      </c>
      <c r="N56" s="54">
        <f>0.2*N54</f>
        <v>22.187200000000001</v>
      </c>
      <c r="O56" s="55"/>
      <c r="P56" s="13">
        <f>0.2*P54</f>
        <v>7.8511436672967676</v>
      </c>
    </row>
    <row r="57" spans="1:16" ht="18.75" customHeight="1">
      <c r="A57" s="56" t="s">
        <v>102</v>
      </c>
      <c r="B57" s="56"/>
      <c r="C57" s="56"/>
      <c r="D57" s="16">
        <v>0</v>
      </c>
      <c r="E57" s="54">
        <f>0.2*E54</f>
        <v>49.487200000000001</v>
      </c>
      <c r="F57" s="55"/>
      <c r="G57" s="13">
        <f>0.2*G54</f>
        <v>41.07091682419658</v>
      </c>
      <c r="H57" s="16">
        <v>0</v>
      </c>
      <c r="I57" s="54">
        <f>0.2*I54</f>
        <v>31.287200000000009</v>
      </c>
      <c r="J57" s="55"/>
      <c r="K57" s="54">
        <f t="shared" ref="K57" si="2">0.2*K54</f>
        <v>26.437155009451789</v>
      </c>
      <c r="L57" s="55"/>
      <c r="M57" s="16">
        <v>0</v>
      </c>
      <c r="N57" s="54">
        <f>0.2*N54</f>
        <v>22.187200000000001</v>
      </c>
      <c r="O57" s="55"/>
      <c r="P57" s="13">
        <f>0.2*P54</f>
        <v>7.8511436672967676</v>
      </c>
    </row>
    <row r="58" spans="1:16" ht="18.75" customHeight="1">
      <c r="A58" s="33" t="s">
        <v>103</v>
      </c>
      <c r="B58" s="34"/>
      <c r="C58" s="35"/>
      <c r="D58" s="16">
        <v>0</v>
      </c>
      <c r="E58" s="54">
        <f>0.25*E54</f>
        <v>61.859000000000002</v>
      </c>
      <c r="F58" s="55"/>
      <c r="G58" s="13">
        <f>0.25*G54</f>
        <v>51.338646030245719</v>
      </c>
      <c r="H58" s="16">
        <v>0</v>
      </c>
      <c r="I58" s="54">
        <f>0.25*I54</f>
        <v>39.109000000000009</v>
      </c>
      <c r="J58" s="55"/>
      <c r="K58" s="54">
        <f t="shared" ref="K58" si="3">0.25*K54</f>
        <v>33.046443761814736</v>
      </c>
      <c r="L58" s="55"/>
      <c r="M58" s="16">
        <v>0</v>
      </c>
      <c r="N58" s="54">
        <f>0.25*N54</f>
        <v>27.733999999999998</v>
      </c>
      <c r="O58" s="55"/>
      <c r="P58" s="13">
        <f>0.25*P54</f>
        <v>9.8139295841209595</v>
      </c>
    </row>
    <row r="59" spans="1:16" ht="15.6">
      <c r="A59" s="57" t="s">
        <v>104</v>
      </c>
      <c r="B59" s="57"/>
      <c r="C59" s="57"/>
      <c r="D59" s="16">
        <v>0</v>
      </c>
      <c r="E59" s="54">
        <f>0.25*E54</f>
        <v>61.859000000000002</v>
      </c>
      <c r="F59" s="55"/>
      <c r="G59" s="13">
        <f>0.25*G54</f>
        <v>51.338646030245719</v>
      </c>
      <c r="H59" s="16">
        <v>0</v>
      </c>
      <c r="I59" s="54">
        <f>0.25*I54</f>
        <v>39.109000000000009</v>
      </c>
      <c r="J59" s="55"/>
      <c r="K59" s="54">
        <f t="shared" ref="K59" si="4">0.25*K54</f>
        <v>33.046443761814736</v>
      </c>
      <c r="L59" s="55"/>
      <c r="M59" s="16">
        <v>0</v>
      </c>
      <c r="N59" s="54">
        <f>0.25*N54</f>
        <v>27.733999999999998</v>
      </c>
      <c r="O59" s="55"/>
      <c r="P59" s="13">
        <f>0.25*P54</f>
        <v>9.8139295841209595</v>
      </c>
    </row>
    <row r="60" spans="1:16" ht="18.75" customHeight="1">
      <c r="A60" s="30" t="s">
        <v>107</v>
      </c>
      <c r="B60" s="31"/>
      <c r="C60" s="32"/>
      <c r="D60" s="42"/>
      <c r="E60" s="43"/>
      <c r="F60" s="43"/>
      <c r="G60" s="44"/>
      <c r="H60" s="42"/>
      <c r="I60" s="43"/>
      <c r="J60" s="43"/>
      <c r="K60" s="43"/>
      <c r="L60" s="44"/>
      <c r="M60" s="42"/>
      <c r="N60" s="43"/>
      <c r="O60" s="43"/>
      <c r="P60" s="44"/>
    </row>
    <row r="61" spans="1:16" ht="30" customHeight="1">
      <c r="A61" s="56" t="s">
        <v>96</v>
      </c>
      <c r="B61" s="56"/>
      <c r="C61" s="56"/>
      <c r="D61" s="11" t="s">
        <v>110</v>
      </c>
      <c r="E61" s="33" t="s">
        <v>98</v>
      </c>
      <c r="F61" s="35"/>
      <c r="G61" s="11" t="s">
        <v>99</v>
      </c>
      <c r="H61" s="11" t="s">
        <v>110</v>
      </c>
      <c r="I61" s="33" t="s">
        <v>98</v>
      </c>
      <c r="J61" s="35"/>
      <c r="K61" s="33" t="s">
        <v>99</v>
      </c>
      <c r="L61" s="35"/>
      <c r="M61" s="11" t="s">
        <v>110</v>
      </c>
      <c r="N61" s="33" t="s">
        <v>98</v>
      </c>
      <c r="O61" s="35"/>
      <c r="P61" s="12" t="s">
        <v>99</v>
      </c>
    </row>
    <row r="62" spans="1:16" ht="18" customHeight="1">
      <c r="A62" s="33" t="s">
        <v>100</v>
      </c>
      <c r="B62" s="34"/>
      <c r="C62" s="35"/>
      <c r="D62" s="13">
        <f>(D48*100)/16</f>
        <v>461.80312499999997</v>
      </c>
      <c r="E62" s="54">
        <f>(D49*100)/60</f>
        <v>247.43600000000001</v>
      </c>
      <c r="F62" s="55"/>
      <c r="G62" s="14">
        <f>(D47*100)/46</f>
        <v>268.20869565217379</v>
      </c>
      <c r="H62" s="13">
        <f>(H48*100)/16</f>
        <v>306.80312499999997</v>
      </c>
      <c r="I62" s="54">
        <f>(H49*100)/60</f>
        <v>156.43600000000004</v>
      </c>
      <c r="J62" s="55"/>
      <c r="K62" s="54">
        <f>(H47*100/46)</f>
        <v>173.94347826086951</v>
      </c>
      <c r="L62" s="55"/>
      <c r="M62" s="13">
        <f>(M48*100)/16</f>
        <v>229.30312500000002</v>
      </c>
      <c r="N62" s="54">
        <f>(M49*100)/60</f>
        <v>110.93599999999999</v>
      </c>
      <c r="O62" s="55"/>
      <c r="P62" s="13">
        <f>(M47*100/46)</f>
        <v>70.465217391304265</v>
      </c>
    </row>
    <row r="63" spans="1:16" ht="18" customHeight="1">
      <c r="A63" s="56" t="s">
        <v>101</v>
      </c>
      <c r="B63" s="56"/>
      <c r="C63" s="56"/>
      <c r="D63" s="15">
        <f>D62</f>
        <v>461.80312499999997</v>
      </c>
      <c r="E63" s="54">
        <f>0.1*E62</f>
        <v>24.743600000000001</v>
      </c>
      <c r="F63" s="55"/>
      <c r="G63" s="13">
        <f>0.1*G62</f>
        <v>26.820869565217379</v>
      </c>
      <c r="H63" s="13">
        <f>H62</f>
        <v>306.80312499999997</v>
      </c>
      <c r="I63" s="54">
        <f>0.1*I62</f>
        <v>15.643600000000005</v>
      </c>
      <c r="J63" s="55"/>
      <c r="K63" s="54">
        <f t="shared" ref="K63" si="5">0.1*K62</f>
        <v>17.394347826086953</v>
      </c>
      <c r="L63" s="55"/>
      <c r="M63" s="13">
        <f>M62</f>
        <v>229.30312500000002</v>
      </c>
      <c r="N63" s="54">
        <f>0.1*N62</f>
        <v>11.0936</v>
      </c>
      <c r="O63" s="55"/>
      <c r="P63" s="13">
        <f>0.1*P62</f>
        <v>7.0465217391304265</v>
      </c>
    </row>
    <row r="64" spans="1:16" ht="18" customHeight="1">
      <c r="A64" s="56" t="s">
        <v>105</v>
      </c>
      <c r="B64" s="56"/>
      <c r="C64" s="56"/>
      <c r="D64" s="16">
        <v>0</v>
      </c>
      <c r="E64" s="54">
        <f>0.2*E62</f>
        <v>49.487200000000001</v>
      </c>
      <c r="F64" s="55"/>
      <c r="G64" s="13">
        <f>0.2*G62</f>
        <v>53.641739130434757</v>
      </c>
      <c r="H64" s="16">
        <v>0</v>
      </c>
      <c r="I64" s="54">
        <f>0.2*I62</f>
        <v>31.287200000000009</v>
      </c>
      <c r="J64" s="55"/>
      <c r="K64" s="54">
        <f t="shared" ref="K64" si="6">0.2*K62</f>
        <v>34.788695652173907</v>
      </c>
      <c r="L64" s="55"/>
      <c r="M64" s="16">
        <v>0</v>
      </c>
      <c r="N64" s="54">
        <f>0.2*N62</f>
        <v>22.187200000000001</v>
      </c>
      <c r="O64" s="55"/>
      <c r="P64" s="13">
        <f>0.2*P62</f>
        <v>14.093043478260853</v>
      </c>
    </row>
    <row r="65" spans="1:16" ht="18" customHeight="1">
      <c r="A65" s="56" t="s">
        <v>102</v>
      </c>
      <c r="B65" s="56"/>
      <c r="C65" s="56"/>
      <c r="D65" s="16">
        <v>0</v>
      </c>
      <c r="E65" s="54">
        <f>0.2*E62</f>
        <v>49.487200000000001</v>
      </c>
      <c r="F65" s="55"/>
      <c r="G65" s="13">
        <f>0.2*G62</f>
        <v>53.641739130434757</v>
      </c>
      <c r="H65" s="16">
        <v>0</v>
      </c>
      <c r="I65" s="54">
        <f>0.2*I62</f>
        <v>31.287200000000009</v>
      </c>
      <c r="J65" s="55"/>
      <c r="K65" s="54">
        <f t="shared" ref="K65" si="7">0.2*K62</f>
        <v>34.788695652173907</v>
      </c>
      <c r="L65" s="55"/>
      <c r="M65" s="16">
        <v>0</v>
      </c>
      <c r="N65" s="54">
        <f>0.2*N62</f>
        <v>22.187200000000001</v>
      </c>
      <c r="O65" s="55"/>
      <c r="P65" s="13">
        <f>0.2*P62</f>
        <v>14.093043478260853</v>
      </c>
    </row>
    <row r="66" spans="1:16" ht="18" customHeight="1">
      <c r="A66" s="33" t="s">
        <v>103</v>
      </c>
      <c r="B66" s="34"/>
      <c r="C66" s="35"/>
      <c r="D66" s="16">
        <v>0</v>
      </c>
      <c r="E66" s="54">
        <f>0.25*E62</f>
        <v>61.859000000000002</v>
      </c>
      <c r="F66" s="55"/>
      <c r="G66" s="13">
        <f>0.25*G62</f>
        <v>67.052173913043447</v>
      </c>
      <c r="H66" s="16">
        <v>0</v>
      </c>
      <c r="I66" s="54">
        <f>0.25*I62</f>
        <v>39.109000000000009</v>
      </c>
      <c r="J66" s="55"/>
      <c r="K66" s="54">
        <f t="shared" ref="K66" si="8">0.25*K62</f>
        <v>43.485869565217378</v>
      </c>
      <c r="L66" s="55"/>
      <c r="M66" s="16">
        <v>0</v>
      </c>
      <c r="N66" s="54">
        <f>0.25*N62</f>
        <v>27.733999999999998</v>
      </c>
      <c r="O66" s="55"/>
      <c r="P66" s="13">
        <f>0.25*P62</f>
        <v>17.616304347826066</v>
      </c>
    </row>
    <row r="67" spans="1:16" ht="18" customHeight="1">
      <c r="A67" s="57" t="s">
        <v>104</v>
      </c>
      <c r="B67" s="57"/>
      <c r="C67" s="57"/>
      <c r="D67" s="16">
        <v>0</v>
      </c>
      <c r="E67" s="54">
        <f>0.25*E62</f>
        <v>61.859000000000002</v>
      </c>
      <c r="F67" s="55"/>
      <c r="G67" s="13">
        <f>0.25*G62</f>
        <v>67.052173913043447</v>
      </c>
      <c r="H67" s="16">
        <v>0</v>
      </c>
      <c r="I67" s="54">
        <f>0.25*I62</f>
        <v>39.109000000000009</v>
      </c>
      <c r="J67" s="55"/>
      <c r="K67" s="54">
        <f t="shared" ref="K67" si="9">0.25*K62</f>
        <v>43.485869565217378</v>
      </c>
      <c r="L67" s="55"/>
      <c r="M67" s="16">
        <v>0</v>
      </c>
      <c r="N67" s="54">
        <f>0.25*N62</f>
        <v>27.733999999999998</v>
      </c>
      <c r="O67" s="55"/>
      <c r="P67" s="13">
        <f>0.25*P62</f>
        <v>17.616304347826066</v>
      </c>
    </row>
    <row r="68" spans="1:16" ht="17.399999999999999" customHeight="1">
      <c r="A68" s="30" t="s">
        <v>108</v>
      </c>
      <c r="B68" s="31"/>
      <c r="C68" s="32"/>
      <c r="D68" s="42"/>
      <c r="E68" s="43"/>
      <c r="F68" s="43"/>
      <c r="G68" s="44"/>
      <c r="H68" s="42"/>
      <c r="I68" s="43"/>
      <c r="J68" s="43"/>
      <c r="K68" s="43"/>
      <c r="L68" s="44"/>
      <c r="M68" s="42"/>
      <c r="N68" s="43"/>
      <c r="O68" s="43"/>
      <c r="P68" s="44"/>
    </row>
    <row r="69" spans="1:16" ht="30.75" customHeight="1">
      <c r="A69" s="56" t="s">
        <v>96</v>
      </c>
      <c r="B69" s="56"/>
      <c r="C69" s="56"/>
      <c r="D69" s="17">
        <v>0.52240740740740743</v>
      </c>
      <c r="E69" s="33" t="s">
        <v>98</v>
      </c>
      <c r="F69" s="35"/>
      <c r="G69" s="11" t="s">
        <v>99</v>
      </c>
      <c r="H69" s="17">
        <v>0.52240740740740743</v>
      </c>
      <c r="I69" s="33" t="s">
        <v>98</v>
      </c>
      <c r="J69" s="35"/>
      <c r="K69" s="33" t="s">
        <v>99</v>
      </c>
      <c r="L69" s="35"/>
      <c r="M69" s="17">
        <v>0.52240740740740743</v>
      </c>
      <c r="N69" s="33" t="s">
        <v>98</v>
      </c>
      <c r="O69" s="35"/>
      <c r="P69" s="12" t="s">
        <v>99</v>
      </c>
    </row>
    <row r="70" spans="1:16" ht="17.399999999999999" customHeight="1">
      <c r="A70" s="33" t="s">
        <v>100</v>
      </c>
      <c r="B70" s="34"/>
      <c r="C70" s="35"/>
      <c r="D70" s="13">
        <f>(D48*100)/32</f>
        <v>230.90156249999998</v>
      </c>
      <c r="E70" s="54">
        <f>(D49-D70*16/100)*100/60</f>
        <v>185.86225000000002</v>
      </c>
      <c r="F70" s="55"/>
      <c r="G70" s="14">
        <f>(D47-D70*12/100)*100/46</f>
        <v>207.97350543478248</v>
      </c>
      <c r="H70" s="13">
        <f>(H48*100)/32</f>
        <v>153.40156249999998</v>
      </c>
      <c r="I70" s="54">
        <f>(H49-H70*16/100)*100/60</f>
        <v>115.52891666666667</v>
      </c>
      <c r="J70" s="55"/>
      <c r="K70" s="54">
        <f>(H47-H70*12/100)*100/46</f>
        <v>133.92567934782605</v>
      </c>
      <c r="L70" s="55"/>
      <c r="M70" s="13">
        <f>(M48*100)/32</f>
        <v>114.65156250000001</v>
      </c>
      <c r="N70" s="54">
        <f>(M49-M70*16/100)*100/60</f>
        <v>80.362249999999989</v>
      </c>
      <c r="O70" s="55"/>
      <c r="P70" s="13">
        <f>(M47-M70*12/100)*100/46</f>
        <v>40.556114130434686</v>
      </c>
    </row>
    <row r="71" spans="1:16" ht="17.25" customHeight="1">
      <c r="A71" s="56" t="s">
        <v>101</v>
      </c>
      <c r="B71" s="56"/>
      <c r="C71" s="56"/>
      <c r="D71" s="15">
        <f>D70</f>
        <v>230.90156249999998</v>
      </c>
      <c r="E71" s="54">
        <f>0.1*E70</f>
        <v>18.586225000000002</v>
      </c>
      <c r="F71" s="55"/>
      <c r="G71" s="13">
        <f>0.1*G70</f>
        <v>20.797350543478249</v>
      </c>
      <c r="H71" s="13">
        <f>H70</f>
        <v>153.40156249999998</v>
      </c>
      <c r="I71" s="54">
        <f>0.1*I70</f>
        <v>11.552891666666667</v>
      </c>
      <c r="J71" s="55"/>
      <c r="K71" s="54">
        <f t="shared" ref="K71" si="10">0.1*K70</f>
        <v>13.392567934782605</v>
      </c>
      <c r="L71" s="55"/>
      <c r="M71" s="13">
        <f>M70</f>
        <v>114.65156250000001</v>
      </c>
      <c r="N71" s="54">
        <f>0.1*N70</f>
        <v>8.036225</v>
      </c>
      <c r="O71" s="55"/>
      <c r="P71" s="13">
        <f t="shared" ref="P71" si="11">0.1*P70</f>
        <v>4.0556114130434686</v>
      </c>
    </row>
    <row r="72" spans="1:16" ht="20.25" customHeight="1">
      <c r="A72" s="56" t="s">
        <v>105</v>
      </c>
      <c r="B72" s="56"/>
      <c r="C72" s="56"/>
      <c r="D72" s="16">
        <v>0</v>
      </c>
      <c r="E72" s="54">
        <f>0.2*E70</f>
        <v>37.172450000000005</v>
      </c>
      <c r="F72" s="55"/>
      <c r="G72" s="13">
        <f>0.2*G70</f>
        <v>41.594701086956498</v>
      </c>
      <c r="H72" s="16">
        <v>0</v>
      </c>
      <c r="I72" s="54">
        <f>0.2*I70</f>
        <v>23.105783333333335</v>
      </c>
      <c r="J72" s="55"/>
      <c r="K72" s="54">
        <f t="shared" ref="K72" si="12">0.2*K70</f>
        <v>26.78513586956521</v>
      </c>
      <c r="L72" s="55"/>
      <c r="M72" s="16">
        <v>0</v>
      </c>
      <c r="N72" s="54">
        <f>0.2*N70</f>
        <v>16.07245</v>
      </c>
      <c r="O72" s="55"/>
      <c r="P72" s="13">
        <f t="shared" ref="P72" si="13">0.2*P70</f>
        <v>8.1112228260869372</v>
      </c>
    </row>
    <row r="73" spans="1:16" ht="18.75" customHeight="1">
      <c r="A73" s="56" t="s">
        <v>102</v>
      </c>
      <c r="B73" s="56"/>
      <c r="C73" s="56"/>
      <c r="D73" s="16">
        <v>0</v>
      </c>
      <c r="E73" s="54">
        <f>0.2*E70</f>
        <v>37.172450000000005</v>
      </c>
      <c r="F73" s="55"/>
      <c r="G73" s="13">
        <f>0.2*G70</f>
        <v>41.594701086956498</v>
      </c>
      <c r="H73" s="16">
        <v>0</v>
      </c>
      <c r="I73" s="54">
        <f>0.2*I70</f>
        <v>23.105783333333335</v>
      </c>
      <c r="J73" s="55"/>
      <c r="K73" s="54">
        <f t="shared" ref="K73" si="14">0.2*K70</f>
        <v>26.78513586956521</v>
      </c>
      <c r="L73" s="55"/>
      <c r="M73" s="16">
        <v>0</v>
      </c>
      <c r="N73" s="54">
        <f>0.2*N70</f>
        <v>16.07245</v>
      </c>
      <c r="O73" s="55"/>
      <c r="P73" s="13">
        <f t="shared" ref="P73" si="15">0.2*P70</f>
        <v>8.1112228260869372</v>
      </c>
    </row>
    <row r="74" spans="1:16" ht="17.25" customHeight="1">
      <c r="A74" s="33" t="s">
        <v>103</v>
      </c>
      <c r="B74" s="34"/>
      <c r="C74" s="35"/>
      <c r="D74" s="16">
        <v>0</v>
      </c>
      <c r="E74" s="54">
        <f>0.25*E70</f>
        <v>46.465562500000004</v>
      </c>
      <c r="F74" s="55"/>
      <c r="G74" s="13">
        <f>0.25*G70</f>
        <v>51.99337635869562</v>
      </c>
      <c r="H74" s="16">
        <v>0</v>
      </c>
      <c r="I74" s="54">
        <f>0.25*I70</f>
        <v>28.882229166666669</v>
      </c>
      <c r="J74" s="55"/>
      <c r="K74" s="54">
        <f t="shared" ref="K74" si="16">0.25*K70</f>
        <v>33.481419836956512</v>
      </c>
      <c r="L74" s="55"/>
      <c r="M74" s="16">
        <v>0</v>
      </c>
      <c r="N74" s="54">
        <f>0.25*N70</f>
        <v>20.090562499999997</v>
      </c>
      <c r="O74" s="55"/>
      <c r="P74" s="13">
        <f t="shared" ref="P74" si="17">0.25*P70</f>
        <v>10.139028532608672</v>
      </c>
    </row>
    <row r="75" spans="1:16" ht="18.75" customHeight="1">
      <c r="A75" s="57" t="s">
        <v>104</v>
      </c>
      <c r="B75" s="57"/>
      <c r="C75" s="57"/>
      <c r="D75" s="16">
        <v>0</v>
      </c>
      <c r="E75" s="54">
        <f>0.25*E70</f>
        <v>46.465562500000004</v>
      </c>
      <c r="F75" s="55"/>
      <c r="G75" s="13">
        <f>0.25*G70</f>
        <v>51.99337635869562</v>
      </c>
      <c r="H75" s="18">
        <v>0</v>
      </c>
      <c r="I75" s="72">
        <f>0.25*I70</f>
        <v>28.882229166666669</v>
      </c>
      <c r="J75" s="73"/>
      <c r="K75" s="72">
        <f t="shared" ref="K75" si="18">0.25*K70</f>
        <v>33.481419836956512</v>
      </c>
      <c r="L75" s="73"/>
      <c r="M75" s="16">
        <v>0</v>
      </c>
      <c r="N75" s="54">
        <f>0.25*N70</f>
        <v>20.090562499999997</v>
      </c>
      <c r="O75" s="55"/>
      <c r="P75" s="13">
        <f t="shared" ref="P75" si="19">0.25*P70</f>
        <v>10.139028532608672</v>
      </c>
    </row>
    <row r="76" spans="1:16" ht="16.5" customHeight="1">
      <c r="A76" s="30" t="s">
        <v>109</v>
      </c>
      <c r="B76" s="31"/>
      <c r="C76" s="32"/>
      <c r="D76" s="74"/>
      <c r="E76" s="75"/>
      <c r="F76" s="75"/>
      <c r="G76" s="76"/>
      <c r="H76" s="74"/>
      <c r="I76" s="75"/>
      <c r="J76" s="75"/>
      <c r="K76" s="75"/>
      <c r="L76" s="76"/>
      <c r="M76" s="74"/>
      <c r="N76" s="75"/>
      <c r="O76" s="75"/>
      <c r="P76" s="76"/>
    </row>
    <row r="77" spans="1:16" ht="30" customHeight="1">
      <c r="A77" s="56" t="s">
        <v>96</v>
      </c>
      <c r="B77" s="56"/>
      <c r="C77" s="56"/>
      <c r="D77" s="17">
        <v>0.43502314814814813</v>
      </c>
      <c r="E77" s="33" t="s">
        <v>98</v>
      </c>
      <c r="F77" s="35"/>
      <c r="G77" s="11" t="s">
        <v>99</v>
      </c>
      <c r="H77" s="17">
        <v>0.43502314814814813</v>
      </c>
      <c r="I77" s="33" t="s">
        <v>98</v>
      </c>
      <c r="J77" s="35"/>
      <c r="K77" s="33" t="s">
        <v>99</v>
      </c>
      <c r="L77" s="35"/>
      <c r="M77" s="17">
        <v>0.43502314814814813</v>
      </c>
      <c r="N77" s="33" t="s">
        <v>98</v>
      </c>
      <c r="O77" s="35"/>
      <c r="P77" s="12" t="s">
        <v>99</v>
      </c>
    </row>
    <row r="78" spans="1:16" ht="17.399999999999999" customHeight="1">
      <c r="A78" s="33" t="s">
        <v>100</v>
      </c>
      <c r="B78" s="34"/>
      <c r="C78" s="35"/>
      <c r="D78" s="13">
        <f>(D48*100)/26</f>
        <v>284.18653846153842</v>
      </c>
      <c r="E78" s="54">
        <f>(D49-D78*26/100)*100/60</f>
        <v>124.28850000000004</v>
      </c>
      <c r="F78" s="55"/>
      <c r="G78" s="14">
        <f>(D47-D78*10/100)*100/46</f>
        <v>206.42901337792631</v>
      </c>
      <c r="H78" s="13">
        <f>(H48*100)/26</f>
        <v>188.80192307692306</v>
      </c>
      <c r="I78" s="54">
        <f>(H49-H78*26/100)*100/60</f>
        <v>74.621833333333356</v>
      </c>
      <c r="J78" s="55"/>
      <c r="K78" s="54">
        <f>(H47-H78*10/100)*100/46</f>
        <v>132.89958193979928</v>
      </c>
      <c r="L78" s="55"/>
      <c r="M78" s="13">
        <f>(M48*100)/26</f>
        <v>141.10961538461541</v>
      </c>
      <c r="N78" s="54">
        <f>(M49-M78*26/100)*100/60</f>
        <v>49.788499999999992</v>
      </c>
      <c r="O78" s="55"/>
      <c r="P78" s="13">
        <f>(M47-M78*10/100)*100/46</f>
        <v>39.789214046822657</v>
      </c>
    </row>
    <row r="79" spans="1:16" ht="17.25" customHeight="1">
      <c r="A79" s="56" t="s">
        <v>101</v>
      </c>
      <c r="B79" s="56"/>
      <c r="C79" s="56"/>
      <c r="D79" s="15">
        <f>D78</f>
        <v>284.18653846153842</v>
      </c>
      <c r="E79" s="54">
        <f>0.1*E78</f>
        <v>12.428850000000004</v>
      </c>
      <c r="F79" s="55"/>
      <c r="G79" s="13">
        <f>0.1*G78</f>
        <v>20.642901337792633</v>
      </c>
      <c r="H79" s="13">
        <f>H78</f>
        <v>188.80192307692306</v>
      </c>
      <c r="I79" s="54">
        <f>0.1*I78</f>
        <v>7.4621833333333356</v>
      </c>
      <c r="J79" s="55"/>
      <c r="K79" s="54">
        <f t="shared" ref="K79" si="20">0.1*K78</f>
        <v>13.289958193979928</v>
      </c>
      <c r="L79" s="55"/>
      <c r="M79" s="13">
        <f>M78</f>
        <v>141.10961538461541</v>
      </c>
      <c r="N79" s="54">
        <f>0.1*N78</f>
        <v>4.9788499999999996</v>
      </c>
      <c r="O79" s="55"/>
      <c r="P79" s="13">
        <f t="shared" ref="P79" si="21">0.1*P78</f>
        <v>3.9789214046822661</v>
      </c>
    </row>
    <row r="80" spans="1:16" ht="18" customHeight="1">
      <c r="A80" s="56" t="s">
        <v>105</v>
      </c>
      <c r="B80" s="56"/>
      <c r="C80" s="56"/>
      <c r="D80" s="16">
        <v>0</v>
      </c>
      <c r="E80" s="54">
        <f>0.2*E78</f>
        <v>24.857700000000008</v>
      </c>
      <c r="F80" s="55"/>
      <c r="G80" s="13">
        <f>0.2*G78</f>
        <v>41.285802675585266</v>
      </c>
      <c r="H80" s="16">
        <v>0</v>
      </c>
      <c r="I80" s="54">
        <f>0.2*I78</f>
        <v>14.924366666666671</v>
      </c>
      <c r="J80" s="55"/>
      <c r="K80" s="54">
        <f t="shared" ref="K80" si="22">0.2*K78</f>
        <v>26.579916387959855</v>
      </c>
      <c r="L80" s="55"/>
      <c r="M80" s="16">
        <v>0</v>
      </c>
      <c r="N80" s="54">
        <f>0.2*N78</f>
        <v>9.9576999999999991</v>
      </c>
      <c r="O80" s="55"/>
      <c r="P80" s="13">
        <f t="shared" ref="P80" si="23">0.2*P78</f>
        <v>7.9578428093645321</v>
      </c>
    </row>
    <row r="81" spans="1:16" ht="18" customHeight="1">
      <c r="A81" s="56" t="s">
        <v>102</v>
      </c>
      <c r="B81" s="56"/>
      <c r="C81" s="56"/>
      <c r="D81" s="16">
        <v>0</v>
      </c>
      <c r="E81" s="54">
        <f>0.2*E78</f>
        <v>24.857700000000008</v>
      </c>
      <c r="F81" s="55"/>
      <c r="G81" s="13">
        <f>0.2*G78</f>
        <v>41.285802675585266</v>
      </c>
      <c r="H81" s="16">
        <v>0</v>
      </c>
      <c r="I81" s="54">
        <f>0.2*I78</f>
        <v>14.924366666666671</v>
      </c>
      <c r="J81" s="55"/>
      <c r="K81" s="54">
        <f t="shared" ref="K81" si="24">0.2*K78</f>
        <v>26.579916387959855</v>
      </c>
      <c r="L81" s="55"/>
      <c r="M81" s="16">
        <v>0</v>
      </c>
      <c r="N81" s="54">
        <f>0.2*N78</f>
        <v>9.9576999999999991</v>
      </c>
      <c r="O81" s="55"/>
      <c r="P81" s="13">
        <f t="shared" ref="P81" si="25">0.2*P78</f>
        <v>7.9578428093645321</v>
      </c>
    </row>
    <row r="82" spans="1:16" ht="18" customHeight="1">
      <c r="A82" s="33" t="s">
        <v>103</v>
      </c>
      <c r="B82" s="34"/>
      <c r="C82" s="35"/>
      <c r="D82" s="16">
        <v>0</v>
      </c>
      <c r="E82" s="54">
        <f>0.25*E78</f>
        <v>31.07212500000001</v>
      </c>
      <c r="F82" s="55"/>
      <c r="G82" s="13">
        <f>0.25*G78</f>
        <v>51.607253344481578</v>
      </c>
      <c r="H82" s="16">
        <v>0</v>
      </c>
      <c r="I82" s="54">
        <f>0.25*I78</f>
        <v>18.655458333333339</v>
      </c>
      <c r="J82" s="55"/>
      <c r="K82" s="54">
        <f t="shared" ref="K82" si="26">0.25*K78</f>
        <v>33.224895484949819</v>
      </c>
      <c r="L82" s="55"/>
      <c r="M82" s="16">
        <v>0</v>
      </c>
      <c r="N82" s="54">
        <f>0.25*N78</f>
        <v>12.447124999999998</v>
      </c>
      <c r="O82" s="55"/>
      <c r="P82" s="13">
        <f t="shared" ref="P82" si="27">0.25*P78</f>
        <v>9.9473035117056643</v>
      </c>
    </row>
    <row r="83" spans="1:16" ht="18" customHeight="1">
      <c r="A83" s="56" t="s">
        <v>104</v>
      </c>
      <c r="B83" s="56"/>
      <c r="C83" s="56"/>
      <c r="D83" s="16">
        <v>0</v>
      </c>
      <c r="E83" s="54">
        <f>0.25*E78</f>
        <v>31.07212500000001</v>
      </c>
      <c r="F83" s="55"/>
      <c r="G83" s="13">
        <f>0.25*G78</f>
        <v>51.607253344481578</v>
      </c>
      <c r="H83" s="16">
        <v>0</v>
      </c>
      <c r="I83" s="54">
        <f>0.25*I78</f>
        <v>18.655458333333339</v>
      </c>
      <c r="J83" s="55"/>
      <c r="K83" s="77">
        <f t="shared" ref="K83" si="28">0.25*K78</f>
        <v>33.224895484949819</v>
      </c>
      <c r="L83" s="78"/>
      <c r="M83" s="16">
        <v>0</v>
      </c>
      <c r="N83" s="54">
        <f>0.25*N78</f>
        <v>12.447124999999998</v>
      </c>
      <c r="O83" s="55"/>
      <c r="P83" s="13">
        <f t="shared" ref="P83" si="29">0.25*P78</f>
        <v>9.9473035117056643</v>
      </c>
    </row>
    <row r="84" spans="1:16" ht="19.2" customHeight="1">
      <c r="A84" s="122" t="s">
        <v>66</v>
      </c>
      <c r="B84" s="123"/>
      <c r="C84" s="123"/>
      <c r="D84" s="123"/>
      <c r="E84" s="123"/>
      <c r="F84" s="123"/>
      <c r="G84" s="123"/>
      <c r="H84" s="123"/>
      <c r="I84" s="123"/>
      <c r="J84" s="123"/>
      <c r="K84" s="123"/>
      <c r="L84" s="123"/>
      <c r="M84" s="123"/>
      <c r="N84" s="123"/>
      <c r="O84" s="123"/>
      <c r="P84" s="123"/>
    </row>
    <row r="85" spans="1:16" ht="16.2" customHeight="1">
      <c r="A85" s="19" t="s">
        <v>79</v>
      </c>
      <c r="B85" s="119" t="s">
        <v>111</v>
      </c>
      <c r="C85" s="120"/>
      <c r="D85" s="120"/>
      <c r="E85" s="120"/>
      <c r="F85" s="120"/>
      <c r="G85" s="120"/>
      <c r="H85" s="120"/>
      <c r="I85" s="120"/>
      <c r="J85" s="120"/>
      <c r="K85" s="120"/>
      <c r="L85" s="121"/>
      <c r="M85" s="116" t="s">
        <v>112</v>
      </c>
      <c r="N85" s="116"/>
      <c r="O85" s="116"/>
      <c r="P85" s="116"/>
    </row>
    <row r="86" spans="1:16" ht="17.399999999999999" customHeight="1">
      <c r="A86" s="7">
        <v>1</v>
      </c>
      <c r="B86" s="61" t="s">
        <v>113</v>
      </c>
      <c r="C86" s="61"/>
      <c r="D86" s="61"/>
      <c r="E86" s="61"/>
      <c r="F86" s="61"/>
      <c r="G86" s="61"/>
      <c r="H86" s="61"/>
      <c r="I86" s="61"/>
      <c r="J86" s="61"/>
      <c r="K86" s="61"/>
      <c r="L86" s="61"/>
      <c r="M86" s="62">
        <v>10</v>
      </c>
      <c r="N86" s="62"/>
      <c r="O86" s="62"/>
      <c r="P86" s="62"/>
    </row>
    <row r="87" spans="1:16" ht="15.6" customHeight="1">
      <c r="A87" s="7">
        <v>2</v>
      </c>
      <c r="B87" s="61" t="s">
        <v>114</v>
      </c>
      <c r="C87" s="61"/>
      <c r="D87" s="61"/>
      <c r="E87" s="61"/>
      <c r="F87" s="61"/>
      <c r="G87" s="61"/>
      <c r="H87" s="61"/>
      <c r="I87" s="61"/>
      <c r="J87" s="61"/>
      <c r="K87" s="61"/>
      <c r="L87" s="61"/>
      <c r="M87" s="62">
        <v>10</v>
      </c>
      <c r="N87" s="62"/>
      <c r="O87" s="62"/>
      <c r="P87" s="62"/>
    </row>
    <row r="88" spans="1:16" ht="15" customHeight="1">
      <c r="A88" s="7">
        <v>3</v>
      </c>
      <c r="B88" s="61" t="s">
        <v>115</v>
      </c>
      <c r="C88" s="61"/>
      <c r="D88" s="61"/>
      <c r="E88" s="61"/>
      <c r="F88" s="61"/>
      <c r="G88" s="61"/>
      <c r="H88" s="61"/>
      <c r="I88" s="61"/>
      <c r="J88" s="61"/>
      <c r="K88" s="61"/>
      <c r="L88" s="61"/>
      <c r="M88" s="62">
        <v>5</v>
      </c>
      <c r="N88" s="62"/>
      <c r="O88" s="62"/>
      <c r="P88" s="62"/>
    </row>
    <row r="89" spans="1:16" ht="16.2" customHeight="1">
      <c r="A89" s="7">
        <v>4</v>
      </c>
      <c r="B89" s="61" t="s">
        <v>116</v>
      </c>
      <c r="C89" s="61"/>
      <c r="D89" s="61"/>
      <c r="E89" s="61"/>
      <c r="F89" s="61"/>
      <c r="G89" s="61"/>
      <c r="H89" s="61"/>
      <c r="I89" s="61"/>
      <c r="J89" s="61"/>
      <c r="K89" s="61"/>
      <c r="L89" s="61"/>
      <c r="M89" s="62">
        <v>5</v>
      </c>
      <c r="N89" s="62"/>
      <c r="O89" s="62"/>
      <c r="P89" s="62"/>
    </row>
    <row r="90" spans="1:16" ht="15.6" customHeight="1">
      <c r="A90" s="8">
        <v>5</v>
      </c>
      <c r="B90" s="117" t="s">
        <v>117</v>
      </c>
      <c r="C90" s="117"/>
      <c r="D90" s="117"/>
      <c r="E90" s="117"/>
      <c r="F90" s="117"/>
      <c r="G90" s="117"/>
      <c r="H90" s="117"/>
      <c r="I90" s="117"/>
      <c r="J90" s="117"/>
      <c r="K90" s="117"/>
      <c r="L90" s="117"/>
      <c r="M90" s="118">
        <v>2</v>
      </c>
      <c r="N90" s="118"/>
      <c r="O90" s="118"/>
      <c r="P90" s="118"/>
    </row>
    <row r="91" spans="1:16" s="3" customFormat="1" ht="75" customHeight="1">
      <c r="A91" s="115" t="s">
        <v>118</v>
      </c>
      <c r="B91" s="115"/>
      <c r="C91" s="115"/>
      <c r="D91" s="115"/>
      <c r="E91" s="115"/>
      <c r="F91" s="115"/>
      <c r="G91" s="115"/>
      <c r="H91" s="115" t="s">
        <v>119</v>
      </c>
      <c r="I91" s="115"/>
      <c r="J91" s="115"/>
      <c r="K91" s="115"/>
      <c r="L91" s="115"/>
      <c r="M91" s="115"/>
      <c r="N91" s="115"/>
      <c r="O91" s="115"/>
      <c r="P91" s="115"/>
    </row>
    <row r="92" spans="1:16" ht="21" customHeight="1"/>
  </sheetData>
  <mergeCells count="334">
    <mergeCell ref="O14:P14"/>
    <mergeCell ref="J18:K18"/>
    <mergeCell ref="M39:P39"/>
    <mergeCell ref="B41:L41"/>
    <mergeCell ref="M41:P41"/>
    <mergeCell ref="B35:L35"/>
    <mergeCell ref="A28:P28"/>
    <mergeCell ref="B26:F26"/>
    <mergeCell ref="B21:F21"/>
    <mergeCell ref="G21:I21"/>
    <mergeCell ref="J21:K21"/>
    <mergeCell ref="L21:N21"/>
    <mergeCell ref="O21:P21"/>
    <mergeCell ref="G24:I24"/>
    <mergeCell ref="J24:K24"/>
    <mergeCell ref="B25:F25"/>
    <mergeCell ref="G25:I25"/>
    <mergeCell ref="G27:I27"/>
    <mergeCell ref="J27:K27"/>
    <mergeCell ref="L27:N27"/>
    <mergeCell ref="O27:P27"/>
    <mergeCell ref="O32:P32"/>
    <mergeCell ref="A29:P29"/>
    <mergeCell ref="B32:F32"/>
    <mergeCell ref="B13:F13"/>
    <mergeCell ref="G13:I13"/>
    <mergeCell ref="J13:K13"/>
    <mergeCell ref="L13:N13"/>
    <mergeCell ref="B17:F17"/>
    <mergeCell ref="G17:I17"/>
    <mergeCell ref="O19:P19"/>
    <mergeCell ref="A9:C9"/>
    <mergeCell ref="I9:L9"/>
    <mergeCell ref="M9:P9"/>
    <mergeCell ref="B11:F11"/>
    <mergeCell ref="B14:F14"/>
    <mergeCell ref="J17:K17"/>
    <mergeCell ref="L17:N17"/>
    <mergeCell ref="G14:I14"/>
    <mergeCell ref="J14:K14"/>
    <mergeCell ref="L14:N14"/>
    <mergeCell ref="L19:N19"/>
    <mergeCell ref="B18:F18"/>
    <mergeCell ref="G18:I18"/>
    <mergeCell ref="L18:N18"/>
    <mergeCell ref="O18:P18"/>
    <mergeCell ref="A15:P15"/>
    <mergeCell ref="O13:P13"/>
    <mergeCell ref="D9:H9"/>
    <mergeCell ref="A8:C8"/>
    <mergeCell ref="A10:P10"/>
    <mergeCell ref="J25:K25"/>
    <mergeCell ref="L25:N25"/>
    <mergeCell ref="O25:P25"/>
    <mergeCell ref="L20:N20"/>
    <mergeCell ref="O20:P20"/>
    <mergeCell ref="M6:P6"/>
    <mergeCell ref="L23:N23"/>
    <mergeCell ref="I8:L8"/>
    <mergeCell ref="G11:I11"/>
    <mergeCell ref="J11:K11"/>
    <mergeCell ref="L11:N11"/>
    <mergeCell ref="O11:P11"/>
    <mergeCell ref="G12:I12"/>
    <mergeCell ref="J12:K12"/>
    <mergeCell ref="L12:N12"/>
    <mergeCell ref="O12:P12"/>
    <mergeCell ref="J20:K20"/>
    <mergeCell ref="L16:N16"/>
    <mergeCell ref="O16:P16"/>
    <mergeCell ref="B12:F12"/>
    <mergeCell ref="B20:F20"/>
    <mergeCell ref="A1:P1"/>
    <mergeCell ref="D5:P5"/>
    <mergeCell ref="D8:H8"/>
    <mergeCell ref="N4:P4"/>
    <mergeCell ref="A6:C6"/>
    <mergeCell ref="A7:C7"/>
    <mergeCell ref="D6:E6"/>
    <mergeCell ref="F6:H6"/>
    <mergeCell ref="I6:J6"/>
    <mergeCell ref="K6:L6"/>
    <mergeCell ref="A4:C4"/>
    <mergeCell ref="I4:M4"/>
    <mergeCell ref="D7:H7"/>
    <mergeCell ref="I7:L7"/>
    <mergeCell ref="M7:P7"/>
    <mergeCell ref="M8:P8"/>
    <mergeCell ref="D4:H4"/>
    <mergeCell ref="A5:C5"/>
    <mergeCell ref="A3:P3"/>
    <mergeCell ref="F2:K2"/>
    <mergeCell ref="A2:E2"/>
    <mergeCell ref="L2:P2"/>
    <mergeCell ref="M52:P52"/>
    <mergeCell ref="H51:L51"/>
    <mergeCell ref="M51:P51"/>
    <mergeCell ref="E55:F55"/>
    <mergeCell ref="A83:C83"/>
    <mergeCell ref="A77:C77"/>
    <mergeCell ref="A84:P84"/>
    <mergeCell ref="A71:C71"/>
    <mergeCell ref="A72:C72"/>
    <mergeCell ref="A80:C80"/>
    <mergeCell ref="A81:C81"/>
    <mergeCell ref="A82:C82"/>
    <mergeCell ref="A79:C79"/>
    <mergeCell ref="A73:C73"/>
    <mergeCell ref="A74:C74"/>
    <mergeCell ref="A75:C75"/>
    <mergeCell ref="I74:J74"/>
    <mergeCell ref="K74:L74"/>
    <mergeCell ref="K71:L71"/>
    <mergeCell ref="N71:O71"/>
    <mergeCell ref="E72:F72"/>
    <mergeCell ref="I72:J72"/>
    <mergeCell ref="K72:L72"/>
    <mergeCell ref="N72:O72"/>
    <mergeCell ref="J32:K32"/>
    <mergeCell ref="B38:L38"/>
    <mergeCell ref="M38:P38"/>
    <mergeCell ref="L32:N32"/>
    <mergeCell ref="B34:L34"/>
    <mergeCell ref="M35:P35"/>
    <mergeCell ref="H91:P91"/>
    <mergeCell ref="A91:G91"/>
    <mergeCell ref="B87:L87"/>
    <mergeCell ref="M87:P87"/>
    <mergeCell ref="B86:L86"/>
    <mergeCell ref="M86:P86"/>
    <mergeCell ref="M85:P85"/>
    <mergeCell ref="B88:L88"/>
    <mergeCell ref="M88:P88"/>
    <mergeCell ref="B89:L89"/>
    <mergeCell ref="M89:P89"/>
    <mergeCell ref="B90:L90"/>
    <mergeCell ref="M90:P90"/>
    <mergeCell ref="B85:L85"/>
    <mergeCell ref="A53:C53"/>
    <mergeCell ref="A55:C55"/>
    <mergeCell ref="A46:P46"/>
    <mergeCell ref="A59:C59"/>
    <mergeCell ref="G20:I20"/>
    <mergeCell ref="J16:K16"/>
    <mergeCell ref="B16:F16"/>
    <mergeCell ref="G16:I16"/>
    <mergeCell ref="L24:N24"/>
    <mergeCell ref="O17:P17"/>
    <mergeCell ref="O23:P23"/>
    <mergeCell ref="B22:F22"/>
    <mergeCell ref="G22:I22"/>
    <mergeCell ref="J22:K22"/>
    <mergeCell ref="L22:N22"/>
    <mergeCell ref="O22:P22"/>
    <mergeCell ref="B24:F24"/>
    <mergeCell ref="O24:P24"/>
    <mergeCell ref="F19:J19"/>
    <mergeCell ref="F23:J23"/>
    <mergeCell ref="K83:L83"/>
    <mergeCell ref="K61:L61"/>
    <mergeCell ref="D68:G68"/>
    <mergeCell ref="H68:L68"/>
    <mergeCell ref="L26:N26"/>
    <mergeCell ref="G30:I30"/>
    <mergeCell ref="J30:K30"/>
    <mergeCell ref="L30:N30"/>
    <mergeCell ref="O30:P30"/>
    <mergeCell ref="G26:I26"/>
    <mergeCell ref="B27:F27"/>
    <mergeCell ref="M34:P34"/>
    <mergeCell ref="O26:P26"/>
    <mergeCell ref="J26:K26"/>
    <mergeCell ref="A44:C44"/>
    <mergeCell ref="D44:G44"/>
    <mergeCell ref="A45:C45"/>
    <mergeCell ref="D45:G45"/>
    <mergeCell ref="H44:L44"/>
    <mergeCell ref="A43:P43"/>
    <mergeCell ref="G32:I32"/>
    <mergeCell ref="B30:F30"/>
    <mergeCell ref="A37:P37"/>
    <mergeCell ref="B39:L39"/>
    <mergeCell ref="D76:G76"/>
    <mergeCell ref="H76:L76"/>
    <mergeCell ref="N79:O79"/>
    <mergeCell ref="N55:O55"/>
    <mergeCell ref="N56:O56"/>
    <mergeCell ref="N57:O57"/>
    <mergeCell ref="N58:O58"/>
    <mergeCell ref="N59:O59"/>
    <mergeCell ref="K55:L55"/>
    <mergeCell ref="K56:L56"/>
    <mergeCell ref="K57:L57"/>
    <mergeCell ref="K58:L58"/>
    <mergeCell ref="K59:L59"/>
    <mergeCell ref="N77:O77"/>
    <mergeCell ref="M68:P68"/>
    <mergeCell ref="M76:P76"/>
    <mergeCell ref="E74:F74"/>
    <mergeCell ref="E57:F57"/>
    <mergeCell ref="E58:F58"/>
    <mergeCell ref="N73:O73"/>
    <mergeCell ref="E73:F73"/>
    <mergeCell ref="E79:F79"/>
    <mergeCell ref="I79:J79"/>
    <mergeCell ref="K79:L79"/>
    <mergeCell ref="N83:O83"/>
    <mergeCell ref="A54:C54"/>
    <mergeCell ref="E54:F54"/>
    <mergeCell ref="I54:J54"/>
    <mergeCell ref="N54:O54"/>
    <mergeCell ref="A70:C70"/>
    <mergeCell ref="A78:C78"/>
    <mergeCell ref="K54:L54"/>
    <mergeCell ref="E80:F80"/>
    <mergeCell ref="I80:J80"/>
    <mergeCell ref="K80:L80"/>
    <mergeCell ref="N80:O80"/>
    <mergeCell ref="E81:F81"/>
    <mergeCell ref="I81:J81"/>
    <mergeCell ref="K81:L81"/>
    <mergeCell ref="N81:O81"/>
    <mergeCell ref="E82:F82"/>
    <mergeCell ref="I82:J82"/>
    <mergeCell ref="E70:F70"/>
    <mergeCell ref="I70:J70"/>
    <mergeCell ref="N70:O70"/>
    <mergeCell ref="K70:L70"/>
    <mergeCell ref="E83:F83"/>
    <mergeCell ref="I83:J83"/>
    <mergeCell ref="E75:F75"/>
    <mergeCell ref="I75:J75"/>
    <mergeCell ref="K75:L75"/>
    <mergeCell ref="N75:O75"/>
    <mergeCell ref="A69:C69"/>
    <mergeCell ref="E69:F69"/>
    <mergeCell ref="I69:J69"/>
    <mergeCell ref="K69:L69"/>
    <mergeCell ref="N69:O69"/>
    <mergeCell ref="I73:J73"/>
    <mergeCell ref="K73:L73"/>
    <mergeCell ref="E71:F71"/>
    <mergeCell ref="I71:J71"/>
    <mergeCell ref="E56:F56"/>
    <mergeCell ref="E59:F59"/>
    <mergeCell ref="I55:J55"/>
    <mergeCell ref="I56:J56"/>
    <mergeCell ref="I57:J57"/>
    <mergeCell ref="I58:J58"/>
    <mergeCell ref="I59:J59"/>
    <mergeCell ref="A33:P33"/>
    <mergeCell ref="B36:L36"/>
    <mergeCell ref="M36:P36"/>
    <mergeCell ref="A40:P40"/>
    <mergeCell ref="A42:P42"/>
    <mergeCell ref="A56:C56"/>
    <mergeCell ref="A57:C57"/>
    <mergeCell ref="A58:C58"/>
    <mergeCell ref="A50:P50"/>
    <mergeCell ref="E53:F53"/>
    <mergeCell ref="I53:J53"/>
    <mergeCell ref="N53:O53"/>
    <mergeCell ref="K53:L53"/>
    <mergeCell ref="A51:C51"/>
    <mergeCell ref="D51:G51"/>
    <mergeCell ref="D52:G52"/>
    <mergeCell ref="H52:L52"/>
    <mergeCell ref="A63:C63"/>
    <mergeCell ref="E63:F63"/>
    <mergeCell ref="I63:J63"/>
    <mergeCell ref="K63:L63"/>
    <mergeCell ref="N63:O63"/>
    <mergeCell ref="K82:L82"/>
    <mergeCell ref="N82:O82"/>
    <mergeCell ref="N74:O74"/>
    <mergeCell ref="E78:F78"/>
    <mergeCell ref="I78:J78"/>
    <mergeCell ref="K78:L78"/>
    <mergeCell ref="N78:O78"/>
    <mergeCell ref="E77:F77"/>
    <mergeCell ref="I77:J77"/>
    <mergeCell ref="K77:L77"/>
    <mergeCell ref="I66:J66"/>
    <mergeCell ref="K66:L66"/>
    <mergeCell ref="N66:O66"/>
    <mergeCell ref="A67:C67"/>
    <mergeCell ref="E67:F67"/>
    <mergeCell ref="I67:J67"/>
    <mergeCell ref="K67:L67"/>
    <mergeCell ref="N67:O67"/>
    <mergeCell ref="A64:C64"/>
    <mergeCell ref="N61:O61"/>
    <mergeCell ref="A62:C62"/>
    <mergeCell ref="A61:C61"/>
    <mergeCell ref="E61:F61"/>
    <mergeCell ref="I61:J61"/>
    <mergeCell ref="E62:F62"/>
    <mergeCell ref="I62:J62"/>
    <mergeCell ref="K62:L62"/>
    <mergeCell ref="N62:O62"/>
    <mergeCell ref="E66:F66"/>
    <mergeCell ref="E64:F64"/>
    <mergeCell ref="I64:J64"/>
    <mergeCell ref="K64:L64"/>
    <mergeCell ref="N64:O64"/>
    <mergeCell ref="A65:C65"/>
    <mergeCell ref="E65:F65"/>
    <mergeCell ref="I65:J65"/>
    <mergeCell ref="K65:L65"/>
    <mergeCell ref="N65:O65"/>
    <mergeCell ref="A31:P31"/>
    <mergeCell ref="A76:C76"/>
    <mergeCell ref="A68:C68"/>
    <mergeCell ref="M44:P44"/>
    <mergeCell ref="M45:P45"/>
    <mergeCell ref="M47:P47"/>
    <mergeCell ref="M48:P48"/>
    <mergeCell ref="M49:P49"/>
    <mergeCell ref="D60:G60"/>
    <mergeCell ref="H60:L60"/>
    <mergeCell ref="M60:P60"/>
    <mergeCell ref="A60:C60"/>
    <mergeCell ref="A52:C52"/>
    <mergeCell ref="H45:L45"/>
    <mergeCell ref="D47:G47"/>
    <mergeCell ref="D48:G48"/>
    <mergeCell ref="D49:G49"/>
    <mergeCell ref="H47:L47"/>
    <mergeCell ref="H48:L48"/>
    <mergeCell ref="H49:L49"/>
    <mergeCell ref="A47:C47"/>
    <mergeCell ref="A48:C48"/>
    <mergeCell ref="A49:C49"/>
    <mergeCell ref="A66:C66"/>
  </mergeCells>
  <printOptions horizontalCentered="1"/>
  <pageMargins left="0.39370078740157499" right="0.31496062992126" top="0.70866141732283505" bottom="0.39370078740157499" header="0.196850393700787" footer="0.196850393700787"/>
  <pageSetup paperSize="9" scale="77" fitToWidth="0" fitToHeight="0" orientation="portrait" r:id="rId1"/>
  <rowBreaks count="1" manualBreakCount="1">
    <brk id="92"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SOIL TEST REPORT Adsali</vt:lpstr>
      <vt:lpstr>'SOIL TEST REPORT Adsali'!Print_Area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dc:creator>
  <cp:lastModifiedBy>Kshitij Patil</cp:lastModifiedBy>
  <cp:lastPrinted>2023-11-25T03:58:45Z</cp:lastPrinted>
  <dcterms:created xsi:type="dcterms:W3CDTF">2018-11-14T05:07:50Z</dcterms:created>
  <dcterms:modified xsi:type="dcterms:W3CDTF">2024-02-14T17:43:54Z</dcterms:modified>
</cp:coreProperties>
</file>