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210" windowWidth="15315" windowHeight="7530" tabRatio="432" activeTab="2"/>
  </bookViews>
  <sheets>
    <sheet name="Instructions" sheetId="3" r:id="rId1"/>
    <sheet name="Datasets" sheetId="1" r:id="rId2"/>
    <sheet name="Example feed code" sheetId="5" r:id="rId3"/>
    <sheet name="Lookups" sheetId="2" r:id="rId4"/>
  </sheets>
  <definedNames>
    <definedName name="_xlnm._FilterDatabase" localSheetId="1" hidden="1">Datasets!$AH$2:$AH$26</definedName>
    <definedName name="_xlnm._FilterDatabase" localSheetId="2" hidden="1">'Example feed code'!$AH$2:$AH$20</definedName>
    <definedName name="MetaData">Instructions!$P$11</definedName>
    <definedName name="_xlnm.Print_Area" localSheetId="0">Instructions!$A$1:$C$33</definedName>
    <definedName name="_xlnm.Print_Area" localSheetId="3">Lookups!$A$1:$K$26</definedName>
    <definedName name="RightsCode">Instructions!$O$11</definedName>
    <definedName name="Z_32A4FA9E_6E77_44FA_8B19_FEBE80DE1326_.wvu.Cols" localSheetId="0" hidden="1">Instructions!$J:$P</definedName>
    <definedName name="Z_CE9C1A59_9C2B_4D62_8EDF_229F00FC4E2A_.wvu.Cols" localSheetId="1" hidden="1">Datasets!$AD:$AR</definedName>
    <definedName name="Z_CE9C1A59_9C2B_4D62_8EDF_229F00FC4E2A_.wvu.Cols" localSheetId="2" hidden="1">'Example feed code'!$AD:$AR</definedName>
    <definedName name="Z_CE9C1A59_9C2B_4D62_8EDF_229F00FC4E2A_.wvu.Cols" localSheetId="0" hidden="1">Instructions!$J:$P</definedName>
  </definedNames>
  <calcPr calcId="145621"/>
  <customWorkbookViews>
    <customWorkbookView name="HideConcatinationColumns" guid="{CE9C1A59-9C2B-4D62-8EDF-229F00FC4E2A}" maximized="1" xWindow="1" yWindow="1" windowWidth="1280" windowHeight="753" tabRatio="432" activeSheetId="1"/>
    <customWorkbookView name="Show All" guid="{32A4FA9E-6E77-44FA-8B19-FEBE80DE1326}" maximized="1" xWindow="1" yWindow="1" windowWidth="1280" windowHeight="753" tabRatio="432" activeSheetId="1"/>
  </customWorkbookViews>
</workbook>
</file>

<file path=xl/calcChain.xml><?xml version="1.0" encoding="utf-8"?>
<calcChain xmlns="http://schemas.openxmlformats.org/spreadsheetml/2006/main">
  <c r="AS6" i="5" l="1"/>
  <c r="AR6" i="5"/>
  <c r="AQ6" i="5"/>
  <c r="AP6" i="5"/>
  <c r="AO6" i="5"/>
  <c r="AN6" i="5"/>
  <c r="AM6" i="5"/>
  <c r="AL6" i="5"/>
  <c r="AK6" i="5"/>
  <c r="AJ6" i="5"/>
  <c r="AI6" i="5"/>
  <c r="AF6" i="5"/>
  <c r="AH6" i="5" s="1"/>
  <c r="AE6" i="5"/>
  <c r="AG6" i="5" s="1"/>
  <c r="AD6" i="5"/>
  <c r="AR5" i="5"/>
  <c r="AQ5" i="5"/>
  <c r="AP5" i="5"/>
  <c r="AO5" i="5"/>
  <c r="AN5" i="5"/>
  <c r="AM5" i="5"/>
  <c r="AL5" i="5"/>
  <c r="AK5" i="5"/>
  <c r="AJ5" i="5"/>
  <c r="AI5" i="5"/>
  <c r="AF5" i="5"/>
  <c r="AH5" i="5" s="1"/>
  <c r="AE5" i="5"/>
  <c r="AG5" i="5" s="1"/>
  <c r="AD5" i="5"/>
  <c r="AS5" i="5" s="1"/>
  <c r="AR4" i="5"/>
  <c r="AQ4" i="5"/>
  <c r="AP4" i="5"/>
  <c r="AO4" i="5"/>
  <c r="AN4" i="5"/>
  <c r="AM4" i="5"/>
  <c r="AL4" i="5"/>
  <c r="AK4" i="5"/>
  <c r="AJ4" i="5"/>
  <c r="AI4" i="5"/>
  <c r="AF4" i="5"/>
  <c r="AH4" i="5" s="1"/>
  <c r="AE4" i="5"/>
  <c r="AG4" i="5" s="1"/>
  <c r="AD4" i="5"/>
  <c r="AR3" i="5"/>
  <c r="AQ3" i="5"/>
  <c r="AP3" i="5"/>
  <c r="AO3" i="5"/>
  <c r="AN3" i="5"/>
  <c r="AM3" i="5"/>
  <c r="AL3" i="5"/>
  <c r="AK3" i="5"/>
  <c r="AJ3" i="5"/>
  <c r="AI3" i="5"/>
  <c r="AF3" i="5"/>
  <c r="AH3" i="5" s="1"/>
  <c r="AE3" i="5"/>
  <c r="AG3" i="5" s="1"/>
  <c r="AD3" i="5"/>
  <c r="AS3" i="5" s="1"/>
  <c r="AS4" i="5" l="1"/>
  <c r="AM12" i="1" l="1"/>
  <c r="AL12" i="1"/>
  <c r="AK12" i="1"/>
  <c r="AJ12" i="1"/>
  <c r="AM9" i="1"/>
  <c r="AL9" i="1"/>
  <c r="AK9" i="1"/>
  <c r="AJ9" i="1"/>
  <c r="AM8" i="1"/>
  <c r="AL8" i="1"/>
  <c r="AK8" i="1"/>
  <c r="AJ8" i="1"/>
  <c r="AM7" i="1"/>
  <c r="AL7" i="1"/>
  <c r="AK7" i="1"/>
  <c r="AJ7" i="1"/>
  <c r="AM6" i="1"/>
  <c r="AL6" i="1"/>
  <c r="AK6" i="1"/>
  <c r="AJ6" i="1"/>
  <c r="AM5" i="1"/>
  <c r="AL5" i="1"/>
  <c r="AK5" i="1"/>
  <c r="AJ5" i="1"/>
  <c r="AM4" i="1"/>
  <c r="AL4" i="1"/>
  <c r="AK4" i="1"/>
  <c r="AJ4" i="1"/>
  <c r="AM3" i="1"/>
  <c r="AL3" i="1"/>
  <c r="AK3" i="1"/>
  <c r="AJ3" i="1"/>
  <c r="AS12" i="1" l="1"/>
  <c r="AR4" i="1" l="1"/>
  <c r="AR5" i="1"/>
  <c r="AR6" i="1"/>
  <c r="AR7" i="1"/>
  <c r="AR8" i="1"/>
  <c r="AR9" i="1"/>
  <c r="AR12" i="1"/>
  <c r="AR3" i="1"/>
  <c r="AQ3" i="1" l="1"/>
  <c r="AQ4" i="1" l="1"/>
  <c r="AQ5" i="1"/>
  <c r="AQ6" i="1"/>
  <c r="AQ7" i="1"/>
  <c r="AQ8" i="1"/>
  <c r="AQ9" i="1"/>
  <c r="AQ12" i="1"/>
  <c r="AP12" i="1" l="1"/>
  <c r="AO12" i="1"/>
  <c r="AN12" i="1"/>
  <c r="AI12" i="1"/>
  <c r="AF12" i="1"/>
  <c r="AH12" i="1" s="1"/>
  <c r="AE12" i="1"/>
  <c r="AG12" i="1" s="1"/>
  <c r="AD12" i="1"/>
  <c r="AP9" i="1"/>
  <c r="AO9" i="1"/>
  <c r="AN9" i="1"/>
  <c r="AI9" i="1"/>
  <c r="AF9" i="1"/>
  <c r="AH9" i="1" s="1"/>
  <c r="AE9" i="1"/>
  <c r="AG9" i="1" s="1"/>
  <c r="AD9" i="1"/>
  <c r="AP8" i="1"/>
  <c r="AO8" i="1"/>
  <c r="AN8" i="1"/>
  <c r="AI8" i="1"/>
  <c r="AF8" i="1"/>
  <c r="AH8" i="1" s="1"/>
  <c r="AE8" i="1"/>
  <c r="AG8" i="1" s="1"/>
  <c r="AD8" i="1"/>
  <c r="AP7" i="1"/>
  <c r="AO7" i="1"/>
  <c r="AN7" i="1"/>
  <c r="AI7" i="1"/>
  <c r="AF7" i="1"/>
  <c r="AH7" i="1" s="1"/>
  <c r="AE7" i="1"/>
  <c r="AG7" i="1" s="1"/>
  <c r="AD7" i="1"/>
  <c r="AP6" i="1"/>
  <c r="AO6" i="1"/>
  <c r="AN6" i="1"/>
  <c r="AI6" i="1"/>
  <c r="AF6" i="1"/>
  <c r="AH6" i="1" s="1"/>
  <c r="AE6" i="1"/>
  <c r="AG6" i="1" s="1"/>
  <c r="AD6" i="1"/>
  <c r="AD5" i="1"/>
  <c r="AE5" i="1"/>
  <c r="AG5" i="1" s="1"/>
  <c r="AF5" i="1"/>
  <c r="AH5" i="1" s="1"/>
  <c r="AI5" i="1"/>
  <c r="AN5" i="1"/>
  <c r="AO5" i="1"/>
  <c r="AP5" i="1"/>
  <c r="AP4" i="1"/>
  <c r="AO4" i="1"/>
  <c r="AN4" i="1"/>
  <c r="AI4" i="1"/>
  <c r="AF4" i="1"/>
  <c r="AH4" i="1" s="1"/>
  <c r="AE4" i="1"/>
  <c r="AG4" i="1" s="1"/>
  <c r="AD4" i="1"/>
  <c r="AS9" i="1" l="1"/>
  <c r="AS8" i="1"/>
  <c r="AS7" i="1"/>
  <c r="AS6" i="1"/>
  <c r="AS4" i="1"/>
  <c r="AS5" i="1"/>
  <c r="M11" i="3"/>
  <c r="J11" i="3"/>
  <c r="K11" i="3"/>
  <c r="L11" i="3"/>
  <c r="N11" i="3"/>
  <c r="O11" i="3"/>
  <c r="AN3" i="1"/>
  <c r="AF3" i="1"/>
  <c r="AH3" i="1" s="1"/>
  <c r="AD3" i="1"/>
  <c r="AE3" i="1"/>
  <c r="AG3" i="1" s="1"/>
  <c r="AI3" i="1"/>
  <c r="AO3" i="1"/>
  <c r="AP3" i="1"/>
  <c r="P11" i="3" l="1"/>
  <c r="AS2" i="5" s="1"/>
  <c r="AS3" i="1"/>
  <c r="AS2" i="1" l="1"/>
</calcChain>
</file>

<file path=xl/comments1.xml><?xml version="1.0" encoding="utf-8"?>
<comments xmlns="http://schemas.openxmlformats.org/spreadsheetml/2006/main">
  <authors>
    <author>webstena</author>
  </authors>
  <commentList>
    <comment ref="W2" authorId="0">
      <text>
        <r>
          <rPr>
            <sz val="8"/>
            <color indexed="81"/>
            <rFont val="Tahoma"/>
            <family val="2"/>
          </rPr>
          <t xml:space="preserve">Date the dataset was first created
</t>
        </r>
      </text>
    </comment>
    <comment ref="X2" authorId="0">
      <text>
        <r>
          <rPr>
            <sz val="8"/>
            <color indexed="81"/>
            <rFont val="Tahoma"/>
            <family val="2"/>
          </rPr>
          <t xml:space="preserve">Time the dataset was first created
</t>
        </r>
      </text>
    </comment>
    <comment ref="Y2" authorId="0">
      <text>
        <r>
          <rPr>
            <sz val="8"/>
            <color indexed="81"/>
            <rFont val="Tahoma"/>
            <family val="2"/>
          </rPr>
          <t>Date the dataset was last updated</t>
        </r>
      </text>
    </comment>
    <comment ref="Z2" authorId="0">
      <text>
        <r>
          <rPr>
            <sz val="8"/>
            <color indexed="81"/>
            <rFont val="Tahoma"/>
            <family val="2"/>
          </rPr>
          <t xml:space="preserve">Time the dataset was last updated
</t>
        </r>
      </text>
    </comment>
  </commentList>
</comments>
</file>

<file path=xl/comments2.xml><?xml version="1.0" encoding="utf-8"?>
<comments xmlns="http://schemas.openxmlformats.org/spreadsheetml/2006/main">
  <authors>
    <author>webstena</author>
  </authors>
  <commentList>
    <comment ref="W2" authorId="0">
      <text>
        <r>
          <rPr>
            <sz val="8"/>
            <color indexed="81"/>
            <rFont val="Tahoma"/>
            <family val="2"/>
          </rPr>
          <t xml:space="preserve">Date the dataset was first created
</t>
        </r>
      </text>
    </comment>
    <comment ref="X2" authorId="0">
      <text>
        <r>
          <rPr>
            <sz val="8"/>
            <color indexed="81"/>
            <rFont val="Tahoma"/>
            <family val="2"/>
          </rPr>
          <t xml:space="preserve">Time the dataset was first created
</t>
        </r>
      </text>
    </comment>
    <comment ref="Y2" authorId="0">
      <text>
        <r>
          <rPr>
            <sz val="8"/>
            <color indexed="81"/>
            <rFont val="Tahoma"/>
            <family val="2"/>
          </rPr>
          <t>Date the dataset was last updated</t>
        </r>
      </text>
    </comment>
    <comment ref="Z2" authorId="0">
      <text>
        <r>
          <rPr>
            <sz val="8"/>
            <color indexed="81"/>
            <rFont val="Tahoma"/>
            <family val="2"/>
          </rPr>
          <t xml:space="preserve">Time the dataset was last updated
</t>
        </r>
      </text>
    </comment>
  </commentList>
</comments>
</file>

<file path=xl/sharedStrings.xml><?xml version="1.0" encoding="utf-8"?>
<sst xmlns="http://schemas.openxmlformats.org/spreadsheetml/2006/main" count="259" uniqueCount="174">
  <si>
    <t>ID</t>
  </si>
  <si>
    <t>Link</t>
  </si>
  <si>
    <t>Agriculture, forestry and fisheries</t>
  </si>
  <si>
    <t>Arts, culture and heritage</t>
  </si>
  <si>
    <t>Building, construction and housing</t>
  </si>
  <si>
    <t>Commerce, trade and industry</t>
  </si>
  <si>
    <t>Education</t>
  </si>
  <si>
    <t>Employment</t>
  </si>
  <si>
    <t>Energy</t>
  </si>
  <si>
    <t>Environment and conservation</t>
  </si>
  <si>
    <t>Infrastructure</t>
  </si>
  <si>
    <t>Justice</t>
  </si>
  <si>
    <t>Land</t>
  </si>
  <si>
    <t>Local and regional government</t>
  </si>
  <si>
    <t>Māori and Pasifika</t>
  </si>
  <si>
    <t>Migration</t>
  </si>
  <si>
    <t>Population and society</t>
  </si>
  <si>
    <t>Science and research</t>
  </si>
  <si>
    <t>State sector performance</t>
  </si>
  <si>
    <t>Tourism</t>
  </si>
  <si>
    <t>Transport</t>
  </si>
  <si>
    <t>Health</t>
  </si>
  <si>
    <t>Fiscal, tax and economics</t>
  </si>
  <si>
    <t>Category</t>
  </si>
  <si>
    <t>DateUpdated</t>
  </si>
  <si>
    <t>TimeUpdated</t>
  </si>
  <si>
    <t>DatePublished</t>
  </si>
  <si>
    <t>TimePublished</t>
  </si>
  <si>
    <t>DateTimePublished</t>
  </si>
  <si>
    <t>DateTimeUpdated</t>
  </si>
  <si>
    <t>Formats</t>
  </si>
  <si>
    <t>Blue Fields need to be filled.</t>
  </si>
  <si>
    <t>csv</t>
  </si>
  <si>
    <t>kml/shp</t>
  </si>
  <si>
    <t>xml-atom-rss</t>
  </si>
  <si>
    <t>other</t>
  </si>
  <si>
    <t>Update Frequency</t>
  </si>
  <si>
    <t>Daily</t>
  </si>
  <si>
    <t>Monthly</t>
  </si>
  <si>
    <t>6-Monthly</t>
  </si>
  <si>
    <t>Annually</t>
  </si>
  <si>
    <t>Quarterly</t>
  </si>
  <si>
    <t>Weekly</t>
  </si>
  <si>
    <t>Other-Unknown</t>
  </si>
  <si>
    <t>PublishedCode</t>
  </si>
  <si>
    <t>UpdatedCode</t>
  </si>
  <si>
    <t>ContentCode</t>
  </si>
  <si>
    <t>KeywordsCode</t>
  </si>
  <si>
    <t>CategoryCode</t>
  </si>
  <si>
    <t>FrequencyCode</t>
  </si>
  <si>
    <t>Cost</t>
  </si>
  <si>
    <t>CostCode</t>
  </si>
  <si>
    <t>CSV</t>
  </si>
  <si>
    <t>KML/SHP</t>
  </si>
  <si>
    <t>Spreadsheet</t>
  </si>
  <si>
    <t>XML-ATOM-RSS</t>
  </si>
  <si>
    <t>Other</t>
  </si>
  <si>
    <t>Y</t>
  </si>
  <si>
    <t>YES/NO</t>
  </si>
  <si>
    <t>No_known_New_Zealand_copyright-related_restrictions_on_re-use</t>
  </si>
  <si>
    <t>Creative_Commons_Attribution_3_0_New_Zealand_licence</t>
  </si>
  <si>
    <t>Creative_Commons_Attribution-Noncommercial_3_0_New_Zealand_licence</t>
  </si>
  <si>
    <t>Creative_Commons_Attribution-No_Derivative_Works_3_0_New_Zealand_licence</t>
  </si>
  <si>
    <t>Creative_Commons_Attribution-Noncommercial-No_Derivative_Works_3_0_New_Zealand_licence</t>
  </si>
  <si>
    <t>Creative_Commons_Attribution-Share_Alike_3_0_New_Zealand_licence</t>
  </si>
  <si>
    <t>Creative_Commons_Attribution-Noncommercial-Share_Alike_3_0_New_Zealand_licence</t>
  </si>
  <si>
    <t>Other_licensing_(check_with_source_agency)</t>
  </si>
  <si>
    <t>Copyright_and_either_not_yet_licensed_for_re-use_or_application_of_generic_website_licensing_statement_to_dataset_unclear_(check_with_source_agency)</t>
  </si>
  <si>
    <t>Rights</t>
  </si>
  <si>
    <t>TitleLinkIDCode</t>
  </si>
  <si>
    <t>Agency Name</t>
  </si>
  <si>
    <t>ContributorName</t>
  </si>
  <si>
    <t>ContributorEmail</t>
  </si>
  <si>
    <t>http://creativecommons.org/licenses/by/3.0/nz/</t>
  </si>
  <si>
    <t>http://creativecommons.org/licenses/by-nc/3.0/nz/</t>
  </si>
  <si>
    <t>http://creativecommons.org/licenses/by-nc-nd/3.0/nz/</t>
  </si>
  <si>
    <t>http://creativecommons.org/licenses/by-nc-sa/3.0/nz/</t>
  </si>
  <si>
    <t>http://creativecommons.org/licenses/by-sa/3.0/nz/</t>
  </si>
  <si>
    <t>http://creativecommons.org/licenses/by-nd/3.0/nz/</t>
  </si>
  <si>
    <t>Code</t>
  </si>
  <si>
    <t xml:space="preserve">Creative Commons Attribution 3.0 New Zealand licence </t>
  </si>
  <si>
    <t>No known New Zealand copyright-related restrictions on re-use</t>
  </si>
  <si>
    <t xml:space="preserve">Copyright and either not yet licensed for re-use or application of generic website licensing statement to dataset unclear (check with source agency) </t>
  </si>
  <si>
    <t xml:space="preserve">Other licensing (check with source agency) </t>
  </si>
  <si>
    <t xml:space="preserve">Creative Commons Attribution-Noncommercial-Share Alike 3.0 New Zealand licence </t>
  </si>
  <si>
    <t xml:space="preserve">Creative Commons Attribution-Share Alike 3.0 New Zealand licence </t>
  </si>
  <si>
    <t xml:space="preserve">Creative Commons Attribution-Noncommercial-No Derivative Works 3.0 New Zealand licence </t>
  </si>
  <si>
    <t xml:space="preserve">Creative Commons Attribution-No Derivative Works 3.0 New Zealand licence </t>
  </si>
  <si>
    <t xml:space="preserve">Creative Commons Attribution-Noncommercial 3.0 New Zealand licence </t>
  </si>
  <si>
    <t>IDTitleLinkCode</t>
  </si>
  <si>
    <t>AuthorCode</t>
  </si>
  <si>
    <t>ContributorCode</t>
  </si>
  <si>
    <t>RightsCode</t>
  </si>
  <si>
    <t>FinalMetaDataCode</t>
  </si>
  <si>
    <t>RightsCodeForEntry</t>
  </si>
  <si>
    <t xml:space="preserve"> </t>
  </si>
  <si>
    <t>spreadsheet</t>
  </si>
  <si>
    <t>AuthorContributorCode</t>
  </si>
  <si>
    <t>ContributorPhone</t>
  </si>
  <si>
    <t>&lt;/feed&gt;</t>
  </si>
  <si>
    <t>Final Code (Copy and Paste all rows above into xml file)</t>
  </si>
  <si>
    <r>
      <rPr>
        <b/>
        <sz val="11"/>
        <color indexed="8"/>
        <rFont val="Calibri"/>
        <family val="2"/>
      </rPr>
      <t>To insert new entries.</t>
    </r>
    <r>
      <rPr>
        <sz val="11"/>
        <color theme="1"/>
        <rFont val="Calibri"/>
        <family val="2"/>
        <scheme val="minor"/>
      </rPr>
      <t xml:space="preserve"> Right click on the row number to the left of the empty blue cell above and select </t>
    </r>
    <r>
      <rPr>
        <b/>
        <sz val="11"/>
        <color indexed="8"/>
        <rFont val="Calibri"/>
        <family val="2"/>
      </rPr>
      <t xml:space="preserve">copy. </t>
    </r>
    <r>
      <rPr>
        <sz val="11"/>
        <color theme="1"/>
        <rFont val="Calibri"/>
        <family val="2"/>
        <scheme val="minor"/>
      </rPr>
      <t xml:space="preserve">Then right click again on the row number and select </t>
    </r>
    <r>
      <rPr>
        <b/>
        <sz val="11"/>
        <color indexed="8"/>
        <rFont val="Calibri"/>
        <family val="2"/>
      </rPr>
      <t>insert copied cells</t>
    </r>
    <r>
      <rPr>
        <sz val="11"/>
        <color indexed="8"/>
        <rFont val="Calibri"/>
        <family val="2"/>
      </rPr>
      <t>.</t>
    </r>
  </si>
  <si>
    <t>DRAFT</t>
  </si>
  <si>
    <t>ID (Must be unique direct link to dataset)</t>
  </si>
  <si>
    <t>No</t>
  </si>
  <si>
    <t>Yes</t>
  </si>
  <si>
    <t>API</t>
  </si>
  <si>
    <t>ASCII</t>
  </si>
  <si>
    <t>Online database</t>
  </si>
  <si>
    <t>Data stream</t>
  </si>
  <si>
    <t>HTML table</t>
  </si>
  <si>
    <t>PDF</t>
  </si>
  <si>
    <t>DataTypeCode1</t>
  </si>
  <si>
    <t>DataTypeCode2</t>
  </si>
  <si>
    <t>DataTypeCode3</t>
  </si>
  <si>
    <t>Orange Fields contain formulas. Do not edit.</t>
  </si>
  <si>
    <t>Step 1:</t>
  </si>
  <si>
    <t>File formats</t>
  </si>
  <si>
    <t>Dataset publish and update dates</t>
  </si>
  <si>
    <t>Instructions</t>
  </si>
  <si>
    <t>Step 2:</t>
  </si>
  <si>
    <t>Fill out the blue fields on the 'Datasets' worksheet for each dataset (one per row)</t>
  </si>
  <si>
    <t>NOTE:</t>
  </si>
  <si>
    <t>Step 3:</t>
  </si>
  <si>
    <r>
      <rPr>
        <b/>
        <sz val="11"/>
        <color indexed="8"/>
        <rFont val="Calibri"/>
        <family val="2"/>
      </rPr>
      <t>Final code</t>
    </r>
    <r>
      <rPr>
        <sz val="11"/>
        <color theme="1"/>
        <rFont val="Calibri"/>
        <family val="2"/>
        <scheme val="minor"/>
      </rPr>
      <t xml:space="preserve"> is located in far right column (AN)</t>
    </r>
  </si>
  <si>
    <t>Don't copy this cell!</t>
  </si>
  <si>
    <t>Step 4:</t>
  </si>
  <si>
    <t>http://validator.w3.org/feed/#validate_by_input</t>
  </si>
  <si>
    <t xml:space="preserve"> (Instructions Below Entries)</t>
  </si>
  <si>
    <t>Title (descriptive title for the dataset)</t>
  </si>
  <si>
    <t>Link (URL of web page where dataset can be found)</t>
  </si>
  <si>
    <t>Content (Description of dataset)</t>
  </si>
  <si>
    <t>Dataset Update Frequency</t>
  </si>
  <si>
    <t>Feed title</t>
  </si>
  <si>
    <t>Step 5:</t>
  </si>
  <si>
    <t>info@data.govt.nz</t>
  </si>
  <si>
    <t>Upload the XML file to your agency's web site and email data.govt.nz with the URL of the feed. Email to:</t>
  </si>
  <si>
    <t>Copy the final code from all the rows in the  far right column (AN) on the 'Datasets' worksheet into a Notepad file and save the file as .xml</t>
  </si>
  <si>
    <t>Keywords (Separated by Commas)</t>
  </si>
  <si>
    <t>Please also refer to the NZ government ATOM feed standard:</t>
  </si>
  <si>
    <t>This spreadsheet will help you to create a valid ATOM feed for your agency's datasets for the purpose of listing them on data.govt.nz</t>
  </si>
  <si>
    <t xml:space="preserve">See the example feed code </t>
  </si>
  <si>
    <t>Other Geo</t>
  </si>
  <si>
    <t>Rights (re-use rights for the feed)</t>
  </si>
  <si>
    <t>ID (URL of XML file starting with http://)</t>
  </si>
  <si>
    <t>Agency Homepage (URL starting with http://)</t>
  </si>
  <si>
    <t>Validate the ATOM feed by copying the final code from all the rows in the  far right column (AN) on the 'Datasets' worksheet and pasting into  this website:</t>
  </si>
  <si>
    <t>Fill out the metadata about this feed (on this sheet: cells B11 to I11)</t>
  </si>
  <si>
    <t>other geo</t>
  </si>
  <si>
    <t>data.govt.nz would like to thank the generosity of Gavin Hamilton from The Treasury for allowing the re-use of this feed creation spreadsheet</t>
  </si>
  <si>
    <t>http://ict.govt.nz/assets/Uploads/Documents/nz-government-feed-standard.pdf</t>
  </si>
  <si>
    <t>International Visitor Survey</t>
  </si>
  <si>
    <t>Measures the travel patterns and expenditure of international visitors to New Zealand.</t>
  </si>
  <si>
    <t>tourism</t>
  </si>
  <si>
    <t>New Zealand Energy Data File 2012</t>
  </si>
  <si>
    <t>Provides data and information on New Zealand's energy sector, including statistics on supply and demand by fuel types, energy balance tables, pricing information and international comparisons.</t>
  </si>
  <si>
    <t>http://www.med.govt.nz/sectors-industries/energy/energy-modelling/publications/energy-data-file/new-zealand-energy-data-file-2012</t>
  </si>
  <si>
    <t>Energy, open government, 2009 NZ energy data file, peak electricity demand times of day</t>
  </si>
  <si>
    <t>http://www.med.govt.nz/sectors-industries/energy/pdf-docs-library/energy-data-and-modelling/publications/energy-data-file/edf-2011-webtables.zip</t>
  </si>
  <si>
    <t>http://www.med.govt.nz/sectors-industries/tourism/tourism-research-data/international-visitor-survey/pdf%20library/ivs-pivot-table-september-2014</t>
  </si>
  <si>
    <t>http://www.med.govt.nz/sectors-industries/tourism/tourism-research-data/international-visitor-survey</t>
  </si>
  <si>
    <t>http://www.business.govt.nz/companies/help-support/technical-support/connect-direct/get-connected</t>
  </si>
  <si>
    <t>http://www.business.govt.nz/companies/help-support/technical-support/connect-direct</t>
  </si>
  <si>
    <t>Get company details</t>
  </si>
  <si>
    <t>companies register, company information, Government APIs</t>
  </si>
  <si>
    <t>Contact Details</t>
  </si>
  <si>
    <t>Name</t>
  </si>
  <si>
    <t>Email</t>
  </si>
  <si>
    <t>Phone</t>
  </si>
  <si>
    <t>TR_SharedMailbox@med.govt.nz</t>
  </si>
  <si>
    <t>energyinfo@med.govt.nz</t>
  </si>
  <si>
    <t>technical.support@g2b.govt.nz</t>
  </si>
  <si>
    <t>&lt;![CDATA[&lt;P&gt;The Companies Office provides a free service that allows registered users to get company details for a specified company number.&lt;/P&gt; &lt;P&gt;The data source is updated on a real-time basis.&lt;/P&gt; &lt;P&gt;This service is available as a RESTful service or a web service.&lt;/P&gt;]]&gt;</t>
  </si>
  <si>
    <t>Companies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</si>
</sst>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;@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sz val="14"/>
      <color indexed="8"/>
      <name val="Calibri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CCCFF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3" fillId="0" borderId="0" xfId="0" applyFont="1"/>
    <xf numFmtId="0" fontId="0" fillId="2" borderId="0" xfId="0" applyFill="1"/>
    <xf numFmtId="0" fontId="3" fillId="3" borderId="0" xfId="0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3" fillId="3" borderId="0" xfId="0" applyFont="1" applyFill="1" applyAlignment="1">
      <alignment horizontal="right"/>
    </xf>
    <xf numFmtId="0" fontId="0" fillId="0" borderId="0" xfId="0" applyFill="1" applyAlignment="1"/>
    <xf numFmtId="14" fontId="0" fillId="0" borderId="0" xfId="0" applyNumberFormat="1" applyFill="1"/>
    <xf numFmtId="14" fontId="0" fillId="0" borderId="0" xfId="0" applyNumberFormat="1"/>
    <xf numFmtId="18" fontId="0" fillId="0" borderId="0" xfId="0" applyNumberFormat="1"/>
    <xf numFmtId="0" fontId="0" fillId="0" borderId="0" xfId="0" applyFill="1" applyProtection="1">
      <protection hidden="1"/>
    </xf>
    <xf numFmtId="0" fontId="0" fillId="0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3" fillId="7" borderId="0" xfId="0" applyFont="1" applyFill="1" applyProtection="1">
      <protection hidden="1"/>
    </xf>
    <xf numFmtId="0" fontId="0" fillId="7" borderId="0" xfId="0" applyFill="1"/>
    <xf numFmtId="0" fontId="3" fillId="7" borderId="0" xfId="0" applyFont="1" applyFill="1"/>
    <xf numFmtId="0" fontId="0" fillId="8" borderId="0" xfId="0" applyFill="1"/>
    <xf numFmtId="0" fontId="0" fillId="8" borderId="0" xfId="0" applyFill="1" applyAlignment="1">
      <alignment vertical="top"/>
    </xf>
    <xf numFmtId="0" fontId="0" fillId="0" borderId="0" xfId="0" applyFill="1" applyAlignment="1">
      <alignment vertical="center" wrapText="1"/>
    </xf>
    <xf numFmtId="0" fontId="6" fillId="0" borderId="0" xfId="1" applyAlignment="1" applyProtection="1"/>
    <xf numFmtId="0" fontId="6" fillId="0" borderId="0" xfId="1" applyAlignment="1" applyProtection="1">
      <alignment vertical="top"/>
    </xf>
    <xf numFmtId="0" fontId="0" fillId="9" borderId="0" xfId="0" applyFill="1"/>
    <xf numFmtId="0" fontId="3" fillId="7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9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10" borderId="1" xfId="0" applyFont="1" applyFill="1" applyBorder="1"/>
    <xf numFmtId="0" fontId="3" fillId="2" borderId="1" xfId="0" applyFont="1" applyFill="1" applyBorder="1"/>
    <xf numFmtId="0" fontId="0" fillId="4" borderId="1" xfId="0" applyFill="1" applyBorder="1"/>
    <xf numFmtId="14" fontId="0" fillId="4" borderId="1" xfId="0" applyNumberFormat="1" applyFill="1" applyBorder="1"/>
    <xf numFmtId="21" fontId="0" fillId="4" borderId="1" xfId="0" applyNumberFormat="1" applyFill="1" applyBorder="1"/>
    <xf numFmtId="164" fontId="0" fillId="4" borderId="1" xfId="0" applyNumberFormat="1" applyFill="1" applyBorder="1"/>
    <xf numFmtId="0" fontId="0" fillId="2" borderId="1" xfId="0" applyFill="1" applyBorder="1"/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2" fillId="7" borderId="1" xfId="0" applyFont="1" applyFill="1" applyBorder="1"/>
    <xf numFmtId="0" fontId="2" fillId="5" borderId="1" xfId="0" applyFont="1" applyFill="1" applyBorder="1" applyAlignment="1"/>
    <xf numFmtId="0" fontId="2" fillId="0" borderId="0" xfId="0" applyFont="1" applyFill="1"/>
    <xf numFmtId="0" fontId="0" fillId="11" borderId="0" xfId="0" applyFill="1" applyProtection="1">
      <protection hidden="1"/>
    </xf>
    <xf numFmtId="0" fontId="3" fillId="7" borderId="2" xfId="0" applyFont="1" applyFill="1" applyBorder="1" applyProtection="1">
      <protection hidden="1"/>
    </xf>
    <xf numFmtId="0" fontId="6" fillId="4" borderId="2" xfId="1" applyFill="1" applyBorder="1" applyAlignment="1" applyProtection="1"/>
    <xf numFmtId="0" fontId="0" fillId="4" borderId="2" xfId="0" applyFill="1" applyBorder="1"/>
    <xf numFmtId="0" fontId="6" fillId="0" borderId="0" xfId="1" applyAlignment="1" applyProtection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6" fillId="0" borderId="0" xfId="1" applyAlignment="1" applyProtection="1">
      <alignment horizontal="left" wrapText="1"/>
    </xf>
    <xf numFmtId="0" fontId="0" fillId="12" borderId="0" xfId="0" applyFill="1"/>
    <xf numFmtId="0" fontId="0" fillId="12" borderId="1" xfId="0" applyFill="1" applyBorder="1" applyAlignment="1">
      <alignment horizontal="center"/>
    </xf>
    <xf numFmtId="0" fontId="7" fillId="4" borderId="1" xfId="0" applyFont="1" applyFill="1" applyBorder="1"/>
    <xf numFmtId="0" fontId="2" fillId="0" borderId="1" xfId="0" applyFont="1" applyFill="1" applyBorder="1" applyAlignment="1"/>
    <xf numFmtId="0" fontId="6" fillId="0" borderId="3" xfId="1" applyBorder="1" applyAlignment="1" applyProtection="1"/>
    <xf numFmtId="0" fontId="7" fillId="0" borderId="1" xfId="0" applyFont="1" applyBorder="1"/>
    <xf numFmtId="0" fontId="0" fillId="4" borderId="1" xfId="0" applyFill="1" applyBorder="1" applyAlignment="1"/>
    <xf numFmtId="0" fontId="7" fillId="4" borderId="1" xfId="0" applyFont="1" applyFill="1" applyBorder="1" applyAlignment="1">
      <alignment horizontal="center"/>
    </xf>
    <xf numFmtId="14" fontId="7" fillId="4" borderId="1" xfId="0" applyNumberFormat="1" applyFont="1" applyFill="1" applyBorder="1"/>
    <xf numFmtId="0" fontId="2" fillId="10" borderId="1" xfId="0" applyFont="1" applyFill="1" applyBorder="1"/>
    <xf numFmtId="0" fontId="0" fillId="4" borderId="1" xfId="0" applyNumberFormat="1" applyFill="1" applyBorder="1"/>
    <xf numFmtId="0" fontId="6" fillId="4" borderId="1" xfId="1" applyFill="1" applyBorder="1" applyAlignment="1" applyProtection="1"/>
    <xf numFmtId="0" fontId="6" fillId="4" borderId="1" xfId="1" applyNumberFormat="1" applyFill="1" applyBorder="1" applyAlignment="1" applyProtection="1"/>
    <xf numFmtId="49" fontId="0" fillId="4" borderId="1" xfId="0" applyNumberFormat="1" applyFill="1" applyBorder="1"/>
    <xf numFmtId="0" fontId="0" fillId="6" borderId="0" xfId="0" applyFill="1" applyAlignment="1">
      <alignment wrapText="1"/>
    </xf>
    <xf numFmtId="0" fontId="4" fillId="8" borderId="0" xfId="0" applyFont="1" applyFill="1" applyAlignment="1">
      <alignment horizontal="center"/>
    </xf>
    <xf numFmtId="0" fontId="0" fillId="0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6" fillId="0" borderId="0" xfId="1" applyAlignment="1" applyProtection="1">
      <alignment wrapText="1"/>
    </xf>
    <xf numFmtId="0" fontId="4" fillId="7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data.govt.nz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validator.w3.org/fee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chnical.support@g2b.govt.nz" TargetMode="External"/><Relationship Id="rId7" Type="http://schemas.openxmlformats.org/officeDocument/2006/relationships/comments" Target="../comments2.xml"/><Relationship Id="rId2" Type="http://schemas.openxmlformats.org/officeDocument/2006/relationships/hyperlink" Target="mailto:energyinfo@med.govt.nz" TargetMode="External"/><Relationship Id="rId1" Type="http://schemas.openxmlformats.org/officeDocument/2006/relationships/hyperlink" Target="mailto:TR_SharedMailbox@med.govt.nz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med.govt.nz/sectors-industries/energy/energy-modelling/publications/energy-data-file/new-zealand-energy-data-file-201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creativecommons.org/licenses/by-nd/3.0/nz/" TargetMode="Externa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33"/>
  <sheetViews>
    <sheetView showGridLines="0" topLeftCell="I1" zoomScaleNormal="100" workbookViewId="0">
      <selection activeCell="D17" sqref="D17"/>
    </sheetView>
  </sheetViews>
  <sheetFormatPr defaultRowHeight="15" x14ac:dyDescent="0.25"/>
  <cols>
    <col min="2" max="2" width="46.7109375" customWidth="1"/>
    <col min="3" max="3" width="47.5703125" customWidth="1"/>
    <col min="4" max="4" width="14.5703125" customWidth="1"/>
    <col min="5" max="5" width="41.7109375" customWidth="1"/>
    <col min="6" max="7" width="19.140625" customWidth="1"/>
    <col min="8" max="8" width="30.28515625" customWidth="1"/>
    <col min="9" max="9" width="60.5703125" customWidth="1"/>
    <col min="10" max="10" width="15" hidden="1" customWidth="1"/>
    <col min="11" max="11" width="11.85546875" hidden="1" customWidth="1"/>
    <col min="12" max="12" width="15.5703125" hidden="1" customWidth="1"/>
    <col min="13" max="13" width="18.5703125" hidden="1" customWidth="1"/>
    <col min="14" max="14" width="11.42578125" hidden="1" customWidth="1"/>
    <col min="15" max="15" width="19" hidden="1" customWidth="1"/>
    <col min="16" max="16" width="18.28515625" hidden="1" customWidth="1"/>
  </cols>
  <sheetData>
    <row r="1" spans="1:16" ht="18.75" x14ac:dyDescent="0.3">
      <c r="A1" s="65" t="s">
        <v>119</v>
      </c>
      <c r="B1" s="65"/>
      <c r="C1" s="65"/>
      <c r="D1" s="5"/>
    </row>
    <row r="2" spans="1:16" x14ac:dyDescent="0.25">
      <c r="B2" s="5"/>
    </row>
    <row r="3" spans="1:16" ht="27.75" customHeight="1" x14ac:dyDescent="0.25">
      <c r="A3" s="68" t="s">
        <v>140</v>
      </c>
      <c r="B3" s="68"/>
      <c r="C3" s="68"/>
    </row>
    <row r="4" spans="1:16" ht="30.75" customHeight="1" x14ac:dyDescent="0.25">
      <c r="A4" s="68" t="s">
        <v>139</v>
      </c>
      <c r="B4" s="68"/>
      <c r="C4" s="49" t="s">
        <v>150</v>
      </c>
      <c r="D4" s="49"/>
    </row>
    <row r="5" spans="1:16" x14ac:dyDescent="0.25">
      <c r="C5" s="21"/>
    </row>
    <row r="6" spans="1:16" x14ac:dyDescent="0.25">
      <c r="A6" s="46"/>
      <c r="B6" s="46"/>
      <c r="C6" s="21"/>
    </row>
    <row r="7" spans="1:16" x14ac:dyDescent="0.25">
      <c r="A7" s="18" t="s">
        <v>116</v>
      </c>
      <c r="B7" s="69" t="s">
        <v>147</v>
      </c>
    </row>
    <row r="8" spans="1:16" x14ac:dyDescent="0.25">
      <c r="A8" s="5"/>
      <c r="B8" s="69"/>
    </row>
    <row r="10" spans="1:16" s="16" customFormat="1" x14ac:dyDescent="0.25">
      <c r="A10" s="5"/>
      <c r="B10" s="43" t="s">
        <v>144</v>
      </c>
      <c r="C10" s="43" t="s">
        <v>133</v>
      </c>
      <c r="D10" s="43" t="s">
        <v>70</v>
      </c>
      <c r="E10" s="43" t="s">
        <v>145</v>
      </c>
      <c r="F10" s="43" t="s">
        <v>71</v>
      </c>
      <c r="G10" s="43" t="s">
        <v>98</v>
      </c>
      <c r="H10" s="43" t="s">
        <v>72</v>
      </c>
      <c r="I10" s="43" t="s">
        <v>143</v>
      </c>
      <c r="J10" s="15" t="s">
        <v>89</v>
      </c>
      <c r="K10" s="15" t="s">
        <v>90</v>
      </c>
      <c r="L10" s="15" t="s">
        <v>91</v>
      </c>
      <c r="M10" s="15" t="s">
        <v>29</v>
      </c>
      <c r="N10" s="15" t="s">
        <v>92</v>
      </c>
      <c r="O10" s="15" t="s">
        <v>94</v>
      </c>
      <c r="P10" s="15" t="s">
        <v>93</v>
      </c>
    </row>
    <row r="11" spans="1:16" x14ac:dyDescent="0.25">
      <c r="B11" s="44"/>
      <c r="C11" s="45"/>
      <c r="D11" s="45"/>
      <c r="E11" s="44"/>
      <c r="F11" s="45"/>
      <c r="G11" s="45"/>
      <c r="H11" s="44"/>
      <c r="I11" s="45" t="s">
        <v>80</v>
      </c>
      <c r="J11" s="42" t="str">
        <f>CONCATENATE("&lt;id&gt;",B11,"&lt;/id&gt;&lt;title&gt;",C11,"&lt;/title&gt;&lt;link href=""",B11,""" rel=""self"" /&gt;")</f>
        <v>&lt;id&gt;&lt;/id&gt;&lt;title&gt;&lt;/title&gt;&lt;link href="" rel="self" /&gt;</v>
      </c>
      <c r="K11" s="42" t="str">
        <f>CONCATENATE("&lt;author&gt;&lt;name&gt;",D11,"&lt;/name&gt;&lt;uri&gt;",E11,"&lt;/uri&gt;&lt;/author&gt;")</f>
        <v>&lt;author&gt;&lt;name&gt;&lt;/name&gt;&lt;uri&gt;&lt;/uri&gt;&lt;/author&gt;</v>
      </c>
      <c r="L11" s="42" t="str">
        <f>CONCATENATE("&lt;contributor&gt;&lt;name&gt;",F11,"&lt;/name&gt;&lt;email&gt;",H11,"&lt;/email&gt;&lt;/contributor&gt;")</f>
        <v>&lt;contributor&gt;&lt;name&gt;&lt;/name&gt;&lt;email&gt;&lt;/email&gt;&lt;/contributor&gt;</v>
      </c>
      <c r="M11" s="42" t="str">
        <f ca="1">CONCATENATE("&lt;updated&gt;",TEXT(TODAY(),"yyyy-mm-dd"),"T",TEXT(NOW(),"hh:mm:ss"),"+12:00","&lt;/updated&gt;")</f>
        <v>&lt;updated&gt;2016-04-21T14:30:00+12:00&lt;/updated&gt;</v>
      </c>
      <c r="N11" s="42" t="str">
        <f>CONCATENATE("&lt;!-- This work is licensed under a ",I11," --&gt;&lt;link rel=""license"" type=""application/rdf+xml""",IF(VLOOKUP(I11,Lookups!$F$2:$H$10,3,0)&lt;&gt;"",CONCATENATE(" href=""",VLOOKUP(I11,Lookups!$F$2:$H$10,3,0),""""),"")," /&gt;")</f>
        <v>&lt;!-- This work is licensed under a Creative Commons Attribution 3.0 New Zealand licence  --&gt;&lt;link rel="license" type="application/rdf+xml" href="http://creativecommons.org/licenses/by/3.0/nz/" /&gt;</v>
      </c>
      <c r="O11" s="42" t="str">
        <f>CONCATENATE("&lt;rights&gt;",VLOOKUP(I11,Lookups!$F$2:$G$10,2,0),"&lt;/rights&gt;")</f>
        <v>&lt;rights&gt;Creative_Commons_Attribution_3_0_New_Zealand_licence&lt;/rights&gt;</v>
      </c>
      <c r="P11" s="42" t="str">
        <f ca="1">CONCATENATE("&lt;?xml version=""1.0"" encoding=""utf-8""?&gt;&lt;feed xmlns=""http://www.w3.org/2005/Atom"" xmlns:nz=""http://e.govt.nz/standards/nz/2009-01-01"" xmlns:dia=""http://www.dia.govt.nz/standards/data""&gt;",J11,K11,L11,M11,N11)</f>
        <v>&lt;?xml version="1.0" encoding="utf-8"?&gt;&lt;feed xmlns="http://www.w3.org/2005/Atom" xmlns:nz="http://e.govt.nz/standards/nz/2009-01-01" xmlns:dia="http://www.dia.govt.nz/standards/data"&gt;&lt;id&gt;&lt;/id&gt;&lt;title&gt;&lt;/title&gt;&lt;link href="" rel="self" /&gt;&lt;author&gt;&lt;name&gt;&lt;/name&gt;&lt;uri&gt;&lt;/uri&gt;&lt;/author&gt;&lt;contributor&gt;&lt;name&gt;&lt;/name&gt;&lt;email&gt;&lt;/email&gt;&lt;/contributor&gt;&lt;updated&gt;2016-04-21T14:30:00+12:00&lt;/updated&gt;&lt;!-- This work is licensed under a Creative Commons Attribution 3.0 New Zealand licence  --&gt;&lt;link rel="license" type="application/rdf+xml" href="http://creativecommons.org/licenses/by/3.0/nz/" /&gt;</v>
      </c>
    </row>
    <row r="12" spans="1:16" x14ac:dyDescent="0.25">
      <c r="B12" s="5"/>
      <c r="C12" s="5"/>
      <c r="D12" s="5"/>
      <c r="E12" s="5"/>
      <c r="F12" s="5"/>
      <c r="G12" s="5"/>
      <c r="H12" s="5"/>
      <c r="I12" s="5"/>
    </row>
    <row r="13" spans="1:16" x14ac:dyDescent="0.25">
      <c r="C13" s="5"/>
      <c r="D13" s="5"/>
      <c r="E13" s="5"/>
      <c r="F13" s="5"/>
      <c r="G13" s="5"/>
      <c r="H13" s="5"/>
    </row>
    <row r="14" spans="1:16" x14ac:dyDescent="0.25">
      <c r="A14" s="18" t="s">
        <v>120</v>
      </c>
      <c r="B14" s="70" t="s">
        <v>121</v>
      </c>
      <c r="C14" s="21" t="s">
        <v>141</v>
      </c>
      <c r="D14" s="5"/>
      <c r="E14" s="5"/>
      <c r="F14" s="5"/>
      <c r="G14" s="5"/>
      <c r="H14" s="5"/>
    </row>
    <row r="15" spans="1:16" x14ac:dyDescent="0.25">
      <c r="A15" s="5"/>
      <c r="B15" s="70"/>
      <c r="C15" s="5"/>
      <c r="D15" s="5"/>
      <c r="E15" s="5"/>
      <c r="F15" s="5"/>
      <c r="G15" s="5"/>
      <c r="H15" s="5"/>
    </row>
    <row r="16" spans="1:16" x14ac:dyDescent="0.25">
      <c r="A16" s="5"/>
      <c r="C16" s="5"/>
      <c r="D16" s="5"/>
      <c r="E16" s="5"/>
      <c r="F16" s="5"/>
      <c r="G16" s="5"/>
      <c r="H16" s="5"/>
    </row>
    <row r="17" spans="1:8" x14ac:dyDescent="0.25">
      <c r="B17" s="5"/>
      <c r="C17" s="5"/>
      <c r="D17" s="5"/>
      <c r="E17" s="5"/>
      <c r="F17" s="5"/>
      <c r="G17" s="5"/>
      <c r="H17" s="5"/>
    </row>
    <row r="18" spans="1:8" x14ac:dyDescent="0.25">
      <c r="A18" s="23" t="s">
        <v>122</v>
      </c>
      <c r="B18" s="4" t="s">
        <v>31</v>
      </c>
      <c r="C18" s="5"/>
    </row>
    <row r="19" spans="1:8" x14ac:dyDescent="0.25">
      <c r="B19" s="2" t="s">
        <v>115</v>
      </c>
    </row>
    <row r="20" spans="1:8" x14ac:dyDescent="0.25">
      <c r="B20" s="5"/>
    </row>
    <row r="21" spans="1:8" ht="15" customHeight="1" x14ac:dyDescent="0.25">
      <c r="A21" s="19" t="s">
        <v>123</v>
      </c>
      <c r="B21" s="69" t="s">
        <v>146</v>
      </c>
    </row>
    <row r="22" spans="1:8" x14ac:dyDescent="0.25">
      <c r="B22" s="69"/>
      <c r="C22" s="47"/>
    </row>
    <row r="23" spans="1:8" x14ac:dyDescent="0.25">
      <c r="B23" s="69"/>
      <c r="C23" s="22" t="s">
        <v>127</v>
      </c>
    </row>
    <row r="25" spans="1:8" ht="15" customHeight="1" x14ac:dyDescent="0.25">
      <c r="A25" s="19" t="s">
        <v>126</v>
      </c>
      <c r="B25" s="69" t="s">
        <v>137</v>
      </c>
      <c r="C25" s="48"/>
    </row>
    <row r="26" spans="1:8" x14ac:dyDescent="0.25">
      <c r="B26" s="69"/>
      <c r="C26" s="48"/>
    </row>
    <row r="27" spans="1:8" x14ac:dyDescent="0.25">
      <c r="B27" s="69"/>
      <c r="C27" s="48"/>
    </row>
    <row r="29" spans="1:8" x14ac:dyDescent="0.25">
      <c r="A29" s="19" t="s">
        <v>134</v>
      </c>
      <c r="B29" s="66" t="s">
        <v>136</v>
      </c>
    </row>
    <row r="30" spans="1:8" x14ac:dyDescent="0.25">
      <c r="B30" s="67"/>
      <c r="C30" s="22" t="s">
        <v>135</v>
      </c>
    </row>
    <row r="31" spans="1:8" x14ac:dyDescent="0.25">
      <c r="B31" s="12"/>
    </row>
    <row r="32" spans="1:8" x14ac:dyDescent="0.25">
      <c r="A32" s="64" t="s">
        <v>149</v>
      </c>
      <c r="B32" s="64"/>
      <c r="C32" s="64"/>
    </row>
    <row r="33" spans="1:3" x14ac:dyDescent="0.25">
      <c r="A33" s="64"/>
      <c r="B33" s="64"/>
      <c r="C33" s="64"/>
    </row>
  </sheetData>
  <customSheetViews>
    <customSheetView guid="{CE9C1A59-9C2B-4D62-8EDF-229F00FC4E2A}" hiddenColumns="1">
      <pane ySplit="1" topLeftCell="A2" activePane="bottomLeft" state="frozen"/>
      <selection pane="bottomLeft" activeCell="A2" sqref="A2"/>
      <pageMargins left="0.7" right="0.7" top="0.75" bottom="0.75" header="0.3" footer="0.3"/>
      <pageSetup paperSize="9" orientation="portrait" horizontalDpi="300" verticalDpi="300" r:id="rId1"/>
    </customSheetView>
    <customSheetView guid="{32A4FA9E-6E77-44FA-8B19-FEBE80DE1326}" hiddenColumns="1">
      <pane ySplit="1" topLeftCell="A2" activePane="bottomLeft" state="frozen"/>
      <selection pane="bottomLeft" activeCell="A2" sqref="A2"/>
      <pageMargins left="0.7" right="0.7" top="0.75" bottom="0.75" header="0.3" footer="0.3"/>
      <pageSetup paperSize="9" orientation="portrait" horizontalDpi="300" verticalDpi="300" r:id="rId2"/>
    </customSheetView>
  </customSheetViews>
  <mergeCells count="9">
    <mergeCell ref="A32:C33"/>
    <mergeCell ref="A1:C1"/>
    <mergeCell ref="B29:B30"/>
    <mergeCell ref="A3:C3"/>
    <mergeCell ref="A4:B4"/>
    <mergeCell ref="B21:B23"/>
    <mergeCell ref="B14:B15"/>
    <mergeCell ref="B25:B27"/>
    <mergeCell ref="B7:B8"/>
  </mergeCells>
  <phoneticPr fontId="0" type="noConversion"/>
  <hyperlinks>
    <hyperlink ref="B14" location="Datasets!A1" display="Fill out the blue fields on the 'Datasets' worksheet for each dataset (one per row)"/>
    <hyperlink ref="C30" r:id="rId3" display="mailto:info@data.govt.nz"/>
    <hyperlink ref="C14" location="'Example feed code'!A1" display="See the example feed code "/>
    <hyperlink ref="C23" r:id="rId4" location="validate_by_input"/>
  </hyperlinks>
  <pageMargins left="0.7" right="0.7" top="0.75" bottom="0.75" header="0.3" footer="0.3"/>
  <pageSetup paperSize="9" scale="94" orientation="landscape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Lookups!$F$2:$F$10</xm:f>
          </x14:formula1>
          <xm:sqref>I11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2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3" sqref="C23"/>
    </sheetView>
  </sheetViews>
  <sheetFormatPr defaultRowHeight="15" x14ac:dyDescent="0.25"/>
  <cols>
    <col min="1" max="1" width="76.7109375" customWidth="1"/>
    <col min="2" max="2" width="6.5703125" customWidth="1"/>
    <col min="3" max="3" width="67.42578125" customWidth="1"/>
    <col min="4" max="4" width="116.5703125" customWidth="1"/>
    <col min="5" max="5" width="31.85546875" customWidth="1"/>
    <col min="6" max="6" width="6.42578125" style="5" customWidth="1"/>
    <col min="7" max="7" width="11.85546875" style="5" customWidth="1"/>
    <col min="8" max="8" width="9.28515625" style="5" customWidth="1"/>
    <col min="9" max="9" width="14.5703125" style="5" customWidth="1"/>
    <col min="10" max="10" width="4" style="5" customWidth="1"/>
    <col min="11" max="11" width="5.5703125" style="5" customWidth="1"/>
    <col min="12" max="12" width="15.5703125" style="5" customWidth="1"/>
    <col min="13" max="13" width="11.5703125" style="5" customWidth="1"/>
    <col min="14" max="14" width="11" style="5" customWidth="1"/>
    <col min="15" max="15" width="12.42578125" style="5" customWidth="1"/>
    <col min="16" max="16" width="4.42578125" style="5" customWidth="1"/>
    <col min="17" max="17" width="6.5703125" style="5" customWidth="1"/>
    <col min="18" max="18" width="24.42578125" style="5" customWidth="1"/>
    <col min="19" max="19" width="5.5703125" style="5" customWidth="1"/>
    <col min="20" max="21" width="55.7109375" customWidth="1"/>
    <col min="22" max="22" width="23.85546875" style="5" customWidth="1"/>
    <col min="23" max="23" width="14.140625" bestFit="1" customWidth="1"/>
    <col min="24" max="24" width="14.42578125" bestFit="1" customWidth="1"/>
    <col min="25" max="25" width="12.85546875" bestFit="1" customWidth="1"/>
    <col min="26" max="26" width="13.28515625" bestFit="1" customWidth="1"/>
    <col min="27" max="27" width="13.28515625" customWidth="1"/>
    <col min="28" max="28" width="24.42578125" customWidth="1"/>
    <col min="29" max="29" width="13.28515625" customWidth="1"/>
    <col min="30" max="30" width="91.140625" style="5" hidden="1" customWidth="1"/>
    <col min="31" max="31" width="24" hidden="1" customWidth="1"/>
    <col min="32" max="32" width="28.7109375" hidden="1" customWidth="1"/>
    <col min="33" max="33" width="16.42578125" hidden="1" customWidth="1"/>
    <col min="34" max="34" width="14.5703125" hidden="1" customWidth="1"/>
    <col min="35" max="35" width="14.28515625" hidden="1" customWidth="1"/>
    <col min="36" max="38" width="15.42578125" style="5" hidden="1" customWidth="1"/>
    <col min="39" max="39" width="16.5703125" hidden="1" customWidth="1"/>
    <col min="40" max="40" width="23.140625" style="5" hidden="1" customWidth="1"/>
    <col min="41" max="41" width="15.42578125" style="5" hidden="1" customWidth="1"/>
    <col min="42" max="43" width="24.5703125" style="5" hidden="1" customWidth="1"/>
    <col min="44" max="44" width="45.7109375" style="5" hidden="1" customWidth="1"/>
    <col min="45" max="45" width="49.5703125" customWidth="1"/>
  </cols>
  <sheetData>
    <row r="1" spans="1:45" ht="18.75" x14ac:dyDescent="0.3">
      <c r="A1" s="26" t="s">
        <v>128</v>
      </c>
      <c r="B1" s="26"/>
      <c r="C1" s="26"/>
      <c r="D1" s="26"/>
      <c r="E1" s="26"/>
      <c r="F1" s="71" t="s">
        <v>117</v>
      </c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27"/>
      <c r="S1" s="27"/>
      <c r="T1" s="26"/>
      <c r="U1" s="26"/>
      <c r="V1" s="27"/>
      <c r="W1" s="72" t="s">
        <v>118</v>
      </c>
      <c r="X1" s="72"/>
      <c r="Y1" s="72"/>
      <c r="Z1" s="72"/>
      <c r="AA1" s="73" t="s">
        <v>165</v>
      </c>
      <c r="AB1" s="74"/>
      <c r="AC1" s="75"/>
      <c r="AD1" s="27"/>
      <c r="AE1" s="26"/>
      <c r="AF1" s="26"/>
      <c r="AG1" s="26"/>
      <c r="AH1" s="26"/>
      <c r="AI1" s="26"/>
      <c r="AJ1" s="27"/>
      <c r="AK1" s="27"/>
      <c r="AL1" s="27"/>
      <c r="AM1" s="26"/>
      <c r="AN1" s="27"/>
      <c r="AO1" s="27"/>
      <c r="AP1" s="27"/>
      <c r="AQ1" s="27"/>
      <c r="AR1" s="27"/>
      <c r="AS1" s="28" t="s">
        <v>125</v>
      </c>
    </row>
    <row r="2" spans="1:45" s="17" customFormat="1" x14ac:dyDescent="0.25">
      <c r="A2" s="24" t="s">
        <v>129</v>
      </c>
      <c r="B2" s="24" t="s">
        <v>102</v>
      </c>
      <c r="C2" s="24" t="s">
        <v>103</v>
      </c>
      <c r="D2" s="24" t="s">
        <v>130</v>
      </c>
      <c r="E2" s="24" t="s">
        <v>131</v>
      </c>
      <c r="F2" s="29" t="s">
        <v>52</v>
      </c>
      <c r="G2" s="29" t="s">
        <v>54</v>
      </c>
      <c r="H2" s="29" t="s">
        <v>53</v>
      </c>
      <c r="I2" s="29" t="s">
        <v>55</v>
      </c>
      <c r="J2" s="29" t="s">
        <v>106</v>
      </c>
      <c r="K2" s="29" t="s">
        <v>107</v>
      </c>
      <c r="L2" s="29" t="s">
        <v>108</v>
      </c>
      <c r="M2" s="29" t="s">
        <v>109</v>
      </c>
      <c r="N2" s="29" t="s">
        <v>110</v>
      </c>
      <c r="O2" s="29" t="s">
        <v>142</v>
      </c>
      <c r="P2" s="29" t="s">
        <v>111</v>
      </c>
      <c r="Q2" s="29" t="s">
        <v>56</v>
      </c>
      <c r="R2" s="24" t="s">
        <v>132</v>
      </c>
      <c r="S2" s="24" t="s">
        <v>50</v>
      </c>
      <c r="T2" s="24" t="s">
        <v>138</v>
      </c>
      <c r="U2" s="39" t="s">
        <v>68</v>
      </c>
      <c r="V2" s="24" t="s">
        <v>23</v>
      </c>
      <c r="W2" s="30" t="s">
        <v>26</v>
      </c>
      <c r="X2" s="30" t="s">
        <v>27</v>
      </c>
      <c r="Y2" s="30" t="s">
        <v>24</v>
      </c>
      <c r="Z2" s="30" t="s">
        <v>25</v>
      </c>
      <c r="AA2" s="59" t="s">
        <v>166</v>
      </c>
      <c r="AB2" s="59" t="s">
        <v>168</v>
      </c>
      <c r="AC2" s="59" t="s">
        <v>167</v>
      </c>
      <c r="AD2" s="24" t="s">
        <v>69</v>
      </c>
      <c r="AE2" s="24" t="s">
        <v>28</v>
      </c>
      <c r="AF2" s="24" t="s">
        <v>29</v>
      </c>
      <c r="AG2" s="24" t="s">
        <v>44</v>
      </c>
      <c r="AH2" s="24" t="s">
        <v>45</v>
      </c>
      <c r="AI2" s="24" t="s">
        <v>46</v>
      </c>
      <c r="AJ2" s="24" t="s">
        <v>112</v>
      </c>
      <c r="AK2" s="24" t="s">
        <v>113</v>
      </c>
      <c r="AL2" s="24" t="s">
        <v>114</v>
      </c>
      <c r="AM2" s="24" t="s">
        <v>47</v>
      </c>
      <c r="AN2" s="24" t="s">
        <v>48</v>
      </c>
      <c r="AO2" s="24" t="s">
        <v>49</v>
      </c>
      <c r="AP2" s="24" t="s">
        <v>51</v>
      </c>
      <c r="AQ2" s="39" t="s">
        <v>92</v>
      </c>
      <c r="AR2" s="24" t="s">
        <v>97</v>
      </c>
      <c r="AS2" s="31" t="str">
        <f ca="1">MetaData</f>
        <v>&lt;?xml version="1.0" encoding="utf-8"?&gt;&lt;feed xmlns="http://www.w3.org/2005/Atom" xmlns:nz="http://e.govt.nz/standards/nz/2009-01-01" xmlns:dia="http://www.dia.govt.nz/standards/data"&gt;&lt;id&gt;&lt;/id&gt;&lt;title&gt;&lt;/title&gt;&lt;link href="" rel="self" /&gt;&lt;author&gt;&lt;name&gt;&lt;/name&gt;&lt;uri&gt;&lt;/uri&gt;&lt;/author&gt;&lt;contributor&gt;&lt;name&gt;&lt;/name&gt;&lt;email&gt;&lt;/email&gt;&lt;/contributor&gt;&lt;updated&gt;2016-04-21T14:30:00+12:00&lt;/updated&gt;&lt;!-- This work is licensed under a Creative Commons Attribution 3.0 New Zealand licence  --&gt;&lt;link rel="license" type="application/rdf+xml" href="http://creativecommons.org/licenses/by/3.0/nz/" /&gt;</v>
      </c>
    </row>
    <row r="3" spans="1:45" x14ac:dyDescent="0.25">
      <c r="A3" s="50"/>
      <c r="B3" s="51"/>
      <c r="C3" s="56"/>
      <c r="D3" s="56"/>
      <c r="E3" s="50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32"/>
      <c r="S3" s="32"/>
      <c r="T3" s="52"/>
      <c r="U3" s="52"/>
      <c r="V3" s="32"/>
      <c r="W3" s="33"/>
      <c r="X3" s="34"/>
      <c r="Y3" s="33"/>
      <c r="Z3" s="35"/>
      <c r="AA3" s="60"/>
      <c r="AB3" s="63"/>
      <c r="AC3" s="62"/>
      <c r="AD3" s="36" t="str">
        <f t="shared" ref="AD3:AD9" si="0">IF(A3&lt;&gt;"",CONCATENATE("&lt;title&gt;",A3,"&lt;/title&gt;&lt;link href=""",SUBSTITUTE(D3," ",""),"""/&gt;&lt;id&gt;",SUBSTITUTE(C3," ",""),"&lt;/id&gt;"),"")</f>
        <v/>
      </c>
      <c r="AE3" s="36" t="str">
        <f t="shared" ref="AE3" si="1">IF(W3&lt;&gt;"",CONCATENATE(TEXT(W3,"yyyy-mm-dd"),"T",TEXT(X3,"hh:mm:ss"),"+12:00"),"")</f>
        <v/>
      </c>
      <c r="AF3" s="36" t="str">
        <f t="shared" ref="AF3" si="2">IF(Y3&lt;&gt;"",CONCATENATE(TEXT(Y3,"yyyy-mm-dd"),"T",TEXT(Z3,"hh:mm:ss"),"+12:00"),"")</f>
        <v/>
      </c>
      <c r="AG3" s="36" t="str">
        <f t="shared" ref="AG3" si="3">IF(AE3&lt;&gt;"",CONCATENATE("&lt;published&gt;",AE3,"&lt;/published&gt;"),"")</f>
        <v/>
      </c>
      <c r="AH3" s="36" t="str">
        <f t="shared" ref="AH3" si="4">IF(AF3&lt;&gt;"",CONCATENATE("&lt;updated&gt;",AF3,"&lt;/updated&gt;"),"")</f>
        <v/>
      </c>
      <c r="AI3" s="36" t="str">
        <f t="shared" ref="AI3:AI9" si="5">IF(E3&lt;&gt;"",CONCATENATE("&lt;content&gt;",E3,"&lt;/content&gt;"),"")</f>
        <v/>
      </c>
      <c r="AJ3" s="36" t="str">
        <f t="shared" ref="AJ3:AJ9" si="6">IF($A3&lt;&gt;"",CONCATENATE("&lt;category term=""dataset"" scheme=""http://www.e.govt.nz/standards/nz/2009-01-01#information-type""/&gt;",IF($F3&lt;&gt;"",CONCATENATE("&lt;category term=""csv"" scheme=""http://www.e.govt.nz/standards/nz/2009-01-01#dataset-format""/&gt;"),""),IF($G3&lt;&gt;"",CONCATENATE("&lt;category term=""spreadsheet"" scheme=""http://www.e.govt.nz/standards/nz/2009-01-01#dataset-format""/&gt;"),""),IF($H3&lt;&gt;"",CONCATENATE("&lt;category term=""kml/shp"" scheme=""http://www.e.govt.nz/standards/nz/2009-01-01#dataset-format""/&gt;"),""),IF($I3&lt;&gt;"",CONCATENATE("&lt;category term=""xml-atom-rss"" scheme=""http://www.e.govt.nz/standards/nz/2009-01-01#dataset-format""/&gt;"),""),IF($Q3&lt;&gt;"",CONCATENATE("&lt;category term=""other"" scheme=""http://www.e.govt.nz/standards/nz/2009-01-01#dataset-format""/&gt;"),"")),"")</f>
        <v/>
      </c>
      <c r="AK3" s="36" t="str">
        <f t="shared" ref="AK3:AK9" si="7">IF($A3&lt;&gt;"",CONCATENATE("",IF($J3&lt;&gt;"",CONCATENATE("&lt;category term=""api"" scheme=""http://www.e.govt.nz/standards/nz/2009-01-01#dataset-format""/&gt;"),""),IF($K3&lt;&gt;"",CONCATENATE("&lt;category term=""ascii"" scheme=""http://www.e.govt.nz/standards/nz/2009-01-01#dataset-format""/&gt;"),""),IF($L3&lt;&gt;"",CONCATENATE("&lt;category term=""online database"" scheme=""http://www.e.govt.nz/standards/nz/2009-01-01#dataset-format""/&gt;"),""),IF($M3&lt;&gt;"",CONCATENATE("&lt;category term=""data stream"" scheme=""http://www.e.govt.nz/standards/nz/2009-01-01#dataset-format""/&gt;"),""),IF($N3&lt;&gt;"",CONCATENATE("&lt;category term=""HTML table"" scheme=""http://www.e.govt.nz/standards/nz/2009-01-01#dataset-format""/&gt;"),"")),"")</f>
        <v/>
      </c>
      <c r="AL3" s="36" t="str">
        <f t="shared" ref="AL3:AL9" si="8">IF($A3&lt;&gt;"",CONCATENATE("",IF($O3&lt;&gt;"",CONCATENATE("&lt;category term=""Other geo"" scheme=""http://www.e.govt.nz/standards/nz/2009-01-01#dataset-format""/&gt;"),""),IF($P3&lt;&gt;"",CONCATENATE("&lt;category term=""pdf"" scheme=""http://www.e.govt.nz/standards/nz/2009-01-01#dataset-format""/&gt;"),"")),"")</f>
        <v/>
      </c>
      <c r="AM3" s="36" t="str">
        <f t="shared" ref="AM3:AM9" si="9">IF(T3&lt;&gt;"",CONCATENATE("&lt;category term=""",SUBSTITUTE(SUBSTITUTE(T3,", ",","),",",""" scheme=""http://www.e.govt.nz/standards/nz/2009-01-01#keyword""/&gt;&lt;category term="""),""" scheme=""http://www.e.govt.nz/standards/nz/2009-01-01#keyword""/&gt;"),"")</f>
        <v/>
      </c>
      <c r="AN3" s="36" t="str">
        <f>IF(V3&lt;&gt;"",CONCATENATE("&lt;category term=""",VLOOKUP(V3,Lookups!$A$2:$B$22,2,0),""" scheme=""http://www.dia.govt.nz/standards/data#dataset-category""/&gt;"),"")</f>
        <v/>
      </c>
      <c r="AO3" s="36" t="str">
        <f t="shared" ref="AO3:AO9" si="10">IF(R3&lt;&gt;"",CONCATENATE("&lt;category term=""",R3,""" scheme=""http://www.dia.govt.nz/standards/data#dataset-update-frequency""/&gt;"),"")</f>
        <v/>
      </c>
      <c r="AP3" s="36" t="str">
        <f t="shared" ref="AP3:AP9" si="11">IF(S3&lt;&gt;"",CONCATENATE("&lt;category term=""",S3,""" scheme=""http://www.dia.govt.nz/standards/data#dataset-cost""/&gt;"),"")</f>
        <v/>
      </c>
      <c r="AQ3" s="36" t="e">
        <f>CONCATENATE("&lt;rights&gt;",VLOOKUP(U3,Lookups!$F$2:$H$10,2,FALSE),"&lt;/rights&gt;")</f>
        <v>#N/A</v>
      </c>
      <c r="AR3" s="36" t="str">
        <f>CONCATENATE("&lt;author&gt;&lt;name&gt;",Instructions!$D$11,"&lt;/name&gt;&lt;/author&gt;&lt;contributor&gt;&lt;name&gt;",AA3,"&lt;/name&gt;",IF(AC3="", "", CONCATENATE("&lt;email&gt;",AC3,"&lt;/email&gt;")),"&lt;dia:dataset-contact-phone&gt;",AB3,"&lt;/dia:dataset-contact-phone&gt;&lt;/contributor&gt;")</f>
        <v>&lt;author&gt;&lt;name&gt;&lt;/name&gt;&lt;/author&gt;&lt;contributor&gt;&lt;name&gt;&lt;/name&gt;&lt;dia:dataset-contact-phone&gt;&lt;/dia:dataset-contact-phone&gt;&lt;/contributor&gt;</v>
      </c>
      <c r="AS3" s="36" t="str">
        <f t="shared" ref="AS3:AS9" si="12">IF(B3&lt;&gt;"Y",IF(C3&lt;&gt;"",CONCATENATE("&lt;entry&gt;",AD3,AG3,AH3,AI3,AJ3,AK3,AL3,AM3,AN3,AO3,AP3,AQ3,AR3,"&lt;category term=""Agency ATOM feed"" scheme=""http://www.dia.govt.nz/standards/data#dataset-metadata-source""/&gt;",AR3,"&lt;/entry&gt;"),""),"")</f>
        <v/>
      </c>
    </row>
    <row r="4" spans="1:45" x14ac:dyDescent="0.25">
      <c r="A4" s="50"/>
      <c r="B4" s="51"/>
      <c r="C4" s="56"/>
      <c r="D4" s="56"/>
      <c r="E4" s="50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32"/>
      <c r="S4" s="32"/>
      <c r="T4" s="52"/>
      <c r="U4" s="52"/>
      <c r="V4" s="32"/>
      <c r="W4" s="33"/>
      <c r="X4" s="34"/>
      <c r="Y4" s="33"/>
      <c r="Z4" s="35"/>
      <c r="AA4" s="60"/>
      <c r="AB4" s="63"/>
      <c r="AC4" s="62"/>
      <c r="AD4" s="36" t="str">
        <f t="shared" si="0"/>
        <v/>
      </c>
      <c r="AE4" s="36" t="str">
        <f t="shared" ref="AE4" si="13">IF(W4&lt;&gt;"",CONCATENATE(TEXT(W4,"yyyy-mm-dd"),"T",TEXT(X4,"hh:mm:ss"),"+12:00"),"")</f>
        <v/>
      </c>
      <c r="AF4" s="36" t="str">
        <f t="shared" ref="AF4" si="14">IF(Y4&lt;&gt;"",CONCATENATE(TEXT(Y4,"yyyy-mm-dd"),"T",TEXT(Z4,"hh:mm:ss"),"+12:00"),"")</f>
        <v/>
      </c>
      <c r="AG4" s="36" t="str">
        <f t="shared" ref="AG4" si="15">IF(AE4&lt;&gt;"",CONCATENATE("&lt;published&gt;",AE4,"&lt;/published&gt;"),"")</f>
        <v/>
      </c>
      <c r="AH4" s="36" t="str">
        <f t="shared" ref="AH4" si="16">IF(AF4&lt;&gt;"",CONCATENATE("&lt;updated&gt;",AF4,"&lt;/updated&gt;"),"")</f>
        <v/>
      </c>
      <c r="AI4" s="36" t="str">
        <f t="shared" si="5"/>
        <v/>
      </c>
      <c r="AJ4" s="36" t="str">
        <f t="shared" si="6"/>
        <v/>
      </c>
      <c r="AK4" s="36" t="str">
        <f t="shared" si="7"/>
        <v/>
      </c>
      <c r="AL4" s="36" t="str">
        <f t="shared" si="8"/>
        <v/>
      </c>
      <c r="AM4" s="36" t="str">
        <f t="shared" si="9"/>
        <v/>
      </c>
      <c r="AN4" s="36" t="str">
        <f>IF(V4&lt;&gt;"",CONCATENATE("&lt;category term=""",VLOOKUP(V4,Lookups!$A$2:$B$22,2,0),""" scheme=""http://www.dia.govt.nz/standards/data#dataset-category""/&gt;"),"")</f>
        <v/>
      </c>
      <c r="AO4" s="36" t="str">
        <f t="shared" si="10"/>
        <v/>
      </c>
      <c r="AP4" s="36" t="str">
        <f t="shared" si="11"/>
        <v/>
      </c>
      <c r="AQ4" s="36" t="e">
        <f>CONCATENATE("&lt;rights&gt;",VLOOKUP(U4,Lookups!$F$2:$H$10,2,FALSE),"&lt;/rights&gt;")</f>
        <v>#N/A</v>
      </c>
      <c r="AR4" s="36" t="str">
        <f>CONCATENATE("&lt;author&gt;&lt;name&gt;",Instructions!$D$11,"&lt;/name&gt;&lt;/author&gt;&lt;contributor&gt;&lt;name&gt;",AA4,"&lt;/name&gt;",IF(AC4="", "", CONCATENATE("&lt;email&gt;",AC4,"&lt;/email&gt;")),"&lt;dia:dataset-contact-phone&gt;",AB4,"&lt;/dia:dataset-contact-phone&gt;&lt;/contributor&gt;")</f>
        <v>&lt;author&gt;&lt;name&gt;&lt;/name&gt;&lt;/author&gt;&lt;contributor&gt;&lt;name&gt;&lt;/name&gt;&lt;dia:dataset-contact-phone&gt;&lt;/dia:dataset-contact-phone&gt;&lt;/contributor&gt;</v>
      </c>
      <c r="AS4" s="36" t="str">
        <f t="shared" si="12"/>
        <v/>
      </c>
    </row>
    <row r="5" spans="1:45" x14ac:dyDescent="0.25">
      <c r="A5" s="50"/>
      <c r="B5" s="51"/>
      <c r="C5" s="56"/>
      <c r="D5" s="56"/>
      <c r="E5" s="50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32"/>
      <c r="S5" s="32"/>
      <c r="T5" s="52"/>
      <c r="U5" s="52"/>
      <c r="V5" s="32"/>
      <c r="W5" s="33"/>
      <c r="X5" s="34"/>
      <c r="Y5" s="33"/>
      <c r="Z5" s="35"/>
      <c r="AA5" s="60"/>
      <c r="AB5" s="63"/>
      <c r="AC5" s="62"/>
      <c r="AD5" s="36" t="str">
        <f t="shared" si="0"/>
        <v/>
      </c>
      <c r="AE5" s="36" t="str">
        <f t="shared" ref="AE5:AE9" si="17">IF(W5&lt;&gt;"",CONCATENATE(TEXT(W5,"yyyy-mm-dd"),"T",TEXT(X5,"hh:mm:ss"),"+12:00"),"")</f>
        <v/>
      </c>
      <c r="AF5" s="36" t="str">
        <f t="shared" ref="AF5:AF9" si="18">IF(Y5&lt;&gt;"",CONCATENATE(TEXT(Y5,"yyyy-mm-dd"),"T",TEXT(Z5,"hh:mm:ss"),"+12:00"),"")</f>
        <v/>
      </c>
      <c r="AG5" s="36" t="str">
        <f t="shared" ref="AG5:AG9" si="19">IF(AE5&lt;&gt;"",CONCATENATE("&lt;published&gt;",AE5,"&lt;/published&gt;"),"")</f>
        <v/>
      </c>
      <c r="AH5" s="36" t="str">
        <f t="shared" ref="AH5:AH9" si="20">IF(AF5&lt;&gt;"",CONCATENATE("&lt;updated&gt;",AF5,"&lt;/updated&gt;"),"")</f>
        <v/>
      </c>
      <c r="AI5" s="36" t="str">
        <f t="shared" si="5"/>
        <v/>
      </c>
      <c r="AJ5" s="36" t="str">
        <f t="shared" si="6"/>
        <v/>
      </c>
      <c r="AK5" s="36" t="str">
        <f t="shared" si="7"/>
        <v/>
      </c>
      <c r="AL5" s="36" t="str">
        <f t="shared" si="8"/>
        <v/>
      </c>
      <c r="AM5" s="36" t="str">
        <f t="shared" si="9"/>
        <v/>
      </c>
      <c r="AN5" s="36" t="str">
        <f>IF(V5&lt;&gt;"",CONCATENATE("&lt;category term=""",VLOOKUP(V5,Lookups!$A$2:$B$22,2,0),""" scheme=""http://www.dia.govt.nz/standards/data#dataset-category""/&gt;"),"")</f>
        <v/>
      </c>
      <c r="AO5" s="36" t="str">
        <f t="shared" si="10"/>
        <v/>
      </c>
      <c r="AP5" s="36" t="str">
        <f t="shared" si="11"/>
        <v/>
      </c>
      <c r="AQ5" s="36" t="e">
        <f>CONCATENATE("&lt;rights&gt;",VLOOKUP(U5,Lookups!$F$2:$H$10,2,FALSE),"&lt;/rights&gt;")</f>
        <v>#N/A</v>
      </c>
      <c r="AR5" s="36" t="str">
        <f>CONCATENATE("&lt;author&gt;&lt;name&gt;",Instructions!$D$11,"&lt;/name&gt;&lt;/author&gt;&lt;contributor&gt;&lt;name&gt;",AA5,"&lt;/name&gt;",IF(AC5="", "", CONCATENATE("&lt;email&gt;",AC5,"&lt;/email&gt;")),"&lt;dia:dataset-contact-phone&gt;",AB5,"&lt;/dia:dataset-contact-phone&gt;&lt;/contributor&gt;")</f>
        <v>&lt;author&gt;&lt;name&gt;&lt;/name&gt;&lt;/author&gt;&lt;contributor&gt;&lt;name&gt;&lt;/name&gt;&lt;dia:dataset-contact-phone&gt;&lt;/dia:dataset-contact-phone&gt;&lt;/contributor&gt;</v>
      </c>
      <c r="AS5" s="36" t="str">
        <f t="shared" si="12"/>
        <v/>
      </c>
    </row>
    <row r="6" spans="1:45" x14ac:dyDescent="0.25">
      <c r="A6" s="50"/>
      <c r="B6" s="51"/>
      <c r="C6" s="56"/>
      <c r="D6" s="56"/>
      <c r="E6" s="50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32"/>
      <c r="S6" s="32"/>
      <c r="T6" s="52"/>
      <c r="U6" s="52"/>
      <c r="V6" s="32"/>
      <c r="W6" s="33"/>
      <c r="X6" s="34"/>
      <c r="Y6" s="33"/>
      <c r="Z6" s="35"/>
      <c r="AA6" s="60"/>
      <c r="AB6" s="63"/>
      <c r="AC6" s="62"/>
      <c r="AD6" s="36" t="str">
        <f t="shared" si="0"/>
        <v/>
      </c>
      <c r="AE6" s="36" t="str">
        <f t="shared" si="17"/>
        <v/>
      </c>
      <c r="AF6" s="36" t="str">
        <f t="shared" si="18"/>
        <v/>
      </c>
      <c r="AG6" s="36" t="str">
        <f t="shared" si="19"/>
        <v/>
      </c>
      <c r="AH6" s="36" t="str">
        <f t="shared" si="20"/>
        <v/>
      </c>
      <c r="AI6" s="36" t="str">
        <f t="shared" si="5"/>
        <v/>
      </c>
      <c r="AJ6" s="36" t="str">
        <f t="shared" si="6"/>
        <v/>
      </c>
      <c r="AK6" s="36" t="str">
        <f t="shared" si="7"/>
        <v/>
      </c>
      <c r="AL6" s="36" t="str">
        <f t="shared" si="8"/>
        <v/>
      </c>
      <c r="AM6" s="36" t="str">
        <f t="shared" si="9"/>
        <v/>
      </c>
      <c r="AN6" s="36" t="str">
        <f>IF(V6&lt;&gt;"",CONCATENATE("&lt;category term=""",VLOOKUP(V6,Lookups!$A$2:$B$22,2,0),""" scheme=""http://www.dia.govt.nz/standards/data#dataset-category""/&gt;"),"")</f>
        <v/>
      </c>
      <c r="AO6" s="36" t="str">
        <f t="shared" si="10"/>
        <v/>
      </c>
      <c r="AP6" s="36" t="str">
        <f t="shared" si="11"/>
        <v/>
      </c>
      <c r="AQ6" s="36" t="e">
        <f>CONCATENATE("&lt;rights&gt;",VLOOKUP(U6,Lookups!$F$2:$H$10,2,FALSE),"&lt;/rights&gt;")</f>
        <v>#N/A</v>
      </c>
      <c r="AR6" s="36" t="str">
        <f>CONCATENATE("&lt;author&gt;&lt;name&gt;",Instructions!$D$11,"&lt;/name&gt;&lt;/author&gt;&lt;contributor&gt;&lt;name&gt;",AA6,"&lt;/name&gt;",IF(AC6="", "", CONCATENATE("&lt;email&gt;",AC6,"&lt;/email&gt;")),"&lt;dia:dataset-contact-phone&gt;",AB6,"&lt;/dia:dataset-contact-phone&gt;&lt;/contributor&gt;")</f>
        <v>&lt;author&gt;&lt;name&gt;&lt;/name&gt;&lt;/author&gt;&lt;contributor&gt;&lt;name&gt;&lt;/name&gt;&lt;dia:dataset-contact-phone&gt;&lt;/dia:dataset-contact-phone&gt;&lt;/contributor&gt;</v>
      </c>
      <c r="AS6" s="36" t="str">
        <f t="shared" si="12"/>
        <v/>
      </c>
    </row>
    <row r="7" spans="1:45" x14ac:dyDescent="0.25">
      <c r="A7" s="50"/>
      <c r="B7" s="51"/>
      <c r="C7" s="56"/>
      <c r="D7" s="56"/>
      <c r="E7" s="50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32"/>
      <c r="S7" s="32"/>
      <c r="T7" s="52"/>
      <c r="U7" s="52"/>
      <c r="V7" s="32"/>
      <c r="W7" s="33"/>
      <c r="X7" s="34"/>
      <c r="Y7" s="33"/>
      <c r="Z7" s="35"/>
      <c r="AA7" s="60"/>
      <c r="AB7" s="63"/>
      <c r="AC7" s="62"/>
      <c r="AD7" s="36" t="str">
        <f t="shared" si="0"/>
        <v/>
      </c>
      <c r="AE7" s="36" t="str">
        <f t="shared" si="17"/>
        <v/>
      </c>
      <c r="AF7" s="36" t="str">
        <f t="shared" si="18"/>
        <v/>
      </c>
      <c r="AG7" s="36" t="str">
        <f t="shared" si="19"/>
        <v/>
      </c>
      <c r="AH7" s="36" t="str">
        <f t="shared" si="20"/>
        <v/>
      </c>
      <c r="AI7" s="36" t="str">
        <f t="shared" si="5"/>
        <v/>
      </c>
      <c r="AJ7" s="36" t="str">
        <f t="shared" si="6"/>
        <v/>
      </c>
      <c r="AK7" s="36" t="str">
        <f t="shared" si="7"/>
        <v/>
      </c>
      <c r="AL7" s="36" t="str">
        <f t="shared" si="8"/>
        <v/>
      </c>
      <c r="AM7" s="36" t="str">
        <f t="shared" si="9"/>
        <v/>
      </c>
      <c r="AN7" s="36" t="str">
        <f>IF(V7&lt;&gt;"",CONCATENATE("&lt;category term=""",VLOOKUP(V7,Lookups!$A$2:$B$22,2,0),""" scheme=""http://www.dia.govt.nz/standards/data#dataset-category""/&gt;"),"")</f>
        <v/>
      </c>
      <c r="AO7" s="36" t="str">
        <f t="shared" si="10"/>
        <v/>
      </c>
      <c r="AP7" s="36" t="str">
        <f t="shared" si="11"/>
        <v/>
      </c>
      <c r="AQ7" s="36" t="e">
        <f>CONCATENATE("&lt;rights&gt;",VLOOKUP(U7,Lookups!$F$2:$H$10,2,FALSE),"&lt;/rights&gt;")</f>
        <v>#N/A</v>
      </c>
      <c r="AR7" s="36" t="str">
        <f>CONCATENATE("&lt;author&gt;&lt;name&gt;",Instructions!$D$11,"&lt;/name&gt;&lt;/author&gt;&lt;contributor&gt;&lt;name&gt;",AA7,"&lt;/name&gt;",IF(AC7="", "", CONCATENATE("&lt;email&gt;",AC7,"&lt;/email&gt;")),"&lt;dia:dataset-contact-phone&gt;",AB7,"&lt;/dia:dataset-contact-phone&gt;&lt;/contributor&gt;")</f>
        <v>&lt;author&gt;&lt;name&gt;&lt;/name&gt;&lt;/author&gt;&lt;contributor&gt;&lt;name&gt;&lt;/name&gt;&lt;dia:dataset-contact-phone&gt;&lt;/dia:dataset-contact-phone&gt;&lt;/contributor&gt;</v>
      </c>
      <c r="AS7" s="36" t="str">
        <f t="shared" si="12"/>
        <v/>
      </c>
    </row>
    <row r="8" spans="1:45" x14ac:dyDescent="0.25">
      <c r="A8" s="50"/>
      <c r="B8" s="51"/>
      <c r="C8" s="56"/>
      <c r="D8" s="56"/>
      <c r="E8" s="50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32"/>
      <c r="S8" s="32"/>
      <c r="T8" s="52"/>
      <c r="U8" s="52"/>
      <c r="V8" s="32"/>
      <c r="W8" s="33"/>
      <c r="X8" s="34"/>
      <c r="Y8" s="33"/>
      <c r="Z8" s="35"/>
      <c r="AA8" s="60"/>
      <c r="AB8" s="63"/>
      <c r="AC8" s="62"/>
      <c r="AD8" s="36" t="str">
        <f t="shared" si="0"/>
        <v/>
      </c>
      <c r="AE8" s="36" t="str">
        <f t="shared" si="17"/>
        <v/>
      </c>
      <c r="AF8" s="36" t="str">
        <f t="shared" si="18"/>
        <v/>
      </c>
      <c r="AG8" s="36" t="str">
        <f t="shared" si="19"/>
        <v/>
      </c>
      <c r="AH8" s="36" t="str">
        <f t="shared" si="20"/>
        <v/>
      </c>
      <c r="AI8" s="36" t="str">
        <f t="shared" si="5"/>
        <v/>
      </c>
      <c r="AJ8" s="36" t="str">
        <f t="shared" si="6"/>
        <v/>
      </c>
      <c r="AK8" s="36" t="str">
        <f t="shared" si="7"/>
        <v/>
      </c>
      <c r="AL8" s="36" t="str">
        <f t="shared" si="8"/>
        <v/>
      </c>
      <c r="AM8" s="36" t="str">
        <f t="shared" si="9"/>
        <v/>
      </c>
      <c r="AN8" s="36" t="str">
        <f>IF(V8&lt;&gt;"",CONCATENATE("&lt;category term=""",VLOOKUP(V8,Lookups!$A$2:$B$22,2,0),""" scheme=""http://www.dia.govt.nz/standards/data#dataset-category""/&gt;"),"")</f>
        <v/>
      </c>
      <c r="AO8" s="36" t="str">
        <f t="shared" si="10"/>
        <v/>
      </c>
      <c r="AP8" s="36" t="str">
        <f t="shared" si="11"/>
        <v/>
      </c>
      <c r="AQ8" s="36" t="e">
        <f>CONCATENATE("&lt;rights&gt;",VLOOKUP(U8,Lookups!$F$2:$H$10,2,FALSE),"&lt;/rights&gt;")</f>
        <v>#N/A</v>
      </c>
      <c r="AR8" s="36" t="str">
        <f>CONCATENATE("&lt;author&gt;&lt;name&gt;",Instructions!$D$11,"&lt;/name&gt;&lt;/author&gt;&lt;contributor&gt;&lt;name&gt;",AA8,"&lt;/name&gt;",IF(AC8="", "", CONCATENATE("&lt;email&gt;",AC8,"&lt;/email&gt;")),"&lt;dia:dataset-contact-phone&gt;",AB8,"&lt;/dia:dataset-contact-phone&gt;&lt;/contributor&gt;")</f>
        <v>&lt;author&gt;&lt;name&gt;&lt;/name&gt;&lt;/author&gt;&lt;contributor&gt;&lt;name&gt;&lt;/name&gt;&lt;dia:dataset-contact-phone&gt;&lt;/dia:dataset-contact-phone&gt;&lt;/contributor&gt;</v>
      </c>
      <c r="AS8" s="36" t="str">
        <f t="shared" si="12"/>
        <v/>
      </c>
    </row>
    <row r="9" spans="1:45" x14ac:dyDescent="0.25">
      <c r="A9" s="50"/>
      <c r="B9" s="51"/>
      <c r="C9" s="56"/>
      <c r="D9" s="56"/>
      <c r="E9" s="50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32"/>
      <c r="S9" s="32"/>
      <c r="T9" s="52"/>
      <c r="U9" s="52"/>
      <c r="V9" s="32"/>
      <c r="W9" s="33"/>
      <c r="X9" s="34"/>
      <c r="Y9" s="33"/>
      <c r="Z9" s="35"/>
      <c r="AA9" s="60"/>
      <c r="AB9" s="63"/>
      <c r="AC9" s="62"/>
      <c r="AD9" s="36" t="str">
        <f t="shared" si="0"/>
        <v/>
      </c>
      <c r="AE9" s="36" t="str">
        <f t="shared" si="17"/>
        <v/>
      </c>
      <c r="AF9" s="36" t="str">
        <f t="shared" si="18"/>
        <v/>
      </c>
      <c r="AG9" s="36" t="str">
        <f t="shared" si="19"/>
        <v/>
      </c>
      <c r="AH9" s="36" t="str">
        <f t="shared" si="20"/>
        <v/>
      </c>
      <c r="AI9" s="36" t="str">
        <f t="shared" si="5"/>
        <v/>
      </c>
      <c r="AJ9" s="36" t="str">
        <f t="shared" si="6"/>
        <v/>
      </c>
      <c r="AK9" s="36" t="str">
        <f t="shared" si="7"/>
        <v/>
      </c>
      <c r="AL9" s="36" t="str">
        <f t="shared" si="8"/>
        <v/>
      </c>
      <c r="AM9" s="36" t="str">
        <f t="shared" si="9"/>
        <v/>
      </c>
      <c r="AN9" s="36" t="str">
        <f>IF(V9&lt;&gt;"",CONCATENATE("&lt;category term=""",VLOOKUP(V9,Lookups!$A$2:$B$22,2,0),""" scheme=""http://www.dia.govt.nz/standards/data#dataset-category""/&gt;"),"")</f>
        <v/>
      </c>
      <c r="AO9" s="36" t="str">
        <f t="shared" si="10"/>
        <v/>
      </c>
      <c r="AP9" s="36" t="str">
        <f t="shared" si="11"/>
        <v/>
      </c>
      <c r="AQ9" s="36" t="e">
        <f>CONCATENATE("&lt;rights&gt;",VLOOKUP(U9,Lookups!$F$2:$H$10,2,FALSE),"&lt;/rights&gt;")</f>
        <v>#N/A</v>
      </c>
      <c r="AR9" s="36" t="str">
        <f>CONCATENATE("&lt;author&gt;&lt;name&gt;",Instructions!$D$11,"&lt;/name&gt;&lt;/author&gt;&lt;contributor&gt;&lt;name&gt;",AA9,"&lt;/name&gt;",IF(AC9="", "", CONCATENATE("&lt;email&gt;",AC9,"&lt;/email&gt;")),"&lt;dia:dataset-contact-phone&gt;",AB9,"&lt;/dia:dataset-contact-phone&gt;&lt;/contributor&gt;")</f>
        <v>&lt;author&gt;&lt;name&gt;&lt;/name&gt;&lt;/author&gt;&lt;contributor&gt;&lt;name&gt;&lt;/name&gt;&lt;dia:dataset-contact-phone&gt;&lt;/dia:dataset-contact-phone&gt;&lt;/contributor&gt;</v>
      </c>
      <c r="AS9" s="36" t="str">
        <f t="shared" si="12"/>
        <v/>
      </c>
    </row>
    <row r="10" spans="1:45" x14ac:dyDescent="0.25">
      <c r="A10" s="50"/>
      <c r="B10" s="51"/>
      <c r="C10" s="56"/>
      <c r="D10" s="56"/>
      <c r="E10" s="50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32"/>
      <c r="S10" s="32"/>
      <c r="T10" s="52"/>
      <c r="U10" s="52"/>
      <c r="V10" s="32"/>
      <c r="W10" s="33"/>
      <c r="X10" s="34"/>
      <c r="Y10" s="33"/>
      <c r="Z10" s="35"/>
      <c r="AA10" s="60"/>
      <c r="AB10" s="35"/>
      <c r="AC10" s="60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</row>
    <row r="11" spans="1:45" x14ac:dyDescent="0.25">
      <c r="A11" s="50"/>
      <c r="B11" s="51"/>
      <c r="C11" s="56"/>
      <c r="D11" s="56"/>
      <c r="E11" s="50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32"/>
      <c r="S11" s="32"/>
      <c r="T11" s="52"/>
      <c r="U11" s="52"/>
      <c r="V11" s="32"/>
      <c r="W11" s="33"/>
      <c r="X11" s="34"/>
      <c r="Y11" s="33"/>
      <c r="Z11" s="35"/>
      <c r="AA11" s="60"/>
      <c r="AB11" s="35"/>
      <c r="AC11" s="60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</row>
    <row r="12" spans="1:45" x14ac:dyDescent="0.25">
      <c r="A12" s="50"/>
      <c r="B12" s="51"/>
      <c r="C12" s="56"/>
      <c r="D12" s="56"/>
      <c r="E12" s="50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32"/>
      <c r="S12" s="32"/>
      <c r="T12" s="52"/>
      <c r="U12" s="52"/>
      <c r="V12" s="32"/>
      <c r="W12" s="33"/>
      <c r="X12" s="34"/>
      <c r="Y12" s="33"/>
      <c r="Z12" s="35"/>
      <c r="AA12" s="60"/>
      <c r="AB12" s="35"/>
      <c r="AC12" s="60"/>
      <c r="AD12" s="36" t="str">
        <f t="shared" ref="AD12" si="21">IF(A12&lt;&gt;"",CONCATENATE("&lt;title&gt;",A12,"&lt;/title&gt;&lt;link href=""",SUBSTITUTE(D12," ",""),"""/&gt;&lt;id&gt;",SUBSTITUTE(C12," ",""),"&lt;/id&gt;"),"")</f>
        <v/>
      </c>
      <c r="AE12" s="36" t="str">
        <f>IF(W12&lt;&gt;"",CONCATENATE(TEXT(W12,"yyyy-mm-dd"),"T",TEXT(X12,"hh:mm:ss"),"+12:00"),"")</f>
        <v/>
      </c>
      <c r="AF12" s="36" t="str">
        <f>IF(Y12&lt;&gt;"",CONCATENATE(TEXT(Y12,"yyyy-mm-dd"),"T",TEXT(Z12,"hh:mm:ss"),"+12:00"),"")</f>
        <v/>
      </c>
      <c r="AG12" s="36" t="str">
        <f t="shared" ref="AG12" si="22">IF(AE12&lt;&gt;"",CONCATENATE("&lt;published&gt;",AE12,"&lt;/published&gt;"),"")</f>
        <v/>
      </c>
      <c r="AH12" s="36" t="str">
        <f t="shared" ref="AH12" si="23">IF(AF12&lt;&gt;"",CONCATENATE("&lt;updated&gt;",AF12,"&lt;/updated&gt;"),"")</f>
        <v/>
      </c>
      <c r="AI12" s="36" t="str">
        <f t="shared" ref="AI12" si="24">IF(E12&lt;&gt;"",CONCATENATE("&lt;content&gt;",E12,"&lt;/content&gt;"),"")</f>
        <v/>
      </c>
      <c r="AJ12" s="36" t="str">
        <f>IF($A12&lt;&gt;"",CONCATENATE("&lt;category term=""dataset"" scheme=""http://www.e.govt.nz/standards/nz/2009-01-01#information-type""/&gt;",IF($F12&lt;&gt;"",CONCATENATE("&lt;category term=""csv"" scheme=""http://www.e.govt.nz/standards/nz/2009-01-01#dataset-format""/&gt;"),""),IF($G12&lt;&gt;"",CONCATENATE("&lt;category term=""spreadsheet"" scheme=""http://www.e.govt.nz/standards/nz/2009-01-01#dataset-format""/&gt;"),""),IF($H12&lt;&gt;"",CONCATENATE("&lt;category term=""kml/shp"" scheme=""http://www.e.govt.nz/standards/nz/2009-01-01#dataset-format""/&gt;"),""),IF($I12&lt;&gt;"",CONCATENATE("&lt;category term=""xml-atom-rss"" scheme=""http://www.e.govt.nz/standards/nz/2009-01-01#dataset-format""/&gt;"),""),IF($Q12&lt;&gt;"",CONCATENATE("&lt;category term=""other"" scheme=""http://www.e.govt.nz/standards/nz/2009-01-01#dataset-format""/&gt;"),"")),"")</f>
        <v/>
      </c>
      <c r="AK12" s="36" t="str">
        <f>IF($A12&lt;&gt;"",CONCATENATE("",IF($J12&lt;&gt;"",CONCATENATE("&lt;category term=""api"" scheme=""http://www.e.govt.nz/standards/nz/2009-01-01#dataset-format""/&gt;"),""),IF($K12&lt;&gt;"",CONCATENATE("&lt;category term=""ascii"" scheme=""http://www.e.govt.nz/standards/nz/2009-01-01#dataset-format""/&gt;"),""),IF($L12&lt;&gt;"",CONCATENATE("&lt;category term=""online database"" scheme=""http://www.e.govt.nz/standards/nz/2009-01-01#dataset-format""/&gt;"),""),IF($M12&lt;&gt;"",CONCATENATE("&lt;category term=""data stream"" scheme=""http://www.e.govt.nz/standards/nz/2009-01-01#dataset-format""/&gt;"),""),IF($N12&lt;&gt;"",CONCATENATE("&lt;category term=""HTML table"" scheme=""http://www.e.govt.nz/standards/nz/2009-01-01#dataset-format""/&gt;"),"")),"")</f>
        <v/>
      </c>
      <c r="AL12" s="36" t="str">
        <f>IF($A12&lt;&gt;"",CONCATENATE("",IF($O12&lt;&gt;"",CONCATENATE("&lt;category term=""Other geo"" scheme=""http://www.e.govt.nz/standards/nz/2009-01-01#dataset-format""/&gt;"),""),IF($P12&lt;&gt;"",CONCATENATE("&lt;category term=""pdf"" scheme=""http://www.e.govt.nz/standards/nz/2009-01-01#dataset-format""/&gt;"),"")),"")</f>
        <v/>
      </c>
      <c r="AM12" s="36" t="str">
        <f>IF(T12&lt;&gt;"",CONCATENATE("&lt;category term=""",SUBSTITUTE(SUBSTITUTE(T12,", ",","),",",""" scheme=""http://www.e.govt.nz/standards/nz/2009-01-01#keyword""/&gt;&lt;category term="""),""" scheme=""http://www.e.govt.nz/standards/nz/2009-01-01#keyword""/&gt;"),"")</f>
        <v/>
      </c>
      <c r="AN12" s="36" t="str">
        <f>IF(V12&lt;&gt;"",CONCATENATE("&lt;category term=""",VLOOKUP(V12,Lookups!$A$2:$B$22,2,0),""" scheme=""http://www.dia.govt.nz/standards/data#dataset-category""/&gt;"),"")</f>
        <v/>
      </c>
      <c r="AO12" s="36" t="str">
        <f t="shared" ref="AO12" si="25">IF(R12&lt;&gt;"",CONCATENATE("&lt;category term=""",R12,""" scheme=""http://www.dia.govt.nz/standards/data#dataset-update-frequency""/&gt;"),"")</f>
        <v/>
      </c>
      <c r="AP12" s="36" t="str">
        <f t="shared" ref="AP12" si="26">IF(S12&lt;&gt;"",CONCATENATE("&lt;category term=""",S12,""" scheme=""http://www.dia.govt.nz/standards/data#dataset-cost""/&gt;"),"")</f>
        <v/>
      </c>
      <c r="AQ12" s="36" t="e">
        <f>CONCATENATE("&lt;rights&gt;",VLOOKUP(U12,Lookups!$F$2:$H$10,2,FALSE),"&lt;/rights&gt;")</f>
        <v>#N/A</v>
      </c>
      <c r="AR12" s="36" t="str">
        <f>CONCATENATE("&lt;author&gt;&lt;name&gt;",Instructions!$D$11,"&lt;/name&gt;&lt;/author&gt;&lt;contributor&gt;&lt;name&gt;",AA12,"&lt;/name&gt;",IF(AC12="", "", CONCATENATE("&lt;email&gt;",AC12,"&lt;/email&gt;")),"&lt;dia:dataset-contact-phone&gt;",AB12,"&lt;/dia:dataset-contact-phone&gt;&lt;/contributor&gt;")</f>
        <v>&lt;author&gt;&lt;name&gt;&lt;/name&gt;&lt;/author&gt;&lt;contributor&gt;&lt;name&gt;&lt;/name&gt;&lt;dia:dataset-contact-phone&gt;&lt;/dia:dataset-contact-phone&gt;&lt;/contributor&gt;</v>
      </c>
      <c r="AS12" s="36" t="str">
        <f t="shared" ref="AS12" si="27">IF(B12&lt;&gt;"Y",IF(C12&lt;&gt;"",CONCATENATE("&lt;entry&gt;",AD12,AG12,AH12,AI12,AJ12,AK12,AL12,AM12,AN12,AO12,AP12,AQ12,AR12,"&lt;category term=""Agency ATOM feed"" scheme=""http://www.dia.govt.nz/standards/data#dataset-metadata-source""/&gt;",AR12,"&lt;/entry&gt;"),""),"")</f>
        <v/>
      </c>
    </row>
    <row r="13" spans="1:45" x14ac:dyDescent="0.25">
      <c r="A13" s="26"/>
      <c r="B13" s="26"/>
      <c r="C13" s="54"/>
      <c r="D13" s="55"/>
      <c r="E13" s="26"/>
      <c r="F13" s="37"/>
      <c r="G13" s="37"/>
      <c r="H13" s="38"/>
      <c r="I13" s="37"/>
      <c r="J13" s="37"/>
      <c r="K13" s="37"/>
      <c r="L13" s="37"/>
      <c r="M13" s="37"/>
      <c r="N13" s="37"/>
      <c r="O13" s="37"/>
      <c r="P13" s="37"/>
      <c r="Q13" s="37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7"/>
      <c r="AR13"/>
      <c r="AS13" s="36" t="s">
        <v>99</v>
      </c>
    </row>
    <row r="14" spans="1:45" x14ac:dyDescent="0.25">
      <c r="A14" s="32" t="s">
        <v>31</v>
      </c>
      <c r="B14" s="27"/>
      <c r="C14" s="26"/>
      <c r="D14" s="26"/>
      <c r="E14" s="26"/>
      <c r="F14" s="37"/>
      <c r="G14" s="37"/>
      <c r="H14" s="38"/>
      <c r="I14" s="37"/>
      <c r="J14" s="37"/>
      <c r="K14" s="37"/>
      <c r="L14" s="37"/>
      <c r="M14" s="37"/>
      <c r="N14" s="37"/>
      <c r="O14" s="37"/>
      <c r="P14" s="37"/>
      <c r="Q14" s="37"/>
      <c r="R14" s="27"/>
      <c r="S14" s="27"/>
      <c r="T14" s="26"/>
      <c r="U14" s="27"/>
      <c r="V14" s="26"/>
      <c r="W14" s="26"/>
      <c r="X14" s="26"/>
      <c r="Y14" s="26"/>
      <c r="Z14" s="27"/>
      <c r="AA14" s="27"/>
      <c r="AB14" s="27"/>
      <c r="AC14" s="27"/>
      <c r="AD14" s="26"/>
      <c r="AE14" s="26"/>
      <c r="AF14" s="26"/>
      <c r="AG14" s="26"/>
      <c r="AH14" s="26"/>
      <c r="AI14" s="27"/>
      <c r="AJ14" s="27"/>
      <c r="AK14" s="27"/>
      <c r="AL14" s="26"/>
      <c r="AM14" s="27"/>
      <c r="AN14" s="27"/>
      <c r="AO14" s="27"/>
      <c r="AP14" s="27"/>
      <c r="AQ14" s="53"/>
      <c r="AR14"/>
      <c r="AS14" s="40" t="s">
        <v>100</v>
      </c>
    </row>
    <row r="15" spans="1:45" x14ac:dyDescent="0.25">
      <c r="A15" s="2" t="s">
        <v>115</v>
      </c>
      <c r="B15" s="5"/>
      <c r="D15" s="41"/>
      <c r="U15" s="5"/>
      <c r="V15"/>
      <c r="Z15" s="5"/>
      <c r="AA15" s="5"/>
      <c r="AB15" s="5"/>
      <c r="AC15" s="5"/>
      <c r="AD15"/>
      <c r="AI15" s="5"/>
      <c r="AL15"/>
      <c r="AM15" s="5"/>
      <c r="AQ15"/>
      <c r="AR15"/>
    </row>
    <row r="16" spans="1:45" x14ac:dyDescent="0.25">
      <c r="B16" s="5"/>
      <c r="D16" s="5"/>
    </row>
    <row r="17" spans="1:23" ht="45" x14ac:dyDescent="0.25">
      <c r="A17" s="14" t="s">
        <v>101</v>
      </c>
      <c r="B17" s="20"/>
    </row>
    <row r="18" spans="1:23" x14ac:dyDescent="0.25">
      <c r="B18" s="5"/>
      <c r="D18" s="5"/>
    </row>
    <row r="19" spans="1:23" x14ac:dyDescent="0.25">
      <c r="A19" s="6" t="s">
        <v>124</v>
      </c>
      <c r="B19" s="5"/>
    </row>
    <row r="20" spans="1:23" x14ac:dyDescent="0.25">
      <c r="A20" s="8"/>
      <c r="B20" s="8"/>
      <c r="C20" t="s">
        <v>95</v>
      </c>
    </row>
    <row r="21" spans="1:23" x14ac:dyDescent="0.25">
      <c r="A21" s="5"/>
      <c r="B21" s="5"/>
    </row>
    <row r="22" spans="1:23" x14ac:dyDescent="0.25">
      <c r="A22" s="13"/>
      <c r="B22" s="13"/>
    </row>
    <row r="23" spans="1:23" x14ac:dyDescent="0.25">
      <c r="A23" s="5"/>
      <c r="B23" s="5"/>
      <c r="W23" s="10"/>
    </row>
    <row r="24" spans="1:23" x14ac:dyDescent="0.25">
      <c r="W24" s="11"/>
    </row>
    <row r="26" spans="1:23" x14ac:dyDescent="0.25">
      <c r="V26" s="9"/>
    </row>
  </sheetData>
  <customSheetViews>
    <customSheetView guid="{CE9C1A59-9C2B-4D62-8EDF-229F00FC4E2A}" hiddenColumns="1">
      <pane xSplit="1" topLeftCell="O1" activePane="topRight" state="frozen"/>
      <selection pane="topRight" activeCell="AE61" sqref="AE61"/>
      <pageMargins left="0.7" right="0.7" top="0.75" bottom="0.75" header="0.3" footer="0.3"/>
      <pageSetup paperSize="9" orientation="portrait" horizontalDpi="1200" verticalDpi="1200" r:id="rId1"/>
    </customSheetView>
    <customSheetView guid="{32A4FA9E-6E77-44FA-8B19-FEBE80DE1326}">
      <pane xSplit="1" topLeftCell="AB1" activePane="topRight" state="frozen"/>
      <selection pane="topRight" activeCell="AE9" sqref="AE9"/>
      <pageMargins left="0.7" right="0.7" top="0.75" bottom="0.75" header="0.3" footer="0.3"/>
      <pageSetup paperSize="9" orientation="portrait" horizontalDpi="1200" verticalDpi="1200" r:id="rId2"/>
    </customSheetView>
  </customSheetViews>
  <mergeCells count="3">
    <mergeCell ref="F1:Q1"/>
    <mergeCell ref="W1:Z1"/>
    <mergeCell ref="AA1:AC1"/>
  </mergeCells>
  <phoneticPr fontId="0" type="noConversion"/>
  <dataValidations xWindow="852" yWindow="432" count="8">
    <dataValidation type="time" allowBlank="1" showInputMessage="1" showErrorMessage="1" errorTitle="Invalid" error="Please enter time of update in format hh:mm:ss" promptTitle="Current Time" prompt="With cell highlighted press ctrl+shift+semicolon to generate the current time if required." sqref="Z3:Z4 Z12 Z6:Z9">
      <formula1>0</formula1>
      <formula2>0.999988425925926</formula2>
    </dataValidation>
    <dataValidation type="date" operator="greaterThanOrEqual" showInputMessage="1" showErrorMessage="1" errorTitle="Date Published" error="Please enter date of publication in format DD/MM/YYYY" sqref="V13 W3:W12">
      <formula1>367</formula1>
    </dataValidation>
    <dataValidation type="time" allowBlank="1" showInputMessage="1" showErrorMessage="1" errorTitle="Invalid" error="Please enter time of publication." sqref="X12 W13 X3:X4 X6:X9">
      <formula1>0</formula1>
      <formula2>0.999305555555556</formula2>
    </dataValidation>
    <dataValidation type="time" allowBlank="1" showInputMessage="1" showErrorMessage="1" errorTitle="Invalid" error="Please enter time of update in format hh:mm:ss" promptTitle="Current Time" prompt="With cell highlighted press ctrl+shift+semicolon to generate the current time." sqref="Y13">
      <formula1>0</formula1>
      <formula2>0.999988425925926</formula2>
    </dataValidation>
    <dataValidation type="date" operator="greaterThanOrEqual" showInputMessage="1" showErrorMessage="1" errorTitle="Date Published" error="Please enter date of update in format DD/MM/YYYY" promptTitle="Todays Date" prompt="With cell highlighted press ctrl+semicolon to generate todays date." sqref="X13">
      <formula1>367</formula1>
    </dataValidation>
    <dataValidation type="date" operator="greaterThanOrEqual" showInputMessage="1" showErrorMessage="1" errorTitle="Date Published" error="Please enter date of update in format DD/MM/YYYY" promptTitle="Todays Date" prompt="With cell highlighted press ctrl+semicolon to generate todays date if required." sqref="Y3:Y12">
      <formula1>367</formula1>
    </dataValidation>
    <dataValidation allowBlank="1" showErrorMessage="1" errorTitle="Invalid" error="Please enter time of update in format hh:mm:ss" sqref="AC3:AC12"/>
    <dataValidation allowBlank="1" showErrorMessage="1" errorTitle="Invalid" error="Please enter time of update in format hh:mm:ss" promptTitle="Current Time" prompt="With cell highlighted press ctrl+shift+semicolon to generate the current time if required." sqref="AA3:AB12"/>
  </dataValidations>
  <pageMargins left="0.7" right="0.7" top="0.75" bottom="0.75" header="0.3" footer="0.3"/>
  <pageSetup paperSize="9" orientation="portrait" horizontalDpi="1200" verticalDpi="1200" r:id="rId3"/>
  <legacyDrawing r:id="rId4"/>
  <extLst>
    <ext xmlns:x14="http://schemas.microsoft.com/office/spreadsheetml/2009/9/main" uri="{CCE6A557-97BC-4b89-ADB6-D9C93CAAB3DF}">
      <x14:dataValidations xmlns:xm="http://schemas.microsoft.com/office/excel/2006/main" xWindow="852" yWindow="432" count="6">
        <x14:dataValidation type="list" allowBlank="1" showInputMessage="1" showErrorMessage="1" errorTitle="Invalid" error="Value must be either 'Y' or blank." promptTitle="Format:" prompt="Choose 'Y' for each available format. Otherwise leave blank.">
          <x14:formula1>
            <xm:f>Lookups!$A$25:$A$26</xm:f>
          </x14:formula1>
          <xm:sqref>G3:M4 O3:Q4 O6:Q9 G6:M9 F3:F9 N3:N9 F10:Q12</xm:sqref>
        </x14:dataValidation>
        <x14:dataValidation type="list" allowBlank="1" showInputMessage="1" showErrorMessage="1" errorTitle="Invalid" error="Please choose frequency from drop-down list.">
          <x14:formula1>
            <xm:f>Lookups!$D$18:$D$24</xm:f>
          </x14:formula1>
          <xm:sqref>R3:R12</xm:sqref>
        </x14:dataValidation>
        <x14:dataValidation type="list" allowBlank="1" showInputMessage="1" showErrorMessage="1" errorTitle="Invalid" error="Please choose cost from drop-down list.">
          <x14:formula1>
            <xm:f>Lookups!$D$27:$D$28</xm:f>
          </x14:formula1>
          <xm:sqref>S3:S4 S6:S12</xm:sqref>
        </x14:dataValidation>
        <x14:dataValidation type="list" allowBlank="1" showInputMessage="1" showErrorMessage="1" errorTitle="Invalid" error="Please choose category from drop-down list.">
          <x14:formula1>
            <xm:f>Lookups!$A$2:$A$22</xm:f>
          </x14:formula1>
          <xm:sqref>V3:V12</xm:sqref>
        </x14:dataValidation>
        <x14:dataValidation type="list" allowBlank="1" showInputMessage="1" showErrorMessage="1" errorTitle="Invalid" error="Value must be either 'Y' or blank." promptTitle="DRAFT:" prompt="Choose 'Y' for draft state to exclude from final code. Leave blank if final.">
          <x14:formula1>
            <xm:f>Lookups!$A$25:$A$26</xm:f>
          </x14:formula1>
          <xm:sqref>B3:B12</xm:sqref>
        </x14:dataValidation>
        <x14:dataValidation type="list" allowBlank="1" showInputMessage="1" showErrorMessage="1">
          <x14:formula1>
            <xm:f>Lookups!$F$2:$F$10</xm:f>
          </x14:formula1>
          <xm:sqref>U3:U12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0"/>
  <sheetViews>
    <sheetView tabSelected="1" workbookViewId="0">
      <pane xSplit="1" ySplit="2" topLeftCell="V3" activePane="bottomRight" state="frozen"/>
      <selection pane="topRight" activeCell="B1" sqref="B1"/>
      <selection pane="bottomLeft" activeCell="A3" sqref="A3"/>
      <selection pane="bottomRight" activeCell="AC20" sqref="AC20"/>
    </sheetView>
  </sheetViews>
  <sheetFormatPr defaultRowHeight="15" x14ac:dyDescent="0.25"/>
  <cols>
    <col min="1" max="1" width="76.7109375" customWidth="1"/>
    <col min="2" max="2" width="6.5703125" customWidth="1"/>
    <col min="3" max="3" width="67.42578125" customWidth="1"/>
    <col min="4" max="4" width="116.5703125" customWidth="1"/>
    <col min="5" max="5" width="31.85546875" customWidth="1"/>
    <col min="6" max="6" width="6.42578125" style="5" customWidth="1"/>
    <col min="7" max="7" width="11.85546875" style="5" customWidth="1"/>
    <col min="8" max="8" width="9.28515625" style="5" customWidth="1"/>
    <col min="9" max="9" width="14.5703125" style="5" customWidth="1"/>
    <col min="10" max="10" width="4" style="5" customWidth="1"/>
    <col min="11" max="11" width="5.5703125" style="5" customWidth="1"/>
    <col min="12" max="12" width="15.5703125" style="5" customWidth="1"/>
    <col min="13" max="13" width="11.5703125" style="5" customWidth="1"/>
    <col min="14" max="14" width="11" style="5" customWidth="1"/>
    <col min="15" max="15" width="12.42578125" style="5" customWidth="1"/>
    <col min="16" max="16" width="4.42578125" style="5" customWidth="1"/>
    <col min="17" max="17" width="6.5703125" style="5" customWidth="1"/>
    <col min="18" max="18" width="24.42578125" style="5" customWidth="1"/>
    <col min="19" max="19" width="5.5703125" style="5" customWidth="1"/>
    <col min="20" max="21" width="55.7109375" customWidth="1"/>
    <col min="22" max="22" width="23.85546875" style="5" customWidth="1"/>
    <col min="23" max="23" width="14.140625" bestFit="1" customWidth="1"/>
    <col min="24" max="24" width="14.42578125" bestFit="1" customWidth="1"/>
    <col min="25" max="25" width="12.85546875" bestFit="1" customWidth="1"/>
    <col min="26" max="26" width="13.28515625" bestFit="1" customWidth="1"/>
    <col min="27" max="27" width="13.28515625" customWidth="1"/>
    <col min="28" max="28" width="24.42578125" customWidth="1"/>
    <col min="29" max="29" width="13.28515625" customWidth="1"/>
    <col min="30" max="30" width="91.140625" style="5" hidden="1" customWidth="1"/>
    <col min="31" max="31" width="24" hidden="1" customWidth="1"/>
    <col min="32" max="32" width="28.7109375" hidden="1" customWidth="1"/>
    <col min="33" max="33" width="16.42578125" hidden="1" customWidth="1"/>
    <col min="34" max="34" width="14.5703125" hidden="1" customWidth="1"/>
    <col min="35" max="35" width="14.28515625" hidden="1" customWidth="1"/>
    <col min="36" max="38" width="15.42578125" style="5" hidden="1" customWidth="1"/>
    <col min="39" max="39" width="16.5703125" hidden="1" customWidth="1"/>
    <col min="40" max="40" width="23.140625" style="5" hidden="1" customWidth="1"/>
    <col min="41" max="41" width="15.42578125" style="5" hidden="1" customWidth="1"/>
    <col min="42" max="43" width="24.5703125" style="5" hidden="1" customWidth="1"/>
    <col min="44" max="44" width="45.7109375" style="5" hidden="1" customWidth="1"/>
    <col min="45" max="45" width="49.5703125" customWidth="1"/>
  </cols>
  <sheetData>
    <row r="1" spans="1:45" ht="18.75" x14ac:dyDescent="0.3">
      <c r="A1" s="26" t="s">
        <v>128</v>
      </c>
      <c r="B1" s="26"/>
      <c r="C1" s="26"/>
      <c r="D1" s="26"/>
      <c r="E1" s="26"/>
      <c r="F1" s="71" t="s">
        <v>117</v>
      </c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27"/>
      <c r="S1" s="27"/>
      <c r="T1" s="26"/>
      <c r="U1" s="26"/>
      <c r="V1" s="27"/>
      <c r="W1" s="72" t="s">
        <v>118</v>
      </c>
      <c r="X1" s="72"/>
      <c r="Y1" s="72"/>
      <c r="Z1" s="72"/>
      <c r="AA1" s="73" t="s">
        <v>165</v>
      </c>
      <c r="AB1" s="74"/>
      <c r="AC1" s="75"/>
      <c r="AD1" s="27"/>
      <c r="AE1" s="26"/>
      <c r="AF1" s="26"/>
      <c r="AG1" s="26"/>
      <c r="AH1" s="26"/>
      <c r="AI1" s="26"/>
      <c r="AJ1" s="27"/>
      <c r="AK1" s="27"/>
      <c r="AL1" s="27"/>
      <c r="AM1" s="26"/>
      <c r="AN1" s="27"/>
      <c r="AO1" s="27"/>
      <c r="AP1" s="27"/>
      <c r="AQ1" s="27"/>
      <c r="AR1" s="27"/>
      <c r="AS1" s="28" t="s">
        <v>125</v>
      </c>
    </row>
    <row r="2" spans="1:45" s="17" customFormat="1" x14ac:dyDescent="0.25">
      <c r="A2" s="24" t="s">
        <v>129</v>
      </c>
      <c r="B2" s="24" t="s">
        <v>102</v>
      </c>
      <c r="C2" s="24" t="s">
        <v>103</v>
      </c>
      <c r="D2" s="24" t="s">
        <v>130</v>
      </c>
      <c r="E2" s="24" t="s">
        <v>131</v>
      </c>
      <c r="F2" s="29" t="s">
        <v>52</v>
      </c>
      <c r="G2" s="29" t="s">
        <v>54</v>
      </c>
      <c r="H2" s="29" t="s">
        <v>53</v>
      </c>
      <c r="I2" s="29" t="s">
        <v>55</v>
      </c>
      <c r="J2" s="29" t="s">
        <v>106</v>
      </c>
      <c r="K2" s="29" t="s">
        <v>107</v>
      </c>
      <c r="L2" s="29" t="s">
        <v>108</v>
      </c>
      <c r="M2" s="29" t="s">
        <v>109</v>
      </c>
      <c r="N2" s="29" t="s">
        <v>110</v>
      </c>
      <c r="O2" s="29" t="s">
        <v>142</v>
      </c>
      <c r="P2" s="29" t="s">
        <v>111</v>
      </c>
      <c r="Q2" s="29" t="s">
        <v>56</v>
      </c>
      <c r="R2" s="24" t="s">
        <v>132</v>
      </c>
      <c r="S2" s="24" t="s">
        <v>50</v>
      </c>
      <c r="T2" s="24" t="s">
        <v>138</v>
      </c>
      <c r="U2" s="39" t="s">
        <v>68</v>
      </c>
      <c r="V2" s="24" t="s">
        <v>23</v>
      </c>
      <c r="W2" s="30" t="s">
        <v>26</v>
      </c>
      <c r="X2" s="30" t="s">
        <v>27</v>
      </c>
      <c r="Y2" s="30" t="s">
        <v>24</v>
      </c>
      <c r="Z2" s="30" t="s">
        <v>25</v>
      </c>
      <c r="AA2" s="59" t="s">
        <v>166</v>
      </c>
      <c r="AB2" s="59" t="s">
        <v>168</v>
      </c>
      <c r="AC2" s="59" t="s">
        <v>167</v>
      </c>
      <c r="AD2" s="24" t="s">
        <v>69</v>
      </c>
      <c r="AE2" s="24" t="s">
        <v>28</v>
      </c>
      <c r="AF2" s="24" t="s">
        <v>29</v>
      </c>
      <c r="AG2" s="24" t="s">
        <v>44</v>
      </c>
      <c r="AH2" s="24" t="s">
        <v>45</v>
      </c>
      <c r="AI2" s="24" t="s">
        <v>46</v>
      </c>
      <c r="AJ2" s="24" t="s">
        <v>112</v>
      </c>
      <c r="AK2" s="24" t="s">
        <v>113</v>
      </c>
      <c r="AL2" s="24" t="s">
        <v>114</v>
      </c>
      <c r="AM2" s="24" t="s">
        <v>47</v>
      </c>
      <c r="AN2" s="24" t="s">
        <v>48</v>
      </c>
      <c r="AO2" s="24" t="s">
        <v>49</v>
      </c>
      <c r="AP2" s="24" t="s">
        <v>51</v>
      </c>
      <c r="AQ2" s="39" t="s">
        <v>92</v>
      </c>
      <c r="AR2" s="24" t="s">
        <v>97</v>
      </c>
      <c r="AS2" s="31" t="str">
        <f ca="1">MetaData</f>
        <v>&lt;?xml version="1.0" encoding="utf-8"?&gt;&lt;feed xmlns="http://www.w3.org/2005/Atom" xmlns:nz="http://e.govt.nz/standards/nz/2009-01-01" xmlns:dia="http://www.dia.govt.nz/standards/data"&gt;&lt;id&gt;&lt;/id&gt;&lt;title&gt;&lt;/title&gt;&lt;link href="" rel="self" /&gt;&lt;author&gt;&lt;name&gt;&lt;/name&gt;&lt;uri&gt;&lt;/uri&gt;&lt;/author&gt;&lt;contributor&gt;&lt;name&gt;&lt;/name&gt;&lt;email&gt;&lt;/email&gt;&lt;/contributor&gt;&lt;updated&gt;2016-04-21T14:30:00+12:00&lt;/updated&gt;&lt;!-- This work is licensed under a Creative Commons Attribution 3.0 New Zealand licence  --&gt;&lt;link rel="license" type="application/rdf+xml" href="http://creativecommons.org/licenses/by/3.0/nz/" /&gt;</v>
      </c>
    </row>
    <row r="3" spans="1:45" x14ac:dyDescent="0.25">
      <c r="A3" s="32" t="s">
        <v>151</v>
      </c>
      <c r="B3" s="51"/>
      <c r="C3" s="56" t="s">
        <v>159</v>
      </c>
      <c r="D3" s="56" t="s">
        <v>160</v>
      </c>
      <c r="E3" s="56" t="s">
        <v>152</v>
      </c>
      <c r="F3" s="25"/>
      <c r="G3" s="25" t="s">
        <v>57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32" t="s">
        <v>43</v>
      </c>
      <c r="S3" s="32" t="s">
        <v>104</v>
      </c>
      <c r="T3" s="32" t="s">
        <v>153</v>
      </c>
      <c r="U3" s="52" t="s">
        <v>80</v>
      </c>
      <c r="V3" s="32" t="s">
        <v>19</v>
      </c>
      <c r="W3" s="33"/>
      <c r="X3" s="34"/>
      <c r="Y3" s="58">
        <v>40596</v>
      </c>
      <c r="Z3" s="35"/>
      <c r="AA3" s="60"/>
      <c r="AB3" s="60"/>
      <c r="AC3" s="62" t="s">
        <v>169</v>
      </c>
      <c r="AD3" s="36" t="str">
        <f t="shared" ref="AD3:AD5" si="0">IF(A3&lt;&gt;"",CONCATENATE("&lt;title&gt;",A3,"&lt;/title&gt;&lt;link href=""",SUBSTITUTE(D3," ",""),"""/&gt;&lt;id&gt;",SUBSTITUTE(C3," ",""),"&lt;/id&gt;"),"")</f>
        <v>&lt;title&gt;International Visitor Survey&lt;/title&gt;&lt;link href="http://www.med.govt.nz/sectors-industries/tourism/tourism-research-data/international-visitor-survey"/&gt;&lt;id&gt;http://www.med.govt.nz/sectors-industries/tourism/tourism-research-data/international-visitor-survey/pdf%20library/ivs-pivot-table-september-2014&lt;/id&gt;</v>
      </c>
      <c r="AE3" s="36" t="str">
        <f t="shared" ref="AE3:AE5" si="1">IF(W3&lt;&gt;"",CONCATENATE(TEXT(W3,"yyyy-mm-dd"),"T",TEXT(X3,"hh:mm:ss"),"+12:00"),"")</f>
        <v/>
      </c>
      <c r="AF3" s="36" t="str">
        <f t="shared" ref="AF3:AF5" si="2">IF(Y3&lt;&gt;"",CONCATENATE(TEXT(Y3,"yyyy-mm-dd"),"T",TEXT(Z3,"hh:mm:ss"),"+12:00"),"")</f>
        <v>2011-02-22T00:00:00+12:00</v>
      </c>
      <c r="AG3" s="36" t="str">
        <f t="shared" ref="AG3:AG5" si="3">IF(AE3&lt;&gt;"",CONCATENATE("&lt;published&gt;",AE3,"&lt;/published&gt;"),"")</f>
        <v/>
      </c>
      <c r="AH3" s="36" t="str">
        <f t="shared" ref="AH3:AH5" si="4">IF(AF3&lt;&gt;"",CONCATENATE("&lt;updated&gt;",AF3,"&lt;/updated&gt;"),"")</f>
        <v>&lt;updated&gt;2011-02-22T00:00:00+12:00&lt;/updated&gt;</v>
      </c>
      <c r="AI3" s="36" t="str">
        <f t="shared" ref="AI3:AI5" si="5">IF(E3&lt;&gt;"",CONCATENATE("&lt;content&gt;",E3,"&lt;/content&gt;"),"")</f>
        <v>&lt;content&gt;Measures the travel patterns and expenditure of international visitors to New Zealand.&lt;/content&gt;</v>
      </c>
      <c r="AJ3" s="36" t="str">
        <f t="shared" ref="AJ3:AJ5" si="6">IF($A3&lt;&gt;"",CONCATENATE("&lt;category term=""dataset"" scheme=""http://www.e.govt.nz/standards/nz/2009-01-01#information-type""/&gt;",IF($F3&lt;&gt;"",CONCATENATE("&lt;category term=""csv"" scheme=""http://www.e.govt.nz/standards/nz/2009-01-01#dataset-format""/&gt;"),""),IF($G3&lt;&gt;"",CONCATENATE("&lt;category term=""spreadsheet"" scheme=""http://www.e.govt.nz/standards/nz/2009-01-01#dataset-format""/&gt;"),""),IF($H3&lt;&gt;"",CONCATENATE("&lt;category term=""kml/shp"" scheme=""http://www.e.govt.nz/standards/nz/2009-01-01#dataset-format""/&gt;"),""),IF($I3&lt;&gt;"",CONCATENATE("&lt;category term=""xml-atom-rss"" scheme=""http://www.e.govt.nz/standards/nz/2009-01-01#dataset-format""/&gt;"),""),IF($Q3&lt;&gt;"",CONCATENATE("&lt;category term=""other"" scheme=""http://www.e.govt.nz/standards/nz/2009-01-01#dataset-format""/&gt;"),"")),"")</f>
        <v>&lt;category term="dataset" scheme="http://www.e.govt.nz/standards/nz/2009-01-01#information-type"/&gt;&lt;category term="spreadsheet" scheme="http://www.e.govt.nz/standards/nz/2009-01-01#dataset-format"/&gt;</v>
      </c>
      <c r="AK3" s="36" t="str">
        <f t="shared" ref="AK3:AK5" si="7">IF($A3&lt;&gt;"",CONCATENATE("",IF($J3&lt;&gt;"",CONCATENATE("&lt;category term=""api"" scheme=""http://www.e.govt.nz/standards/nz/2009-01-01#dataset-format""/&gt;"),""),IF($K3&lt;&gt;"",CONCATENATE("&lt;category term=""ascii"" scheme=""http://www.e.govt.nz/standards/nz/2009-01-01#dataset-format""/&gt;"),""),IF($L3&lt;&gt;"",CONCATENATE("&lt;category term=""online database"" scheme=""http://www.e.govt.nz/standards/nz/2009-01-01#dataset-format""/&gt;"),""),IF($M3&lt;&gt;"",CONCATENATE("&lt;category term=""data stream"" scheme=""http://www.e.govt.nz/standards/nz/2009-01-01#dataset-format""/&gt;"),""),IF($N3&lt;&gt;"",CONCATENATE("&lt;category term=""HTML table"" scheme=""http://www.e.govt.nz/standards/nz/2009-01-01#dataset-format""/&gt;"),"")),"")</f>
        <v/>
      </c>
      <c r="AL3" s="36" t="str">
        <f t="shared" ref="AL3:AL5" si="8">IF($A3&lt;&gt;"",CONCATENATE("",IF($O3&lt;&gt;"",CONCATENATE("&lt;category term=""Other geo"" scheme=""http://www.e.govt.nz/standards/nz/2009-01-01#dataset-format""/&gt;"),""),IF($P3&lt;&gt;"",CONCATENATE("&lt;category term=""pdf"" scheme=""http://www.e.govt.nz/standards/nz/2009-01-01#dataset-format""/&gt;"),"")),"")</f>
        <v/>
      </c>
      <c r="AM3" s="36" t="str">
        <f t="shared" ref="AM3:AM5" si="9">IF(T3&lt;&gt;"",CONCATENATE("&lt;category term=""",SUBSTITUTE(SUBSTITUTE(T3,", ",","),",",""" scheme=""http://www.e.govt.nz/standards/nz/2009-01-01#keyword""/&gt;&lt;category term="""),""" scheme=""http://www.e.govt.nz/standards/nz/2009-01-01#keyword""/&gt;"),"")</f>
        <v>&lt;category term="tourism" scheme="http://www.e.govt.nz/standards/nz/2009-01-01#keyword"/&gt;</v>
      </c>
      <c r="AN3" s="36" t="str">
        <f>IF(V3&lt;&gt;"",CONCATENATE("&lt;category term=""",VLOOKUP(V3,Lookups!$A$2:$B$22,2,0),""" scheme=""http://www.dia.govt.nz/standards/data#dataset-category""/&gt;"),"")</f>
        <v>&lt;category term="20" scheme="http://www.dia.govt.nz/standards/data#dataset-category"/&gt;</v>
      </c>
      <c r="AO3" s="36" t="str">
        <f t="shared" ref="AO3:AO5" si="10">IF(R3&lt;&gt;"",CONCATENATE("&lt;category term=""",R3,""" scheme=""http://www.dia.govt.nz/standards/data#dataset-update-frequency""/&gt;"),"")</f>
        <v>&lt;category term="Other-Unknown" scheme="http://www.dia.govt.nz/standards/data#dataset-update-frequency"/&gt;</v>
      </c>
      <c r="AP3" s="36" t="str">
        <f t="shared" ref="AP3:AP5" si="11">IF(S3&lt;&gt;"",CONCATENATE("&lt;category term=""",S3,""" scheme=""http://www.dia.govt.nz/standards/data#dataset-cost""/&gt;"),"")</f>
        <v>&lt;category term="No" scheme="http://www.dia.govt.nz/standards/data#dataset-cost"/&gt;</v>
      </c>
      <c r="AQ3" s="36" t="str">
        <f>CONCATENATE("&lt;rights&gt;",VLOOKUP(U3,Lookups!$F$2:$H$10,2,FALSE),"&lt;/rights&gt;")</f>
        <v>&lt;rights&gt;Creative_Commons_Attribution_3_0_New_Zealand_licence&lt;/rights&gt;</v>
      </c>
      <c r="AR3" s="36" t="str">
        <f>CONCATENATE("&lt;author&gt;&lt;name&gt;",Instructions!$D$11,"&lt;/name&gt;&lt;/author&gt;&lt;contributor&gt;&lt;name&gt;",AA3,"&lt;/name&gt;",IF(AC3="", "", CONCATENATE("&lt;email&gt;",AC3,"&lt;/email&gt;")),"&lt;dia:dataset-contact-phone&gt;",AB3,"&lt;/dia:dataset-contact-phone&gt;&lt;/contributor&gt;")</f>
        <v>&lt;author&gt;&lt;name&gt;&lt;/name&gt;&lt;/author&gt;&lt;contributor&gt;&lt;name&gt;&lt;/name&gt;&lt;email&gt;TR_SharedMailbox@med.govt.nz&lt;/email&gt;&lt;dia:dataset-contact-phone&gt;&lt;/dia:dataset-contact-phone&gt;&lt;/contributor&gt;</v>
      </c>
      <c r="AS3" s="36" t="str">
        <f t="shared" ref="AS3:AS6" si="12">IF(B3&lt;&gt;"Y",IF(C3&lt;&gt;"",CONCATENATE("&lt;entry&gt;",AD3,AG3,AH3,AI3,AJ3,AK3,AL3,AM3,AN3,AO3,AP3,AQ3,AR3,"&lt;category term=""Agency ATOM feed"" scheme=""http://www.dia.govt.nz/standards/data#dataset-metadata-source""/&gt;",AR3,"&lt;/entry&gt;"),""),"")</f>
        <v>&lt;entry&gt;&lt;title&gt;International Visitor Survey&lt;/title&gt;&lt;link href="http://www.med.govt.nz/sectors-industries/tourism/tourism-research-data/international-visitor-survey"/&gt;&lt;id&gt;http://www.med.govt.nz/sectors-industries/tourism/tourism-research-data/international-visitor-survey/pdf%20library/ivs-pivot-table-september-2014&lt;/id&gt;&lt;updated&gt;2011-02-22T00:00:00+12:00&lt;/updated&gt;&lt;content&gt;Measures the travel patterns and expenditure of international visitors to New Zealand.&lt;/content&gt;&lt;category term="dataset" scheme="http://www.e.govt.nz/standards/nz/2009-01-01#information-type"/&gt;&lt;category term="spreadsheet" scheme="http://www.e.govt.nz/standards/nz/2009-01-01#dataset-format"/&gt;&lt;category term="tourism" scheme="http://www.e.govt.nz/standards/nz/2009-01-01#keyword"/&gt;&lt;category term="20" scheme="http://www.dia.govt.nz/standards/data#dataset-category"/&gt;&lt;category term="Other-Unknown" scheme="http://www.dia.govt.nz/standards/data#dataset-update-frequency"/&gt;&lt;category term="No" scheme="http://www.dia.govt.nz/standards/data#dataset-cost"/&gt;&lt;rights&gt;Creative_Commons_Attribution_3_0_New_Zealand_licence&lt;/rights&gt;&lt;author&gt;&lt;name&gt;&lt;/name&gt;&lt;/author&gt;&lt;contributor&gt;&lt;name&gt;&lt;/name&gt;&lt;email&gt;TR_SharedMailbox@med.govt.nz&lt;/email&gt;&lt;dia:dataset-contact-phone&gt;&lt;/dia:dataset-contact-phone&gt;&lt;/contributor&gt;&lt;category term="Agency ATOM feed" scheme="http://www.dia.govt.nz/standards/data#dataset-metadata-source"/&gt;&lt;author&gt;&lt;name&gt;&lt;/name&gt;&lt;/author&gt;&lt;contributor&gt;&lt;name&gt;&lt;/name&gt;&lt;email&gt;TR_SharedMailbox@med.govt.nz&lt;/email&gt;&lt;dia:dataset-contact-phone&gt;&lt;/dia:dataset-contact-phone&gt;&lt;/contributor&gt;&lt;/entry&gt;</v>
      </c>
    </row>
    <row r="4" spans="1:45" x14ac:dyDescent="0.25">
      <c r="A4" s="32" t="s">
        <v>154</v>
      </c>
      <c r="B4" s="51"/>
      <c r="C4" s="56" t="s">
        <v>158</v>
      </c>
      <c r="D4" s="61" t="s">
        <v>156</v>
      </c>
      <c r="E4" s="56" t="s">
        <v>155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57" t="s">
        <v>57</v>
      </c>
      <c r="Q4" s="25"/>
      <c r="R4" s="32" t="s">
        <v>43</v>
      </c>
      <c r="S4" s="32" t="s">
        <v>104</v>
      </c>
      <c r="T4" s="32" t="s">
        <v>157</v>
      </c>
      <c r="U4" s="52" t="s">
        <v>80</v>
      </c>
      <c r="V4" s="32" t="s">
        <v>8</v>
      </c>
      <c r="W4" s="33"/>
      <c r="X4" s="34"/>
      <c r="Y4" s="58">
        <v>41078</v>
      </c>
      <c r="Z4" s="35"/>
      <c r="AA4" s="60"/>
      <c r="AB4" s="60"/>
      <c r="AC4" s="62" t="s">
        <v>170</v>
      </c>
      <c r="AD4" s="36" t="str">
        <f t="shared" si="0"/>
        <v>&lt;title&gt;New Zealand Energy Data File 2012&lt;/title&gt;&lt;link href="http://www.med.govt.nz/sectors-industries/energy/energy-modelling/publications/energy-data-file/new-zealand-energy-data-file-2012"/&gt;&lt;id&gt;http://www.med.govt.nz/sectors-industries/energy/pdf-docs-library/energy-data-and-modelling/publications/energy-data-file/edf-2011-webtables.zip&lt;/id&gt;</v>
      </c>
      <c r="AE4" s="36" t="str">
        <f t="shared" si="1"/>
        <v/>
      </c>
      <c r="AF4" s="36" t="str">
        <f t="shared" si="2"/>
        <v>2012-06-18T00:00:00+12:00</v>
      </c>
      <c r="AG4" s="36" t="str">
        <f t="shared" si="3"/>
        <v/>
      </c>
      <c r="AH4" s="36" t="str">
        <f t="shared" si="4"/>
        <v>&lt;updated&gt;2012-06-18T00:00:00+12:00&lt;/updated&gt;</v>
      </c>
      <c r="AI4" s="36" t="str">
        <f t="shared" si="5"/>
        <v>&lt;content&gt;Provides data and information on New Zealand's energy sector, including statistics on supply and demand by fuel types, energy balance tables, pricing information and international comparisons.&lt;/content&gt;</v>
      </c>
      <c r="AJ4" s="36" t="str">
        <f t="shared" si="6"/>
        <v>&lt;category term="dataset" scheme="http://www.e.govt.nz/standards/nz/2009-01-01#information-type"/&gt;</v>
      </c>
      <c r="AK4" s="36" t="str">
        <f t="shared" si="7"/>
        <v/>
      </c>
      <c r="AL4" s="36" t="str">
        <f t="shared" si="8"/>
        <v>&lt;category term="pdf" scheme="http://www.e.govt.nz/standards/nz/2009-01-01#dataset-format"/&gt;</v>
      </c>
      <c r="AM4" s="36" t="str">
        <f t="shared" si="9"/>
        <v>&lt;category term="Energy" scheme="http://www.e.govt.nz/standards/nz/2009-01-01#keyword"/&gt;&lt;category term="open government" scheme="http://www.e.govt.nz/standards/nz/2009-01-01#keyword"/&gt;&lt;category term="2009 NZ energy data file" scheme="http://www.e.govt.nz/standards/nz/2009-01-01#keyword"/&gt;&lt;category term="peak electricity demand times of day" scheme="http://www.e.govt.nz/standards/nz/2009-01-01#keyword"/&gt;</v>
      </c>
      <c r="AN4" s="36" t="str">
        <f>IF(V4&lt;&gt;"",CONCATENATE("&lt;category term=""",VLOOKUP(V4,Lookups!$A$2:$B$22,2,0),""" scheme=""http://www.dia.govt.nz/standards/data#dataset-category""/&gt;"),"")</f>
        <v>&lt;category term="7" scheme="http://www.dia.govt.nz/standards/data#dataset-category"/&gt;</v>
      </c>
      <c r="AO4" s="36" t="str">
        <f t="shared" si="10"/>
        <v>&lt;category term="Other-Unknown" scheme="http://www.dia.govt.nz/standards/data#dataset-update-frequency"/&gt;</v>
      </c>
      <c r="AP4" s="36" t="str">
        <f t="shared" si="11"/>
        <v>&lt;category term="No" scheme="http://www.dia.govt.nz/standards/data#dataset-cost"/&gt;</v>
      </c>
      <c r="AQ4" s="36" t="str">
        <f>CONCATENATE("&lt;rights&gt;",VLOOKUP(U4,Lookups!$F$2:$H$10,2,FALSE),"&lt;/rights&gt;")</f>
        <v>&lt;rights&gt;Creative_Commons_Attribution_3_0_New_Zealand_licence&lt;/rights&gt;</v>
      </c>
      <c r="AR4" s="36" t="str">
        <f>CONCATENATE("&lt;author&gt;&lt;name&gt;",Instructions!$D$11,"&lt;/name&gt;&lt;/author&gt;&lt;contributor&gt;&lt;name&gt;",AA4,"&lt;/name&gt;",IF(AC4="", "", CONCATENATE("&lt;email&gt;",AC4,"&lt;/email&gt;")),"&lt;dia:dataset-contact-phone&gt;",AB4,"&lt;/dia:dataset-contact-phone&gt;&lt;/contributor&gt;")</f>
        <v>&lt;author&gt;&lt;name&gt;&lt;/name&gt;&lt;/author&gt;&lt;contributor&gt;&lt;name&gt;&lt;/name&gt;&lt;email&gt;energyinfo@med.govt.nz&lt;/email&gt;&lt;dia:dataset-contact-phone&gt;&lt;/dia:dataset-contact-phone&gt;&lt;/contributor&gt;</v>
      </c>
      <c r="AS4" s="36" t="str">
        <f t="shared" si="12"/>
        <v>&lt;entry&gt;&lt;title&gt;New Zealand Energy Data File 2012&lt;/title&gt;&lt;link href="http://www.med.govt.nz/sectors-industries/energy/energy-modelling/publications/energy-data-file/new-zealand-energy-data-file-2012"/&gt;&lt;id&gt;http://www.med.govt.nz/sectors-industries/energy/pdf-docs-library/energy-data-and-modelling/publications/energy-data-file/edf-2011-webtables.zip&lt;/id&gt;&lt;updated&gt;2012-06-18T00:00:00+12:00&lt;/updated&gt;&lt;content&gt;Provides data and information on New Zealand's energy sector, including statistics on supply and demand by fuel types, energy balance tables, pricing information and international comparisons.&lt;/content&gt;&lt;category term="dataset" scheme="http://www.e.govt.nz/standards/nz/2009-01-01#information-type"/&gt;&lt;category term="pdf" scheme="http://www.e.govt.nz/standards/nz/2009-01-01#dataset-format"/&gt;&lt;category term="Energy" scheme="http://www.e.govt.nz/standards/nz/2009-01-01#keyword"/&gt;&lt;category term="open government" scheme="http://www.e.govt.nz/standards/nz/2009-01-01#keyword"/&gt;&lt;category term="2009 NZ energy data file" scheme="http://www.e.govt.nz/standards/nz/2009-01-01#keyword"/&gt;&lt;category term="peak electricity demand times of day" scheme="http://www.e.govt.nz/standards/nz/2009-01-01#keyword"/&gt;&lt;category term="7" scheme="http://www.dia.govt.nz/standards/data#dataset-category"/&gt;&lt;category term="Other-Unknown" scheme="http://www.dia.govt.nz/standards/data#dataset-update-frequency"/&gt;&lt;category term="No" scheme="http://www.dia.govt.nz/standards/data#dataset-cost"/&gt;&lt;rights&gt;Creative_Commons_Attribution_3_0_New_Zealand_licence&lt;/rights&gt;&lt;author&gt;&lt;name&gt;&lt;/name&gt;&lt;/author&gt;&lt;contributor&gt;&lt;name&gt;&lt;/name&gt;&lt;email&gt;energyinfo@med.govt.nz&lt;/email&gt;&lt;dia:dataset-contact-phone&gt;&lt;/dia:dataset-contact-phone&gt;&lt;/contributor&gt;&lt;category term="Agency ATOM feed" scheme="http://www.dia.govt.nz/standards/data#dataset-metadata-source"/&gt;&lt;author&gt;&lt;name&gt;&lt;/name&gt;&lt;/author&gt;&lt;contributor&gt;&lt;name&gt;&lt;/name&gt;&lt;email&gt;energyinfo@med.govt.nz&lt;/email&gt;&lt;dia:dataset-contact-phone&gt;&lt;/dia:dataset-contact-phone&gt;&lt;/contributor&gt;&lt;/entry&gt;</v>
      </c>
    </row>
    <row r="5" spans="1:45" x14ac:dyDescent="0.25">
      <c r="A5" s="32" t="s">
        <v>163</v>
      </c>
      <c r="B5" s="51"/>
      <c r="C5" s="56" t="s">
        <v>161</v>
      </c>
      <c r="D5" s="56" t="s">
        <v>162</v>
      </c>
      <c r="E5" s="56" t="s">
        <v>172</v>
      </c>
      <c r="F5" s="25"/>
      <c r="G5" s="25"/>
      <c r="H5" s="25"/>
      <c r="I5" s="25"/>
      <c r="J5" s="25" t="s">
        <v>57</v>
      </c>
      <c r="K5" s="25"/>
      <c r="L5" s="25"/>
      <c r="M5" s="25"/>
      <c r="N5" s="25"/>
      <c r="O5" s="25"/>
      <c r="P5" s="25"/>
      <c r="Q5" s="25"/>
      <c r="R5" s="32" t="s">
        <v>43</v>
      </c>
      <c r="S5" s="32" t="s">
        <v>104</v>
      </c>
      <c r="T5" s="32" t="s">
        <v>164</v>
      </c>
      <c r="U5" s="52" t="s">
        <v>83</v>
      </c>
      <c r="V5" s="32" t="s">
        <v>19</v>
      </c>
      <c r="W5" s="33">
        <v>41695</v>
      </c>
      <c r="X5" s="34"/>
      <c r="Y5" s="33">
        <v>41695</v>
      </c>
      <c r="Z5" s="35"/>
      <c r="AA5" s="60" t="s">
        <v>173</v>
      </c>
      <c r="AB5" s="60"/>
      <c r="AC5" s="62" t="s">
        <v>171</v>
      </c>
      <c r="AD5" s="36" t="str">
        <f t="shared" si="0"/>
        <v>&lt;title&gt;Get company details&lt;/title&gt;&lt;link href="http://www.business.govt.nz/companies/help-support/technical-support/connect-direct"/&gt;&lt;id&gt;http://www.business.govt.nz/companies/help-support/technical-support/connect-direct/get-connected&lt;/id&gt;</v>
      </c>
      <c r="AE5" s="36" t="str">
        <f t="shared" si="1"/>
        <v>2014-02-25T00:00:00+12:00</v>
      </c>
      <c r="AF5" s="36" t="str">
        <f t="shared" si="2"/>
        <v>2014-02-25T00:00:00+12:00</v>
      </c>
      <c r="AG5" s="36" t="str">
        <f t="shared" si="3"/>
        <v>&lt;published&gt;2014-02-25T00:00:00+12:00&lt;/published&gt;</v>
      </c>
      <c r="AH5" s="36" t="str">
        <f t="shared" si="4"/>
        <v>&lt;updated&gt;2014-02-25T00:00:00+12:00&lt;/updated&gt;</v>
      </c>
      <c r="AI5" s="36" t="str">
        <f t="shared" si="5"/>
        <v>&lt;content&gt;&lt;![CDATA[&lt;P&gt;The Companies Office provides a free service that allows registered users to get company details for a specified company number.&lt;/P&gt; &lt;P&gt;The data source is updated on a real-time basis.&lt;/P&gt; &lt;P&gt;This service is available as a RESTful service or a web service.&lt;/P&gt;]]&gt;&lt;/content&gt;</v>
      </c>
      <c r="AJ5" s="36" t="str">
        <f t="shared" si="6"/>
        <v>&lt;category term="dataset" scheme="http://www.e.govt.nz/standards/nz/2009-01-01#information-type"/&gt;</v>
      </c>
      <c r="AK5" s="36" t="str">
        <f t="shared" si="7"/>
        <v>&lt;category term="api" scheme="http://www.e.govt.nz/standards/nz/2009-01-01#dataset-format"/&gt;</v>
      </c>
      <c r="AL5" s="36" t="str">
        <f t="shared" si="8"/>
        <v/>
      </c>
      <c r="AM5" s="36" t="str">
        <f t="shared" si="9"/>
        <v>&lt;category term="companies register" scheme="http://www.e.govt.nz/standards/nz/2009-01-01#keyword"/&gt;&lt;category term="company information" scheme="http://www.e.govt.nz/standards/nz/2009-01-01#keyword"/&gt;&lt;category term="Government APIs" scheme="http://www.e.govt.nz/standards/nz/2009-01-01#keyword"/&gt;</v>
      </c>
      <c r="AN5" s="36" t="str">
        <f>IF(V5&lt;&gt;"",CONCATENATE("&lt;category term=""",VLOOKUP(V5,Lookups!$A$2:$B$22,2,0),""" scheme=""http://www.dia.govt.nz/standards/data#dataset-category""/&gt;"),"")</f>
        <v>&lt;category term="20" scheme="http://www.dia.govt.nz/standards/data#dataset-category"/&gt;</v>
      </c>
      <c r="AO5" s="36" t="str">
        <f t="shared" si="10"/>
        <v>&lt;category term="Other-Unknown" scheme="http://www.dia.govt.nz/standards/data#dataset-update-frequency"/&gt;</v>
      </c>
      <c r="AP5" s="36" t="str">
        <f t="shared" si="11"/>
        <v>&lt;category term="No" scheme="http://www.dia.govt.nz/standards/data#dataset-cost"/&gt;</v>
      </c>
      <c r="AQ5" s="36" t="str">
        <f>CONCATENATE("&lt;rights&gt;",VLOOKUP(U5,Lookups!$F$2:$H$10,2,FALSE),"&lt;/rights&gt;")</f>
        <v>&lt;rights&gt;Other_licensing_(check_with_source_agency)&lt;/rights&gt;</v>
      </c>
      <c r="AR5" s="36" t="str">
        <f>CONCATENATE("&lt;author&gt;&lt;name&gt;",Instructions!$D$11,"&lt;/name&gt;&lt;/author&gt;&lt;contributor&gt;&lt;name&gt;",AA5,"&lt;/name&gt;",IF(AC5="", "", CONCATENATE("&lt;email&gt;",AC5,"&lt;/email&gt;")),"&lt;dia:dataset-contact-phone&gt;",AB5,"&lt;/dia:dataset-contact-phone&gt;&lt;/contributor&gt;")</f>
        <v>&lt;author&gt;&lt;name&gt;&lt;/name&gt;&lt;/author&gt;&lt;contributor&gt;&lt;name&gt;Companies Office&lt;/name&gt;&lt;email&gt;technical.support@g2b.govt.nz&lt;/email&gt;&lt;dia:dataset-contact-phone&gt;&lt;/dia:dataset-contact-phone&gt;&lt;/contributor&gt;</v>
      </c>
      <c r="AS5" s="36" t="str">
        <f t="shared" si="12"/>
        <v>&lt;entry&gt;&lt;title&gt;Get company details&lt;/title&gt;&lt;link href="http://www.business.govt.nz/companies/help-support/technical-support/connect-direct"/&gt;&lt;id&gt;http://www.business.govt.nz/companies/help-support/technical-support/connect-direct/get-connected&lt;/id&gt;&lt;published&gt;2014-02-25T00:00:00+12:00&lt;/published&gt;&lt;updated&gt;2014-02-25T00:00:00+12:00&lt;/updated&gt;&lt;content&gt;&lt;![CDATA[&lt;P&gt;The Companies Office provides a free service that allows registered users to get company details for a specified company number.&lt;/P&gt; &lt;P&gt;The data source is updated on a real-time basis.&lt;/P&gt; &lt;P&gt;This service is available as a RESTful service or a web service.&lt;/P&gt;]]&gt;&lt;/content&gt;&lt;category term="dataset" scheme="http://www.e.govt.nz/standards/nz/2009-01-01#information-type"/&gt;&lt;category term="api" scheme="http://www.e.govt.nz/standards/nz/2009-01-01#dataset-format"/&gt;&lt;category term="companies register" scheme="http://www.e.govt.nz/standards/nz/2009-01-01#keyword"/&gt;&lt;category term="company information" scheme="http://www.e.govt.nz/standards/nz/2009-01-01#keyword"/&gt;&lt;category term="Government APIs" scheme="http://www.e.govt.nz/standards/nz/2009-01-01#keyword"/&gt;&lt;category term="20" scheme="http://www.dia.govt.nz/standards/data#dataset-category"/&gt;&lt;category term="Other-Unknown" scheme="http://www.dia.govt.nz/standards/data#dataset-update-frequency"/&gt;&lt;category term="No" scheme="http://www.dia.govt.nz/standards/data#dataset-cost"/&gt;&lt;rights&gt;Other_licensing_(check_with_source_agency)&lt;/rights&gt;&lt;author&gt;&lt;name&gt;&lt;/name&gt;&lt;/author&gt;&lt;contributor&gt;&lt;name&gt;Companies Office&lt;/name&gt;&lt;email&gt;technical.support@g2b.govt.nz&lt;/email&gt;&lt;dia:dataset-contact-phone&gt;&lt;/dia:dataset-contact-phone&gt;&lt;/contributor&gt;&lt;category term="Agency ATOM feed" scheme="http://www.dia.govt.nz/standards/data#dataset-metadata-source"/&gt;&lt;author&gt;&lt;name&gt;&lt;/name&gt;&lt;/author&gt;&lt;contributor&gt;&lt;name&gt;Companies Office&lt;/name&gt;&lt;email&gt;technical.support@g2b.govt.nz&lt;/email&gt;&lt;dia:dataset-contact-phone&gt;&lt;/dia:dataset-contact-phone&gt;&lt;/contributor&gt;&lt;/entry&gt;</v>
      </c>
    </row>
    <row r="6" spans="1:45" x14ac:dyDescent="0.25">
      <c r="A6" s="50"/>
      <c r="B6" s="51"/>
      <c r="C6" s="56"/>
      <c r="D6" s="56"/>
      <c r="E6" s="50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32"/>
      <c r="S6" s="32"/>
      <c r="T6" s="52"/>
      <c r="U6" s="52"/>
      <c r="V6" s="32"/>
      <c r="W6" s="33"/>
      <c r="X6" s="34"/>
      <c r="Y6" s="33"/>
      <c r="Z6" s="35"/>
      <c r="AA6" s="60"/>
      <c r="AB6" s="35"/>
      <c r="AC6" s="60"/>
      <c r="AD6" s="36" t="str">
        <f t="shared" ref="AD6" si="13">IF(A6&lt;&gt;"",CONCATENATE("&lt;title&gt;",A6,"&lt;/title&gt;&lt;link href=""",SUBSTITUTE(D6," ",""),"""/&gt;&lt;id&gt;",SUBSTITUTE(C6," ",""),"&lt;/id&gt;"),"")</f>
        <v/>
      </c>
      <c r="AE6" s="36" t="str">
        <f>IF(W6&lt;&gt;"",CONCATENATE(TEXT(W6,"yyyy-mm-dd"),"T",TEXT(X6,"hh:mm:ss"),"+12:00"),"")</f>
        <v/>
      </c>
      <c r="AF6" s="36" t="str">
        <f>IF(Y6&lt;&gt;"",CONCATENATE(TEXT(Y6,"yyyy-mm-dd"),"T",TEXT(Z6,"hh:mm:ss"),"+12:00"),"")</f>
        <v/>
      </c>
      <c r="AG6" s="36" t="str">
        <f t="shared" ref="AG6:AG71" si="14">IF(AE6&lt;&gt;"",CONCATENATE("&lt;published&gt;",AE6,"&lt;/published&gt;"),"")</f>
        <v/>
      </c>
      <c r="AH6" s="36" t="str">
        <f t="shared" ref="AH6:AH71" si="15">IF(AF6&lt;&gt;"",CONCATENATE("&lt;updated&gt;",AF6,"&lt;/updated&gt;"),"")</f>
        <v/>
      </c>
      <c r="AI6" s="36" t="str">
        <f t="shared" ref="AI6" si="16">IF(E6&lt;&gt;"",CONCATENATE("&lt;content&gt;",E6,"&lt;/content&gt;"),"")</f>
        <v/>
      </c>
      <c r="AJ6" s="36" t="str">
        <f>IF($A6&lt;&gt;"",CONCATENATE("&lt;category term=""dataset"" scheme=""http://www.e.govt.nz/standards/nz/2009-01-01#information-type""/&gt;",IF($F6&lt;&gt;"",CONCATENATE("&lt;category term=""csv"" scheme=""http://www.e.govt.nz/standards/nz/2009-01-01#dataset-format""/&gt;"),""),IF($G6&lt;&gt;"",CONCATENATE("&lt;category term=""spreadsheet"" scheme=""http://www.e.govt.nz/standards/nz/2009-01-01#dataset-format""/&gt;"),""),IF($H6&lt;&gt;"",CONCATENATE("&lt;category term=""kml/shp"" scheme=""http://www.e.govt.nz/standards/nz/2009-01-01#dataset-format""/&gt;"),""),IF($I6&lt;&gt;"",CONCATENATE("&lt;category term=""xml-atom-rss"" scheme=""http://www.e.govt.nz/standards/nz/2009-01-01#dataset-format""/&gt;"),""),IF($Q6&lt;&gt;"",CONCATENATE("&lt;category term=""other"" scheme=""http://www.e.govt.nz/standards/nz/2009-01-01#dataset-format""/&gt;"),"")),"")</f>
        <v/>
      </c>
      <c r="AK6" s="36" t="str">
        <f>IF($A6&lt;&gt;"",CONCATENATE("",IF($J6&lt;&gt;"",CONCATENATE("&lt;category term=""api"" scheme=""http://www.e.govt.nz/standards/nz/2009-01-01#dataset-format""/&gt;"),""),IF($K6&lt;&gt;"",CONCATENATE("&lt;category term=""ascii"" scheme=""http://www.e.govt.nz/standards/nz/2009-01-01#dataset-format""/&gt;"),""),IF($L6&lt;&gt;"",CONCATENATE("&lt;category term=""online database"" scheme=""http://www.e.govt.nz/standards/nz/2009-01-01#dataset-format""/&gt;"),""),IF($M6&lt;&gt;"",CONCATENATE("&lt;category term=""data stream"" scheme=""http://www.e.govt.nz/standards/nz/2009-01-01#dataset-format""/&gt;"),""),IF($N6&lt;&gt;"",CONCATENATE("&lt;category term=""HTML table"" scheme=""http://www.e.govt.nz/standards/nz/2009-01-01#dataset-format""/&gt;"),"")),"")</f>
        <v/>
      </c>
      <c r="AL6" s="36" t="str">
        <f>IF($A6&lt;&gt;"",CONCATENATE("",IF($O6&lt;&gt;"",CONCATENATE("&lt;category term=""Other geo"" scheme=""http://www.e.govt.nz/standards/nz/2009-01-01#dataset-format""/&gt;"),""),IF($P6&lt;&gt;"",CONCATENATE("&lt;category term=""pdf"" scheme=""http://www.e.govt.nz/standards/nz/2009-01-01#dataset-format""/&gt;"),"")),"")</f>
        <v/>
      </c>
      <c r="AM6" s="36" t="str">
        <f>IF(T6&lt;&gt;"",CONCATENATE("&lt;category term=""",SUBSTITUTE(SUBSTITUTE(T6,", ",","),",",""" scheme=""http://www.e.govt.nz/standards/nz/2009-01-01#keyword""/&gt;&lt;category term="""),""" scheme=""http://www.e.govt.nz/standards/nz/2009-01-01#keyword""/&gt;"),"")</f>
        <v/>
      </c>
      <c r="AN6" s="36" t="str">
        <f>IF(V6&lt;&gt;"",CONCATENATE("&lt;category term=""",VLOOKUP(V6,Lookups!$A$2:$B$22,2,0),""" scheme=""http://www.dia.govt.nz/standards/data#dataset-category""/&gt;"),"")</f>
        <v/>
      </c>
      <c r="AO6" s="36" t="str">
        <f t="shared" ref="AO6" si="17">IF(R6&lt;&gt;"",CONCATENATE("&lt;category term=""",R6,""" scheme=""http://www.dia.govt.nz/standards/data#dataset-update-frequency""/&gt;"),"")</f>
        <v/>
      </c>
      <c r="AP6" s="36" t="str">
        <f t="shared" ref="AP6" si="18">IF(S6&lt;&gt;"",CONCATENATE("&lt;category term=""",S6,""" scheme=""http://www.dia.govt.nz/standards/data#dataset-cost""/&gt;"),"")</f>
        <v/>
      </c>
      <c r="AQ6" s="36" t="e">
        <f>CONCATENATE("&lt;rights&gt;",VLOOKUP(U6,Lookups!$F$2:$H$10,2,FALSE),"&lt;/rights&gt;")</f>
        <v>#N/A</v>
      </c>
      <c r="AR6" s="36" t="str">
        <f>CONCATENATE("&lt;author&gt;&lt;name&gt;",Instructions!$D$11,"&lt;/name&gt;&lt;/author&gt;&lt;contributor&gt;&lt;name&gt;",AA6,"&lt;/name&gt;",IF(AC6="", "", CONCATENATE("&lt;email&gt;",AC6,"&lt;/email&gt;")),"&lt;dia:dataset-contact-phone&gt;",AB6,"&lt;/dia:dataset-contact-phone&gt;&lt;/contributor&gt;")</f>
        <v>&lt;author&gt;&lt;name&gt;&lt;/name&gt;&lt;/author&gt;&lt;contributor&gt;&lt;name&gt;&lt;/name&gt;&lt;dia:dataset-contact-phone&gt;&lt;/dia:dataset-contact-phone&gt;&lt;/contributor&gt;</v>
      </c>
      <c r="AS6" s="36" t="str">
        <f t="shared" si="12"/>
        <v/>
      </c>
    </row>
    <row r="7" spans="1:45" x14ac:dyDescent="0.25">
      <c r="A7" s="26"/>
      <c r="B7" s="26"/>
      <c r="C7" s="54"/>
      <c r="D7" s="55"/>
      <c r="E7" s="26"/>
      <c r="F7" s="37"/>
      <c r="G7" s="37"/>
      <c r="H7" s="38"/>
      <c r="I7" s="37"/>
      <c r="J7" s="37"/>
      <c r="K7" s="37"/>
      <c r="L7" s="37"/>
      <c r="M7" s="37"/>
      <c r="N7" s="37"/>
      <c r="O7" s="37"/>
      <c r="P7" s="37"/>
      <c r="Q7" s="3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7"/>
      <c r="AR7"/>
      <c r="AS7" s="36" t="s">
        <v>99</v>
      </c>
    </row>
    <row r="8" spans="1:45" x14ac:dyDescent="0.25">
      <c r="A8" s="32" t="s">
        <v>31</v>
      </c>
      <c r="B8" s="27"/>
      <c r="C8" s="26"/>
      <c r="D8" s="26"/>
      <c r="E8" s="26"/>
      <c r="F8" s="37"/>
      <c r="G8" s="37"/>
      <c r="H8" s="38"/>
      <c r="I8" s="37"/>
      <c r="J8" s="37"/>
      <c r="K8" s="37"/>
      <c r="L8" s="37"/>
      <c r="M8" s="37"/>
      <c r="N8" s="37"/>
      <c r="O8" s="37"/>
      <c r="P8" s="37"/>
      <c r="Q8" s="37"/>
      <c r="R8" s="27"/>
      <c r="S8" s="27"/>
      <c r="T8" s="26"/>
      <c r="U8" s="27"/>
      <c r="V8" s="26"/>
      <c r="W8" s="26"/>
      <c r="X8" s="26"/>
      <c r="Y8" s="26"/>
      <c r="Z8" s="27"/>
      <c r="AA8" s="27"/>
      <c r="AB8" s="27"/>
      <c r="AC8" s="27"/>
      <c r="AD8" s="26"/>
      <c r="AE8" s="26"/>
      <c r="AF8" s="26"/>
      <c r="AG8" s="26"/>
      <c r="AH8" s="26"/>
      <c r="AI8" s="27"/>
      <c r="AJ8" s="27"/>
      <c r="AK8" s="27"/>
      <c r="AL8" s="26"/>
      <c r="AM8" s="27"/>
      <c r="AN8" s="27"/>
      <c r="AO8" s="27"/>
      <c r="AP8" s="27"/>
      <c r="AQ8" s="53"/>
      <c r="AR8"/>
      <c r="AS8" s="40" t="s">
        <v>100</v>
      </c>
    </row>
    <row r="9" spans="1:45" x14ac:dyDescent="0.25">
      <c r="A9" s="2" t="s">
        <v>115</v>
      </c>
      <c r="B9" s="5"/>
      <c r="D9" s="41"/>
      <c r="U9" s="5"/>
      <c r="V9"/>
      <c r="Z9" s="5"/>
      <c r="AA9" s="5"/>
      <c r="AB9" s="5"/>
      <c r="AC9" s="5"/>
      <c r="AD9"/>
      <c r="AI9" s="5"/>
      <c r="AL9"/>
      <c r="AM9" s="5"/>
      <c r="AQ9"/>
      <c r="AR9"/>
    </row>
    <row r="10" spans="1:45" x14ac:dyDescent="0.25">
      <c r="B10" s="5"/>
      <c r="D10" s="5"/>
    </row>
    <row r="11" spans="1:45" ht="45" x14ac:dyDescent="0.25">
      <c r="A11" s="14" t="s">
        <v>101</v>
      </c>
      <c r="B11" s="20"/>
    </row>
    <row r="12" spans="1:45" x14ac:dyDescent="0.25">
      <c r="B12" s="5"/>
      <c r="D12" s="5"/>
    </row>
    <row r="13" spans="1:45" x14ac:dyDescent="0.25">
      <c r="A13" s="6" t="s">
        <v>124</v>
      </c>
      <c r="B13" s="5"/>
    </row>
    <row r="14" spans="1:45" x14ac:dyDescent="0.25">
      <c r="A14" s="8"/>
      <c r="B14" s="8"/>
      <c r="C14" t="s">
        <v>95</v>
      </c>
    </row>
    <row r="15" spans="1:45" x14ac:dyDescent="0.25">
      <c r="A15" s="5"/>
      <c r="B15" s="5"/>
    </row>
    <row r="16" spans="1:45" x14ac:dyDescent="0.25">
      <c r="A16" s="13"/>
      <c r="B16" s="13"/>
    </row>
    <row r="17" spans="1:23" x14ac:dyDescent="0.25">
      <c r="A17" s="5"/>
      <c r="B17" s="5"/>
      <c r="W17" s="10"/>
    </row>
    <row r="18" spans="1:23" x14ac:dyDescent="0.25">
      <c r="W18" s="11"/>
    </row>
    <row r="20" spans="1:23" x14ac:dyDescent="0.25">
      <c r="V20" s="9"/>
    </row>
  </sheetData>
  <mergeCells count="3">
    <mergeCell ref="F1:Q1"/>
    <mergeCell ref="W1:Z1"/>
    <mergeCell ref="AA1:AC1"/>
  </mergeCells>
  <dataValidations count="8">
    <dataValidation type="date" operator="greaterThanOrEqual" showInputMessage="1" showErrorMessage="1" errorTitle="Date Published" error="Please enter date of update in format DD/MM/YYYY" promptTitle="Todays Date" prompt="With cell highlighted press ctrl+semicolon to generate todays date." sqref="X7">
      <formula1>367</formula1>
    </dataValidation>
    <dataValidation type="time" allowBlank="1" showInputMessage="1" showErrorMessage="1" errorTitle="Invalid" error="Please enter time of update in format hh:mm:ss" promptTitle="Current Time" prompt="With cell highlighted press ctrl+shift+semicolon to generate the current time." sqref="Y7">
      <formula1>0</formula1>
      <formula2>0.999988425925926</formula2>
    </dataValidation>
    <dataValidation type="time" allowBlank="1" showInputMessage="1" showErrorMessage="1" errorTitle="Invalid" error="Please enter time of publication." sqref="W7 X3:X6">
      <formula1>0</formula1>
      <formula2>0.999305555555556</formula2>
    </dataValidation>
    <dataValidation type="date" operator="greaterThanOrEqual" showInputMessage="1" showErrorMessage="1" errorTitle="Date Published" error="Please enter date of publication in format DD/MM/YYYY" sqref="V7 W3:W6">
      <formula1>367</formula1>
    </dataValidation>
    <dataValidation type="time" allowBlank="1" showInputMessage="1" showErrorMessage="1" errorTitle="Invalid" error="Please enter time of update in format hh:mm:ss" promptTitle="Current Time" prompt="With cell highlighted press ctrl+shift+semicolon to generate the current time if required." sqref="Z3:Z6">
      <formula1>0</formula1>
      <formula2>0.999988425925926</formula2>
    </dataValidation>
    <dataValidation allowBlank="1" showErrorMessage="1" errorTitle="Invalid" error="Please enter time of update in format hh:mm:ss" promptTitle="Current Time" prompt="With cell highlighted press ctrl+shift+semicolon to generate the current time if required." sqref="AA3:AB6"/>
    <dataValidation allowBlank="1" showErrorMessage="1" errorTitle="Invalid" error="Please enter time of update in format hh:mm:ss" sqref="AC3:AC6"/>
    <dataValidation type="date" operator="greaterThanOrEqual" showInputMessage="1" showErrorMessage="1" errorTitle="Date Published" error="Please enter date of update in format DD/MM/YYYY" promptTitle="Todays Date" prompt="With cell highlighted press ctrl+semicolon to generate todays date if required." sqref="Y3:Y6">
      <formula1>367</formula1>
    </dataValidation>
  </dataValidations>
  <hyperlinks>
    <hyperlink ref="AC3" r:id="rId1"/>
    <hyperlink ref="AC4" r:id="rId2"/>
    <hyperlink ref="AC5" r:id="rId3"/>
    <hyperlink ref="D4" r:id="rId4"/>
  </hyperlinks>
  <pageMargins left="0.7" right="0.7" top="0.75" bottom="0.75" header="0.3" footer="0.3"/>
  <pageSetup paperSize="9" orientation="portrait" horizontalDpi="1200" verticalDpi="1200" r:id="rId5"/>
  <legacyDrawing r:id="rId6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Invalid" error="Please choose cost from drop-down list.">
          <x14:formula1>
            <xm:f>Lookups!$D$27:$D$28</xm:f>
          </x14:formula1>
          <xm:sqref>S3:S6</xm:sqref>
        </x14:dataValidation>
        <x14:dataValidation type="list" allowBlank="1" showInputMessage="1" showErrorMessage="1" errorTitle="Invalid" error="Please choose frequency from drop-down list.">
          <x14:formula1>
            <xm:f>Lookups!$D$18:$D$24</xm:f>
          </x14:formula1>
          <xm:sqref>R6 R3:R4</xm:sqref>
        </x14:dataValidation>
        <x14:dataValidation type="list" allowBlank="1" showInputMessage="1" showErrorMessage="1" errorTitle="Invalid" error="Value must be either 'Y' or blank." promptTitle="Format:" prompt="Choose 'Y' for each available format. Otherwise leave blank.">
          <x14:formula1>
            <xm:f>Lookups!$A$25:$A$26</xm:f>
          </x14:formula1>
          <xm:sqref>F6:Q6 H3:Q5 F3:G4</xm:sqref>
        </x14:dataValidation>
        <x14:dataValidation type="list" allowBlank="1" showInputMessage="1" showErrorMessage="1">
          <x14:formula1>
            <xm:f>Lookups!$F$2:$F$10</xm:f>
          </x14:formula1>
          <xm:sqref>U3:U6</xm:sqref>
        </x14:dataValidation>
        <x14:dataValidation type="list" allowBlank="1" showInputMessage="1" showErrorMessage="1" errorTitle="Invalid" error="Value must be either 'Y' or blank." promptTitle="DRAFT:" prompt="Choose 'Y' for draft state to exclude from final code. Leave blank if final.">
          <x14:formula1>
            <xm:f>Lookups!$A$25:$A$26</xm:f>
          </x14:formula1>
          <xm:sqref>B3:B6</xm:sqref>
        </x14:dataValidation>
        <x14:dataValidation type="list" allowBlank="1" showInputMessage="1" showErrorMessage="1" errorTitle="Invalid" error="Please choose category from drop-down list.">
          <x14:formula1>
            <xm:f>Lookups!$A$2:$A$22</xm:f>
          </x14:formula1>
          <xm:sqref>V3:V6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topLeftCell="A10" zoomScaleNormal="100" workbookViewId="0">
      <selection activeCell="F10" sqref="F10"/>
    </sheetView>
  </sheetViews>
  <sheetFormatPr defaultRowHeight="15" x14ac:dyDescent="0.25"/>
  <cols>
    <col min="1" max="1" width="33" customWidth="1"/>
    <col min="2" max="2" width="3.28515625" customWidth="1"/>
    <col min="4" max="4" width="27" customWidth="1"/>
    <col min="6" max="6" width="73" customWidth="1"/>
    <col min="7" max="7" width="76.140625" customWidth="1"/>
    <col min="8" max="8" width="58.140625" customWidth="1"/>
  </cols>
  <sheetData>
    <row r="1" spans="1:8" x14ac:dyDescent="0.25">
      <c r="A1" s="3" t="s">
        <v>23</v>
      </c>
      <c r="B1" s="7" t="s">
        <v>0</v>
      </c>
      <c r="C1" s="1"/>
      <c r="D1" s="3" t="s">
        <v>30</v>
      </c>
      <c r="F1" s="3" t="s">
        <v>68</v>
      </c>
      <c r="G1" s="3" t="s">
        <v>79</v>
      </c>
      <c r="H1" s="3" t="s">
        <v>1</v>
      </c>
    </row>
    <row r="2" spans="1:8" x14ac:dyDescent="0.25">
      <c r="A2" s="6" t="s">
        <v>2</v>
      </c>
      <c r="B2" s="6">
        <v>1</v>
      </c>
      <c r="D2" s="6" t="s">
        <v>32</v>
      </c>
      <c r="F2" s="6" t="s">
        <v>80</v>
      </c>
      <c r="G2" s="6" t="s">
        <v>60</v>
      </c>
      <c r="H2" s="6" t="s">
        <v>73</v>
      </c>
    </row>
    <row r="3" spans="1:8" x14ac:dyDescent="0.25">
      <c r="A3" s="6" t="s">
        <v>3</v>
      </c>
      <c r="B3" s="6">
        <v>2</v>
      </c>
      <c r="D3" s="6" t="s">
        <v>96</v>
      </c>
      <c r="F3" s="6" t="s">
        <v>88</v>
      </c>
      <c r="G3" s="6" t="s">
        <v>61</v>
      </c>
      <c r="H3" s="6" t="s">
        <v>74</v>
      </c>
    </row>
    <row r="4" spans="1:8" x14ac:dyDescent="0.25">
      <c r="A4" s="6" t="s">
        <v>4</v>
      </c>
      <c r="B4" s="6">
        <v>3</v>
      </c>
      <c r="D4" s="6" t="s">
        <v>33</v>
      </c>
      <c r="F4" s="6" t="s">
        <v>87</v>
      </c>
      <c r="G4" s="6" t="s">
        <v>62</v>
      </c>
      <c r="H4" s="6" t="s">
        <v>78</v>
      </c>
    </row>
    <row r="5" spans="1:8" x14ac:dyDescent="0.25">
      <c r="A5" s="6" t="s">
        <v>5</v>
      </c>
      <c r="B5" s="6">
        <v>4</v>
      </c>
      <c r="D5" s="6" t="s">
        <v>34</v>
      </c>
      <c r="F5" s="6" t="s">
        <v>86</v>
      </c>
      <c r="G5" s="6" t="s">
        <v>63</v>
      </c>
      <c r="H5" s="6" t="s">
        <v>75</v>
      </c>
    </row>
    <row r="6" spans="1:8" x14ac:dyDescent="0.25">
      <c r="A6" s="6" t="s">
        <v>6</v>
      </c>
      <c r="B6" s="6">
        <v>5</v>
      </c>
      <c r="D6" s="6" t="s">
        <v>106</v>
      </c>
      <c r="F6" s="6" t="s">
        <v>85</v>
      </c>
      <c r="G6" s="6" t="s">
        <v>64</v>
      </c>
      <c r="H6" s="6" t="s">
        <v>77</v>
      </c>
    </row>
    <row r="7" spans="1:8" x14ac:dyDescent="0.25">
      <c r="A7" s="6" t="s">
        <v>7</v>
      </c>
      <c r="B7" s="6">
        <v>6</v>
      </c>
      <c r="D7" s="6" t="s">
        <v>107</v>
      </c>
      <c r="F7" s="6" t="s">
        <v>84</v>
      </c>
      <c r="G7" s="6" t="s">
        <v>65</v>
      </c>
      <c r="H7" s="6" t="s">
        <v>76</v>
      </c>
    </row>
    <row r="8" spans="1:8" x14ac:dyDescent="0.25">
      <c r="A8" s="6" t="s">
        <v>8</v>
      </c>
      <c r="B8" s="6">
        <v>7</v>
      </c>
      <c r="D8" s="6" t="s">
        <v>108</v>
      </c>
      <c r="F8" s="6" t="s">
        <v>83</v>
      </c>
      <c r="G8" s="6" t="s">
        <v>66</v>
      </c>
      <c r="H8" s="6"/>
    </row>
    <row r="9" spans="1:8" x14ac:dyDescent="0.25">
      <c r="A9" s="6" t="s">
        <v>9</v>
      </c>
      <c r="B9" s="6">
        <v>8</v>
      </c>
      <c r="D9" s="6" t="s">
        <v>109</v>
      </c>
      <c r="F9" s="6" t="s">
        <v>82</v>
      </c>
      <c r="G9" s="6" t="s">
        <v>67</v>
      </c>
      <c r="H9" s="6"/>
    </row>
    <row r="10" spans="1:8" x14ac:dyDescent="0.25">
      <c r="A10" s="6" t="s">
        <v>22</v>
      </c>
      <c r="B10" s="6">
        <v>9</v>
      </c>
      <c r="D10" s="6" t="s">
        <v>110</v>
      </c>
      <c r="F10" s="6" t="s">
        <v>81</v>
      </c>
      <c r="G10" s="6" t="s">
        <v>59</v>
      </c>
      <c r="H10" s="6"/>
    </row>
    <row r="11" spans="1:8" x14ac:dyDescent="0.25">
      <c r="A11" s="6" t="s">
        <v>21</v>
      </c>
      <c r="B11" s="6">
        <v>10</v>
      </c>
      <c r="D11" s="6" t="s">
        <v>111</v>
      </c>
      <c r="H11" s="5"/>
    </row>
    <row r="12" spans="1:8" x14ac:dyDescent="0.25">
      <c r="A12" s="6" t="s">
        <v>10</v>
      </c>
      <c r="B12" s="6">
        <v>11</v>
      </c>
      <c r="D12" s="6" t="s">
        <v>148</v>
      </c>
    </row>
    <row r="13" spans="1:8" x14ac:dyDescent="0.25">
      <c r="A13" s="6" t="s">
        <v>11</v>
      </c>
      <c r="B13" s="6">
        <v>12</v>
      </c>
      <c r="D13" s="6" t="s">
        <v>35</v>
      </c>
    </row>
    <row r="14" spans="1:8" x14ac:dyDescent="0.25">
      <c r="A14" s="6" t="s">
        <v>12</v>
      </c>
      <c r="B14" s="6">
        <v>13</v>
      </c>
      <c r="D14" s="5"/>
    </row>
    <row r="15" spans="1:8" x14ac:dyDescent="0.25">
      <c r="A15" s="6" t="s">
        <v>13</v>
      </c>
      <c r="B15" s="6">
        <v>14</v>
      </c>
    </row>
    <row r="16" spans="1:8" x14ac:dyDescent="0.25">
      <c r="A16" s="6" t="s">
        <v>14</v>
      </c>
      <c r="B16" s="6">
        <v>15</v>
      </c>
    </row>
    <row r="17" spans="1:4" x14ac:dyDescent="0.25">
      <c r="A17" s="6" t="s">
        <v>15</v>
      </c>
      <c r="B17" s="6">
        <v>16</v>
      </c>
      <c r="D17" s="3" t="s">
        <v>36</v>
      </c>
    </row>
    <row r="18" spans="1:4" x14ac:dyDescent="0.25">
      <c r="A18" s="6" t="s">
        <v>16</v>
      </c>
      <c r="B18" s="6">
        <v>17</v>
      </c>
      <c r="D18" s="6" t="s">
        <v>43</v>
      </c>
    </row>
    <row r="19" spans="1:4" x14ac:dyDescent="0.25">
      <c r="A19" s="6" t="s">
        <v>17</v>
      </c>
      <c r="B19" s="6">
        <v>18</v>
      </c>
      <c r="D19" s="6" t="s">
        <v>37</v>
      </c>
    </row>
    <row r="20" spans="1:4" x14ac:dyDescent="0.25">
      <c r="A20" s="6" t="s">
        <v>18</v>
      </c>
      <c r="B20" s="6">
        <v>19</v>
      </c>
      <c r="D20" s="6" t="s">
        <v>42</v>
      </c>
    </row>
    <row r="21" spans="1:4" x14ac:dyDescent="0.25">
      <c r="A21" s="6" t="s">
        <v>19</v>
      </c>
      <c r="B21" s="6">
        <v>20</v>
      </c>
      <c r="D21" s="6" t="s">
        <v>38</v>
      </c>
    </row>
    <row r="22" spans="1:4" x14ac:dyDescent="0.25">
      <c r="A22" s="6" t="s">
        <v>20</v>
      </c>
      <c r="B22" s="6">
        <v>21</v>
      </c>
      <c r="D22" s="6" t="s">
        <v>41</v>
      </c>
    </row>
    <row r="23" spans="1:4" x14ac:dyDescent="0.25">
      <c r="D23" s="6" t="s">
        <v>39</v>
      </c>
    </row>
    <row r="24" spans="1:4" x14ac:dyDescent="0.25">
      <c r="A24" s="3" t="s">
        <v>58</v>
      </c>
      <c r="D24" s="6" t="s">
        <v>40</v>
      </c>
    </row>
    <row r="25" spans="1:4" x14ac:dyDescent="0.25">
      <c r="A25" s="6" t="s">
        <v>57</v>
      </c>
    </row>
    <row r="26" spans="1:4" x14ac:dyDescent="0.25">
      <c r="A26" s="6"/>
      <c r="D26" s="3" t="s">
        <v>50</v>
      </c>
    </row>
    <row r="27" spans="1:4" x14ac:dyDescent="0.25">
      <c r="D27" s="6" t="s">
        <v>104</v>
      </c>
    </row>
    <row r="28" spans="1:4" x14ac:dyDescent="0.25">
      <c r="D28" s="6" t="s">
        <v>105</v>
      </c>
    </row>
  </sheetData>
  <sheetProtection password="C67D" sheet="1"/>
  <customSheetViews>
    <customSheetView guid="{CE9C1A59-9C2B-4D62-8EDF-229F00FC4E2A}">
      <selection activeCell="A22" sqref="A22"/>
      <pageMargins left="0.7" right="0.7" top="0.75" bottom="0.75" header="0.3" footer="0.3"/>
      <pageSetup paperSize="9" orientation="portrait" horizontalDpi="300" verticalDpi="300" r:id="rId1"/>
    </customSheetView>
    <customSheetView guid="{32A4FA9E-6E77-44FA-8B19-FEBE80DE1326}">
      <selection activeCell="A22" sqref="A22"/>
      <pageMargins left="0.7" right="0.7" top="0.75" bottom="0.75" header="0.3" footer="0.3"/>
      <pageSetup paperSize="9" orientation="portrait" horizontalDpi="300" verticalDpi="300" r:id="rId2"/>
    </customSheetView>
  </customSheetViews>
  <phoneticPr fontId="0" type="noConversion"/>
  <hyperlinks>
    <hyperlink ref="H4" r:id="rId3"/>
  </hyperlinks>
  <pageMargins left="0.37" right="0.34" top="0.75" bottom="0.75" header="0.3" footer="0.3"/>
  <pageSetup paperSize="8" scale="87" orientation="landscape" horizontalDpi="300" verticalDpi="300" r:id="rId4"/>
  <colBreaks count="1" manualBreakCount="1">
    <brk id="5" max="2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Instructions</vt:lpstr>
      <vt:lpstr>Datasets</vt:lpstr>
      <vt:lpstr>Example feed code</vt:lpstr>
      <vt:lpstr>Lookups</vt:lpstr>
      <vt:lpstr>MetaData</vt:lpstr>
      <vt:lpstr>Instructions!Print_Area</vt:lpstr>
      <vt:lpstr>Lookups!Print_Area</vt:lpstr>
      <vt:lpstr>RightsCode</vt:lpstr>
    </vt:vector>
  </TitlesOfParts>
  <Company>The Treasury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hamiltong;Giles.Boutel@mbie.govt.nz</dc:creator>
  <cp:lastModifiedBy>Rowan Smith</cp:lastModifiedBy>
  <cp:lastPrinted>2010-10-12T21:54:39Z</cp:lastPrinted>
  <dcterms:created xsi:type="dcterms:W3CDTF">2010-02-26T08:01:48Z</dcterms:created>
  <dcterms:modified xsi:type="dcterms:W3CDTF">2016-04-21T02:30:54Z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bjective-Id">
    <vt:lpwstr>A1816938</vt:lpwstr>
  </property>
  <property fmtid="{D5CDD505-2E9C-101B-9397-08002B2CF9AE}" pid="3" name="Objective-Title">
    <vt:lpwstr>MBIE-Dataset-ATOM-feed-creation-spreadsheet-for-datagovtnzV1.2</vt:lpwstr>
  </property>
  <property fmtid="{D5CDD505-2E9C-101B-9397-08002B2CF9AE}" pid="4" name="Objective-Comment">
    <vt:lpwstr/>
  </property>
  <property fmtid="{D5CDD505-2E9C-101B-9397-08002B2CF9AE}" pid="5" name="Objective-CreationStamp">
    <vt:filetime>2014-09-29T02:27:10Z</vt:filetime>
  </property>
  <property fmtid="{D5CDD505-2E9C-101B-9397-08002B2CF9AE}" pid="6" name="Objective-IsApproved">
    <vt:bool>false</vt:bool>
  </property>
  <property fmtid="{D5CDD505-2E9C-101B-9397-08002B2CF9AE}" pid="7" name="Objective-IsPublished">
    <vt:bool>false</vt:bool>
  </property>
  <property fmtid="{D5CDD505-2E9C-101B-9397-08002B2CF9AE}" pid="8" name="Objective-DatePublished">
    <vt:lpwstr/>
  </property>
  <property fmtid="{D5CDD505-2E9C-101B-9397-08002B2CF9AE}" pid="9" name="Objective-ModificationStamp">
    <vt:filetime>2014-09-30T22:21:17Z</vt:filetime>
  </property>
  <property fmtid="{D5CDD505-2E9C-101B-9397-08002B2CF9AE}" pid="10" name="Objective-Owner">
    <vt:lpwstr>Rowan Smith</vt:lpwstr>
  </property>
  <property fmtid="{D5CDD505-2E9C-101B-9397-08002B2CF9AE}" pid="11" name="Objective-Path">
    <vt:lpwstr>LinZone Global Folder:LinZone File Plan:Corporate Governance and Accountability:Frameworks:Open Government Information and Data Work Programme:Governance:Data Coordinators:</vt:lpwstr>
  </property>
  <property fmtid="{D5CDD505-2E9C-101B-9397-08002B2CF9AE}" pid="12" name="Objective-Parent">
    <vt:lpwstr>Data Coordinators</vt:lpwstr>
  </property>
  <property fmtid="{D5CDD505-2E9C-101B-9397-08002B2CF9AE}" pid="13" name="Objective-State">
    <vt:lpwstr>Being Edited</vt:lpwstr>
  </property>
  <property fmtid="{D5CDD505-2E9C-101B-9397-08002B2CF9AE}" pid="14" name="Objective-Version">
    <vt:lpwstr>0.3</vt:lpwstr>
  </property>
  <property fmtid="{D5CDD505-2E9C-101B-9397-08002B2CF9AE}" pid="15" name="Objective-VersionNumber">
    <vt:r8>3</vt:r8>
  </property>
  <property fmtid="{D5CDD505-2E9C-101B-9397-08002B2CF9AE}" pid="16" name="Objective-VersionComment">
    <vt:lpwstr/>
  </property>
  <property fmtid="{D5CDD505-2E9C-101B-9397-08002B2CF9AE}" pid="17" name="Objective-FileNumber">
    <vt:lpwstr>CGV-F15-14-11/967</vt:lpwstr>
  </property>
  <property fmtid="{D5CDD505-2E9C-101B-9397-08002B2CF9AE}" pid="18" name="Objective-Classification">
    <vt:lpwstr>[Inherited - none]</vt:lpwstr>
  </property>
  <property fmtid="{D5CDD505-2E9C-101B-9397-08002B2CF9AE}" pid="19" name="Objective-Caveats">
    <vt:lpwstr/>
  </property>
  <property fmtid="{D5CDD505-2E9C-101B-9397-08002B2CF9AE}" pid="20" name="Objective-Copy To Clipboard [system]">
    <vt:lpwstr>Copy To Clipboard</vt:lpwstr>
  </property>
  <property fmtid="{D5CDD505-2E9C-101B-9397-08002B2CF9AE}" pid="21" name="Objective-Create Hyperlink [system]">
    <vt:lpwstr>Create Hyperlink</vt:lpwstr>
  </property>
  <property fmtid="{D5CDD505-2E9C-101B-9397-08002B2CF9AE}" pid="22" name="Objective-Connect Creator [system]">
    <vt:lpwstr/>
  </property>
</Properties>
</file>