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Магистратура\1 семестр\Стат методы\"/>
    </mc:Choice>
  </mc:AlternateContent>
  <bookViews>
    <workbookView xWindow="0" yWindow="0" windowWidth="23040" windowHeight="8904"/>
  </bookViews>
  <sheets>
    <sheet name="Лист2" sheetId="2" r:id="rId1"/>
    <sheet name="Лист1" sheetId="3" r:id="rId2"/>
    <sheet name="Лист3" sheetId="4" r:id="rId3"/>
  </sheets>
  <calcPr calcId="162913"/>
</workbook>
</file>

<file path=xl/calcChain.xml><?xml version="1.0" encoding="utf-8"?>
<calcChain xmlns="http://schemas.openxmlformats.org/spreadsheetml/2006/main">
  <c r="H20" i="2" l="1"/>
  <c r="N20" i="2"/>
  <c r="I35" i="2"/>
  <c r="O25" i="2" l="1"/>
  <c r="O26" i="2"/>
  <c r="O27" i="2"/>
  <c r="N42" i="2"/>
  <c r="L25" i="2"/>
  <c r="L40" i="2"/>
  <c r="L26" i="2"/>
  <c r="L41" i="2"/>
  <c r="M25" i="2"/>
  <c r="N25" i="2"/>
  <c r="H29" i="2"/>
  <c r="C25" i="2"/>
  <c r="K19" i="2" l="1"/>
  <c r="S33" i="2"/>
  <c r="N30" i="2"/>
  <c r="F19" i="2"/>
  <c r="D25" i="2"/>
  <c r="D29" i="2"/>
  <c r="F17" i="2" l="1"/>
  <c r="E17" i="2"/>
  <c r="F4" i="2"/>
  <c r="D20" i="2"/>
  <c r="F18" i="2"/>
  <c r="L17" i="2"/>
  <c r="F16" i="2"/>
  <c r="L16" i="2"/>
  <c r="C20" i="2"/>
  <c r="E19" i="2"/>
  <c r="L19" i="2" s="1"/>
  <c r="J19" i="2"/>
  <c r="E18" i="2"/>
  <c r="L18" i="2" s="1"/>
  <c r="J18" i="2"/>
  <c r="K18" i="2"/>
  <c r="J17" i="2"/>
  <c r="K17" i="2"/>
  <c r="E16" i="2"/>
  <c r="J16" i="2"/>
  <c r="K16" i="2"/>
  <c r="N35" i="2"/>
  <c r="K15" i="2"/>
  <c r="J15" i="2"/>
  <c r="F15" i="2"/>
  <c r="E15" i="2"/>
  <c r="L15" i="2" s="1"/>
  <c r="K14" i="2"/>
  <c r="J14" i="2"/>
  <c r="F14" i="2"/>
  <c r="E14" i="2"/>
  <c r="L14" i="2" s="1"/>
  <c r="K13" i="2"/>
  <c r="J13" i="2"/>
  <c r="F13" i="2"/>
  <c r="E13" i="2"/>
  <c r="L13" i="2" s="1"/>
  <c r="K12" i="2"/>
  <c r="J12" i="2"/>
  <c r="F12" i="2"/>
  <c r="E12" i="2"/>
  <c r="L12" i="2" s="1"/>
  <c r="K11" i="2"/>
  <c r="J11" i="2"/>
  <c r="F11" i="2"/>
  <c r="E11" i="2"/>
  <c r="L11" i="2" s="1"/>
  <c r="K10" i="2"/>
  <c r="J10" i="2"/>
  <c r="F10" i="2"/>
  <c r="E10" i="2"/>
  <c r="L10" i="2" s="1"/>
  <c r="K9" i="2"/>
  <c r="J9" i="2"/>
  <c r="F9" i="2"/>
  <c r="E9" i="2"/>
  <c r="L9" i="2" s="1"/>
  <c r="K8" i="2"/>
  <c r="J8" i="2"/>
  <c r="F8" i="2"/>
  <c r="E8" i="2"/>
  <c r="L8" i="2" s="1"/>
  <c r="K7" i="2"/>
  <c r="J7" i="2"/>
  <c r="F7" i="2"/>
  <c r="E7" i="2"/>
  <c r="L7" i="2" s="1"/>
  <c r="K6" i="2"/>
  <c r="J6" i="2"/>
  <c r="F6" i="2"/>
  <c r="E6" i="2"/>
  <c r="L6" i="2" s="1"/>
  <c r="K5" i="2"/>
  <c r="J5" i="2"/>
  <c r="F5" i="2"/>
  <c r="E5" i="2"/>
  <c r="L5" i="2" s="1"/>
  <c r="K4" i="2"/>
  <c r="J4" i="2"/>
  <c r="E4" i="2"/>
  <c r="J20" i="2" l="1"/>
  <c r="E20" i="2"/>
  <c r="K20" i="2"/>
  <c r="F20" i="2"/>
  <c r="E26" i="2" s="1"/>
  <c r="L27" i="2"/>
  <c r="Q32" i="2"/>
  <c r="R31" i="2" s="1"/>
  <c r="C26" i="2"/>
  <c r="C34" i="2" s="1"/>
  <c r="R32" i="2"/>
  <c r="Q33" i="2" s="1"/>
  <c r="S32" i="2"/>
  <c r="R33" i="2" s="1"/>
  <c r="D26" i="2"/>
  <c r="D30" i="2" s="1"/>
  <c r="C33" i="2"/>
  <c r="N26" i="2"/>
  <c r="N31" i="2" s="1"/>
  <c r="N36" i="2" s="1"/>
  <c r="L30" i="2"/>
  <c r="E25" i="2"/>
  <c r="L4" i="2"/>
  <c r="T30" i="2" l="1"/>
  <c r="Q31" i="2"/>
  <c r="M35" i="2"/>
  <c r="C29" i="2"/>
  <c r="D33" i="2"/>
  <c r="E27" i="2"/>
  <c r="N40" i="2"/>
  <c r="M30" i="2"/>
  <c r="M40" i="2"/>
  <c r="L20" i="2"/>
  <c r="C30" i="2"/>
  <c r="L35" i="2"/>
  <c r="T34" i="2"/>
  <c r="L42" i="2"/>
  <c r="L37" i="2"/>
  <c r="M27" i="2"/>
  <c r="L36" i="2"/>
  <c r="N41" i="2"/>
  <c r="L31" i="2"/>
  <c r="M36" i="2"/>
  <c r="S31" i="2"/>
  <c r="M26" i="2"/>
  <c r="L32" i="2" l="1"/>
  <c r="M37" i="2"/>
  <c r="E31" i="2"/>
  <c r="H26" i="2" s="1"/>
  <c r="D34" i="2"/>
  <c r="M41" i="2"/>
  <c r="M31" i="2"/>
  <c r="N27" i="2"/>
  <c r="N32" i="2" s="1"/>
  <c r="N37" i="2" s="1"/>
  <c r="O38" i="2" s="1"/>
  <c r="M42" i="2"/>
  <c r="M32" i="2"/>
  <c r="E35" i="2" l="1"/>
  <c r="H30" i="2" s="1"/>
  <c r="J26" i="2" s="1"/>
  <c r="O43" i="2"/>
  <c r="O33" i="2"/>
  <c r="O28" i="2"/>
  <c r="I36" i="2" s="1"/>
  <c r="R26" i="2" l="1"/>
  <c r="I37" i="2"/>
  <c r="G7" i="2"/>
  <c r="I7" i="2" s="1"/>
  <c r="G6" i="2"/>
  <c r="I6" i="2" s="1"/>
  <c r="G4" i="2"/>
  <c r="I4" i="2" s="1"/>
  <c r="G9" i="2"/>
  <c r="I9" i="2" s="1"/>
  <c r="G8" i="2"/>
  <c r="I8" i="2" s="1"/>
  <c r="G14" i="2"/>
  <c r="I14" i="2" s="1"/>
  <c r="G12" i="2"/>
  <c r="I12" i="2" s="1"/>
  <c r="G19" i="2"/>
  <c r="I19" i="2" s="1"/>
  <c r="G5" i="2"/>
  <c r="I5" i="2" s="1"/>
  <c r="G17" i="2"/>
  <c r="I17" i="2" s="1"/>
  <c r="G18" i="2"/>
  <c r="I18" i="2" s="1"/>
  <c r="G16" i="2"/>
  <c r="I16" i="2" s="1"/>
  <c r="G10" i="2"/>
  <c r="I10" i="2" s="1"/>
  <c r="G15" i="2"/>
  <c r="I15" i="2" s="1"/>
  <c r="G13" i="2"/>
  <c r="I13" i="2" s="1"/>
  <c r="G11" i="2"/>
  <c r="I11" i="2" s="1"/>
  <c r="U26" i="2"/>
  <c r="X26" i="2"/>
  <c r="I20" i="2" l="1"/>
  <c r="G20" i="2"/>
  <c r="M11" i="2"/>
  <c r="M19" i="2"/>
  <c r="O19" i="2" s="1"/>
  <c r="M18" i="2"/>
  <c r="O18" i="2" s="1"/>
  <c r="M17" i="2"/>
  <c r="O17" i="2" s="1"/>
  <c r="M16" i="2"/>
  <c r="O16" i="2" s="1"/>
  <c r="M12" i="2"/>
  <c r="O12" i="2" s="1"/>
  <c r="M14" i="2"/>
  <c r="O14" i="2" s="1"/>
  <c r="M7" i="2"/>
  <c r="O7" i="2" s="1"/>
  <c r="O11" i="2"/>
  <c r="M4" i="2"/>
  <c r="M15" i="2"/>
  <c r="O15" i="2" s="1"/>
  <c r="M6" i="2"/>
  <c r="O6" i="2" s="1"/>
  <c r="M8" i="2"/>
  <c r="O8" i="2" s="1"/>
  <c r="M10" i="2"/>
  <c r="O10" i="2" s="1"/>
  <c r="M5" i="2"/>
  <c r="O5" i="2" s="1"/>
  <c r="M9" i="2"/>
  <c r="O9" i="2" s="1"/>
  <c r="M13" i="2"/>
  <c r="O13" i="2" s="1"/>
  <c r="M20" i="2" l="1"/>
  <c r="O4" i="2"/>
  <c r="O20" i="2" s="1"/>
</calcChain>
</file>

<file path=xl/sharedStrings.xml><?xml version="1.0" encoding="utf-8"?>
<sst xmlns="http://schemas.openxmlformats.org/spreadsheetml/2006/main" count="148" uniqueCount="90">
  <si>
    <t>прямая зависимости</t>
  </si>
  <si>
    <t>N</t>
  </si>
  <si>
    <t>t</t>
  </si>
  <si>
    <t>Cэ</t>
  </si>
  <si>
    <t>t^2</t>
  </si>
  <si>
    <t>t × c</t>
  </si>
  <si>
    <t>C × t_лин</t>
  </si>
  <si>
    <t>Δлин &gt; 0</t>
  </si>
  <si>
    <t>Флин</t>
  </si>
  <si>
    <t>t^3</t>
  </si>
  <si>
    <t>t^4</t>
  </si>
  <si>
    <t>c × t^2</t>
  </si>
  <si>
    <t>C × t_кв</t>
  </si>
  <si>
    <t>Δкв &gt; 0</t>
  </si>
  <si>
    <t>Ф_кв</t>
  </si>
  <si>
    <t>a</t>
  </si>
  <si>
    <t>q</t>
  </si>
  <si>
    <t>d</t>
  </si>
  <si>
    <t>r</t>
  </si>
  <si>
    <t>f</t>
  </si>
  <si>
    <t>g</t>
  </si>
  <si>
    <t>s</t>
  </si>
  <si>
    <t>d &gt; 0</t>
  </si>
  <si>
    <t>c = k × t + b</t>
  </si>
  <si>
    <t>Δ</t>
  </si>
  <si>
    <t>c = l × t^2 + m × t + p</t>
  </si>
  <si>
    <t>c =</t>
  </si>
  <si>
    <t xml:space="preserve">t + </t>
  </si>
  <si>
    <t xml:space="preserve">t^2 </t>
  </si>
  <si>
    <t>+</t>
  </si>
  <si>
    <t>k</t>
  </si>
  <si>
    <t>Δk</t>
  </si>
  <si>
    <t>b</t>
  </si>
  <si>
    <t>Δ l</t>
  </si>
  <si>
    <t>l</t>
  </si>
  <si>
    <t>2g × 2d - 2q -2d^3 &gt; 0</t>
  </si>
  <si>
    <t>m</t>
  </si>
  <si>
    <t>p</t>
  </si>
  <si>
    <t>Δb</t>
  </si>
  <si>
    <t>Δ m</t>
  </si>
  <si>
    <t>Δ p</t>
  </si>
  <si>
    <t>l =</t>
  </si>
  <si>
    <t>К-ф линии регрессии</t>
  </si>
  <si>
    <t>Свободный к-ф</t>
  </si>
  <si>
    <t>323.603</t>
  </si>
  <si>
    <t>286.412</t>
  </si>
  <si>
    <t>316.849</t>
  </si>
  <si>
    <t>308.880</t>
  </si>
  <si>
    <t>248.428</t>
  </si>
  <si>
    <t>363.402</t>
  </si>
  <si>
    <t>331.900</t>
  </si>
  <si>
    <t>213.509</t>
  </si>
  <si>
    <t>336.872</t>
  </si>
  <si>
    <t>253.847</t>
  </si>
  <si>
    <t>234.503</t>
  </si>
  <si>
    <t>346.035</t>
  </si>
  <si>
    <t>268.002</t>
  </si>
  <si>
    <t>229.249</t>
  </si>
  <si>
    <t>416.830</t>
  </si>
  <si>
    <t>242.112</t>
  </si>
  <si>
    <t>263.043</t>
  </si>
  <si>
    <t>246.992</t>
  </si>
  <si>
    <t>281.420</t>
  </si>
  <si>
    <t>415.187</t>
  </si>
  <si>
    <t>307.00431279,</t>
  </si>
  <si>
    <t>285.83124716,</t>
  </si>
  <si>
    <t>317.08807195,</t>
  </si>
  <si>
    <t>310.90735357,</t>
  </si>
  <si>
    <t>283.84016894,</t>
  </si>
  <si>
    <t>383.42466689,</t>
  </si>
  <si>
    <t>325.59337209,</t>
  </si>
  <si>
    <t>232.24619001,</t>
  </si>
  <si>
    <t>344.72079342,</t>
  </si>
  <si>
    <t>259.27106089,</t>
  </si>
  <si>
    <t>258.79761012,</t>
  </si>
  <si>
    <t>349.58571131,</t>
  </si>
  <si>
    <t>280.2467958</t>
  </si>
  <si>
    <t>,</t>
  </si>
  <si>
    <t>252.42401082,</t>
  </si>
  <si>
    <t>410.66868133,</t>
  </si>
  <si>
    <t>252.5873332</t>
  </si>
  <si>
    <t>277.57129497,</t>
  </si>
  <si>
    <t>254.42779233,</t>
  </si>
  <si>
    <t>301.72195731,</t>
  </si>
  <si>
    <t>409.00452192</t>
  </si>
  <si>
    <t>n</t>
  </si>
  <si>
    <t>f(t^3)</t>
  </si>
  <si>
    <t>g(t^4)</t>
  </si>
  <si>
    <t>s(c*t^2)</t>
  </si>
  <si>
    <t>d(t^2)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</si>
</sst>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i/>
      <sz val="11"/>
      <color theme="1"/>
      <name val="Calibri"/>
      <charset val="204"/>
      <scheme val="minor"/>
    </font>
    <font>
      <sz val="11"/>
      <color theme="1"/>
      <name val="Calibri"/>
      <charset val="204"/>
    </font>
    <font>
      <sz val="8"/>
      <color rgb="FF21212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4" fillId="0" borderId="10" xfId="0" applyFont="1" applyBorder="1"/>
    <xf numFmtId="0" fontId="0" fillId="0" borderId="2" xfId="0" applyBorder="1"/>
    <xf numFmtId="0" fontId="0" fillId="0" borderId="1" xfId="0" applyBorder="1"/>
    <xf numFmtId="0" fontId="0" fillId="0" borderId="11" xfId="0" applyBorder="1"/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27" xfId="0" applyBorder="1"/>
    <xf numFmtId="0" fontId="0" fillId="0" borderId="24" xfId="0" applyBorder="1"/>
    <xf numFmtId="0" fontId="0" fillId="0" borderId="30" xfId="0" applyBorder="1" applyAlignment="1">
      <alignment horizontal="center"/>
    </xf>
    <xf numFmtId="11" fontId="0" fillId="0" borderId="25" xfId="0" applyNumberFormat="1" applyBorder="1"/>
    <xf numFmtId="0" fontId="0" fillId="0" borderId="9" xfId="0" applyBorder="1"/>
    <xf numFmtId="0" fontId="0" fillId="0" borderId="5" xfId="0" applyBorder="1"/>
    <xf numFmtId="0" fontId="0" fillId="0" borderId="22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/>
    <xf numFmtId="2" fontId="0" fillId="0" borderId="37" xfId="0" applyNumberFormat="1" applyBorder="1"/>
    <xf numFmtId="0" fontId="0" fillId="0" borderId="39" xfId="0" applyBorder="1"/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/>
    <xf numFmtId="0" fontId="2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2" borderId="35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3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5" xfId="0" applyNumberFormat="1" applyFill="1" applyBorder="1"/>
    <xf numFmtId="2" fontId="0" fillId="2" borderId="22" xfId="0" applyNumberFormat="1" applyFill="1" applyBorder="1"/>
    <xf numFmtId="2" fontId="0" fillId="2" borderId="20" xfId="0" applyNumberFormat="1" applyFill="1" applyBorder="1"/>
    <xf numFmtId="2" fontId="0" fillId="2" borderId="23" xfId="0" applyNumberFormat="1" applyFill="1" applyBorder="1"/>
    <xf numFmtId="11" fontId="0" fillId="2" borderId="26" xfId="0" applyNumberFormat="1" applyFill="1" applyBorder="1"/>
    <xf numFmtId="0" fontId="2" fillId="2" borderId="34" xfId="0" applyFont="1" applyFill="1" applyBorder="1" applyAlignment="1">
      <alignment horizontal="center"/>
    </xf>
    <xf numFmtId="2" fontId="0" fillId="2" borderId="19" xfId="0" applyNumberFormat="1" applyFill="1" applyBorder="1"/>
    <xf numFmtId="0" fontId="2" fillId="2" borderId="12" xfId="0" applyFont="1" applyFill="1" applyBorder="1" applyAlignment="1">
      <alignment horizontal="left"/>
    </xf>
    <xf numFmtId="0" fontId="1" fillId="0" borderId="0" xfId="0" applyFont="1"/>
    <xf numFmtId="0" fontId="2" fillId="0" borderId="40" xfId="0" applyFont="1" applyFill="1" applyBorder="1" applyAlignment="1">
      <alignment horizontal="center"/>
    </xf>
    <xf numFmtId="0" fontId="0" fillId="0" borderId="37" xfId="0" applyFill="1" applyBorder="1"/>
    <xf numFmtId="0" fontId="3" fillId="0" borderId="0" xfId="0" applyFont="1" applyFill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5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Лист2!$C$4:$C$15</c:f>
              <c:numCache>
                <c:formatCode>General</c:formatCode>
                <c:ptCount val="12"/>
                <c:pt idx="0">
                  <c:v>24</c:v>
                </c:pt>
                <c:pt idx="1">
                  <c:v>29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59</c:v>
                </c:pt>
                <c:pt idx="8">
                  <c:v>64</c:v>
                </c:pt>
                <c:pt idx="9">
                  <c:v>69</c:v>
                </c:pt>
                <c:pt idx="10">
                  <c:v>74</c:v>
                </c:pt>
                <c:pt idx="11">
                  <c:v>79</c:v>
                </c:pt>
              </c:numCache>
            </c:numRef>
          </c:xVal>
          <c:yVal>
            <c:numRef>
              <c:f>Лист2!$D$4:$D$15</c:f>
              <c:numCache>
                <c:formatCode>General</c:formatCode>
                <c:ptCount val="12"/>
                <c:pt idx="0">
                  <c:v>33</c:v>
                </c:pt>
                <c:pt idx="1">
                  <c:v>69</c:v>
                </c:pt>
                <c:pt idx="2">
                  <c:v>51</c:v>
                </c:pt>
                <c:pt idx="3">
                  <c:v>33</c:v>
                </c:pt>
                <c:pt idx="4">
                  <c:v>40</c:v>
                </c:pt>
                <c:pt idx="5">
                  <c:v>13</c:v>
                </c:pt>
                <c:pt idx="6">
                  <c:v>11</c:v>
                </c:pt>
                <c:pt idx="7">
                  <c:v>98</c:v>
                </c:pt>
                <c:pt idx="8">
                  <c:v>32</c:v>
                </c:pt>
                <c:pt idx="9">
                  <c:v>48</c:v>
                </c:pt>
                <c:pt idx="10">
                  <c:v>32</c:v>
                </c:pt>
                <c:pt idx="11">
                  <c:v>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98-43A0-B5C1-0301BCA824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Лист2!$C$4:$C$15</c:f>
              <c:numCache>
                <c:formatCode>General</c:formatCode>
                <c:ptCount val="12"/>
                <c:pt idx="0">
                  <c:v>24</c:v>
                </c:pt>
                <c:pt idx="1">
                  <c:v>29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59</c:v>
                </c:pt>
                <c:pt idx="8">
                  <c:v>64</c:v>
                </c:pt>
                <c:pt idx="9">
                  <c:v>69</c:v>
                </c:pt>
                <c:pt idx="10">
                  <c:v>74</c:v>
                </c:pt>
                <c:pt idx="11">
                  <c:v>79</c:v>
                </c:pt>
              </c:numCache>
            </c:numRef>
          </c:xVal>
          <c:yVal>
            <c:numRef>
              <c:f>Лист2!$G$4:$G$15</c:f>
              <c:numCache>
                <c:formatCode>General</c:formatCode>
                <c:ptCount val="12"/>
                <c:pt idx="0">
                  <c:v>35.57352941176471</c:v>
                </c:pt>
                <c:pt idx="1">
                  <c:v>37.57205882352941</c:v>
                </c:pt>
                <c:pt idx="2">
                  <c:v>39.570588235294117</c:v>
                </c:pt>
                <c:pt idx="3">
                  <c:v>41.569117647058825</c:v>
                </c:pt>
                <c:pt idx="4">
                  <c:v>43.567647058823525</c:v>
                </c:pt>
                <c:pt idx="5">
                  <c:v>45.566176470588232</c:v>
                </c:pt>
                <c:pt idx="6">
                  <c:v>47.564705882352939</c:v>
                </c:pt>
                <c:pt idx="7">
                  <c:v>49.563235294117646</c:v>
                </c:pt>
                <c:pt idx="8">
                  <c:v>51.561764705882354</c:v>
                </c:pt>
                <c:pt idx="9">
                  <c:v>53.560294117647061</c:v>
                </c:pt>
                <c:pt idx="10">
                  <c:v>55.558823529411768</c:v>
                </c:pt>
                <c:pt idx="11">
                  <c:v>57.557352941176475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298-43A0-B5C1-0301BCA824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Лист2!$C$4:$C$15</c:f>
              <c:numCache>
                <c:formatCode>General</c:formatCode>
                <c:ptCount val="12"/>
                <c:pt idx="0">
                  <c:v>24</c:v>
                </c:pt>
                <c:pt idx="1">
                  <c:v>29</c:v>
                </c:pt>
                <c:pt idx="2">
                  <c:v>34</c:v>
                </c:pt>
                <c:pt idx="3">
                  <c:v>39</c:v>
                </c:pt>
                <c:pt idx="4">
                  <c:v>44</c:v>
                </c:pt>
                <c:pt idx="5">
                  <c:v>49</c:v>
                </c:pt>
                <c:pt idx="6">
                  <c:v>54</c:v>
                </c:pt>
                <c:pt idx="7">
                  <c:v>59</c:v>
                </c:pt>
                <c:pt idx="8">
                  <c:v>64</c:v>
                </c:pt>
                <c:pt idx="9">
                  <c:v>69</c:v>
                </c:pt>
                <c:pt idx="10">
                  <c:v>74</c:v>
                </c:pt>
                <c:pt idx="11">
                  <c:v>79</c:v>
                </c:pt>
              </c:numCache>
            </c:numRef>
          </c:xVal>
          <c:yVal>
            <c:numRef>
              <c:f>Лист2!$M$4:$M$15</c:f>
              <c:numCache>
                <c:formatCode>General</c:formatCode>
                <c:ptCount val="12"/>
                <c:pt idx="0">
                  <c:v>45.996323529411555</c:v>
                </c:pt>
                <c:pt idx="1">
                  <c:v>43.825735294117493</c:v>
                </c:pt>
                <c:pt idx="2">
                  <c:v>42.25073529411754</c:v>
                </c:pt>
                <c:pt idx="3">
                  <c:v>41.271323529411703</c:v>
                </c:pt>
                <c:pt idx="4">
                  <c:v>40.887499999999974</c:v>
                </c:pt>
                <c:pt idx="5">
                  <c:v>41.099264705882355</c:v>
                </c:pt>
                <c:pt idx="6">
                  <c:v>41.906617647058852</c:v>
                </c:pt>
                <c:pt idx="7">
                  <c:v>43.309558823529457</c:v>
                </c:pt>
                <c:pt idx="8">
                  <c:v>45.308088235294171</c:v>
                </c:pt>
                <c:pt idx="9">
                  <c:v>47.902205882352995</c:v>
                </c:pt>
                <c:pt idx="10">
                  <c:v>51.091911764705941</c:v>
                </c:pt>
                <c:pt idx="11">
                  <c:v>54.877205882352982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298-43A0-B5C1-0301BCA8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5248"/>
        <c:axId val="620542752"/>
      </c:scatterChart>
      <c:valAx>
        <c:axId val="6205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42752"/>
        <c:crosses val="autoZero"/>
        <c:crossBetween val="midCat"/>
      </c:valAx>
      <c:valAx>
        <c:axId val="6205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27214</xdr:colOff>
      <xdr:row>2</xdr:row>
      <xdr:rowOff>58057</xdr:rowOff>
    </xdr:from>
    <xdr:to>
      <xdr:col>23</xdr:col>
      <xdr:colOff>179614</xdr:colOff>
      <xdr:row>20</xdr:row>
      <xdr:rowOff>183243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6"/>
  <sheetViews>
    <sheetView tabSelected="1" topLeftCell="A2" zoomScale="80" zoomScaleNormal="80" workbookViewId="0">
      <selection activeCell="I20" sqref="I20"/>
    </sheetView>
  </sheetViews>
  <sheetFormatPr defaultColWidth="9" defaultRowHeight="14.4" x14ac:dyDescent="0.3"/>
  <cols>
    <col min="2" max="2" width="3" customWidth="1"/>
    <col min="5" max="5" width="11.33203125" customWidth="1"/>
    <col min="7" max="7" width="9.33203125" customWidth="1"/>
    <col min="9" max="9" width="12.44140625" customWidth="1"/>
    <col min="10" max="10" width="9.33203125" customWidth="1"/>
    <col min="11" max="12" width="11.33203125" customWidth="1"/>
    <col min="13" max="13" width="12.44140625" customWidth="1"/>
    <col min="14" max="14" width="24.6640625" customWidth="1"/>
    <col min="15" max="15" width="12.6640625" customWidth="1"/>
    <col min="17" max="17" width="10.77734375" customWidth="1"/>
    <col min="20" max="20" width="11.33203125" customWidth="1"/>
    <col min="22" max="22" width="13" customWidth="1"/>
    <col min="23" max="23" width="14"/>
  </cols>
  <sheetData>
    <row r="2" spans="2:15" ht="15" thickBot="1" x14ac:dyDescent="0.35">
      <c r="G2" t="s">
        <v>0</v>
      </c>
    </row>
    <row r="3" spans="2:15" ht="15" thickBot="1" x14ac:dyDescent="0.35">
      <c r="B3" s="41" t="s">
        <v>1</v>
      </c>
      <c r="C3" s="38" t="s">
        <v>2</v>
      </c>
      <c r="D3" s="36" t="s">
        <v>3</v>
      </c>
      <c r="E3" s="42" t="s">
        <v>4</v>
      </c>
      <c r="F3" s="36" t="s">
        <v>5</v>
      </c>
      <c r="G3" s="42" t="s">
        <v>6</v>
      </c>
      <c r="H3" s="67" t="s">
        <v>7</v>
      </c>
      <c r="I3" s="43" t="s">
        <v>8</v>
      </c>
      <c r="J3" s="38" t="s">
        <v>9</v>
      </c>
      <c r="K3" s="35" t="s">
        <v>10</v>
      </c>
      <c r="L3" s="36" t="s">
        <v>11</v>
      </c>
      <c r="M3" s="42" t="s">
        <v>12</v>
      </c>
      <c r="N3" s="35" t="s">
        <v>13</v>
      </c>
      <c r="O3" s="43" t="s">
        <v>14</v>
      </c>
    </row>
    <row r="4" spans="2:15" x14ac:dyDescent="0.3">
      <c r="B4" s="39">
        <v>1</v>
      </c>
      <c r="C4" s="40">
        <v>24</v>
      </c>
      <c r="D4" s="47">
        <v>33</v>
      </c>
      <c r="E4" s="28">
        <f>C4^2</f>
        <v>576</v>
      </c>
      <c r="F4" s="28">
        <f>C4*D4</f>
        <v>792</v>
      </c>
      <c r="G4" s="44">
        <f t="shared" ref="G4:G19" si="0">$H$26*C4+$J$26</f>
        <v>35.57352941176471</v>
      </c>
      <c r="H4" s="28"/>
      <c r="I4" s="28">
        <f>(D4-G4)^2</f>
        <v>6.6230536332180145</v>
      </c>
      <c r="J4" s="28">
        <f>C4^3</f>
        <v>13824</v>
      </c>
      <c r="K4" s="28">
        <f>C4^4</f>
        <v>331776</v>
      </c>
      <c r="L4" s="28">
        <f>D4*E4</f>
        <v>19008</v>
      </c>
      <c r="M4" s="44">
        <f t="shared" ref="M4:M19" si="1">$I$35*E4+$I$36*C4+$I$37</f>
        <v>45.996323529411555</v>
      </c>
      <c r="N4" s="28"/>
      <c r="O4" s="28">
        <f>(M4-D4)^2</f>
        <v>168.90442528113641</v>
      </c>
    </row>
    <row r="5" spans="2:15" x14ac:dyDescent="0.3">
      <c r="B5" s="23">
        <v>2</v>
      </c>
      <c r="C5" s="30">
        <v>29</v>
      </c>
      <c r="D5" s="48">
        <v>69</v>
      </c>
      <c r="E5" s="26">
        <f t="shared" ref="E5:E19" si="2">C5^2</f>
        <v>841</v>
      </c>
      <c r="F5" s="26">
        <f t="shared" ref="F5:F18" si="3">C5*D5</f>
        <v>2001</v>
      </c>
      <c r="G5" s="45">
        <f t="shared" si="0"/>
        <v>37.57205882352941</v>
      </c>
      <c r="H5" s="26"/>
      <c r="I5" s="26">
        <f t="shared" ref="I5:I19" si="4">(D5-G5)^2</f>
        <v>987.71548659169559</v>
      </c>
      <c r="J5" s="26">
        <f t="shared" ref="J5:J19" si="5">C5^3</f>
        <v>24389</v>
      </c>
      <c r="K5" s="26">
        <f>C5^4</f>
        <v>707281</v>
      </c>
      <c r="L5" s="26">
        <f>D5*E5</f>
        <v>58029</v>
      </c>
      <c r="M5" s="45">
        <f t="shared" si="1"/>
        <v>43.825735294117493</v>
      </c>
      <c r="N5" s="26"/>
      <c r="O5" s="26">
        <f t="shared" ref="O5:O19" si="6">(M5-D5)^2</f>
        <v>633.74360348184166</v>
      </c>
    </row>
    <row r="6" spans="2:15" x14ac:dyDescent="0.3">
      <c r="B6" s="23">
        <v>3</v>
      </c>
      <c r="C6" s="30">
        <v>34</v>
      </c>
      <c r="D6" s="48">
        <v>51</v>
      </c>
      <c r="E6" s="26">
        <f t="shared" si="2"/>
        <v>1156</v>
      </c>
      <c r="F6" s="26">
        <f t="shared" si="3"/>
        <v>1734</v>
      </c>
      <c r="G6" s="45">
        <f t="shared" si="0"/>
        <v>39.570588235294117</v>
      </c>
      <c r="H6" s="26"/>
      <c r="I6" s="26">
        <f t="shared" si="4"/>
        <v>130.63145328719725</v>
      </c>
      <c r="J6" s="26">
        <f t="shared" si="5"/>
        <v>39304</v>
      </c>
      <c r="K6" s="26">
        <f t="shared" ref="K6:K18" si="7">C6^4</f>
        <v>1336336</v>
      </c>
      <c r="L6" s="26">
        <f t="shared" ref="L6:L19" si="8">D6*E6</f>
        <v>58956</v>
      </c>
      <c r="M6" s="45">
        <f t="shared" si="1"/>
        <v>42.25073529411754</v>
      </c>
      <c r="N6" s="26"/>
      <c r="O6" s="26">
        <f t="shared" si="6"/>
        <v>76.549632893600489</v>
      </c>
    </row>
    <row r="7" spans="2:15" x14ac:dyDescent="0.3">
      <c r="B7" s="23">
        <v>4</v>
      </c>
      <c r="C7" s="30">
        <v>39</v>
      </c>
      <c r="D7" s="48">
        <v>33</v>
      </c>
      <c r="E7" s="26">
        <f t="shared" si="2"/>
        <v>1521</v>
      </c>
      <c r="F7" s="26">
        <f t="shared" si="3"/>
        <v>1287</v>
      </c>
      <c r="G7" s="45">
        <f t="shared" si="0"/>
        <v>41.569117647058825</v>
      </c>
      <c r="H7" s="26"/>
      <c r="I7" s="26">
        <f t="shared" si="4"/>
        <v>73.429777249134972</v>
      </c>
      <c r="J7" s="26">
        <f t="shared" si="5"/>
        <v>59319</v>
      </c>
      <c r="K7" s="26">
        <f t="shared" si="7"/>
        <v>2313441</v>
      </c>
      <c r="L7" s="26">
        <f t="shared" si="8"/>
        <v>50193</v>
      </c>
      <c r="M7" s="45">
        <f t="shared" si="1"/>
        <v>41.271323529411703</v>
      </c>
      <c r="N7" s="26"/>
      <c r="O7" s="26">
        <f t="shared" si="6"/>
        <v>68.41479292819966</v>
      </c>
    </row>
    <row r="8" spans="2:15" x14ac:dyDescent="0.3">
      <c r="B8" s="23">
        <v>5</v>
      </c>
      <c r="C8" s="30">
        <v>44</v>
      </c>
      <c r="D8" s="48">
        <v>40</v>
      </c>
      <c r="E8" s="26">
        <f t="shared" si="2"/>
        <v>1936</v>
      </c>
      <c r="F8" s="26">
        <f t="shared" si="3"/>
        <v>1760</v>
      </c>
      <c r="G8" s="45">
        <f t="shared" si="0"/>
        <v>43.567647058823525</v>
      </c>
      <c r="H8" s="26"/>
      <c r="I8" s="26">
        <f t="shared" si="4"/>
        <v>12.728105536332146</v>
      </c>
      <c r="J8" s="26">
        <f t="shared" si="5"/>
        <v>85184</v>
      </c>
      <c r="K8" s="26">
        <f t="shared" si="7"/>
        <v>3748096</v>
      </c>
      <c r="L8" s="26">
        <f t="shared" si="8"/>
        <v>77440</v>
      </c>
      <c r="M8" s="45">
        <f t="shared" si="1"/>
        <v>40.887499999999974</v>
      </c>
      <c r="N8" s="26"/>
      <c r="O8" s="26">
        <f t="shared" si="6"/>
        <v>0.78765624999995465</v>
      </c>
    </row>
    <row r="9" spans="2:15" x14ac:dyDescent="0.3">
      <c r="B9" s="23">
        <v>6</v>
      </c>
      <c r="C9" s="30">
        <v>49</v>
      </c>
      <c r="D9" s="48">
        <v>13</v>
      </c>
      <c r="E9" s="26">
        <f t="shared" si="2"/>
        <v>2401</v>
      </c>
      <c r="F9" s="26">
        <f t="shared" si="3"/>
        <v>637</v>
      </c>
      <c r="G9" s="45">
        <f t="shared" si="0"/>
        <v>45.566176470588232</v>
      </c>
      <c r="H9" s="26"/>
      <c r="I9" s="26">
        <f t="shared" si="4"/>
        <v>1060.5558499134945</v>
      </c>
      <c r="J9" s="26">
        <f t="shared" si="5"/>
        <v>117649</v>
      </c>
      <c r="K9" s="26">
        <f t="shared" si="7"/>
        <v>5764801</v>
      </c>
      <c r="L9" s="26">
        <f t="shared" si="8"/>
        <v>31213</v>
      </c>
      <c r="M9" s="45">
        <f t="shared" si="1"/>
        <v>41.099264705882355</v>
      </c>
      <c r="N9" s="26"/>
      <c r="O9" s="26">
        <f t="shared" si="6"/>
        <v>789.56867701124577</v>
      </c>
    </row>
    <row r="10" spans="2:15" x14ac:dyDescent="0.3">
      <c r="B10" s="23">
        <v>7</v>
      </c>
      <c r="C10" s="30">
        <v>54</v>
      </c>
      <c r="D10" s="48">
        <v>11</v>
      </c>
      <c r="E10" s="26">
        <f t="shared" si="2"/>
        <v>2916</v>
      </c>
      <c r="F10" s="26">
        <f t="shared" si="3"/>
        <v>594</v>
      </c>
      <c r="G10" s="45">
        <f t="shared" si="0"/>
        <v>47.564705882352939</v>
      </c>
      <c r="H10" s="26"/>
      <c r="I10" s="26">
        <f t="shared" si="4"/>
        <v>1336.9777162629757</v>
      </c>
      <c r="J10" s="26">
        <f t="shared" si="5"/>
        <v>157464</v>
      </c>
      <c r="K10" s="26">
        <f t="shared" si="7"/>
        <v>8503056</v>
      </c>
      <c r="L10" s="26">
        <f t="shared" si="8"/>
        <v>32076</v>
      </c>
      <c r="M10" s="45">
        <f t="shared" si="1"/>
        <v>41.906617647058852</v>
      </c>
      <c r="N10" s="26"/>
      <c r="O10" s="26">
        <f t="shared" si="6"/>
        <v>955.21901438148961</v>
      </c>
    </row>
    <row r="11" spans="2:15" x14ac:dyDescent="0.3">
      <c r="B11" s="23">
        <v>8</v>
      </c>
      <c r="C11" s="30">
        <v>59</v>
      </c>
      <c r="D11" s="48">
        <v>98</v>
      </c>
      <c r="E11" s="26">
        <f t="shared" si="2"/>
        <v>3481</v>
      </c>
      <c r="F11" s="26">
        <f t="shared" si="3"/>
        <v>5782</v>
      </c>
      <c r="G11" s="45">
        <f t="shared" si="0"/>
        <v>49.563235294117646</v>
      </c>
      <c r="H11" s="26"/>
      <c r="I11" s="26">
        <f t="shared" si="4"/>
        <v>2346.1201751730105</v>
      </c>
      <c r="J11" s="26">
        <f t="shared" si="5"/>
        <v>205379</v>
      </c>
      <c r="K11" s="26">
        <f t="shared" si="7"/>
        <v>12117361</v>
      </c>
      <c r="L11" s="26">
        <f t="shared" si="8"/>
        <v>341138</v>
      </c>
      <c r="M11" s="45">
        <f t="shared" si="1"/>
        <v>43.309558823529457</v>
      </c>
      <c r="N11" s="26"/>
      <c r="O11" s="26">
        <f t="shared" si="6"/>
        <v>2991.0443560769845</v>
      </c>
    </row>
    <row r="12" spans="2:15" x14ac:dyDescent="0.3">
      <c r="B12" s="23">
        <v>9</v>
      </c>
      <c r="C12" s="30">
        <v>64</v>
      </c>
      <c r="D12" s="48">
        <v>32</v>
      </c>
      <c r="E12" s="26">
        <f t="shared" si="2"/>
        <v>4096</v>
      </c>
      <c r="F12" s="26">
        <f t="shared" si="3"/>
        <v>2048</v>
      </c>
      <c r="G12" s="45">
        <f t="shared" si="0"/>
        <v>51.561764705882354</v>
      </c>
      <c r="H12" s="26"/>
      <c r="I12" s="26">
        <f t="shared" si="4"/>
        <v>382.66263840830453</v>
      </c>
      <c r="J12" s="26">
        <f t="shared" si="5"/>
        <v>262144</v>
      </c>
      <c r="K12" s="26">
        <f t="shared" si="7"/>
        <v>16777216</v>
      </c>
      <c r="L12" s="26">
        <f t="shared" si="8"/>
        <v>131072</v>
      </c>
      <c r="M12" s="45">
        <f t="shared" si="1"/>
        <v>45.308088235294171</v>
      </c>
      <c r="N12" s="26"/>
      <c r="O12" s="26">
        <f>(M12-D12)^2</f>
        <v>177.10521247837514</v>
      </c>
    </row>
    <row r="13" spans="2:15" x14ac:dyDescent="0.3">
      <c r="B13" s="23">
        <v>10</v>
      </c>
      <c r="C13" s="30">
        <v>69</v>
      </c>
      <c r="D13" s="48">
        <v>48</v>
      </c>
      <c r="E13" s="26">
        <f t="shared" si="2"/>
        <v>4761</v>
      </c>
      <c r="F13" s="26">
        <f t="shared" si="3"/>
        <v>3312</v>
      </c>
      <c r="G13" s="45">
        <f t="shared" si="0"/>
        <v>53.560294117647061</v>
      </c>
      <c r="H13" s="26"/>
      <c r="I13" s="26">
        <f t="shared" si="4"/>
        <v>30.916870674740508</v>
      </c>
      <c r="J13" s="26">
        <f t="shared" si="5"/>
        <v>328509</v>
      </c>
      <c r="K13" s="26">
        <f t="shared" si="7"/>
        <v>22667121</v>
      </c>
      <c r="L13" s="26">
        <f t="shared" si="8"/>
        <v>228528</v>
      </c>
      <c r="M13" s="45">
        <f t="shared" si="1"/>
        <v>47.902205882352995</v>
      </c>
      <c r="N13" s="26"/>
      <c r="O13" s="26">
        <f t="shared" si="6"/>
        <v>9.5636894463563341E-3</v>
      </c>
    </row>
    <row r="14" spans="2:15" x14ac:dyDescent="0.3">
      <c r="B14" s="23">
        <v>11</v>
      </c>
      <c r="C14" s="30">
        <v>74</v>
      </c>
      <c r="D14" s="48">
        <v>32</v>
      </c>
      <c r="E14" s="26">
        <f t="shared" si="2"/>
        <v>5476</v>
      </c>
      <c r="F14" s="26">
        <f t="shared" si="3"/>
        <v>2368</v>
      </c>
      <c r="G14" s="45">
        <f t="shared" si="0"/>
        <v>55.558823529411768</v>
      </c>
      <c r="H14" s="26"/>
      <c r="I14" s="26">
        <f t="shared" si="4"/>
        <v>555.01816608996558</v>
      </c>
      <c r="J14" s="26">
        <f t="shared" si="5"/>
        <v>405224</v>
      </c>
      <c r="K14" s="26">
        <f t="shared" si="7"/>
        <v>29986576</v>
      </c>
      <c r="L14" s="26">
        <f t="shared" si="8"/>
        <v>175232</v>
      </c>
      <c r="M14" s="45">
        <f t="shared" si="1"/>
        <v>51.091911764705941</v>
      </c>
      <c r="N14" s="26"/>
      <c r="O14" s="26">
        <f t="shared" si="6"/>
        <v>364.50109483131712</v>
      </c>
    </row>
    <row r="15" spans="2:15" x14ac:dyDescent="0.3">
      <c r="B15" s="29">
        <v>12</v>
      </c>
      <c r="C15" s="30">
        <v>79</v>
      </c>
      <c r="D15" s="48">
        <v>99</v>
      </c>
      <c r="E15" s="26">
        <f t="shared" si="2"/>
        <v>6241</v>
      </c>
      <c r="F15" s="26">
        <f t="shared" si="3"/>
        <v>7821</v>
      </c>
      <c r="G15" s="45">
        <f t="shared" si="0"/>
        <v>57.557352941176475</v>
      </c>
      <c r="H15" s="26"/>
      <c r="I15" s="26">
        <f t="shared" si="4"/>
        <v>1717.4929952422142</v>
      </c>
      <c r="J15" s="26">
        <f t="shared" si="5"/>
        <v>493039</v>
      </c>
      <c r="K15" s="26">
        <f t="shared" si="7"/>
        <v>38950081</v>
      </c>
      <c r="L15" s="26">
        <f t="shared" si="8"/>
        <v>617859</v>
      </c>
      <c r="M15" s="45">
        <f t="shared" si="1"/>
        <v>54.877205882352982</v>
      </c>
      <c r="N15" s="26"/>
      <c r="O15" s="26">
        <f t="shared" si="6"/>
        <v>1946.8209607482663</v>
      </c>
    </row>
    <row r="16" spans="2:15" x14ac:dyDescent="0.3">
      <c r="B16" s="23">
        <v>13</v>
      </c>
      <c r="C16" s="30">
        <v>84</v>
      </c>
      <c r="D16" s="48">
        <v>89</v>
      </c>
      <c r="E16" s="26">
        <f t="shared" si="2"/>
        <v>7056</v>
      </c>
      <c r="F16" s="26">
        <f t="shared" si="3"/>
        <v>7476</v>
      </c>
      <c r="G16" s="45">
        <f t="shared" si="0"/>
        <v>59.555882352941182</v>
      </c>
      <c r="H16" s="26"/>
      <c r="I16" s="26">
        <f t="shared" si="4"/>
        <v>866.95606401384043</v>
      </c>
      <c r="J16" s="26">
        <f t="shared" si="5"/>
        <v>592704</v>
      </c>
      <c r="K16" s="26">
        <f t="shared" si="7"/>
        <v>49787136</v>
      </c>
      <c r="L16" s="26">
        <f t="shared" si="8"/>
        <v>627984</v>
      </c>
      <c r="M16" s="45">
        <f t="shared" si="1"/>
        <v>59.258088235294153</v>
      </c>
      <c r="N16" s="26"/>
      <c r="O16" s="26">
        <f t="shared" si="6"/>
        <v>884.5813154195481</v>
      </c>
    </row>
    <row r="17" spans="2:24" x14ac:dyDescent="0.3">
      <c r="B17" s="29">
        <v>14</v>
      </c>
      <c r="C17" s="30">
        <v>89</v>
      </c>
      <c r="D17" s="48">
        <v>11</v>
      </c>
      <c r="E17" s="26">
        <f>C17^2</f>
        <v>7921</v>
      </c>
      <c r="F17" s="26">
        <f>C17*D17</f>
        <v>979</v>
      </c>
      <c r="G17" s="45">
        <f t="shared" si="0"/>
        <v>61.55441176470589</v>
      </c>
      <c r="H17" s="26"/>
      <c r="I17" s="26">
        <f t="shared" si="4"/>
        <v>2555.7485488754332</v>
      </c>
      <c r="J17" s="26">
        <f t="shared" si="5"/>
        <v>704969</v>
      </c>
      <c r="K17" s="26">
        <f t="shared" si="7"/>
        <v>62742241</v>
      </c>
      <c r="L17" s="26">
        <f t="shared" si="8"/>
        <v>87131</v>
      </c>
      <c r="M17" s="45">
        <f t="shared" si="1"/>
        <v>64.234558823529412</v>
      </c>
      <c r="N17" s="26"/>
      <c r="O17" s="26">
        <f t="shared" si="6"/>
        <v>2833.9182531358133</v>
      </c>
    </row>
    <row r="18" spans="2:24" x14ac:dyDescent="0.3">
      <c r="B18" s="23">
        <v>15</v>
      </c>
      <c r="C18" s="30">
        <v>94</v>
      </c>
      <c r="D18" s="48">
        <v>58</v>
      </c>
      <c r="E18" s="26">
        <f t="shared" si="2"/>
        <v>8836</v>
      </c>
      <c r="F18" s="26">
        <f t="shared" si="3"/>
        <v>5452</v>
      </c>
      <c r="G18" s="45">
        <f t="shared" si="0"/>
        <v>63.552941176470583</v>
      </c>
      <c r="H18" s="26"/>
      <c r="I18" s="26">
        <f t="shared" si="4"/>
        <v>30.835155709342498</v>
      </c>
      <c r="J18" s="26">
        <f t="shared" si="5"/>
        <v>830584</v>
      </c>
      <c r="K18" s="26">
        <f t="shared" si="7"/>
        <v>78074896</v>
      </c>
      <c r="L18" s="26">
        <f t="shared" si="8"/>
        <v>512488</v>
      </c>
      <c r="M18" s="45">
        <f t="shared" si="1"/>
        <v>69.8066176470588</v>
      </c>
      <c r="N18" s="26"/>
      <c r="O18" s="26">
        <f t="shared" si="6"/>
        <v>139.39622026384029</v>
      </c>
    </row>
    <row r="19" spans="2:24" ht="15" thickBot="1" x14ac:dyDescent="0.35">
      <c r="B19" s="29">
        <v>16</v>
      </c>
      <c r="C19" s="31">
        <v>99</v>
      </c>
      <c r="D19" s="49">
        <v>92</v>
      </c>
      <c r="E19" s="3">
        <f t="shared" si="2"/>
        <v>9801</v>
      </c>
      <c r="F19" s="3">
        <f>C19*D19</f>
        <v>9108</v>
      </c>
      <c r="G19" s="46">
        <f t="shared" si="0"/>
        <v>65.55147058823529</v>
      </c>
      <c r="H19" s="3"/>
      <c r="I19" s="3">
        <f t="shared" si="4"/>
        <v>699.52470804498296</v>
      </c>
      <c r="J19" s="3">
        <f t="shared" si="5"/>
        <v>970299</v>
      </c>
      <c r="K19" s="3">
        <f>C19^4</f>
        <v>96059601</v>
      </c>
      <c r="L19" s="3">
        <f t="shared" si="8"/>
        <v>901692</v>
      </c>
      <c r="M19" s="46">
        <f t="shared" si="1"/>
        <v>75.974264705882291</v>
      </c>
      <c r="N19" s="3"/>
      <c r="O19" s="3">
        <f t="shared" si="6"/>
        <v>256.82419171713002</v>
      </c>
    </row>
    <row r="20" spans="2:24" ht="15" thickBot="1" x14ac:dyDescent="0.35">
      <c r="B20" s="17"/>
      <c r="C20" s="32">
        <f>SUM(C4:C19)</f>
        <v>984</v>
      </c>
      <c r="D20" s="32">
        <f>SUM(D4:D19)</f>
        <v>809</v>
      </c>
      <c r="E20" s="32">
        <f>SUM(E4:E19)</f>
        <v>69016</v>
      </c>
      <c r="F20" s="32">
        <f>SUM(F4:F19)</f>
        <v>53151</v>
      </c>
      <c r="G20" s="32">
        <f>SUM(G4:G19)</f>
        <v>808.99999999999989</v>
      </c>
      <c r="H20" s="68">
        <f>2*B19*2*E20-(2*C20)^2</f>
        <v>544000</v>
      </c>
      <c r="I20" s="32">
        <f>SUM(I4:I19)</f>
        <v>12793.936764705883</v>
      </c>
      <c r="J20" s="32">
        <f>SUM(J4:J19)</f>
        <v>5289984</v>
      </c>
      <c r="K20" s="32">
        <f>SUM(K4:K19)</f>
        <v>429867016</v>
      </c>
      <c r="L20" s="32">
        <f>SUM(L4:L19)</f>
        <v>3950039</v>
      </c>
      <c r="M20" s="32">
        <f>SUM(M4:M19)</f>
        <v>808.99999999999977</v>
      </c>
      <c r="N20" s="33">
        <f>T30</f>
        <v>1.9135189202833664E+17</v>
      </c>
      <c r="O20" s="8">
        <f>SUM(O4:O19)</f>
        <v>12287.388970588234</v>
      </c>
    </row>
    <row r="21" spans="2:24" ht="15" thickBot="1" x14ac:dyDescent="0.35">
      <c r="B21" s="34"/>
      <c r="C21" s="35" t="s">
        <v>15</v>
      </c>
      <c r="D21" s="35" t="s">
        <v>16</v>
      </c>
      <c r="E21" s="35" t="s">
        <v>17</v>
      </c>
      <c r="F21" s="36" t="s">
        <v>18</v>
      </c>
      <c r="G21" s="34"/>
      <c r="H21" s="67" t="s">
        <v>7</v>
      </c>
      <c r="I21" s="37"/>
      <c r="J21" s="38" t="s">
        <v>19</v>
      </c>
      <c r="K21" s="35" t="s">
        <v>20</v>
      </c>
      <c r="L21" s="36" t="s">
        <v>21</v>
      </c>
      <c r="M21" s="34"/>
      <c r="N21" s="67" t="s">
        <v>13</v>
      </c>
      <c r="O21" s="37"/>
    </row>
    <row r="22" spans="2:24" x14ac:dyDescent="0.3">
      <c r="E22" s="69" t="s">
        <v>22</v>
      </c>
      <c r="L22" t="s">
        <v>89</v>
      </c>
      <c r="M22" t="s">
        <v>15</v>
      </c>
      <c r="N22" t="s">
        <v>85</v>
      </c>
      <c r="O22" t="s">
        <v>16</v>
      </c>
    </row>
    <row r="23" spans="2:24" x14ac:dyDescent="0.3">
      <c r="C23" t="s">
        <v>15</v>
      </c>
      <c r="D23" t="s">
        <v>85</v>
      </c>
      <c r="L23" t="s">
        <v>86</v>
      </c>
      <c r="M23" t="s">
        <v>17</v>
      </c>
      <c r="N23" t="s">
        <v>15</v>
      </c>
      <c r="O23" t="s">
        <v>18</v>
      </c>
    </row>
    <row r="24" spans="2:24" ht="15" thickBot="1" x14ac:dyDescent="0.35">
      <c r="C24" t="s">
        <v>17</v>
      </c>
      <c r="D24" t="s">
        <v>15</v>
      </c>
      <c r="L24" t="s">
        <v>87</v>
      </c>
      <c r="M24" t="s">
        <v>19</v>
      </c>
      <c r="N24" t="s">
        <v>17</v>
      </c>
      <c r="O24" t="s">
        <v>88</v>
      </c>
    </row>
    <row r="25" spans="2:24" ht="15" thickBot="1" x14ac:dyDescent="0.35">
      <c r="B25" s="5"/>
      <c r="C25" s="6">
        <f>C20</f>
        <v>984</v>
      </c>
      <c r="D25" s="7">
        <f>B19</f>
        <v>16</v>
      </c>
      <c r="E25" s="8">
        <f>D20</f>
        <v>809</v>
      </c>
      <c r="F25" t="s">
        <v>16</v>
      </c>
      <c r="G25" s="75" t="s">
        <v>23</v>
      </c>
      <c r="H25" s="76"/>
      <c r="I25" s="21"/>
      <c r="J25" s="21"/>
      <c r="K25" s="80" t="s">
        <v>24</v>
      </c>
      <c r="L25" s="4">
        <f>E20</f>
        <v>69016</v>
      </c>
      <c r="M25" s="4">
        <f>C20</f>
        <v>984</v>
      </c>
      <c r="N25" s="4">
        <f>B19</f>
        <v>16</v>
      </c>
      <c r="O25" s="22">
        <f>D20</f>
        <v>809</v>
      </c>
      <c r="Q25" s="65" t="s">
        <v>25</v>
      </c>
      <c r="R25" s="63"/>
      <c r="S25" s="52"/>
      <c r="T25" s="21"/>
      <c r="U25" s="21"/>
      <c r="V25" s="21"/>
      <c r="W25" s="21"/>
      <c r="X25" s="27"/>
    </row>
    <row r="26" spans="2:24" ht="15" thickBot="1" x14ac:dyDescent="0.35">
      <c r="B26" s="9" t="s">
        <v>24</v>
      </c>
      <c r="C26" s="10">
        <f>E20</f>
        <v>69016</v>
      </c>
      <c r="D26" s="11">
        <f>C20</f>
        <v>984</v>
      </c>
      <c r="E26" s="12">
        <f>F20</f>
        <v>53151</v>
      </c>
      <c r="F26" t="s">
        <v>18</v>
      </c>
      <c r="G26" s="53" t="s">
        <v>26</v>
      </c>
      <c r="H26" s="54">
        <f>H29</f>
        <v>0.39970588235294119</v>
      </c>
      <c r="I26" s="55" t="s">
        <v>27</v>
      </c>
      <c r="J26" s="55">
        <f>H30</f>
        <v>25.980588235294118</v>
      </c>
      <c r="K26" s="73"/>
      <c r="L26" s="1">
        <f>J20</f>
        <v>5289984</v>
      </c>
      <c r="M26" s="1">
        <f>L25</f>
        <v>69016</v>
      </c>
      <c r="N26" s="1">
        <f>M25</f>
        <v>984</v>
      </c>
      <c r="O26" s="20">
        <f>F20</f>
        <v>53151</v>
      </c>
      <c r="Q26" s="53" t="s">
        <v>41</v>
      </c>
      <c r="R26" s="64">
        <f>I35</f>
        <v>1.1911764705882221E-2</v>
      </c>
      <c r="S26" s="55" t="s">
        <v>28</v>
      </c>
      <c r="T26" s="55" t="s">
        <v>29</v>
      </c>
      <c r="U26" s="64">
        <f>I36</f>
        <v>-1.06544117647057</v>
      </c>
      <c r="V26" s="55" t="s">
        <v>2</v>
      </c>
      <c r="W26" s="55" t="s">
        <v>29</v>
      </c>
      <c r="X26" s="61">
        <f>I37</f>
        <v>64.705735294117076</v>
      </c>
    </row>
    <row r="27" spans="2:24" x14ac:dyDescent="0.3">
      <c r="B27" s="13"/>
      <c r="C27" t="s">
        <v>16</v>
      </c>
      <c r="D27" t="s">
        <v>85</v>
      </c>
      <c r="E27" s="50">
        <f>C25*D26-D25*C26</f>
        <v>-136000</v>
      </c>
      <c r="H27" s="14"/>
      <c r="K27" s="73"/>
      <c r="L27" s="1">
        <f>K20</f>
        <v>429867016</v>
      </c>
      <c r="M27" s="1">
        <f>L26</f>
        <v>5289984</v>
      </c>
      <c r="N27" s="1">
        <f>M26</f>
        <v>69016</v>
      </c>
      <c r="O27" s="20">
        <f>L20</f>
        <v>3950039</v>
      </c>
    </row>
    <row r="28" spans="2:24" ht="15" thickBot="1" x14ac:dyDescent="0.35">
      <c r="B28" s="13"/>
      <c r="C28" t="s">
        <v>18</v>
      </c>
      <c r="D28" t="s">
        <v>15</v>
      </c>
      <c r="E28" s="15"/>
      <c r="K28" s="81"/>
      <c r="L28" s="1"/>
      <c r="M28" s="1"/>
      <c r="N28" s="1"/>
      <c r="O28" s="58">
        <f>MDETERM(L25:N27)</f>
        <v>-485520000000.00421</v>
      </c>
    </row>
    <row r="29" spans="2:24" x14ac:dyDescent="0.3">
      <c r="B29" s="13"/>
      <c r="C29" s="2">
        <f>E25</f>
        <v>809</v>
      </c>
      <c r="D29" s="16">
        <f>D25</f>
        <v>16</v>
      </c>
      <c r="E29" s="15"/>
      <c r="G29" s="17" t="s">
        <v>30</v>
      </c>
      <c r="H29" s="56">
        <f>E31/E27</f>
        <v>0.39970588235294119</v>
      </c>
      <c r="I29" s="66" t="s">
        <v>42</v>
      </c>
      <c r="K29" s="77"/>
      <c r="L29" s="78"/>
      <c r="M29" s="78"/>
      <c r="N29" s="78"/>
      <c r="O29" s="79"/>
    </row>
    <row r="30" spans="2:24" ht="15" thickBot="1" x14ac:dyDescent="0.35">
      <c r="B30" s="9" t="s">
        <v>31</v>
      </c>
      <c r="C30" s="10">
        <f>E26</f>
        <v>53151</v>
      </c>
      <c r="D30" s="11">
        <f>D26</f>
        <v>984</v>
      </c>
      <c r="E30" s="15"/>
      <c r="G30" s="18" t="s">
        <v>32</v>
      </c>
      <c r="H30" s="57">
        <f>E35/E27</f>
        <v>25.980588235294118</v>
      </c>
      <c r="I30" s="66" t="s">
        <v>43</v>
      </c>
      <c r="K30" s="72" t="s">
        <v>33</v>
      </c>
      <c r="L30" s="1">
        <f>O25</f>
        <v>809</v>
      </c>
      <c r="M30" s="1">
        <f>M25</f>
        <v>984</v>
      </c>
      <c r="N30" s="1">
        <f>N25</f>
        <v>16</v>
      </c>
      <c r="O30" s="24"/>
      <c r="Q30" s="70" t="s">
        <v>13</v>
      </c>
      <c r="R30" t="s">
        <v>35</v>
      </c>
      <c r="T30">
        <f>2*K20*2*E20*2*D20-2*E20^3</f>
        <v>1.9135189202833664E+17</v>
      </c>
    </row>
    <row r="31" spans="2:24" x14ac:dyDescent="0.3">
      <c r="B31" s="13"/>
      <c r="C31" t="s">
        <v>15</v>
      </c>
      <c r="D31" t="s">
        <v>16</v>
      </c>
      <c r="E31" s="50">
        <f>C29*D30-D29*C30</f>
        <v>-54360</v>
      </c>
      <c r="K31" s="73"/>
      <c r="L31" s="1">
        <f t="shared" ref="L31:L32" si="9">O26</f>
        <v>53151</v>
      </c>
      <c r="M31" s="1">
        <f t="shared" ref="M31:N32" si="10">M26</f>
        <v>69016</v>
      </c>
      <c r="N31" s="1">
        <f t="shared" si="10"/>
        <v>984</v>
      </c>
      <c r="O31" s="24"/>
      <c r="Q31" s="26">
        <f>2*K20</f>
        <v>859734032</v>
      </c>
      <c r="R31" s="26">
        <f>Q32</f>
        <v>10579968</v>
      </c>
      <c r="S31" s="26">
        <f>R32</f>
        <v>138032</v>
      </c>
      <c r="T31" s="26"/>
    </row>
    <row r="32" spans="2:24" x14ac:dyDescent="0.3">
      <c r="B32" s="13"/>
      <c r="C32" t="s">
        <v>17</v>
      </c>
      <c r="D32" t="s">
        <v>18</v>
      </c>
      <c r="E32" s="15"/>
      <c r="K32" s="73"/>
      <c r="L32" s="1">
        <f t="shared" si="9"/>
        <v>3950039</v>
      </c>
      <c r="M32" s="1">
        <f t="shared" si="10"/>
        <v>5289984</v>
      </c>
      <c r="N32" s="1">
        <f t="shared" si="10"/>
        <v>69016</v>
      </c>
      <c r="O32" s="24"/>
      <c r="Q32" s="26">
        <f>2*J20</f>
        <v>10579968</v>
      </c>
      <c r="R32" s="26">
        <f>2*E20</f>
        <v>138032</v>
      </c>
      <c r="S32" s="26">
        <f>2*C20</f>
        <v>1968</v>
      </c>
      <c r="T32" s="26"/>
    </row>
    <row r="33" spans="2:20" x14ac:dyDescent="0.3">
      <c r="B33" s="13"/>
      <c r="C33" s="2">
        <f>C25</f>
        <v>984</v>
      </c>
      <c r="D33" s="16">
        <f>E25</f>
        <v>809</v>
      </c>
      <c r="E33" s="15"/>
      <c r="K33" s="81"/>
      <c r="L33" s="1"/>
      <c r="M33" s="1"/>
      <c r="N33" s="1"/>
      <c r="O33" s="58">
        <f>MDETERM(L30:N32)</f>
        <v>-5783399999.9999857</v>
      </c>
      <c r="Q33" s="26">
        <f>R32</f>
        <v>138032</v>
      </c>
      <c r="R33" s="26">
        <f>S32</f>
        <v>1968</v>
      </c>
      <c r="S33" s="26">
        <f>B19</f>
        <v>16</v>
      </c>
      <c r="T33" s="26"/>
    </row>
    <row r="34" spans="2:20" ht="15" thickBot="1" x14ac:dyDescent="0.35">
      <c r="B34" s="9" t="s">
        <v>38</v>
      </c>
      <c r="C34" s="10">
        <f>C26</f>
        <v>69016</v>
      </c>
      <c r="D34" s="11">
        <f>E26</f>
        <v>53151</v>
      </c>
      <c r="E34" s="15"/>
      <c r="K34" s="77"/>
      <c r="L34" s="78"/>
      <c r="M34" s="78"/>
      <c r="N34" s="78"/>
      <c r="O34" s="79"/>
      <c r="Q34" s="26"/>
      <c r="R34" s="26"/>
      <c r="S34" s="26"/>
      <c r="T34" s="26">
        <f>MDETERM(Q31:S33)</f>
        <v>-103877200384000</v>
      </c>
    </row>
    <row r="35" spans="2:20" ht="15" thickBot="1" x14ac:dyDescent="0.35">
      <c r="B35" s="18"/>
      <c r="C35" s="19"/>
      <c r="D35" s="19"/>
      <c r="E35" s="51">
        <f>C33*D34-D33*C34</f>
        <v>-3533360</v>
      </c>
      <c r="H35" s="17" t="s">
        <v>34</v>
      </c>
      <c r="I35" s="59">
        <f>O33/O28</f>
        <v>1.1911764705882221E-2</v>
      </c>
      <c r="K35" s="72" t="s">
        <v>39</v>
      </c>
      <c r="L35" s="1">
        <f>L25</f>
        <v>69016</v>
      </c>
      <c r="M35" s="1">
        <f>O25</f>
        <v>809</v>
      </c>
      <c r="N35" s="1">
        <f>N30</f>
        <v>16</v>
      </c>
      <c r="O35" s="24"/>
    </row>
    <row r="36" spans="2:20" x14ac:dyDescent="0.3">
      <c r="H36" s="13" t="s">
        <v>36</v>
      </c>
      <c r="I36" s="60">
        <f>O38/O28</f>
        <v>-1.06544117647057</v>
      </c>
      <c r="K36" s="73"/>
      <c r="L36" s="1">
        <f>L26</f>
        <v>5289984</v>
      </c>
      <c r="M36" s="1">
        <f>O26</f>
        <v>53151</v>
      </c>
      <c r="N36" s="1">
        <f>N31</f>
        <v>984</v>
      </c>
      <c r="O36" s="24"/>
      <c r="P36" s="82" t="s">
        <v>33</v>
      </c>
      <c r="Q36" t="s">
        <v>16</v>
      </c>
      <c r="R36" t="s">
        <v>15</v>
      </c>
      <c r="S36" t="s">
        <v>85</v>
      </c>
    </row>
    <row r="37" spans="2:20" ht="15" thickBot="1" x14ac:dyDescent="0.35">
      <c r="H37" s="18" t="s">
        <v>37</v>
      </c>
      <c r="I37" s="61">
        <f>O43/O28</f>
        <v>64.705735294117076</v>
      </c>
      <c r="K37" s="73"/>
      <c r="L37" s="1">
        <f>L27</f>
        <v>429867016</v>
      </c>
      <c r="M37" s="1">
        <f>O27</f>
        <v>3950039</v>
      </c>
      <c r="N37" s="1">
        <f>N32</f>
        <v>69016</v>
      </c>
      <c r="O37" s="24"/>
      <c r="Q37" t="s">
        <v>18</v>
      </c>
      <c r="R37" t="s">
        <v>17</v>
      </c>
      <c r="S37" t="s">
        <v>15</v>
      </c>
    </row>
    <row r="38" spans="2:20" x14ac:dyDescent="0.3">
      <c r="K38" s="81"/>
      <c r="L38" s="1"/>
      <c r="M38" s="1"/>
      <c r="N38" s="1"/>
      <c r="O38" s="58">
        <f>MDETERM(L35:N37)</f>
        <v>517292999999.99561</v>
      </c>
      <c r="Q38" t="s">
        <v>88</v>
      </c>
      <c r="R38" t="s">
        <v>19</v>
      </c>
      <c r="S38" t="s">
        <v>17</v>
      </c>
    </row>
    <row r="39" spans="2:20" x14ac:dyDescent="0.3">
      <c r="K39" s="77"/>
      <c r="L39" s="78"/>
      <c r="M39" s="78"/>
      <c r="N39" s="78"/>
      <c r="O39" s="79"/>
    </row>
    <row r="40" spans="2:20" x14ac:dyDescent="0.3">
      <c r="K40" s="72" t="s">
        <v>40</v>
      </c>
      <c r="L40" s="1">
        <f>L25</f>
        <v>69016</v>
      </c>
      <c r="M40" s="1">
        <f t="shared" ref="L40:M42" si="11">M25</f>
        <v>984</v>
      </c>
      <c r="N40" s="1">
        <f>O25</f>
        <v>809</v>
      </c>
      <c r="O40" s="24"/>
      <c r="P40" s="82" t="s">
        <v>39</v>
      </c>
      <c r="Q40" t="s">
        <v>17</v>
      </c>
      <c r="R40" t="s">
        <v>16</v>
      </c>
      <c r="S40" t="s">
        <v>85</v>
      </c>
    </row>
    <row r="41" spans="2:20" x14ac:dyDescent="0.3">
      <c r="K41" s="73"/>
      <c r="L41" s="1">
        <f>L26</f>
        <v>5289984</v>
      </c>
      <c r="M41" s="1">
        <f t="shared" si="11"/>
        <v>69016</v>
      </c>
      <c r="N41" s="1">
        <f>O26</f>
        <v>53151</v>
      </c>
      <c r="O41" s="24"/>
      <c r="Q41" t="s">
        <v>19</v>
      </c>
      <c r="R41" t="s">
        <v>18</v>
      </c>
      <c r="S41" t="s">
        <v>15</v>
      </c>
    </row>
    <row r="42" spans="2:20" x14ac:dyDescent="0.3">
      <c r="K42" s="73"/>
      <c r="L42" s="1">
        <f t="shared" si="11"/>
        <v>429867016</v>
      </c>
      <c r="M42" s="1">
        <f t="shared" si="11"/>
        <v>5289984</v>
      </c>
      <c r="N42" s="1">
        <f>O27</f>
        <v>3950039</v>
      </c>
      <c r="O42" s="24"/>
      <c r="Q42" t="s">
        <v>20</v>
      </c>
      <c r="R42" t="s">
        <v>21</v>
      </c>
      <c r="S42" t="s">
        <v>17</v>
      </c>
    </row>
    <row r="43" spans="2:20" ht="15" thickBot="1" x14ac:dyDescent="0.35">
      <c r="K43" s="74"/>
      <c r="L43" s="25"/>
      <c r="M43" s="25"/>
      <c r="N43" s="25"/>
      <c r="O43" s="62">
        <f>MDETERM(L40:N42)</f>
        <v>-31415928599999.992</v>
      </c>
    </row>
    <row r="44" spans="2:20" x14ac:dyDescent="0.3">
      <c r="P44" s="82" t="s">
        <v>40</v>
      </c>
      <c r="Q44" t="s">
        <v>17</v>
      </c>
      <c r="R44" t="s">
        <v>15</v>
      </c>
      <c r="S44" t="s">
        <v>16</v>
      </c>
    </row>
    <row r="45" spans="2:20" x14ac:dyDescent="0.3">
      <c r="Q45" t="s">
        <v>19</v>
      </c>
      <c r="R45" t="s">
        <v>17</v>
      </c>
      <c r="S45" t="s">
        <v>18</v>
      </c>
    </row>
    <row r="46" spans="2:20" x14ac:dyDescent="0.3">
      <c r="Q46" t="s">
        <v>20</v>
      </c>
      <c r="R46" t="s">
        <v>19</v>
      </c>
      <c r="S46" t="s">
        <v>21</v>
      </c>
    </row>
  </sheetData>
  <mergeCells count="8">
    <mergeCell ref="K40:K43"/>
    <mergeCell ref="G25:H25"/>
    <mergeCell ref="K29:O29"/>
    <mergeCell ref="K34:O34"/>
    <mergeCell ref="K39:O39"/>
    <mergeCell ref="K25:K28"/>
    <mergeCell ref="K30:K33"/>
    <mergeCell ref="K35:K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P2"/>
  <sheetViews>
    <sheetView workbookViewId="0">
      <selection activeCell="D3" sqref="D3"/>
    </sheetView>
  </sheetViews>
  <sheetFormatPr defaultRowHeight="14.4" x14ac:dyDescent="0.3"/>
  <sheetData>
    <row r="2" spans="4:42" x14ac:dyDescent="0.3">
      <c r="D2" s="71" t="s">
        <v>44</v>
      </c>
      <c r="E2">
        <v>56</v>
      </c>
      <c r="F2" t="s">
        <v>45</v>
      </c>
      <c r="G2">
        <v>55</v>
      </c>
      <c r="H2" t="s">
        <v>46</v>
      </c>
      <c r="I2">
        <v>16</v>
      </c>
      <c r="J2" t="s">
        <v>47</v>
      </c>
      <c r="K2">
        <v>9</v>
      </c>
      <c r="L2" t="s">
        <v>48</v>
      </c>
      <c r="M2">
        <v>13</v>
      </c>
      <c r="N2" t="s">
        <v>49</v>
      </c>
      <c r="O2">
        <v>59</v>
      </c>
      <c r="P2" t="s">
        <v>50</v>
      </c>
      <c r="Q2">
        <v>54</v>
      </c>
      <c r="R2" t="s">
        <v>51</v>
      </c>
      <c r="S2">
        <v>14</v>
      </c>
      <c r="T2" t="s">
        <v>52</v>
      </c>
      <c r="U2">
        <v>35</v>
      </c>
      <c r="V2" t="s">
        <v>53</v>
      </c>
      <c r="W2">
        <v>42</v>
      </c>
      <c r="X2" t="s">
        <v>54</v>
      </c>
      <c r="Y2">
        <v>33</v>
      </c>
      <c r="Z2" t="s">
        <v>55</v>
      </c>
      <c r="AA2">
        <v>41</v>
      </c>
      <c r="AB2" t="s">
        <v>56</v>
      </c>
      <c r="AC2">
        <v>20</v>
      </c>
      <c r="AD2" t="s">
        <v>57</v>
      </c>
      <c r="AE2">
        <v>39</v>
      </c>
      <c r="AF2" t="s">
        <v>58</v>
      </c>
      <c r="AG2">
        <v>27</v>
      </c>
      <c r="AH2" t="s">
        <v>59</v>
      </c>
      <c r="AI2">
        <v>6</v>
      </c>
      <c r="AJ2" t="s">
        <v>60</v>
      </c>
      <c r="AK2">
        <v>15</v>
      </c>
      <c r="AL2" t="s">
        <v>61</v>
      </c>
      <c r="AM2">
        <v>10</v>
      </c>
      <c r="AN2" t="s">
        <v>62</v>
      </c>
      <c r="AO2">
        <v>40</v>
      </c>
      <c r="AP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"/>
  <sheetViews>
    <sheetView workbookViewId="0">
      <selection activeCell="C3" sqref="C3"/>
    </sheetView>
  </sheetViews>
  <sheetFormatPr defaultRowHeight="14.4" x14ac:dyDescent="0.3"/>
  <sheetData>
    <row r="3" spans="3:24" x14ac:dyDescent="0.3">
      <c r="C3" s="71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  <c r="Q3" t="s">
        <v>78</v>
      </c>
      <c r="R3" t="s">
        <v>79</v>
      </c>
      <c r="S3" t="s">
        <v>80</v>
      </c>
      <c r="T3" t="s">
        <v>77</v>
      </c>
      <c r="U3" t="s">
        <v>81</v>
      </c>
      <c r="V3" t="s">
        <v>82</v>
      </c>
      <c r="W3" t="s">
        <v>83</v>
      </c>
      <c r="X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Домрачев Матвей</dc:creator>
  <cp:lastModifiedBy>User</cp:lastModifiedBy>
  <dcterms:created xsi:type="dcterms:W3CDTF">2023-11-07T13:14:00Z</dcterms:created>
  <dcterms:modified xsi:type="dcterms:W3CDTF">2023-12-05T18:10:50Z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D413AEB06E1F4B0F9F8513AAEBC4B3B9_12</vt:lpwstr>
  </property>
  <property fmtid="{D5CDD505-2E9C-101B-9397-08002B2CF9AE}" pid="3" name="KSOProductBuildVer">
    <vt:lpwstr>1049-12.2.0.13266</vt:lpwstr>
  </property>
</Properties>
</file>