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60" windowHeight="11760"/>
  </bookViews>
  <sheets>
    <sheet name="H+Al" sheetId="1" r:id="rId1"/>
    <sheet name="Planilha1" sheetId="3" r:id="rId2"/>
  </sheets>
  <calcPr calcId="125725"/>
  <fileRecoveryPr repairLoad="1"/>
</workbook>
</file>

<file path=xl/calcChain.xml><?xml version="1.0" encoding="utf-8"?>
<calcChain xmlns="http://schemas.openxmlformats.org/spreadsheetml/2006/main">
  <c r="F70" i="1"/>
  <c r="F69"/>
  <c r="G69" s="1"/>
  <c r="F84"/>
  <c r="F76"/>
  <c r="F88"/>
  <c r="E89"/>
  <c r="H60"/>
  <c r="I60" s="1"/>
  <c r="F44"/>
  <c r="F43"/>
  <c r="F9"/>
  <c r="F10"/>
  <c r="F11"/>
  <c r="F12"/>
  <c r="F13"/>
  <c r="F14"/>
  <c r="F15"/>
  <c r="F16"/>
  <c r="F17"/>
  <c r="F18"/>
  <c r="F19"/>
  <c r="F20"/>
  <c r="F21"/>
  <c r="F22"/>
  <c r="F23"/>
  <c r="G23" s="1"/>
  <c r="F24"/>
  <c r="F25"/>
  <c r="F27"/>
  <c r="F28"/>
  <c r="F29"/>
  <c r="F30"/>
  <c r="F31"/>
  <c r="F32"/>
  <c r="F33"/>
  <c r="F34"/>
  <c r="F35"/>
  <c r="F36"/>
  <c r="F37"/>
  <c r="F38"/>
  <c r="F39"/>
  <c r="F40"/>
  <c r="F41"/>
  <c r="F45"/>
  <c r="F46"/>
  <c r="F47"/>
  <c r="G47" s="1"/>
  <c r="F48"/>
  <c r="F49"/>
  <c r="F50"/>
  <c r="F51"/>
  <c r="G51" s="1"/>
  <c r="F52"/>
  <c r="F8"/>
  <c r="F7"/>
  <c r="G7" s="1"/>
  <c r="F71"/>
  <c r="F72"/>
  <c r="F73"/>
  <c r="F74"/>
  <c r="F75"/>
  <c r="G75" s="1"/>
  <c r="H75" s="1"/>
  <c r="F77"/>
  <c r="F78"/>
  <c r="F79"/>
  <c r="F80"/>
  <c r="G80" s="1"/>
  <c r="H80" s="1"/>
  <c r="F81"/>
  <c r="F82"/>
  <c r="F83"/>
  <c r="F85"/>
  <c r="F86"/>
  <c r="F87"/>
  <c r="F90"/>
  <c r="G90" s="1"/>
  <c r="H90" s="1"/>
  <c r="F91"/>
  <c r="G91" s="1"/>
  <c r="H91" s="1"/>
  <c r="F92"/>
  <c r="F93"/>
  <c r="F94"/>
  <c r="F95"/>
  <c r="G95" s="1"/>
  <c r="H95" s="1"/>
  <c r="F96"/>
  <c r="F97"/>
  <c r="F98"/>
  <c r="F99"/>
  <c r="G99" s="1"/>
  <c r="H99" s="1"/>
  <c r="F100"/>
  <c r="F101"/>
  <c r="F102"/>
  <c r="F103"/>
  <c r="G103" s="1"/>
  <c r="H103" s="1"/>
  <c r="F104"/>
  <c r="F105"/>
  <c r="G105" s="1"/>
  <c r="F106"/>
  <c r="F107"/>
  <c r="G107" s="1"/>
  <c r="H107" s="1"/>
  <c r="F108"/>
  <c r="F109"/>
  <c r="F110"/>
  <c r="F111"/>
  <c r="G111" s="1"/>
  <c r="H111" s="1"/>
  <c r="F112"/>
  <c r="F89"/>
  <c r="E42"/>
  <c r="F42" s="1"/>
  <c r="E26"/>
  <c r="F26" s="1"/>
  <c r="B118"/>
  <c r="B119" s="1"/>
  <c r="C117"/>
  <c r="H119"/>
  <c r="I119" s="1"/>
  <c r="I118"/>
  <c r="I117"/>
  <c r="I116"/>
  <c r="G108" l="1"/>
  <c r="H108" s="1"/>
  <c r="G96"/>
  <c r="H96" s="1"/>
  <c r="G72"/>
  <c r="H72" s="1"/>
  <c r="C118"/>
  <c r="G89"/>
  <c r="H89" s="1"/>
  <c r="G109"/>
  <c r="H109" s="1"/>
  <c r="H105"/>
  <c r="G101"/>
  <c r="H101" s="1"/>
  <c r="G97"/>
  <c r="H97" s="1"/>
  <c r="G93"/>
  <c r="H93" s="1"/>
  <c r="G87"/>
  <c r="H87" s="1"/>
  <c r="G82"/>
  <c r="H82" s="1"/>
  <c r="G78"/>
  <c r="H78" s="1"/>
  <c r="G73"/>
  <c r="H73" s="1"/>
  <c r="G70"/>
  <c r="H70" s="1"/>
  <c r="G83"/>
  <c r="H83" s="1"/>
  <c r="G74"/>
  <c r="H74" s="1"/>
  <c r="G88"/>
  <c r="H88" s="1"/>
  <c r="G92"/>
  <c r="H92" s="1"/>
  <c r="G86"/>
  <c r="H86" s="1"/>
  <c r="G71"/>
  <c r="H71" s="1"/>
  <c r="G41"/>
  <c r="G102"/>
  <c r="H102" s="1"/>
  <c r="G79"/>
  <c r="H79" s="1"/>
  <c r="G110"/>
  <c r="H110" s="1"/>
  <c r="G106"/>
  <c r="H106" s="1"/>
  <c r="G98"/>
  <c r="H98" s="1"/>
  <c r="G94"/>
  <c r="H94" s="1"/>
  <c r="G35"/>
  <c r="G85"/>
  <c r="H85" s="1"/>
  <c r="G76"/>
  <c r="H76" s="1"/>
  <c r="G112"/>
  <c r="H112" s="1"/>
  <c r="G100"/>
  <c r="H100" s="1"/>
  <c r="H69"/>
  <c r="G84"/>
  <c r="H84" s="1"/>
  <c r="G104"/>
  <c r="H104" s="1"/>
  <c r="G77"/>
  <c r="H77" s="1"/>
  <c r="G81"/>
  <c r="H81" s="1"/>
  <c r="G42"/>
  <c r="G37"/>
  <c r="G33"/>
  <c r="G29"/>
  <c r="G52"/>
  <c r="G48"/>
  <c r="G38"/>
  <c r="G34"/>
  <c r="G30"/>
  <c r="G25"/>
  <c r="G21"/>
  <c r="G17"/>
  <c r="G13"/>
  <c r="H7"/>
  <c r="G26"/>
  <c r="G8"/>
  <c r="H8" s="1"/>
  <c r="G22"/>
  <c r="G18"/>
  <c r="G14"/>
  <c r="G10"/>
  <c r="G49"/>
  <c r="G50"/>
  <c r="G36"/>
  <c r="G28"/>
  <c r="G27"/>
  <c r="G19"/>
  <c r="G20"/>
  <c r="G9"/>
  <c r="H9" s="1"/>
  <c r="G45"/>
  <c r="G46"/>
  <c r="G39"/>
  <c r="G40"/>
  <c r="G31"/>
  <c r="G32"/>
  <c r="G15"/>
  <c r="G16"/>
  <c r="G11"/>
  <c r="G12"/>
  <c r="G24"/>
  <c r="G43"/>
  <c r="G44"/>
  <c r="C119"/>
  <c r="C11" i="3"/>
  <c r="B5"/>
  <c r="H6"/>
  <c r="G6"/>
  <c r="H5"/>
  <c r="H4"/>
  <c r="C4"/>
  <c r="H3"/>
  <c r="C120" i="1" l="1"/>
  <c r="H63" s="1"/>
  <c r="I82" s="1"/>
  <c r="J82" s="1"/>
  <c r="K82" s="1"/>
  <c r="L82" s="1"/>
  <c r="B120"/>
  <c r="C5" i="3"/>
  <c r="C7" s="1"/>
  <c r="C6"/>
  <c r="C58" i="1"/>
  <c r="B59"/>
  <c r="B60" s="1"/>
  <c r="C60" s="1"/>
  <c r="I84" l="1"/>
  <c r="J84" s="1"/>
  <c r="K84" s="1"/>
  <c r="L84" s="1"/>
  <c r="I81"/>
  <c r="J81" s="1"/>
  <c r="K81" s="1"/>
  <c r="L81" s="1"/>
  <c r="O75" s="1"/>
  <c r="I100"/>
  <c r="J100" s="1"/>
  <c r="K100" s="1"/>
  <c r="L100" s="1"/>
  <c r="I78"/>
  <c r="J78" s="1"/>
  <c r="K78" s="1"/>
  <c r="L78" s="1"/>
  <c r="I110"/>
  <c r="J110" s="1"/>
  <c r="K110" s="1"/>
  <c r="L110" s="1"/>
  <c r="I107"/>
  <c r="J107" s="1"/>
  <c r="K107" s="1"/>
  <c r="L107" s="1"/>
  <c r="O88" s="1"/>
  <c r="I92"/>
  <c r="J92" s="1"/>
  <c r="K92" s="1"/>
  <c r="L92" s="1"/>
  <c r="I71"/>
  <c r="J71" s="1"/>
  <c r="K71" s="1"/>
  <c r="L71" s="1"/>
  <c r="I83"/>
  <c r="J83" s="1"/>
  <c r="K83" s="1"/>
  <c r="L83" s="1"/>
  <c r="O76" s="1"/>
  <c r="I101"/>
  <c r="J101" s="1"/>
  <c r="K101" s="1"/>
  <c r="L101" s="1"/>
  <c r="I109"/>
  <c r="J109" s="1"/>
  <c r="K109" s="1"/>
  <c r="L109" s="1"/>
  <c r="O89" s="1"/>
  <c r="I74"/>
  <c r="J74" s="1"/>
  <c r="K74" s="1"/>
  <c r="L74" s="1"/>
  <c r="I108"/>
  <c r="J108" s="1"/>
  <c r="K108" s="1"/>
  <c r="L108" s="1"/>
  <c r="I103"/>
  <c r="J103" s="1"/>
  <c r="K103" s="1"/>
  <c r="L103" s="1"/>
  <c r="I86"/>
  <c r="J86" s="1"/>
  <c r="K86" s="1"/>
  <c r="L86" s="1"/>
  <c r="I102"/>
  <c r="J102" s="1"/>
  <c r="K102" s="1"/>
  <c r="L102" s="1"/>
  <c r="I106"/>
  <c r="J106" s="1"/>
  <c r="K106" s="1"/>
  <c r="L106" s="1"/>
  <c r="I96"/>
  <c r="J96" s="1"/>
  <c r="K96" s="1"/>
  <c r="L96" s="1"/>
  <c r="I105"/>
  <c r="J105" s="1"/>
  <c r="K105" s="1"/>
  <c r="L105" s="1"/>
  <c r="O87" s="1"/>
  <c r="I93"/>
  <c r="J93" s="1"/>
  <c r="K93" s="1"/>
  <c r="L93" s="1"/>
  <c r="O81" s="1"/>
  <c r="I89"/>
  <c r="J89" s="1"/>
  <c r="K89" s="1"/>
  <c r="L89" s="1"/>
  <c r="I99"/>
  <c r="J99" s="1"/>
  <c r="K99" s="1"/>
  <c r="L99" s="1"/>
  <c r="I80"/>
  <c r="J80" s="1"/>
  <c r="K80" s="1"/>
  <c r="L80" s="1"/>
  <c r="I79"/>
  <c r="J79" s="1"/>
  <c r="K79" s="1"/>
  <c r="L79" s="1"/>
  <c r="O74" s="1"/>
  <c r="I98"/>
  <c r="J98" s="1"/>
  <c r="K98" s="1"/>
  <c r="L98" s="1"/>
  <c r="I85"/>
  <c r="J85" s="1"/>
  <c r="K85" s="1"/>
  <c r="L85" s="1"/>
  <c r="I70"/>
  <c r="J70" s="1"/>
  <c r="K70" s="1"/>
  <c r="L70" s="1"/>
  <c r="I72"/>
  <c r="J72" s="1"/>
  <c r="K72" s="1"/>
  <c r="L72" s="1"/>
  <c r="I73"/>
  <c r="J73" s="1"/>
  <c r="K73" s="1"/>
  <c r="L73" s="1"/>
  <c r="I111"/>
  <c r="J111" s="1"/>
  <c r="K111" s="1"/>
  <c r="L111" s="1"/>
  <c r="I95"/>
  <c r="J95" s="1"/>
  <c r="K95" s="1"/>
  <c r="L95" s="1"/>
  <c r="O82" s="1"/>
  <c r="I75"/>
  <c r="J75" s="1"/>
  <c r="K75" s="1"/>
  <c r="L75" s="1"/>
  <c r="O72" s="1"/>
  <c r="I90"/>
  <c r="J90" s="1"/>
  <c r="K90" s="1"/>
  <c r="L90" s="1"/>
  <c r="I94"/>
  <c r="J94" s="1"/>
  <c r="K94" s="1"/>
  <c r="L94" s="1"/>
  <c r="I97"/>
  <c r="J97" s="1"/>
  <c r="K97" s="1"/>
  <c r="L97" s="1"/>
  <c r="O83" s="1"/>
  <c r="I91"/>
  <c r="J91" s="1"/>
  <c r="K91" s="1"/>
  <c r="L91" s="1"/>
  <c r="O80" s="1"/>
  <c r="I88"/>
  <c r="J88" s="1"/>
  <c r="K88" s="1"/>
  <c r="L88" s="1"/>
  <c r="I87"/>
  <c r="J87" s="1"/>
  <c r="K87" s="1"/>
  <c r="L87" s="1"/>
  <c r="O78" s="1"/>
  <c r="I112"/>
  <c r="J112" s="1"/>
  <c r="K112" s="1"/>
  <c r="L112" s="1"/>
  <c r="I69"/>
  <c r="J69" s="1"/>
  <c r="K69" s="1"/>
  <c r="L69" s="1"/>
  <c r="O69" s="1"/>
  <c r="I76"/>
  <c r="J76" s="1"/>
  <c r="K76" s="1"/>
  <c r="L76" s="1"/>
  <c r="I104"/>
  <c r="J104" s="1"/>
  <c r="K104" s="1"/>
  <c r="L104" s="1"/>
  <c r="I77"/>
  <c r="J77" s="1"/>
  <c r="K77" s="1"/>
  <c r="L77" s="1"/>
  <c r="B7" i="3"/>
  <c r="I58" i="1"/>
  <c r="I59"/>
  <c r="I57"/>
  <c r="B61"/>
  <c r="C59"/>
  <c r="O70" l="1"/>
  <c r="O73"/>
  <c r="O90"/>
  <c r="O77"/>
  <c r="O84"/>
  <c r="O86"/>
  <c r="O85"/>
  <c r="O71"/>
  <c r="O79"/>
  <c r="H46"/>
  <c r="H42"/>
  <c r="H38"/>
  <c r="H30"/>
  <c r="H45"/>
  <c r="H41"/>
  <c r="H37"/>
  <c r="H33"/>
  <c r="H28"/>
  <c r="H24"/>
  <c r="H20"/>
  <c r="H16"/>
  <c r="H12"/>
  <c r="H43"/>
  <c r="H39"/>
  <c r="H31"/>
  <c r="H26"/>
  <c r="H22"/>
  <c r="H18"/>
  <c r="H14"/>
  <c r="H10"/>
  <c r="H34"/>
  <c r="H35"/>
  <c r="H48"/>
  <c r="H44"/>
  <c r="H40"/>
  <c r="H36"/>
  <c r="H32"/>
  <c r="H52"/>
  <c r="H47"/>
  <c r="H49"/>
  <c r="H50"/>
  <c r="H51"/>
  <c r="H27"/>
  <c r="H25"/>
  <c r="H23"/>
  <c r="H21"/>
  <c r="H19"/>
  <c r="H17"/>
  <c r="H15"/>
  <c r="H13"/>
  <c r="H11"/>
  <c r="H29"/>
  <c r="C61"/>
  <c r="H1" s="1"/>
  <c r="I7" l="1"/>
  <c r="J7" s="1"/>
  <c r="K7" s="1"/>
  <c r="L7" s="1"/>
  <c r="I43"/>
  <c r="J43" s="1"/>
  <c r="K43" s="1"/>
  <c r="L43" s="1"/>
  <c r="I41"/>
  <c r="J41" s="1"/>
  <c r="K41" s="1"/>
  <c r="L41" s="1"/>
  <c r="I26"/>
  <c r="J26" s="1"/>
  <c r="K26" s="1"/>
  <c r="L26" s="1"/>
  <c r="I9"/>
  <c r="J9" s="1"/>
  <c r="K9" s="1"/>
  <c r="L9" s="1"/>
  <c r="I49"/>
  <c r="J49" s="1"/>
  <c r="K49" s="1"/>
  <c r="L49" s="1"/>
  <c r="I42"/>
  <c r="J42" s="1"/>
  <c r="K42" s="1"/>
  <c r="L42" s="1"/>
  <c r="I33"/>
  <c r="J33" s="1"/>
  <c r="K33" s="1"/>
  <c r="L33" s="1"/>
  <c r="O20" s="1"/>
  <c r="I11"/>
  <c r="J11" s="1"/>
  <c r="K11" s="1"/>
  <c r="L11" s="1"/>
  <c r="I13"/>
  <c r="J13" s="1"/>
  <c r="K13" s="1"/>
  <c r="L13" s="1"/>
  <c r="I34"/>
  <c r="J34" s="1"/>
  <c r="K34" s="1"/>
  <c r="L34" s="1"/>
  <c r="I24"/>
  <c r="J24" s="1"/>
  <c r="K24" s="1"/>
  <c r="L24" s="1"/>
  <c r="I29"/>
  <c r="J29" s="1"/>
  <c r="K29" s="1"/>
  <c r="L29" s="1"/>
  <c r="I14"/>
  <c r="J14" s="1"/>
  <c r="K14" s="1"/>
  <c r="L14" s="1"/>
  <c r="I27"/>
  <c r="J27" s="1"/>
  <c r="K27" s="1"/>
  <c r="L27" s="1"/>
  <c r="I32"/>
  <c r="J32" s="1"/>
  <c r="K32" s="1"/>
  <c r="L32" s="1"/>
  <c r="I10"/>
  <c r="J10" s="1"/>
  <c r="K10" s="1"/>
  <c r="L10" s="1"/>
  <c r="I17"/>
  <c r="J17" s="1"/>
  <c r="K17" s="1"/>
  <c r="L17" s="1"/>
  <c r="I50"/>
  <c r="J50" s="1"/>
  <c r="K50" s="1"/>
  <c r="L50" s="1"/>
  <c r="I16"/>
  <c r="J16" s="1"/>
  <c r="K16" s="1"/>
  <c r="L16" s="1"/>
  <c r="I19"/>
  <c r="J19" s="1"/>
  <c r="K19" s="1"/>
  <c r="L19" s="1"/>
  <c r="I51"/>
  <c r="J51" s="1"/>
  <c r="K51" s="1"/>
  <c r="L51" s="1"/>
  <c r="I36"/>
  <c r="J36" s="1"/>
  <c r="K36" s="1"/>
  <c r="L36" s="1"/>
  <c r="I46"/>
  <c r="J46" s="1"/>
  <c r="K46" s="1"/>
  <c r="L46" s="1"/>
  <c r="I30"/>
  <c r="J30" s="1"/>
  <c r="K30" s="1"/>
  <c r="L30" s="1"/>
  <c r="I45"/>
  <c r="J45" s="1"/>
  <c r="K45" s="1"/>
  <c r="L45" s="1"/>
  <c r="I28"/>
  <c r="J28" s="1"/>
  <c r="K28" s="1"/>
  <c r="L28" s="1"/>
  <c r="I12"/>
  <c r="J12" s="1"/>
  <c r="K12" s="1"/>
  <c r="L12" s="1"/>
  <c r="I15"/>
  <c r="J15" s="1"/>
  <c r="K15" s="1"/>
  <c r="L15" s="1"/>
  <c r="I48"/>
  <c r="J48" s="1"/>
  <c r="K48" s="1"/>
  <c r="L48" s="1"/>
  <c r="I52"/>
  <c r="J52" s="1"/>
  <c r="K52" s="1"/>
  <c r="L52" s="1"/>
  <c r="I18"/>
  <c r="J18" s="1"/>
  <c r="K18" s="1"/>
  <c r="L18" s="1"/>
  <c r="I21"/>
  <c r="J21" s="1"/>
  <c r="K21" s="1"/>
  <c r="L21" s="1"/>
  <c r="I25"/>
  <c r="J25" s="1"/>
  <c r="K25" s="1"/>
  <c r="L25" s="1"/>
  <c r="I47"/>
  <c r="J47" s="1"/>
  <c r="K47" s="1"/>
  <c r="L47" s="1"/>
  <c r="I38"/>
  <c r="J38" s="1"/>
  <c r="K38" s="1"/>
  <c r="L38" s="1"/>
  <c r="I37"/>
  <c r="J37" s="1"/>
  <c r="K37" s="1"/>
  <c r="L37" s="1"/>
  <c r="I20"/>
  <c r="J20" s="1"/>
  <c r="K20" s="1"/>
  <c r="L20" s="1"/>
  <c r="I8"/>
  <c r="J8" s="1"/>
  <c r="K8" s="1"/>
  <c r="L8" s="1"/>
  <c r="I23"/>
  <c r="J23" s="1"/>
  <c r="K23" s="1"/>
  <c r="L23" s="1"/>
  <c r="O15" s="1"/>
  <c r="I22"/>
  <c r="J22" s="1"/>
  <c r="K22" s="1"/>
  <c r="L22" s="1"/>
  <c r="I44"/>
  <c r="J44" s="1"/>
  <c r="K44" s="1"/>
  <c r="L44" s="1"/>
  <c r="I35"/>
  <c r="J35" s="1"/>
  <c r="K35" s="1"/>
  <c r="L35" s="1"/>
  <c r="O21" s="1"/>
  <c r="I39"/>
  <c r="J39" s="1"/>
  <c r="K39" s="1"/>
  <c r="L39" s="1"/>
  <c r="I40"/>
  <c r="J40" s="1"/>
  <c r="K40" s="1"/>
  <c r="L40" s="1"/>
  <c r="I31"/>
  <c r="J31" s="1"/>
  <c r="K31" s="1"/>
  <c r="L31" s="1"/>
  <c r="O16" l="1"/>
  <c r="O22"/>
  <c r="O9"/>
  <c r="O7"/>
  <c r="O13"/>
  <c r="O17"/>
  <c r="O18"/>
  <c r="O8"/>
  <c r="O23"/>
  <c r="O24"/>
  <c r="O19"/>
  <c r="O27"/>
  <c r="O14"/>
  <c r="O11"/>
  <c r="O26"/>
  <c r="O29"/>
  <c r="O12"/>
  <c r="O10"/>
  <c r="O28"/>
  <c r="O25"/>
</calcChain>
</file>

<file path=xl/sharedStrings.xml><?xml version="1.0" encoding="utf-8"?>
<sst xmlns="http://schemas.openxmlformats.org/spreadsheetml/2006/main" count="227" uniqueCount="50">
  <si>
    <t>Padronização NaOH</t>
  </si>
  <si>
    <t>Concentração do NaOH (M)</t>
  </si>
  <si>
    <t>Volume corrigido (mL)</t>
  </si>
  <si>
    <t>Volume gasto (NaOH)</t>
  </si>
  <si>
    <t>Correção (Br) (mL)</t>
  </si>
  <si>
    <t>mols (1kg)</t>
  </si>
  <si>
    <t>DETERMINAÇÃO DE H+Al</t>
  </si>
  <si>
    <t>Fator de correção da bureta</t>
  </si>
  <si>
    <t>Solução extratora</t>
  </si>
  <si>
    <t>Acet. Ca 1N  pH 7</t>
  </si>
  <si>
    <t>Alíquota</t>
  </si>
  <si>
    <t>Volume anotado(NaOH)</t>
  </si>
  <si>
    <t>Repetição</t>
  </si>
  <si>
    <t>Média</t>
  </si>
  <si>
    <t>Concentração de H+Al</t>
  </si>
  <si>
    <t>cmolc/kg</t>
  </si>
  <si>
    <t>Corrigido (mL)</t>
  </si>
  <si>
    <t>Leitura(mL)</t>
  </si>
  <si>
    <t>40 mL</t>
  </si>
  <si>
    <t>20 mL</t>
  </si>
  <si>
    <t>Nº</t>
  </si>
  <si>
    <t>Solo</t>
  </si>
  <si>
    <t>Branco</t>
  </si>
  <si>
    <t>ml NaOH gasto</t>
  </si>
  <si>
    <t>Corrigido</t>
  </si>
  <si>
    <t>mols (20 mL)</t>
  </si>
  <si>
    <t>mols (40 mL = 2,5g)</t>
  </si>
  <si>
    <t>Perfil</t>
  </si>
  <si>
    <t>Horizonte</t>
  </si>
  <si>
    <t>A1</t>
  </si>
  <si>
    <t>A</t>
  </si>
  <si>
    <t>A2</t>
  </si>
  <si>
    <t>B1</t>
  </si>
  <si>
    <t>B2</t>
  </si>
  <si>
    <t>B3</t>
  </si>
  <si>
    <t>BA</t>
  </si>
  <si>
    <t>AB</t>
  </si>
  <si>
    <t>O1</t>
  </si>
  <si>
    <t>O2</t>
  </si>
  <si>
    <t>O3/A1</t>
  </si>
  <si>
    <t xml:space="preserve"> B2</t>
  </si>
  <si>
    <t>Cg1</t>
  </si>
  <si>
    <t>Cg2</t>
  </si>
  <si>
    <t>3 mL de HCl 0,1 M</t>
  </si>
  <si>
    <t>Data: 24/01/2017</t>
  </si>
  <si>
    <t>PROJETO GATEADOS</t>
  </si>
  <si>
    <t>Gateados/ Valas/ Pistola/ Perfil</t>
  </si>
  <si>
    <t xml:space="preserve">Projeto de mestrado </t>
  </si>
  <si>
    <t>Taciara Horst</t>
  </si>
  <si>
    <t>Determinação da Acidez potencial (H+Al)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</si>
</sst>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/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ill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4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16" fontId="4" fillId="0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0" fillId="4" borderId="0" xfId="0" applyFill="1"/>
    <xf numFmtId="16" fontId="4" fillId="4" borderId="0" xfId="0" applyNumberFormat="1" applyFont="1" applyFill="1" applyBorder="1" applyAlignment="1">
      <alignment horizontal="center" vertical="center"/>
    </xf>
    <xf numFmtId="16" fontId="4" fillId="4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/>
    <xf numFmtId="0" fontId="6" fillId="0" borderId="2" xfId="0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166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left"/>
    </xf>
    <xf numFmtId="17" fontId="4" fillId="0" borderId="3" xfId="0" applyNumberFormat="1" applyFont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16" fontId="4" fillId="0" borderId="3" xfId="0" applyNumberFormat="1" applyFont="1" applyFill="1" applyBorder="1" applyAlignment="1">
      <alignment horizontal="center" vertical="center"/>
    </xf>
    <xf numFmtId="16" fontId="4" fillId="4" borderId="3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0" borderId="3" xfId="0" applyFill="1" applyBorder="1"/>
    <xf numFmtId="0" fontId="1" fillId="0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/>
    <xf numFmtId="0" fontId="4" fillId="0" borderId="3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left"/>
    </xf>
    <xf numFmtId="0" fontId="7" fillId="7" borderId="0" xfId="0" applyFont="1" applyFill="1" applyAlignment="1"/>
    <xf numFmtId="0" fontId="7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0"/>
  <sheetViews>
    <sheetView tabSelected="1" topLeftCell="B1" zoomScale="90" zoomScaleNormal="90" workbookViewId="0">
      <selection activeCell="B1" sqref="B1:E4"/>
    </sheetView>
  </sheetViews>
  <sheetFormatPr defaultRowHeight="15"/>
  <cols>
    <col min="1" max="1" width="25.28515625" bestFit="1" customWidth="1"/>
    <col min="2" max="2" width="17.28515625" bestFit="1" customWidth="1"/>
    <col min="3" max="3" width="17.5703125" customWidth="1"/>
    <col min="4" max="4" width="17.5703125" style="48" customWidth="1"/>
    <col min="5" max="5" width="22.7109375" bestFit="1" customWidth="1"/>
    <col min="6" max="6" width="22.7109375" customWidth="1"/>
    <col min="7" max="7" width="25.7109375" bestFit="1" customWidth="1"/>
    <col min="8" max="8" width="21" bestFit="1" customWidth="1"/>
    <col min="9" max="9" width="20.42578125" bestFit="1" customWidth="1"/>
    <col min="10" max="10" width="17.28515625" bestFit="1" customWidth="1"/>
    <col min="11" max="12" width="17.85546875" bestFit="1" customWidth="1"/>
    <col min="13" max="13" width="20.5703125" style="64" bestFit="1" customWidth="1"/>
    <col min="16" max="16" width="20.5703125" style="20" bestFit="1" customWidth="1"/>
  </cols>
  <sheetData>
    <row r="1" spans="1:16">
      <c r="A1" s="18" t="s">
        <v>6</v>
      </c>
      <c r="B1" s="87" t="s">
        <v>49</v>
      </c>
      <c r="C1" s="87"/>
      <c r="D1" s="87"/>
      <c r="E1" s="87"/>
      <c r="F1" s="18"/>
      <c r="G1" s="39" t="s">
        <v>1</v>
      </c>
      <c r="H1" s="40">
        <f>(3*0.1)/C61</f>
        <v>4.345726702076292E-2</v>
      </c>
      <c r="I1" s="41"/>
      <c r="J1" s="40" t="s">
        <v>8</v>
      </c>
      <c r="K1" s="40" t="s">
        <v>9</v>
      </c>
    </row>
    <row r="2" spans="1:16">
      <c r="A2" s="4" t="s">
        <v>45</v>
      </c>
      <c r="B2" s="88" t="s">
        <v>46</v>
      </c>
      <c r="C2" s="88"/>
      <c r="D2" s="88"/>
      <c r="E2" s="88"/>
      <c r="F2" s="18"/>
      <c r="G2" s="40" t="s">
        <v>7</v>
      </c>
      <c r="H2" s="40">
        <v>1.0900000000000001</v>
      </c>
      <c r="I2" s="41"/>
      <c r="J2" s="40"/>
      <c r="K2" s="40" t="s">
        <v>18</v>
      </c>
    </row>
    <row r="3" spans="1:16">
      <c r="A3" s="3" t="s">
        <v>44</v>
      </c>
      <c r="B3" s="89" t="s">
        <v>47</v>
      </c>
      <c r="C3" s="89"/>
      <c r="D3" s="89"/>
      <c r="E3" s="89"/>
      <c r="G3" s="41"/>
      <c r="H3" s="41"/>
      <c r="I3" s="41"/>
      <c r="J3" s="40" t="s">
        <v>10</v>
      </c>
      <c r="K3" s="40" t="s">
        <v>19</v>
      </c>
    </row>
    <row r="4" spans="1:16">
      <c r="A4" s="3"/>
      <c r="B4" s="90" t="s">
        <v>48</v>
      </c>
      <c r="C4" s="90"/>
      <c r="D4" s="88"/>
      <c r="E4" s="88"/>
      <c r="J4" s="5"/>
      <c r="K4" s="5"/>
    </row>
    <row r="5" spans="1:16">
      <c r="A5" s="3"/>
      <c r="C5" s="2"/>
      <c r="G5" s="7"/>
      <c r="M5" s="82" t="s">
        <v>14</v>
      </c>
      <c r="N5" s="83"/>
      <c r="O5" s="84"/>
    </row>
    <row r="6" spans="1:16">
      <c r="A6" s="12" t="s">
        <v>27</v>
      </c>
      <c r="B6" s="12" t="s">
        <v>28</v>
      </c>
      <c r="C6" s="12" t="s">
        <v>20</v>
      </c>
      <c r="D6" s="48" t="s">
        <v>21</v>
      </c>
      <c r="E6" s="3" t="s">
        <v>11</v>
      </c>
      <c r="F6" s="1" t="s">
        <v>2</v>
      </c>
      <c r="G6" s="1" t="s">
        <v>3</v>
      </c>
      <c r="H6" s="6" t="s">
        <v>4</v>
      </c>
      <c r="I6" s="12" t="s">
        <v>25</v>
      </c>
      <c r="J6" s="12" t="s">
        <v>26</v>
      </c>
      <c r="K6" s="1" t="s">
        <v>5</v>
      </c>
      <c r="L6" s="65" t="s">
        <v>15</v>
      </c>
      <c r="M6" s="80" t="s">
        <v>27</v>
      </c>
      <c r="N6" s="80" t="s">
        <v>28</v>
      </c>
      <c r="O6" s="81" t="s">
        <v>15</v>
      </c>
      <c r="P6"/>
    </row>
    <row r="7" spans="1:16">
      <c r="A7" s="26">
        <v>1</v>
      </c>
      <c r="B7" s="22" t="s">
        <v>29</v>
      </c>
      <c r="C7" s="12">
        <v>1</v>
      </c>
      <c r="D7" s="48">
        <v>2.5</v>
      </c>
      <c r="E7" s="14">
        <v>2.7</v>
      </c>
      <c r="F7" s="8">
        <f t="shared" ref="F7:F52" si="0">E7*1.09</f>
        <v>2.9430000000000005</v>
      </c>
      <c r="G7" s="8">
        <f>F7</f>
        <v>2.9430000000000005</v>
      </c>
      <c r="H7" s="8">
        <f t="shared" ref="H7:H52" si="1">G7-I$60</f>
        <v>2.9066666666666672</v>
      </c>
      <c r="I7" s="2">
        <f t="shared" ref="I7:I52" si="2">H7*H$1</f>
        <v>0.12631578947368424</v>
      </c>
      <c r="J7" s="2">
        <f>I7*2</f>
        <v>0.25263157894736848</v>
      </c>
      <c r="K7" s="8">
        <f t="shared" ref="K7:K52" si="3">(J7*1000)/D7</f>
        <v>101.0526315789474</v>
      </c>
      <c r="L7" s="62">
        <f>K7/10</f>
        <v>10.10526315789474</v>
      </c>
      <c r="M7" s="74">
        <v>1</v>
      </c>
      <c r="N7" s="85" t="s">
        <v>29</v>
      </c>
      <c r="O7" s="86">
        <f>AVERAGE(L7:L8)</f>
        <v>9.9080208508491694</v>
      </c>
      <c r="P7"/>
    </row>
    <row r="8" spans="1:16">
      <c r="A8" s="26">
        <v>1</v>
      </c>
      <c r="B8" s="22" t="s">
        <v>29</v>
      </c>
      <c r="C8" s="12">
        <v>2</v>
      </c>
      <c r="D8" s="48">
        <v>2.504</v>
      </c>
      <c r="E8" s="14">
        <v>5.3</v>
      </c>
      <c r="F8" s="8">
        <f t="shared" si="0"/>
        <v>5.7770000000000001</v>
      </c>
      <c r="G8" s="8">
        <f>F8-F7</f>
        <v>2.8339999999999996</v>
      </c>
      <c r="H8" s="8">
        <f t="shared" si="1"/>
        <v>2.7976666666666663</v>
      </c>
      <c r="I8" s="2">
        <f t="shared" si="2"/>
        <v>0.12157894736842105</v>
      </c>
      <c r="J8" s="2">
        <f t="shared" ref="J8:J52" si="4">I8*2</f>
        <v>0.2431578947368421</v>
      </c>
      <c r="K8" s="8">
        <f t="shared" si="3"/>
        <v>97.10778543803599</v>
      </c>
      <c r="L8" s="62">
        <f t="shared" ref="L8:L52" si="5">K8/10</f>
        <v>9.710778543803599</v>
      </c>
      <c r="M8" s="68">
        <v>1</v>
      </c>
      <c r="N8" s="69" t="s">
        <v>31</v>
      </c>
      <c r="O8" s="70">
        <f>AVERAGE(L9:L10)</f>
        <v>7.8253236926181282</v>
      </c>
      <c r="P8"/>
    </row>
    <row r="9" spans="1:16">
      <c r="A9" s="26">
        <v>1</v>
      </c>
      <c r="B9" s="22" t="s">
        <v>31</v>
      </c>
      <c r="C9" s="12">
        <v>3</v>
      </c>
      <c r="D9" s="48">
        <v>2.504</v>
      </c>
      <c r="E9" s="14">
        <v>7.4</v>
      </c>
      <c r="F9" s="8">
        <f t="shared" si="0"/>
        <v>8.0660000000000007</v>
      </c>
      <c r="G9" s="8">
        <f t="shared" ref="G9:G51" si="6">F9-F8</f>
        <v>2.2890000000000006</v>
      </c>
      <c r="H9" s="8">
        <f t="shared" si="1"/>
        <v>2.2526666666666673</v>
      </c>
      <c r="I9" s="2">
        <f t="shared" si="2"/>
        <v>9.7894736842105298E-2</v>
      </c>
      <c r="J9" s="2">
        <f t="shared" si="4"/>
        <v>0.1957894736842106</v>
      </c>
      <c r="K9" s="8">
        <f t="shared" si="3"/>
        <v>78.190684378678355</v>
      </c>
      <c r="L9" s="62">
        <f t="shared" si="5"/>
        <v>7.8190684378678359</v>
      </c>
      <c r="M9" s="68">
        <v>1</v>
      </c>
      <c r="N9" s="69" t="s">
        <v>32</v>
      </c>
      <c r="O9" s="70">
        <f>AVERAGE(L11:L12)</f>
        <v>7.6355473347906502</v>
      </c>
      <c r="P9"/>
    </row>
    <row r="10" spans="1:16">
      <c r="A10" s="26">
        <v>1</v>
      </c>
      <c r="B10" s="22" t="s">
        <v>31</v>
      </c>
      <c r="C10" s="12">
        <v>4</v>
      </c>
      <c r="D10" s="48">
        <v>2.5</v>
      </c>
      <c r="E10" s="14">
        <v>9.5</v>
      </c>
      <c r="F10" s="8">
        <f t="shared" si="0"/>
        <v>10.355</v>
      </c>
      <c r="G10" s="8">
        <f t="shared" si="6"/>
        <v>2.2889999999999997</v>
      </c>
      <c r="H10" s="8">
        <f t="shared" si="1"/>
        <v>2.2526666666666664</v>
      </c>
      <c r="I10" s="2">
        <f t="shared" si="2"/>
        <v>9.7894736842105257E-2</v>
      </c>
      <c r="J10" s="2">
        <f t="shared" si="4"/>
        <v>0.19578947368421051</v>
      </c>
      <c r="K10" s="8">
        <f t="shared" si="3"/>
        <v>78.315789473684205</v>
      </c>
      <c r="L10" s="62">
        <f t="shared" si="5"/>
        <v>7.8315789473684205</v>
      </c>
      <c r="M10" s="68">
        <v>1</v>
      </c>
      <c r="N10" s="69" t="s">
        <v>33</v>
      </c>
      <c r="O10" s="70">
        <f>AVERAGE(L13:L14)</f>
        <v>8.1990479761263124</v>
      </c>
      <c r="P10"/>
    </row>
    <row r="11" spans="1:16">
      <c r="A11" s="26">
        <v>1</v>
      </c>
      <c r="B11" s="22" t="s">
        <v>32</v>
      </c>
      <c r="C11" s="12">
        <v>5</v>
      </c>
      <c r="D11" s="48">
        <v>2.504</v>
      </c>
      <c r="E11" s="14">
        <v>11.7</v>
      </c>
      <c r="F11" s="8">
        <f t="shared" si="0"/>
        <v>12.753</v>
      </c>
      <c r="G11" s="8">
        <f t="shared" si="6"/>
        <v>2.3979999999999997</v>
      </c>
      <c r="H11" s="8">
        <f t="shared" si="1"/>
        <v>2.3616666666666664</v>
      </c>
      <c r="I11" s="2">
        <f t="shared" si="2"/>
        <v>0.10263157894736842</v>
      </c>
      <c r="J11" s="2">
        <f t="shared" si="4"/>
        <v>0.20526315789473684</v>
      </c>
      <c r="K11" s="8">
        <f t="shared" si="3"/>
        <v>81.974104590549857</v>
      </c>
      <c r="L11" s="62">
        <f t="shared" si="5"/>
        <v>8.1974104590549857</v>
      </c>
      <c r="M11" s="68">
        <v>2</v>
      </c>
      <c r="N11" s="71" t="s">
        <v>30</v>
      </c>
      <c r="O11" s="70">
        <f>AVERAGE(L15:L16)</f>
        <v>11.226388767311416</v>
      </c>
      <c r="P11"/>
    </row>
    <row r="12" spans="1:16">
      <c r="A12" s="26">
        <v>1</v>
      </c>
      <c r="B12" s="22" t="s">
        <v>32</v>
      </c>
      <c r="C12" s="12">
        <v>6</v>
      </c>
      <c r="D12" s="48">
        <v>2.5</v>
      </c>
      <c r="E12" s="14">
        <v>13.6</v>
      </c>
      <c r="F12" s="8">
        <f t="shared" si="0"/>
        <v>14.824</v>
      </c>
      <c r="G12" s="8">
        <f t="shared" si="6"/>
        <v>2.0709999999999997</v>
      </c>
      <c r="H12" s="8">
        <f t="shared" si="1"/>
        <v>2.0346666666666664</v>
      </c>
      <c r="I12" s="2">
        <f t="shared" si="2"/>
        <v>8.8421052631578942E-2</v>
      </c>
      <c r="J12" s="2">
        <f t="shared" si="4"/>
        <v>0.17684210526315788</v>
      </c>
      <c r="K12" s="8">
        <f t="shared" si="3"/>
        <v>70.73684210526315</v>
      </c>
      <c r="L12" s="62">
        <f t="shared" si="5"/>
        <v>7.0736842105263147</v>
      </c>
      <c r="M12" s="68">
        <v>3</v>
      </c>
      <c r="N12" s="72" t="s">
        <v>29</v>
      </c>
      <c r="O12" s="70">
        <f>AVERAGE(L17:L18)</f>
        <v>11.410797051111565</v>
      </c>
      <c r="P12"/>
    </row>
    <row r="13" spans="1:16">
      <c r="A13" s="26">
        <v>1</v>
      </c>
      <c r="B13" s="22" t="s">
        <v>33</v>
      </c>
      <c r="C13" s="12">
        <v>7</v>
      </c>
      <c r="D13" s="48">
        <v>2.504</v>
      </c>
      <c r="E13" s="14">
        <v>15.8</v>
      </c>
      <c r="F13" s="8">
        <f t="shared" si="0"/>
        <v>17.222000000000001</v>
      </c>
      <c r="G13" s="8">
        <f t="shared" si="6"/>
        <v>2.3980000000000015</v>
      </c>
      <c r="H13" s="8">
        <f t="shared" si="1"/>
        <v>2.3616666666666681</v>
      </c>
      <c r="I13" s="2">
        <f t="shared" si="2"/>
        <v>0.10263157894736849</v>
      </c>
      <c r="J13" s="2">
        <f t="shared" si="4"/>
        <v>0.20526315789473698</v>
      </c>
      <c r="K13" s="8">
        <f t="shared" si="3"/>
        <v>81.974104590549913</v>
      </c>
      <c r="L13" s="62">
        <f t="shared" si="5"/>
        <v>8.197410459054991</v>
      </c>
      <c r="M13" s="68">
        <v>3</v>
      </c>
      <c r="N13" s="69" t="s">
        <v>31</v>
      </c>
      <c r="O13" s="70">
        <f>AVERAGE(L19:L20)</f>
        <v>10.284566257459367</v>
      </c>
      <c r="P13"/>
    </row>
    <row r="14" spans="1:16">
      <c r="A14" s="27">
        <v>1</v>
      </c>
      <c r="B14" s="28" t="s">
        <v>33</v>
      </c>
      <c r="C14" s="12">
        <v>8</v>
      </c>
      <c r="D14" s="48">
        <v>2.5030000000000001</v>
      </c>
      <c r="E14" s="14">
        <v>18</v>
      </c>
      <c r="F14" s="8">
        <f t="shared" si="0"/>
        <v>19.62</v>
      </c>
      <c r="G14" s="8">
        <f t="shared" si="6"/>
        <v>2.3979999999999997</v>
      </c>
      <c r="H14" s="8">
        <f t="shared" si="1"/>
        <v>2.3616666666666664</v>
      </c>
      <c r="I14" s="2">
        <f t="shared" si="2"/>
        <v>0.10263157894736842</v>
      </c>
      <c r="J14" s="2">
        <f t="shared" si="4"/>
        <v>0.20526315789473684</v>
      </c>
      <c r="K14" s="8">
        <f t="shared" si="3"/>
        <v>82.006854931976363</v>
      </c>
      <c r="L14" s="62">
        <f t="shared" si="5"/>
        <v>8.2006854931976356</v>
      </c>
      <c r="M14" s="68">
        <v>3</v>
      </c>
      <c r="N14" s="69" t="s">
        <v>35</v>
      </c>
      <c r="O14" s="70">
        <f>AVERAGE(L21:L22)</f>
        <v>8.7737998612191657</v>
      </c>
      <c r="P14"/>
    </row>
    <row r="15" spans="1:16">
      <c r="A15" s="26">
        <v>2</v>
      </c>
      <c r="B15" s="23" t="s">
        <v>30</v>
      </c>
      <c r="C15" s="12">
        <v>9</v>
      </c>
      <c r="D15" s="48">
        <v>2.5030000000000001</v>
      </c>
      <c r="E15" s="14">
        <v>21</v>
      </c>
      <c r="F15" s="8">
        <f t="shared" si="0"/>
        <v>22.89</v>
      </c>
      <c r="G15" s="8">
        <f t="shared" si="6"/>
        <v>3.2699999999999996</v>
      </c>
      <c r="H15" s="8">
        <f t="shared" si="1"/>
        <v>3.2336666666666662</v>
      </c>
      <c r="I15" s="2">
        <f t="shared" si="2"/>
        <v>0.14052631578947367</v>
      </c>
      <c r="J15" s="2">
        <f t="shared" si="4"/>
        <v>0.28105263157894733</v>
      </c>
      <c r="K15" s="8">
        <f t="shared" si="3"/>
        <v>112.28630906070609</v>
      </c>
      <c r="L15" s="62">
        <f t="shared" si="5"/>
        <v>11.22863090607061</v>
      </c>
      <c r="M15" s="68">
        <v>3</v>
      </c>
      <c r="N15" s="69" t="s">
        <v>32</v>
      </c>
      <c r="O15" s="70">
        <f>AVERAGE(L23:L24)</f>
        <v>12.552908587257626</v>
      </c>
      <c r="P15"/>
    </row>
    <row r="16" spans="1:16">
      <c r="A16" s="27">
        <v>2</v>
      </c>
      <c r="B16" s="29" t="s">
        <v>30</v>
      </c>
      <c r="C16" s="12">
        <v>10</v>
      </c>
      <c r="D16" s="48">
        <v>2.504</v>
      </c>
      <c r="E16" s="14">
        <v>24</v>
      </c>
      <c r="F16" s="8">
        <f t="shared" si="0"/>
        <v>26.160000000000004</v>
      </c>
      <c r="G16" s="8">
        <f t="shared" si="6"/>
        <v>3.2700000000000031</v>
      </c>
      <c r="H16" s="8">
        <f t="shared" si="1"/>
        <v>3.2336666666666698</v>
      </c>
      <c r="I16" s="2">
        <f t="shared" si="2"/>
        <v>0.14052631578947383</v>
      </c>
      <c r="J16" s="2">
        <f t="shared" si="4"/>
        <v>0.28105263157894766</v>
      </c>
      <c r="K16" s="8">
        <f t="shared" si="3"/>
        <v>112.24146628552224</v>
      </c>
      <c r="L16" s="62">
        <f t="shared" si="5"/>
        <v>11.224146628552223</v>
      </c>
      <c r="M16" s="68">
        <v>3</v>
      </c>
      <c r="N16" s="69" t="s">
        <v>33</v>
      </c>
      <c r="O16" s="70">
        <f>AVERAGE(L25:L26)</f>
        <v>6.8779073432083235</v>
      </c>
      <c r="P16"/>
    </row>
    <row r="17" spans="1:16">
      <c r="A17" s="26">
        <v>3</v>
      </c>
      <c r="B17" s="24" t="s">
        <v>29</v>
      </c>
      <c r="C17" s="12">
        <v>11</v>
      </c>
      <c r="D17" s="48">
        <v>2.5009999999999999</v>
      </c>
      <c r="E17" s="14">
        <v>27</v>
      </c>
      <c r="F17" s="8">
        <f t="shared" si="0"/>
        <v>29.430000000000003</v>
      </c>
      <c r="G17" s="8">
        <f t="shared" si="6"/>
        <v>3.2699999999999996</v>
      </c>
      <c r="H17" s="8">
        <f t="shared" si="1"/>
        <v>3.2336666666666662</v>
      </c>
      <c r="I17" s="2">
        <f t="shared" si="2"/>
        <v>0.14052631578947367</v>
      </c>
      <c r="J17" s="2">
        <f t="shared" si="4"/>
        <v>0.28105263157894733</v>
      </c>
      <c r="K17" s="8">
        <f t="shared" si="3"/>
        <v>112.37610219070267</v>
      </c>
      <c r="L17" s="62">
        <f t="shared" si="5"/>
        <v>11.237610219070266</v>
      </c>
      <c r="M17" s="68">
        <v>4</v>
      </c>
      <c r="N17" s="69" t="s">
        <v>30</v>
      </c>
      <c r="O17" s="70">
        <f>AVERAGE(L27:L28)</f>
        <v>14.454149757133546</v>
      </c>
      <c r="P17"/>
    </row>
    <row r="18" spans="1:16">
      <c r="A18" s="26">
        <v>3</v>
      </c>
      <c r="B18" s="24" t="s">
        <v>29</v>
      </c>
      <c r="C18" s="12">
        <v>12</v>
      </c>
      <c r="D18" s="48">
        <v>2.508</v>
      </c>
      <c r="E18" s="14">
        <v>30.1</v>
      </c>
      <c r="F18" s="8">
        <f t="shared" si="0"/>
        <v>32.809000000000005</v>
      </c>
      <c r="G18" s="8">
        <f t="shared" si="6"/>
        <v>3.3790000000000013</v>
      </c>
      <c r="H18" s="8">
        <f t="shared" si="1"/>
        <v>3.342666666666668</v>
      </c>
      <c r="I18" s="2">
        <f t="shared" si="2"/>
        <v>0.1452631578947369</v>
      </c>
      <c r="J18" s="2">
        <f t="shared" si="4"/>
        <v>0.2905263157894738</v>
      </c>
      <c r="K18" s="8">
        <f t="shared" si="3"/>
        <v>115.83983883152864</v>
      </c>
      <c r="L18" s="62">
        <f t="shared" si="5"/>
        <v>11.583983883152865</v>
      </c>
      <c r="M18" s="68">
        <v>5</v>
      </c>
      <c r="N18" s="71" t="s">
        <v>30</v>
      </c>
      <c r="O18" s="70">
        <f>AVERAGE(L29:L30)</f>
        <v>13.507008431986884</v>
      </c>
      <c r="P18"/>
    </row>
    <row r="19" spans="1:16">
      <c r="A19" s="26">
        <v>3</v>
      </c>
      <c r="B19" s="22" t="s">
        <v>31</v>
      </c>
      <c r="C19" s="12">
        <v>13</v>
      </c>
      <c r="D19" s="48">
        <v>2.5019999999999998</v>
      </c>
      <c r="E19" s="14">
        <v>33</v>
      </c>
      <c r="F19" s="8">
        <f t="shared" si="0"/>
        <v>35.970000000000006</v>
      </c>
      <c r="G19" s="8">
        <f t="shared" si="6"/>
        <v>3.1610000000000014</v>
      </c>
      <c r="H19" s="8">
        <f t="shared" si="1"/>
        <v>3.124666666666668</v>
      </c>
      <c r="I19" s="2">
        <f t="shared" si="2"/>
        <v>0.1357894736842106</v>
      </c>
      <c r="J19" s="2">
        <f t="shared" si="4"/>
        <v>0.2715789473684212</v>
      </c>
      <c r="K19" s="8">
        <f t="shared" si="3"/>
        <v>108.54474315284622</v>
      </c>
      <c r="L19" s="62">
        <f t="shared" si="5"/>
        <v>10.854474315284623</v>
      </c>
      <c r="M19" s="68">
        <v>6</v>
      </c>
      <c r="N19" s="72" t="s">
        <v>29</v>
      </c>
      <c r="O19" s="70">
        <f>AVERAGE(L31:L32)</f>
        <v>16.341440378828004</v>
      </c>
      <c r="P19"/>
    </row>
    <row r="20" spans="1:16">
      <c r="A20" s="26">
        <v>3</v>
      </c>
      <c r="B20" s="22" t="s">
        <v>31</v>
      </c>
      <c r="C20" s="12">
        <v>14</v>
      </c>
      <c r="D20" s="48">
        <v>2.5030000000000001</v>
      </c>
      <c r="E20" s="14">
        <v>35.6</v>
      </c>
      <c r="F20" s="8">
        <f t="shared" si="0"/>
        <v>38.804000000000002</v>
      </c>
      <c r="G20" s="8">
        <f t="shared" si="6"/>
        <v>2.8339999999999961</v>
      </c>
      <c r="H20" s="8">
        <f t="shared" si="1"/>
        <v>2.7976666666666627</v>
      </c>
      <c r="I20" s="2">
        <f t="shared" si="2"/>
        <v>0.1215789473684209</v>
      </c>
      <c r="J20" s="2">
        <f t="shared" si="4"/>
        <v>0.2431578947368418</v>
      </c>
      <c r="K20" s="8">
        <f t="shared" si="3"/>
        <v>97.146581996341112</v>
      </c>
      <c r="L20" s="62">
        <f t="shared" si="5"/>
        <v>9.7146581996341119</v>
      </c>
      <c r="M20" s="68">
        <v>6</v>
      </c>
      <c r="N20" s="69" t="s">
        <v>31</v>
      </c>
      <c r="O20" s="70">
        <f>AVERAGE(L33:L34)</f>
        <v>11.995203836930456</v>
      </c>
      <c r="P20"/>
    </row>
    <row r="21" spans="1:16">
      <c r="A21" s="26">
        <v>3</v>
      </c>
      <c r="B21" s="22" t="s">
        <v>35</v>
      </c>
      <c r="C21" s="12">
        <v>15</v>
      </c>
      <c r="D21" s="48">
        <v>2.5</v>
      </c>
      <c r="E21" s="14">
        <v>38</v>
      </c>
      <c r="F21" s="8">
        <f t="shared" si="0"/>
        <v>41.42</v>
      </c>
      <c r="G21" s="8">
        <f t="shared" si="6"/>
        <v>2.6159999999999997</v>
      </c>
      <c r="H21" s="8">
        <f t="shared" si="1"/>
        <v>2.5796666666666663</v>
      </c>
      <c r="I21" s="2">
        <f t="shared" si="2"/>
        <v>0.11210526315789474</v>
      </c>
      <c r="J21" s="2">
        <f t="shared" si="4"/>
        <v>0.22421052631578947</v>
      </c>
      <c r="K21" s="8">
        <f t="shared" si="3"/>
        <v>89.684210526315795</v>
      </c>
      <c r="L21" s="62">
        <f t="shared" si="5"/>
        <v>8.9684210526315802</v>
      </c>
      <c r="M21" s="68">
        <v>6</v>
      </c>
      <c r="N21" s="69" t="s">
        <v>36</v>
      </c>
      <c r="O21" s="70">
        <f>AVERAGE(L35:L36)</f>
        <v>11.993035725550392</v>
      </c>
      <c r="P21"/>
    </row>
    <row r="22" spans="1:16">
      <c r="A22" s="26">
        <v>3</v>
      </c>
      <c r="B22" s="22" t="s">
        <v>35</v>
      </c>
      <c r="C22" s="12">
        <v>16</v>
      </c>
      <c r="D22" s="48">
        <v>2.5030000000000001</v>
      </c>
      <c r="E22" s="14">
        <v>40.299999999999997</v>
      </c>
      <c r="F22" s="8">
        <f t="shared" si="0"/>
        <v>43.927</v>
      </c>
      <c r="G22" s="8">
        <f t="shared" si="6"/>
        <v>2.5069999999999979</v>
      </c>
      <c r="H22" s="8">
        <f t="shared" si="1"/>
        <v>2.4706666666666646</v>
      </c>
      <c r="I22" s="2">
        <f t="shared" si="2"/>
        <v>0.1073684210526315</v>
      </c>
      <c r="J22" s="2">
        <f t="shared" si="4"/>
        <v>0.214736842105263</v>
      </c>
      <c r="K22" s="8">
        <f t="shared" si="3"/>
        <v>85.791786698067511</v>
      </c>
      <c r="L22" s="62">
        <f t="shared" si="5"/>
        <v>8.5791786698067511</v>
      </c>
      <c r="M22" s="68">
        <v>6</v>
      </c>
      <c r="N22" s="69" t="s">
        <v>35</v>
      </c>
      <c r="O22" s="70">
        <f>AVERAGE(L37:L38)</f>
        <v>11.052631578947366</v>
      </c>
      <c r="P22"/>
    </row>
    <row r="23" spans="1:16">
      <c r="A23" s="26">
        <v>3</v>
      </c>
      <c r="B23" s="22" t="s">
        <v>32</v>
      </c>
      <c r="C23" s="12">
        <v>17</v>
      </c>
      <c r="D23" s="48">
        <v>2.5</v>
      </c>
      <c r="E23" s="14">
        <v>44.4</v>
      </c>
      <c r="F23" s="8">
        <f t="shared" si="0"/>
        <v>48.396000000000001</v>
      </c>
      <c r="G23" s="8">
        <f t="shared" si="6"/>
        <v>4.4690000000000012</v>
      </c>
      <c r="H23" s="8">
        <f t="shared" si="1"/>
        <v>4.4326666666666679</v>
      </c>
      <c r="I23" s="2">
        <f t="shared" si="2"/>
        <v>0.19263157894736849</v>
      </c>
      <c r="J23" s="2">
        <f t="shared" si="4"/>
        <v>0.38526315789473697</v>
      </c>
      <c r="K23" s="8">
        <f t="shared" si="3"/>
        <v>154.1052631578948</v>
      </c>
      <c r="L23" s="62">
        <f t="shared" si="5"/>
        <v>15.410526315789479</v>
      </c>
      <c r="M23" s="68">
        <v>6</v>
      </c>
      <c r="N23" s="69" t="s">
        <v>32</v>
      </c>
      <c r="O23" s="70">
        <f>AVERAGE(L39:L40)</f>
        <v>10.09509275478036</v>
      </c>
      <c r="P23"/>
    </row>
    <row r="24" spans="1:16">
      <c r="A24" s="26">
        <v>3</v>
      </c>
      <c r="B24" s="22" t="s">
        <v>32</v>
      </c>
      <c r="C24" s="12">
        <v>18</v>
      </c>
      <c r="D24" s="48">
        <v>2.508</v>
      </c>
      <c r="E24" s="14">
        <v>47</v>
      </c>
      <c r="F24" s="8">
        <f t="shared" si="0"/>
        <v>51.230000000000004</v>
      </c>
      <c r="G24" s="8">
        <f t="shared" si="6"/>
        <v>2.8340000000000032</v>
      </c>
      <c r="H24" s="8">
        <f t="shared" si="1"/>
        <v>2.7976666666666699</v>
      </c>
      <c r="I24" s="2">
        <f t="shared" si="2"/>
        <v>0.1215789473684212</v>
      </c>
      <c r="J24" s="2">
        <f t="shared" si="4"/>
        <v>0.24315789473684241</v>
      </c>
      <c r="K24" s="8">
        <f t="shared" si="3"/>
        <v>96.952908587257738</v>
      </c>
      <c r="L24" s="62">
        <f t="shared" si="5"/>
        <v>9.6952908587257731</v>
      </c>
      <c r="M24" s="68">
        <v>6</v>
      </c>
      <c r="N24" s="71" t="s">
        <v>33</v>
      </c>
      <c r="O24" s="70">
        <f>AVERAGE(L41:L42)</f>
        <v>7.4475870186648727</v>
      </c>
      <c r="P24"/>
    </row>
    <row r="25" spans="1:16">
      <c r="A25" s="26">
        <v>3</v>
      </c>
      <c r="B25" s="22" t="s">
        <v>33</v>
      </c>
      <c r="C25" s="12">
        <v>19</v>
      </c>
      <c r="D25" s="48">
        <v>2.5</v>
      </c>
      <c r="E25" s="14">
        <v>49</v>
      </c>
      <c r="F25" s="8">
        <f t="shared" si="0"/>
        <v>53.410000000000004</v>
      </c>
      <c r="G25" s="8">
        <f t="shared" si="6"/>
        <v>2.1799999999999997</v>
      </c>
      <c r="H25" s="8">
        <f t="shared" si="1"/>
        <v>2.1436666666666664</v>
      </c>
      <c r="I25" s="2">
        <f t="shared" si="2"/>
        <v>9.3157894736842106E-2</v>
      </c>
      <c r="J25" s="2">
        <f t="shared" si="4"/>
        <v>0.18631578947368421</v>
      </c>
      <c r="K25" s="8">
        <f t="shared" si="3"/>
        <v>74.526315789473685</v>
      </c>
      <c r="L25" s="62">
        <f t="shared" si="5"/>
        <v>7.4526315789473685</v>
      </c>
      <c r="M25" s="68">
        <v>6</v>
      </c>
      <c r="N25" s="72" t="s">
        <v>34</v>
      </c>
      <c r="O25" s="70">
        <f>AVERAGE(L43:L44)</f>
        <v>12.568421052631582</v>
      </c>
      <c r="P25"/>
    </row>
    <row r="26" spans="1:16">
      <c r="A26" s="27">
        <v>3</v>
      </c>
      <c r="B26" s="28" t="s">
        <v>33</v>
      </c>
      <c r="C26" s="12">
        <v>20</v>
      </c>
      <c r="D26" s="48">
        <v>2.5049999999999999</v>
      </c>
      <c r="E26" s="14">
        <f>(50+0.7)</f>
        <v>50.7</v>
      </c>
      <c r="F26" s="8">
        <f t="shared" si="0"/>
        <v>55.263000000000005</v>
      </c>
      <c r="G26" s="8">
        <f t="shared" si="6"/>
        <v>1.8530000000000015</v>
      </c>
      <c r="H26" s="8">
        <f t="shared" si="1"/>
        <v>1.8166666666666682</v>
      </c>
      <c r="I26" s="2">
        <f t="shared" si="2"/>
        <v>7.894736842105271E-2</v>
      </c>
      <c r="J26" s="2">
        <f t="shared" si="4"/>
        <v>0.15789473684210542</v>
      </c>
      <c r="K26" s="8">
        <f t="shared" si="3"/>
        <v>63.031831074692789</v>
      </c>
      <c r="L26" s="62">
        <f t="shared" si="5"/>
        <v>6.3031831074692786</v>
      </c>
      <c r="M26" s="68">
        <v>7</v>
      </c>
      <c r="N26" s="69" t="s">
        <v>37</v>
      </c>
      <c r="O26" s="70">
        <f>AVERAGE(L45:L46)</f>
        <v>22.59276946359509</v>
      </c>
      <c r="P26"/>
    </row>
    <row r="27" spans="1:16">
      <c r="A27" s="26">
        <v>4</v>
      </c>
      <c r="B27" s="22" t="s">
        <v>30</v>
      </c>
      <c r="C27" s="12">
        <v>21</v>
      </c>
      <c r="D27" s="48">
        <v>2.5030000000000001</v>
      </c>
      <c r="E27" s="14">
        <v>4</v>
      </c>
      <c r="F27" s="8">
        <f t="shared" si="0"/>
        <v>4.3600000000000003</v>
      </c>
      <c r="G27" s="8">
        <f>F27</f>
        <v>4.3600000000000003</v>
      </c>
      <c r="H27" s="8">
        <f t="shared" si="1"/>
        <v>4.323666666666667</v>
      </c>
      <c r="I27" s="2">
        <f t="shared" si="2"/>
        <v>0.18789473684210528</v>
      </c>
      <c r="J27" s="2">
        <f t="shared" si="4"/>
        <v>0.37578947368421056</v>
      </c>
      <c r="K27" s="8">
        <f t="shared" si="3"/>
        <v>150.13562672161828</v>
      </c>
      <c r="L27" s="62">
        <f t="shared" si="5"/>
        <v>15.013562672161829</v>
      </c>
      <c r="M27" s="68">
        <v>7</v>
      </c>
      <c r="N27" s="69" t="s">
        <v>38</v>
      </c>
      <c r="O27" s="70">
        <f>AVERAGE(L47:L48)</f>
        <v>22.421052631578963</v>
      </c>
      <c r="P27"/>
    </row>
    <row r="28" spans="1:16">
      <c r="A28" s="27">
        <v>4</v>
      </c>
      <c r="B28" s="28" t="s">
        <v>30</v>
      </c>
      <c r="C28" s="12">
        <v>22</v>
      </c>
      <c r="D28" s="48">
        <v>2.5</v>
      </c>
      <c r="E28" s="14">
        <v>7.7</v>
      </c>
      <c r="F28" s="8">
        <f t="shared" si="0"/>
        <v>8.3930000000000007</v>
      </c>
      <c r="G28" s="8">
        <f t="shared" si="6"/>
        <v>4.0330000000000004</v>
      </c>
      <c r="H28" s="8">
        <f t="shared" si="1"/>
        <v>3.996666666666667</v>
      </c>
      <c r="I28" s="2">
        <f t="shared" si="2"/>
        <v>0.17368421052631583</v>
      </c>
      <c r="J28" s="2">
        <f t="shared" si="4"/>
        <v>0.34736842105263166</v>
      </c>
      <c r="K28" s="8">
        <f t="shared" si="3"/>
        <v>138.94736842105266</v>
      </c>
      <c r="L28" s="62">
        <f t="shared" si="5"/>
        <v>13.894736842105265</v>
      </c>
      <c r="M28" s="68">
        <v>7</v>
      </c>
      <c r="N28" s="69" t="s">
        <v>39</v>
      </c>
      <c r="O28" s="70">
        <f>AVERAGE(L49:L50)</f>
        <v>14.819944598337948</v>
      </c>
      <c r="P28"/>
    </row>
    <row r="29" spans="1:16">
      <c r="A29" s="25">
        <v>5</v>
      </c>
      <c r="B29" s="30" t="s">
        <v>30</v>
      </c>
      <c r="C29" s="12">
        <v>23</v>
      </c>
      <c r="D29" s="48">
        <v>2.5</v>
      </c>
      <c r="E29" s="14">
        <v>11</v>
      </c>
      <c r="F29" s="8">
        <f t="shared" si="0"/>
        <v>11.99</v>
      </c>
      <c r="G29" s="8">
        <f t="shared" si="6"/>
        <v>3.5969999999999995</v>
      </c>
      <c r="H29" s="8">
        <f t="shared" si="1"/>
        <v>3.5606666666666662</v>
      </c>
      <c r="I29" s="2">
        <f t="shared" si="2"/>
        <v>0.15473684210526314</v>
      </c>
      <c r="J29" s="2">
        <f t="shared" si="4"/>
        <v>0.30947368421052629</v>
      </c>
      <c r="K29" s="8">
        <f t="shared" si="3"/>
        <v>123.78947368421052</v>
      </c>
      <c r="L29" s="62">
        <f t="shared" si="5"/>
        <v>12.378947368421052</v>
      </c>
      <c r="M29" s="68">
        <v>7</v>
      </c>
      <c r="N29" s="69" t="s">
        <v>30</v>
      </c>
      <c r="O29" s="70">
        <f>AVERAGE(L51:L52)</f>
        <v>16.337178140882941</v>
      </c>
      <c r="P29"/>
    </row>
    <row r="30" spans="1:16">
      <c r="A30" s="27">
        <v>5</v>
      </c>
      <c r="B30" s="29" t="s">
        <v>30</v>
      </c>
      <c r="C30" s="12">
        <v>24</v>
      </c>
      <c r="D30" s="48">
        <v>2.5030000000000001</v>
      </c>
      <c r="E30" s="14">
        <v>14.9</v>
      </c>
      <c r="F30" s="8">
        <f t="shared" si="0"/>
        <v>16.241000000000003</v>
      </c>
      <c r="G30" s="8">
        <f t="shared" si="6"/>
        <v>4.251000000000003</v>
      </c>
      <c r="H30" s="8">
        <f t="shared" si="1"/>
        <v>4.2146666666666697</v>
      </c>
      <c r="I30" s="2">
        <f t="shared" si="2"/>
        <v>0.18315789473684224</v>
      </c>
      <c r="J30" s="2">
        <f t="shared" si="4"/>
        <v>0.36631578947368448</v>
      </c>
      <c r="K30" s="8">
        <f t="shared" si="3"/>
        <v>146.35069495552716</v>
      </c>
      <c r="L30" s="62">
        <f t="shared" si="5"/>
        <v>14.635069495552717</v>
      </c>
      <c r="M30" s="13"/>
      <c r="N30" s="13"/>
      <c r="O30" s="66"/>
      <c r="P30"/>
    </row>
    <row r="31" spans="1:16">
      <c r="A31" s="26">
        <v>6</v>
      </c>
      <c r="B31" s="24" t="s">
        <v>29</v>
      </c>
      <c r="C31" s="12">
        <v>25</v>
      </c>
      <c r="D31" s="48">
        <v>2.5019999999999998</v>
      </c>
      <c r="E31" s="14">
        <v>19.100000000000001</v>
      </c>
      <c r="F31" s="8">
        <f t="shared" si="0"/>
        <v>20.819000000000003</v>
      </c>
      <c r="G31" s="8">
        <f t="shared" si="6"/>
        <v>4.5779999999999994</v>
      </c>
      <c r="H31" s="8">
        <f t="shared" si="1"/>
        <v>4.5416666666666661</v>
      </c>
      <c r="I31" s="2">
        <f t="shared" si="2"/>
        <v>0.19736842105263158</v>
      </c>
      <c r="J31" s="2">
        <f t="shared" si="4"/>
        <v>0.39473684210526316</v>
      </c>
      <c r="K31" s="8">
        <f t="shared" si="3"/>
        <v>157.76852202448569</v>
      </c>
      <c r="L31" s="62">
        <f t="shared" si="5"/>
        <v>15.77685220244857</v>
      </c>
      <c r="M31" s="13"/>
      <c r="N31" s="13"/>
      <c r="O31" s="66"/>
      <c r="P31"/>
    </row>
    <row r="32" spans="1:16">
      <c r="A32" s="26">
        <v>6</v>
      </c>
      <c r="B32" s="24" t="s">
        <v>29</v>
      </c>
      <c r="C32" s="12">
        <v>26</v>
      </c>
      <c r="D32" s="48">
        <v>2.5030000000000001</v>
      </c>
      <c r="E32" s="14">
        <v>23.6</v>
      </c>
      <c r="F32" s="8">
        <f t="shared" si="0"/>
        <v>25.724000000000004</v>
      </c>
      <c r="G32" s="8">
        <f t="shared" si="6"/>
        <v>4.9050000000000011</v>
      </c>
      <c r="H32" s="8">
        <f t="shared" si="1"/>
        <v>4.8686666666666678</v>
      </c>
      <c r="I32" s="2">
        <f t="shared" si="2"/>
        <v>0.21157894736842112</v>
      </c>
      <c r="J32" s="2">
        <f t="shared" si="4"/>
        <v>0.42315789473684223</v>
      </c>
      <c r="K32" s="8">
        <f t="shared" si="3"/>
        <v>169.06028555207439</v>
      </c>
      <c r="L32" s="62">
        <f t="shared" si="5"/>
        <v>16.906028555207438</v>
      </c>
      <c r="M32" s="13"/>
      <c r="N32" s="13"/>
      <c r="O32" s="66"/>
      <c r="P32"/>
    </row>
    <row r="33" spans="1:16">
      <c r="A33" s="26">
        <v>6</v>
      </c>
      <c r="B33" s="22" t="s">
        <v>31</v>
      </c>
      <c r="C33" s="12">
        <v>27</v>
      </c>
      <c r="D33" s="48">
        <v>2.5019999999999998</v>
      </c>
      <c r="E33" s="14">
        <v>26.8</v>
      </c>
      <c r="F33" s="8">
        <f t="shared" si="0"/>
        <v>29.212000000000003</v>
      </c>
      <c r="G33" s="8">
        <f t="shared" si="6"/>
        <v>3.4879999999999995</v>
      </c>
      <c r="H33" s="8">
        <f t="shared" si="1"/>
        <v>3.4516666666666662</v>
      </c>
      <c r="I33" s="2">
        <f t="shared" si="2"/>
        <v>0.15</v>
      </c>
      <c r="J33" s="2">
        <f t="shared" si="4"/>
        <v>0.3</v>
      </c>
      <c r="K33" s="8">
        <f t="shared" si="3"/>
        <v>119.90407673860912</v>
      </c>
      <c r="L33" s="62">
        <f t="shared" si="5"/>
        <v>11.990407673860911</v>
      </c>
      <c r="M33" s="13"/>
      <c r="N33" s="13"/>
      <c r="O33" s="66"/>
      <c r="P33"/>
    </row>
    <row r="34" spans="1:16">
      <c r="A34" s="26">
        <v>6</v>
      </c>
      <c r="B34" s="22" t="s">
        <v>31</v>
      </c>
      <c r="C34" s="12">
        <v>28</v>
      </c>
      <c r="D34" s="48">
        <v>2.5</v>
      </c>
      <c r="E34" s="14">
        <v>30</v>
      </c>
      <c r="F34" s="8">
        <f t="shared" si="0"/>
        <v>32.700000000000003</v>
      </c>
      <c r="G34" s="8">
        <f t="shared" si="6"/>
        <v>3.4879999999999995</v>
      </c>
      <c r="H34" s="8">
        <f t="shared" si="1"/>
        <v>3.4516666666666662</v>
      </c>
      <c r="I34" s="2">
        <f t="shared" si="2"/>
        <v>0.15</v>
      </c>
      <c r="J34" s="2">
        <f t="shared" si="4"/>
        <v>0.3</v>
      </c>
      <c r="K34" s="8">
        <f t="shared" si="3"/>
        <v>120</v>
      </c>
      <c r="L34" s="62">
        <f t="shared" si="5"/>
        <v>12</v>
      </c>
      <c r="M34" s="13"/>
      <c r="N34" s="13"/>
      <c r="O34" s="66"/>
      <c r="P34"/>
    </row>
    <row r="35" spans="1:16">
      <c r="A35" s="26">
        <v>6</v>
      </c>
      <c r="B35" s="22" t="s">
        <v>36</v>
      </c>
      <c r="C35" s="12">
        <v>29</v>
      </c>
      <c r="D35" s="48">
        <v>2.5</v>
      </c>
      <c r="E35" s="14">
        <v>33.299999999999997</v>
      </c>
      <c r="F35" s="8">
        <f t="shared" si="0"/>
        <v>36.296999999999997</v>
      </c>
      <c r="G35" s="8">
        <f>F35-F34</f>
        <v>3.5969999999999942</v>
      </c>
      <c r="H35" s="8">
        <f t="shared" si="1"/>
        <v>3.5606666666666609</v>
      </c>
      <c r="I35" s="2">
        <f t="shared" si="2"/>
        <v>0.15473684210526292</v>
      </c>
      <c r="J35" s="2">
        <f t="shared" si="4"/>
        <v>0.30947368421052585</v>
      </c>
      <c r="K35" s="8">
        <f t="shared" si="3"/>
        <v>123.78947368421034</v>
      </c>
      <c r="L35" s="62">
        <f t="shared" si="5"/>
        <v>12.378947368421034</v>
      </c>
      <c r="M35" s="13"/>
      <c r="N35" s="13"/>
      <c r="O35" s="66"/>
      <c r="P35"/>
    </row>
    <row r="36" spans="1:16">
      <c r="A36" s="26">
        <v>6</v>
      </c>
      <c r="B36" s="22" t="s">
        <v>36</v>
      </c>
      <c r="C36" s="12">
        <v>30</v>
      </c>
      <c r="D36" s="48">
        <v>2.5030000000000001</v>
      </c>
      <c r="E36" s="14">
        <v>36.4</v>
      </c>
      <c r="F36" s="8">
        <f t="shared" si="0"/>
        <v>39.676000000000002</v>
      </c>
      <c r="G36" s="8">
        <f t="shared" si="6"/>
        <v>3.3790000000000049</v>
      </c>
      <c r="H36" s="8">
        <f t="shared" si="1"/>
        <v>3.3426666666666716</v>
      </c>
      <c r="I36" s="2">
        <f t="shared" si="2"/>
        <v>0.14526315789473707</v>
      </c>
      <c r="J36" s="2">
        <f t="shared" si="4"/>
        <v>0.29052631578947413</v>
      </c>
      <c r="K36" s="8">
        <f t="shared" si="3"/>
        <v>116.07124082679749</v>
      </c>
      <c r="L36" s="62">
        <f t="shared" si="5"/>
        <v>11.60712408267975</v>
      </c>
      <c r="M36" s="13"/>
      <c r="N36" s="13"/>
      <c r="O36" s="66"/>
      <c r="P36"/>
    </row>
    <row r="37" spans="1:16">
      <c r="A37" s="26">
        <v>6</v>
      </c>
      <c r="B37" s="22" t="s">
        <v>35</v>
      </c>
      <c r="C37" s="12">
        <v>31</v>
      </c>
      <c r="D37" s="48">
        <v>2.5</v>
      </c>
      <c r="E37" s="14">
        <v>39.4</v>
      </c>
      <c r="F37" s="8">
        <f t="shared" si="0"/>
        <v>42.946000000000005</v>
      </c>
      <c r="G37" s="8">
        <f t="shared" si="6"/>
        <v>3.2700000000000031</v>
      </c>
      <c r="H37" s="8">
        <f t="shared" si="1"/>
        <v>3.2336666666666698</v>
      </c>
      <c r="I37" s="2">
        <f t="shared" si="2"/>
        <v>0.14052631578947383</v>
      </c>
      <c r="J37" s="2">
        <f t="shared" si="4"/>
        <v>0.28105263157894766</v>
      </c>
      <c r="K37" s="8">
        <f t="shared" si="3"/>
        <v>112.42105263157907</v>
      </c>
      <c r="L37" s="62">
        <f t="shared" si="5"/>
        <v>11.242105263157907</v>
      </c>
      <c r="M37" s="13"/>
      <c r="N37" s="13"/>
      <c r="O37" s="66"/>
      <c r="P37"/>
    </row>
    <row r="38" spans="1:16">
      <c r="A38" s="26">
        <v>6</v>
      </c>
      <c r="B38" s="22" t="s">
        <v>35</v>
      </c>
      <c r="C38" s="12">
        <v>32</v>
      </c>
      <c r="D38" s="48">
        <v>2.5</v>
      </c>
      <c r="E38" s="14">
        <v>42.3</v>
      </c>
      <c r="F38" s="8">
        <f t="shared" si="0"/>
        <v>46.106999999999999</v>
      </c>
      <c r="G38" s="8">
        <f t="shared" si="6"/>
        <v>3.1609999999999943</v>
      </c>
      <c r="H38" s="8">
        <f t="shared" si="1"/>
        <v>3.1246666666666609</v>
      </c>
      <c r="I38" s="2">
        <f t="shared" si="2"/>
        <v>0.13578947368421029</v>
      </c>
      <c r="J38" s="2">
        <f t="shared" si="4"/>
        <v>0.27157894736842059</v>
      </c>
      <c r="K38" s="8">
        <f t="shared" si="3"/>
        <v>108.63157894736824</v>
      </c>
      <c r="L38" s="62">
        <f t="shared" si="5"/>
        <v>10.863157894736824</v>
      </c>
      <c r="M38" s="13"/>
      <c r="N38" s="13"/>
      <c r="O38" s="66"/>
      <c r="P38"/>
    </row>
    <row r="39" spans="1:16">
      <c r="A39" s="26">
        <v>6</v>
      </c>
      <c r="B39" s="22" t="s">
        <v>32</v>
      </c>
      <c r="C39" s="12">
        <v>33</v>
      </c>
      <c r="D39" s="48">
        <v>2.5019999999999998</v>
      </c>
      <c r="E39" s="14">
        <v>44.9</v>
      </c>
      <c r="F39" s="8">
        <f t="shared" si="0"/>
        <v>48.941000000000003</v>
      </c>
      <c r="G39" s="8">
        <f t="shared" si="6"/>
        <v>2.8340000000000032</v>
      </c>
      <c r="H39" s="8">
        <f t="shared" si="1"/>
        <v>2.7976666666666699</v>
      </c>
      <c r="I39" s="2">
        <f t="shared" si="2"/>
        <v>0.1215789473684212</v>
      </c>
      <c r="J39" s="2">
        <f t="shared" si="4"/>
        <v>0.24315789473684241</v>
      </c>
      <c r="K39" s="8">
        <f t="shared" si="3"/>
        <v>97.185409567083298</v>
      </c>
      <c r="L39" s="62">
        <f t="shared" si="5"/>
        <v>9.7185409567083294</v>
      </c>
      <c r="M39" s="13"/>
      <c r="N39" s="13"/>
      <c r="O39" s="66"/>
      <c r="P39"/>
    </row>
    <row r="40" spans="1:16">
      <c r="A40" s="26">
        <v>6</v>
      </c>
      <c r="B40" s="22" t="s">
        <v>32</v>
      </c>
      <c r="C40" s="12">
        <v>34</v>
      </c>
      <c r="D40" s="48">
        <v>2.5030000000000001</v>
      </c>
      <c r="E40" s="14">
        <v>47.7</v>
      </c>
      <c r="F40" s="8">
        <f t="shared" si="0"/>
        <v>51.993000000000009</v>
      </c>
      <c r="G40" s="8">
        <f t="shared" si="6"/>
        <v>3.0520000000000067</v>
      </c>
      <c r="H40" s="8">
        <f t="shared" si="1"/>
        <v>3.0156666666666734</v>
      </c>
      <c r="I40" s="2">
        <f t="shared" si="2"/>
        <v>0.13105263157894767</v>
      </c>
      <c r="J40" s="2">
        <f t="shared" si="4"/>
        <v>0.26210526315789534</v>
      </c>
      <c r="K40" s="8">
        <f t="shared" si="3"/>
        <v>104.71644552852391</v>
      </c>
      <c r="L40" s="62">
        <f t="shared" si="5"/>
        <v>10.471644552852391</v>
      </c>
      <c r="M40" s="13"/>
      <c r="N40" s="13"/>
      <c r="O40" s="66"/>
      <c r="P40"/>
    </row>
    <row r="41" spans="1:16">
      <c r="A41" s="26">
        <v>6</v>
      </c>
      <c r="B41" s="23" t="s">
        <v>33</v>
      </c>
      <c r="C41" s="12">
        <v>35</v>
      </c>
      <c r="D41" s="48">
        <v>2.504</v>
      </c>
      <c r="E41" s="14">
        <v>49.4</v>
      </c>
      <c r="F41" s="8">
        <f t="shared" si="0"/>
        <v>53.846000000000004</v>
      </c>
      <c r="G41" s="8">
        <f>F41-F40</f>
        <v>1.8529999999999944</v>
      </c>
      <c r="H41" s="8">
        <f t="shared" si="1"/>
        <v>1.8166666666666611</v>
      </c>
      <c r="I41" s="2">
        <f t="shared" si="2"/>
        <v>7.8947368421052391E-2</v>
      </c>
      <c r="J41" s="2">
        <f t="shared" si="4"/>
        <v>0.15789473684210478</v>
      </c>
      <c r="K41" s="8">
        <f t="shared" si="3"/>
        <v>63.057003531192002</v>
      </c>
      <c r="L41" s="62">
        <f t="shared" si="5"/>
        <v>6.3057003531192004</v>
      </c>
      <c r="M41" s="13"/>
      <c r="N41" s="13"/>
      <c r="O41" s="66"/>
      <c r="P41"/>
    </row>
    <row r="42" spans="1:16">
      <c r="A42" s="26">
        <v>6</v>
      </c>
      <c r="B42" s="23" t="s">
        <v>33</v>
      </c>
      <c r="C42" s="12">
        <v>36</v>
      </c>
      <c r="D42" s="48">
        <v>2.5</v>
      </c>
      <c r="E42" s="14">
        <f>(50+1.7)</f>
        <v>51.7</v>
      </c>
      <c r="F42" s="8">
        <f t="shared" si="0"/>
        <v>56.353000000000009</v>
      </c>
      <c r="G42" s="8">
        <f t="shared" si="6"/>
        <v>2.507000000000005</v>
      </c>
      <c r="H42" s="8">
        <f t="shared" si="1"/>
        <v>2.4706666666666717</v>
      </c>
      <c r="I42" s="2">
        <f t="shared" si="2"/>
        <v>0.10736842105263181</v>
      </c>
      <c r="J42" s="2">
        <f t="shared" si="4"/>
        <v>0.21473684210526361</v>
      </c>
      <c r="K42" s="8">
        <f t="shared" si="3"/>
        <v>85.894736842105445</v>
      </c>
      <c r="L42" s="62">
        <f t="shared" si="5"/>
        <v>8.5894736842105441</v>
      </c>
      <c r="M42" s="13"/>
      <c r="N42" s="13"/>
      <c r="O42" s="66"/>
      <c r="P42"/>
    </row>
    <row r="43" spans="1:16">
      <c r="A43" s="26">
        <v>6</v>
      </c>
      <c r="B43" s="24" t="s">
        <v>34</v>
      </c>
      <c r="C43" s="12">
        <v>37</v>
      </c>
      <c r="D43" s="48">
        <v>2.5</v>
      </c>
      <c r="E43" s="14">
        <v>3.9</v>
      </c>
      <c r="F43" s="8">
        <f t="shared" si="0"/>
        <v>4.2510000000000003</v>
      </c>
      <c r="G43" s="8">
        <f>F43</f>
        <v>4.2510000000000003</v>
      </c>
      <c r="H43" s="8">
        <f t="shared" si="1"/>
        <v>4.214666666666667</v>
      </c>
      <c r="I43" s="2">
        <f t="shared" si="2"/>
        <v>0.18315789473684213</v>
      </c>
      <c r="J43" s="2">
        <f t="shared" si="4"/>
        <v>0.36631578947368426</v>
      </c>
      <c r="K43" s="8">
        <f t="shared" si="3"/>
        <v>146.5263157894737</v>
      </c>
      <c r="L43" s="62">
        <f t="shared" si="5"/>
        <v>14.65263157894737</v>
      </c>
      <c r="M43" s="13"/>
      <c r="N43" s="13"/>
      <c r="O43" s="66"/>
      <c r="P43"/>
    </row>
    <row r="44" spans="1:16">
      <c r="A44" s="27">
        <v>6</v>
      </c>
      <c r="B44" s="31" t="s">
        <v>34</v>
      </c>
      <c r="C44" s="12">
        <v>38</v>
      </c>
      <c r="D44" s="48">
        <v>2.5</v>
      </c>
      <c r="E44" s="14">
        <v>6.7</v>
      </c>
      <c r="F44" s="8">
        <f t="shared" si="0"/>
        <v>7.3030000000000008</v>
      </c>
      <c r="G44" s="8">
        <f>F44-F43</f>
        <v>3.0520000000000005</v>
      </c>
      <c r="H44" s="8">
        <f t="shared" si="1"/>
        <v>3.0156666666666672</v>
      </c>
      <c r="I44" s="2">
        <f t="shared" si="2"/>
        <v>0.13105263157894739</v>
      </c>
      <c r="J44" s="2">
        <f t="shared" si="4"/>
        <v>0.26210526315789479</v>
      </c>
      <c r="K44" s="8">
        <f t="shared" si="3"/>
        <v>104.84210526315792</v>
      </c>
      <c r="L44" s="62">
        <f t="shared" si="5"/>
        <v>10.484210526315792</v>
      </c>
      <c r="M44"/>
      <c r="O44" s="20"/>
      <c r="P44"/>
    </row>
    <row r="45" spans="1:16">
      <c r="A45" s="26">
        <v>7</v>
      </c>
      <c r="B45" s="22" t="s">
        <v>37</v>
      </c>
      <c r="C45" s="12">
        <v>39</v>
      </c>
      <c r="D45" s="48">
        <v>2.504</v>
      </c>
      <c r="E45" s="14">
        <v>12.6</v>
      </c>
      <c r="F45" s="8">
        <f t="shared" si="0"/>
        <v>13.734</v>
      </c>
      <c r="G45" s="8">
        <f t="shared" si="6"/>
        <v>6.4309999999999992</v>
      </c>
      <c r="H45" s="8">
        <f t="shared" si="1"/>
        <v>6.3946666666666658</v>
      </c>
      <c r="I45" s="2">
        <f t="shared" si="2"/>
        <v>0.27789473684210525</v>
      </c>
      <c r="J45" s="2">
        <f t="shared" si="4"/>
        <v>0.5557894736842105</v>
      </c>
      <c r="K45" s="8">
        <f t="shared" si="3"/>
        <v>221.96065242979654</v>
      </c>
      <c r="L45" s="62">
        <f t="shared" si="5"/>
        <v>22.196065242979653</v>
      </c>
      <c r="M45"/>
      <c r="O45" s="20"/>
      <c r="P45"/>
    </row>
    <row r="46" spans="1:16">
      <c r="A46" s="26">
        <v>7</v>
      </c>
      <c r="B46" s="22" t="s">
        <v>37</v>
      </c>
      <c r="C46" s="12">
        <v>40</v>
      </c>
      <c r="D46" s="48">
        <v>2.5</v>
      </c>
      <c r="E46" s="14">
        <v>18.7</v>
      </c>
      <c r="F46" s="8">
        <f t="shared" si="0"/>
        <v>20.382999999999999</v>
      </c>
      <c r="G46" s="8">
        <f t="shared" si="6"/>
        <v>6.6489999999999991</v>
      </c>
      <c r="H46" s="8">
        <f t="shared" si="1"/>
        <v>6.6126666666666658</v>
      </c>
      <c r="I46" s="2">
        <f t="shared" si="2"/>
        <v>0.28736842105263155</v>
      </c>
      <c r="J46" s="2">
        <f t="shared" si="4"/>
        <v>0.5747368421052631</v>
      </c>
      <c r="K46" s="8">
        <f t="shared" si="3"/>
        <v>229.89473684210526</v>
      </c>
      <c r="L46" s="62">
        <f t="shared" si="5"/>
        <v>22.989473684210527</v>
      </c>
      <c r="M46"/>
      <c r="O46" s="20"/>
      <c r="P46"/>
    </row>
    <row r="47" spans="1:16">
      <c r="A47" s="26">
        <v>7</v>
      </c>
      <c r="B47" s="22" t="s">
        <v>38</v>
      </c>
      <c r="C47" s="12">
        <v>41</v>
      </c>
      <c r="D47" s="48">
        <v>2.5</v>
      </c>
      <c r="E47" s="14">
        <v>24.1</v>
      </c>
      <c r="F47" s="8">
        <f t="shared" si="0"/>
        <v>26.269000000000002</v>
      </c>
      <c r="G47" s="8">
        <f t="shared" si="6"/>
        <v>5.8860000000000028</v>
      </c>
      <c r="H47" s="8">
        <f t="shared" si="1"/>
        <v>5.8496666666666695</v>
      </c>
      <c r="I47" s="2">
        <f t="shared" si="2"/>
        <v>0.25421052631578961</v>
      </c>
      <c r="J47" s="2">
        <f t="shared" si="4"/>
        <v>0.50842105263157922</v>
      </c>
      <c r="K47" s="8">
        <f t="shared" si="3"/>
        <v>203.3684210526317</v>
      </c>
      <c r="L47" s="62">
        <f t="shared" si="5"/>
        <v>20.33684210526317</v>
      </c>
      <c r="M47"/>
      <c r="O47" s="20"/>
      <c r="P47"/>
    </row>
    <row r="48" spans="1:16">
      <c r="A48" s="26">
        <v>7</v>
      </c>
      <c r="B48" s="22" t="s">
        <v>38</v>
      </c>
      <c r="C48" s="12">
        <v>42</v>
      </c>
      <c r="D48" s="48">
        <v>2.5</v>
      </c>
      <c r="E48" s="14">
        <v>30.6</v>
      </c>
      <c r="F48" s="8">
        <f t="shared" si="0"/>
        <v>33.354000000000006</v>
      </c>
      <c r="G48" s="8">
        <f t="shared" si="6"/>
        <v>7.0850000000000044</v>
      </c>
      <c r="H48" s="8">
        <f t="shared" si="1"/>
        <v>7.0486666666666711</v>
      </c>
      <c r="I48" s="2">
        <f t="shared" si="2"/>
        <v>0.30631578947368443</v>
      </c>
      <c r="J48" s="2">
        <f t="shared" si="4"/>
        <v>0.61263157894736886</v>
      </c>
      <c r="K48" s="8">
        <f t="shared" si="3"/>
        <v>245.05263157894757</v>
      </c>
      <c r="L48" s="62">
        <f t="shared" si="5"/>
        <v>24.505263157894756</v>
      </c>
      <c r="M48"/>
      <c r="O48" s="20"/>
      <c r="P48"/>
    </row>
    <row r="49" spans="1:16">
      <c r="A49" s="26">
        <v>7</v>
      </c>
      <c r="B49" s="22" t="s">
        <v>39</v>
      </c>
      <c r="C49" s="12">
        <v>43</v>
      </c>
      <c r="D49" s="48">
        <v>2.508</v>
      </c>
      <c r="E49" s="14">
        <v>34.299999999999997</v>
      </c>
      <c r="F49" s="8">
        <f t="shared" si="0"/>
        <v>37.387</v>
      </c>
      <c r="G49" s="8">
        <f t="shared" si="6"/>
        <v>4.0329999999999941</v>
      </c>
      <c r="H49" s="8">
        <f t="shared" si="1"/>
        <v>3.9966666666666608</v>
      </c>
      <c r="I49" s="2">
        <f t="shared" si="2"/>
        <v>0.17368421052631555</v>
      </c>
      <c r="J49" s="2">
        <f t="shared" si="4"/>
        <v>0.3473684210526311</v>
      </c>
      <c r="K49" s="8">
        <f t="shared" si="3"/>
        <v>138.50415512465355</v>
      </c>
      <c r="L49" s="62">
        <f t="shared" si="5"/>
        <v>13.850415512465355</v>
      </c>
      <c r="M49"/>
      <c r="O49" s="20"/>
      <c r="P49"/>
    </row>
    <row r="50" spans="1:16" s="13" customFormat="1">
      <c r="A50" s="26">
        <v>7</v>
      </c>
      <c r="B50" s="22" t="s">
        <v>39</v>
      </c>
      <c r="C50" s="12">
        <v>44</v>
      </c>
      <c r="D50" s="49">
        <v>2.5</v>
      </c>
      <c r="E50" s="15">
        <v>38.5</v>
      </c>
      <c r="F50" s="8">
        <f t="shared" si="0"/>
        <v>41.965000000000003</v>
      </c>
      <c r="G50" s="8">
        <f t="shared" si="6"/>
        <v>4.578000000000003</v>
      </c>
      <c r="H50" s="8">
        <f t="shared" si="1"/>
        <v>4.5416666666666696</v>
      </c>
      <c r="I50" s="2">
        <f t="shared" si="2"/>
        <v>0.19736842105263172</v>
      </c>
      <c r="J50" s="2">
        <f t="shared" si="4"/>
        <v>0.39473684210526344</v>
      </c>
      <c r="K50" s="8">
        <f t="shared" si="3"/>
        <v>157.89473684210537</v>
      </c>
      <c r="L50" s="62">
        <f t="shared" si="5"/>
        <v>15.789473684210538</v>
      </c>
      <c r="M50"/>
      <c r="N50"/>
      <c r="O50" s="20"/>
    </row>
    <row r="51" spans="1:16" s="13" customFormat="1">
      <c r="A51" s="26">
        <v>7</v>
      </c>
      <c r="B51" s="22" t="s">
        <v>30</v>
      </c>
      <c r="C51" s="12">
        <v>45</v>
      </c>
      <c r="D51" s="49">
        <v>2.5</v>
      </c>
      <c r="E51" s="15">
        <v>42.6</v>
      </c>
      <c r="F51" s="8">
        <f t="shared" si="0"/>
        <v>46.434000000000005</v>
      </c>
      <c r="G51" s="8">
        <f t="shared" si="6"/>
        <v>4.4690000000000012</v>
      </c>
      <c r="H51" s="8">
        <f t="shared" si="1"/>
        <v>4.4326666666666679</v>
      </c>
      <c r="I51" s="2">
        <f t="shared" si="2"/>
        <v>0.19263157894736849</v>
      </c>
      <c r="J51" s="2">
        <f t="shared" si="4"/>
        <v>0.38526315789473697</v>
      </c>
      <c r="K51" s="8">
        <f t="shared" si="3"/>
        <v>154.1052631578948</v>
      </c>
      <c r="L51" s="62">
        <f t="shared" si="5"/>
        <v>15.410526315789479</v>
      </c>
      <c r="M51"/>
      <c r="N51"/>
      <c r="O51" s="20"/>
    </row>
    <row r="52" spans="1:16" s="13" customFormat="1">
      <c r="A52" s="26">
        <v>7</v>
      </c>
      <c r="B52" s="22" t="s">
        <v>30</v>
      </c>
      <c r="C52" s="12">
        <v>46</v>
      </c>
      <c r="D52" s="49">
        <v>2.5059999999999998</v>
      </c>
      <c r="E52" s="15">
        <v>47.2</v>
      </c>
      <c r="F52" s="8">
        <f t="shared" si="0"/>
        <v>51.448000000000008</v>
      </c>
      <c r="G52" s="8">
        <f>F52-F51</f>
        <v>5.0140000000000029</v>
      </c>
      <c r="H52" s="8">
        <f t="shared" si="1"/>
        <v>4.9776666666666696</v>
      </c>
      <c r="I52" s="2">
        <f t="shared" si="2"/>
        <v>0.21631578947368435</v>
      </c>
      <c r="J52" s="2">
        <f t="shared" si="4"/>
        <v>0.4326315789473687</v>
      </c>
      <c r="K52" s="8">
        <f t="shared" si="3"/>
        <v>172.63829965976407</v>
      </c>
      <c r="L52" s="62">
        <f t="shared" si="5"/>
        <v>17.263829965976406</v>
      </c>
      <c r="M52"/>
      <c r="N52"/>
      <c r="O52" s="20"/>
    </row>
    <row r="53" spans="1:16" s="13" customFormat="1">
      <c r="A53"/>
      <c r="B53"/>
      <c r="C53"/>
      <c r="D53" s="48"/>
      <c r="E53"/>
      <c r="F53"/>
      <c r="G53"/>
      <c r="H53"/>
      <c r="I53"/>
      <c r="J53"/>
      <c r="K53"/>
      <c r="L53"/>
      <c r="M53" s="62"/>
      <c r="N53"/>
      <c r="O53"/>
      <c r="P53" s="20"/>
    </row>
    <row r="54" spans="1:16" s="13" customFormat="1">
      <c r="B54" s="35"/>
      <c r="C54" s="45"/>
      <c r="D54" s="49"/>
      <c r="M54" s="62"/>
      <c r="N54"/>
      <c r="O54"/>
      <c r="P54" s="20"/>
    </row>
    <row r="55" spans="1:16" s="13" customFormat="1">
      <c r="A55" s="19" t="s">
        <v>0</v>
      </c>
      <c r="B55" s="19"/>
      <c r="C55" s="19"/>
      <c r="D55" s="47"/>
      <c r="E55"/>
      <c r="F55"/>
      <c r="G55"/>
      <c r="H55"/>
      <c r="I55"/>
      <c r="J55"/>
      <c r="K55"/>
      <c r="L55"/>
      <c r="M55" s="62"/>
      <c r="P55" s="66"/>
    </row>
    <row r="56" spans="1:16" s="13" customFormat="1">
      <c r="A56" s="20" t="s">
        <v>43</v>
      </c>
      <c r="B56" s="21"/>
      <c r="C56" s="21"/>
      <c r="D56" s="51"/>
      <c r="E56"/>
      <c r="F56"/>
      <c r="G56"/>
      <c r="H56" s="12" t="s">
        <v>23</v>
      </c>
      <c r="I56" s="12" t="s">
        <v>24</v>
      </c>
      <c r="J56"/>
      <c r="K56"/>
      <c r="L56"/>
      <c r="M56" s="62"/>
      <c r="P56" s="66"/>
    </row>
    <row r="57" spans="1:16" s="13" customFormat="1">
      <c r="A57" t="s">
        <v>12</v>
      </c>
      <c r="B57" s="12" t="s">
        <v>17</v>
      </c>
      <c r="C57" s="12" t="s">
        <v>16</v>
      </c>
      <c r="D57" s="48"/>
      <c r="E57" s="12"/>
      <c r="F57" s="12"/>
      <c r="G57" s="12" t="s">
        <v>22</v>
      </c>
      <c r="H57" s="12">
        <v>0</v>
      </c>
      <c r="I57" s="12">
        <f>H57*1.09</f>
        <v>0</v>
      </c>
      <c r="J57"/>
      <c r="K57"/>
      <c r="L57"/>
      <c r="M57" s="62"/>
      <c r="P57" s="66"/>
    </row>
    <row r="58" spans="1:16" s="13" customFormat="1">
      <c r="A58" s="12">
        <v>1</v>
      </c>
      <c r="B58" s="12">
        <v>4.7</v>
      </c>
      <c r="C58" s="12">
        <f>B58*1.09</f>
        <v>5.1230000000000002</v>
      </c>
      <c r="D58" s="48"/>
      <c r="E58" s="12"/>
      <c r="F58" s="12"/>
      <c r="G58" s="12" t="s">
        <v>22</v>
      </c>
      <c r="H58" s="12">
        <v>0.1</v>
      </c>
      <c r="I58" s="12">
        <f>H58*1.09</f>
        <v>0.10900000000000001</v>
      </c>
      <c r="J58"/>
      <c r="K58"/>
      <c r="L58"/>
      <c r="M58" s="62"/>
      <c r="N58"/>
      <c r="O58"/>
      <c r="P58" s="20"/>
    </row>
    <row r="59" spans="1:16" s="13" customFormat="1">
      <c r="A59" s="12">
        <v>2</v>
      </c>
      <c r="B59" s="12">
        <f>9.6-B58</f>
        <v>4.8999999999999995</v>
      </c>
      <c r="C59" s="12">
        <f>B59*1.09</f>
        <v>5.3410000000000002</v>
      </c>
      <c r="D59" s="48"/>
      <c r="E59" s="12"/>
      <c r="F59" s="12"/>
      <c r="G59" s="12" t="s">
        <v>22</v>
      </c>
      <c r="H59" s="12">
        <v>0</v>
      </c>
      <c r="I59" s="12">
        <f>H59*1.09</f>
        <v>0</v>
      </c>
      <c r="J59"/>
      <c r="K59"/>
      <c r="L59"/>
      <c r="M59" s="62"/>
      <c r="N59"/>
      <c r="O59"/>
      <c r="P59" s="20"/>
    </row>
    <row r="60" spans="1:16" s="13" customFormat="1">
      <c r="A60" s="12">
        <v>3</v>
      </c>
      <c r="B60" s="12">
        <f>14.3-B59</f>
        <v>9.4000000000000021</v>
      </c>
      <c r="C60" s="12">
        <f>B60*1.09</f>
        <v>10.246000000000002</v>
      </c>
      <c r="D60" s="48"/>
      <c r="E60"/>
      <c r="F60"/>
      <c r="G60" s="12" t="s">
        <v>13</v>
      </c>
      <c r="H60" s="17">
        <f>AVERAGE(H57:H59)</f>
        <v>3.3333333333333333E-2</v>
      </c>
      <c r="I60" s="16">
        <f>H60*1.09</f>
        <v>3.6333333333333336E-2</v>
      </c>
      <c r="J60"/>
      <c r="K60"/>
      <c r="L60"/>
      <c r="M60" s="62"/>
      <c r="N60"/>
      <c r="O60"/>
      <c r="P60" s="20"/>
    </row>
    <row r="61" spans="1:16" s="13" customFormat="1">
      <c r="A61" s="9" t="s">
        <v>13</v>
      </c>
      <c r="B61" s="9">
        <f>AVERAGE(B58:B60)</f>
        <v>6.333333333333333</v>
      </c>
      <c r="C61" s="9">
        <f>AVERAGE(C58:C60)</f>
        <v>6.9033333333333333</v>
      </c>
      <c r="D61" s="50"/>
      <c r="E61" s="10"/>
      <c r="F61" s="10"/>
      <c r="G61"/>
      <c r="H61"/>
      <c r="I61"/>
      <c r="J61"/>
      <c r="K61"/>
      <c r="L61"/>
      <c r="M61" s="62"/>
      <c r="N61"/>
      <c r="O61"/>
      <c r="P61" s="20"/>
    </row>
    <row r="62" spans="1:16" s="59" customFormat="1">
      <c r="C62" s="44"/>
      <c r="D62" s="60"/>
      <c r="K62" s="61"/>
      <c r="M62" s="63"/>
      <c r="P62" s="67"/>
    </row>
    <row r="63" spans="1:16" s="13" customFormat="1">
      <c r="A63"/>
      <c r="B63"/>
      <c r="C63"/>
      <c r="D63" s="48"/>
      <c r="E63"/>
      <c r="F63"/>
      <c r="G63" s="39" t="s">
        <v>1</v>
      </c>
      <c r="H63" s="40">
        <f>(3*0.1)/C120</f>
        <v>4.4631787751053816E-2</v>
      </c>
      <c r="I63" s="41"/>
      <c r="J63" s="40" t="s">
        <v>8</v>
      </c>
      <c r="K63" s="40" t="s">
        <v>9</v>
      </c>
      <c r="L63"/>
      <c r="M63" s="62"/>
      <c r="N63"/>
      <c r="O63"/>
      <c r="P63" s="20"/>
    </row>
    <row r="64" spans="1:16" s="13" customFormat="1">
      <c r="D64" s="49"/>
      <c r="G64" s="40" t="s">
        <v>7</v>
      </c>
      <c r="H64" s="40">
        <v>1.0900000000000001</v>
      </c>
      <c r="I64" s="41"/>
      <c r="J64" s="40"/>
      <c r="K64" s="40" t="s">
        <v>18</v>
      </c>
      <c r="L64" s="8"/>
      <c r="M64" s="62"/>
      <c r="N64"/>
      <c r="O64"/>
      <c r="P64" s="20"/>
    </row>
    <row r="65" spans="1:16" s="13" customFormat="1">
      <c r="D65" s="49"/>
      <c r="G65" s="41"/>
      <c r="H65" s="41"/>
      <c r="I65" s="41"/>
      <c r="J65" s="40" t="s">
        <v>10</v>
      </c>
      <c r="K65" s="40" t="s">
        <v>19</v>
      </c>
      <c r="L65" s="8"/>
      <c r="M65" s="62"/>
      <c r="N65"/>
      <c r="O65"/>
      <c r="P65" s="20"/>
    </row>
    <row r="66" spans="1:16" s="13" customFormat="1">
      <c r="D66" s="49"/>
      <c r="G66" s="41"/>
      <c r="H66" s="41"/>
      <c r="I66" s="41"/>
      <c r="J66" s="40"/>
      <c r="K66" s="40"/>
      <c r="L66" s="8"/>
      <c r="M66" s="62"/>
      <c r="N66"/>
      <c r="O66"/>
      <c r="P66" s="20"/>
    </row>
    <row r="67" spans="1:16">
      <c r="A67" s="3"/>
      <c r="C67" s="2"/>
      <c r="G67" s="7"/>
      <c r="L67" s="65" t="s">
        <v>14</v>
      </c>
      <c r="M67" s="77"/>
      <c r="N67" s="78" t="s">
        <v>14</v>
      </c>
      <c r="O67" s="79"/>
    </row>
    <row r="68" spans="1:16">
      <c r="A68" s="52" t="s">
        <v>27</v>
      </c>
      <c r="B68" s="52" t="s">
        <v>28</v>
      </c>
      <c r="C68" s="52" t="s">
        <v>20</v>
      </c>
      <c r="D68" s="53" t="s">
        <v>21</v>
      </c>
      <c r="E68" s="54" t="s">
        <v>11</v>
      </c>
      <c r="F68" s="52" t="s">
        <v>2</v>
      </c>
      <c r="G68" s="52" t="s">
        <v>3</v>
      </c>
      <c r="H68" s="55" t="s">
        <v>4</v>
      </c>
      <c r="I68" s="52" t="s">
        <v>25</v>
      </c>
      <c r="J68" s="52" t="s">
        <v>26</v>
      </c>
      <c r="K68" s="52" t="s">
        <v>5</v>
      </c>
      <c r="L68" s="73" t="s">
        <v>15</v>
      </c>
      <c r="M68" s="80" t="s">
        <v>27</v>
      </c>
      <c r="N68" s="80" t="s">
        <v>28</v>
      </c>
      <c r="O68" s="81" t="s">
        <v>15</v>
      </c>
      <c r="P68"/>
    </row>
    <row r="69" spans="1:16">
      <c r="A69" s="26">
        <v>7</v>
      </c>
      <c r="B69" s="22" t="s">
        <v>35</v>
      </c>
      <c r="C69" s="12">
        <v>47</v>
      </c>
      <c r="D69" s="49">
        <v>2.5</v>
      </c>
      <c r="E69" s="15">
        <v>2.9</v>
      </c>
      <c r="F69" s="8">
        <f t="shared" ref="F69:F112" si="7">E69*1.09</f>
        <v>3.161</v>
      </c>
      <c r="G69" s="8">
        <f>F69</f>
        <v>3.161</v>
      </c>
      <c r="H69" s="8">
        <f>G69-I$119</f>
        <v>3.0156666666666667</v>
      </c>
      <c r="I69" s="2">
        <f>H69*H$63</f>
        <v>0.13459459459459464</v>
      </c>
      <c r="J69" s="2">
        <f>I69*2</f>
        <v>0.26918918918918927</v>
      </c>
      <c r="K69" s="8">
        <f>(J69*1000)/D69</f>
        <v>107.67567567567571</v>
      </c>
      <c r="L69" s="62">
        <f>K69/10</f>
        <v>10.767567567567571</v>
      </c>
      <c r="M69" s="68">
        <v>7</v>
      </c>
      <c r="N69" s="69" t="s">
        <v>35</v>
      </c>
      <c r="O69" s="70">
        <f>AVERAGE(L69:L70)</f>
        <v>10.767567567567571</v>
      </c>
      <c r="P69"/>
    </row>
    <row r="70" spans="1:16">
      <c r="A70" s="26">
        <v>7</v>
      </c>
      <c r="B70" s="22" t="s">
        <v>35</v>
      </c>
      <c r="C70" s="12">
        <v>48</v>
      </c>
      <c r="D70" s="49">
        <v>2.5</v>
      </c>
      <c r="E70" s="15">
        <v>5.7</v>
      </c>
      <c r="F70" s="8">
        <f t="shared" si="7"/>
        <v>6.213000000000001</v>
      </c>
      <c r="G70" s="8">
        <f>F70-F69</f>
        <v>3.0520000000000009</v>
      </c>
      <c r="H70" s="8">
        <f>G70-I$60</f>
        <v>3.0156666666666676</v>
      </c>
      <c r="I70" s="2">
        <f t="shared" ref="I70:I112" si="8">H70*H$63</f>
        <v>0.13459459459459466</v>
      </c>
      <c r="J70" s="2">
        <f t="shared" ref="J70:J112" si="9">I70*2</f>
        <v>0.26918918918918933</v>
      </c>
      <c r="K70" s="8">
        <f t="shared" ref="K70:K112" si="10">(J70*1000)/D70</f>
        <v>107.67567567567573</v>
      </c>
      <c r="L70" s="62">
        <f t="shared" ref="L70:L112" si="11">K70/10</f>
        <v>10.767567567567573</v>
      </c>
      <c r="M70" s="68">
        <v>7</v>
      </c>
      <c r="N70" s="71" t="s">
        <v>32</v>
      </c>
      <c r="O70" s="70">
        <f>AVERAGE(L71:L72)</f>
        <v>8.8216216216216239</v>
      </c>
      <c r="P70"/>
    </row>
    <row r="71" spans="1:16">
      <c r="A71" s="26">
        <v>7</v>
      </c>
      <c r="B71" s="23" t="s">
        <v>32</v>
      </c>
      <c r="C71" s="12">
        <v>49</v>
      </c>
      <c r="D71" s="49">
        <v>2.5</v>
      </c>
      <c r="E71" s="15">
        <v>8.1</v>
      </c>
      <c r="F71" s="8">
        <f t="shared" si="7"/>
        <v>8.8290000000000006</v>
      </c>
      <c r="G71" s="8">
        <f t="shared" ref="G71:G112" si="12">F71-F70</f>
        <v>2.6159999999999997</v>
      </c>
      <c r="H71" s="8">
        <f t="shared" ref="H71:H112" si="13">G71-I$60</f>
        <v>2.5796666666666663</v>
      </c>
      <c r="I71" s="2">
        <f t="shared" si="8"/>
        <v>0.11513513513513514</v>
      </c>
      <c r="J71" s="2">
        <f t="shared" si="9"/>
        <v>0.23027027027027028</v>
      </c>
      <c r="K71" s="8">
        <f t="shared" si="10"/>
        <v>92.108108108108112</v>
      </c>
      <c r="L71" s="62">
        <f t="shared" si="11"/>
        <v>9.2108108108108109</v>
      </c>
      <c r="M71" s="68">
        <v>7</v>
      </c>
      <c r="N71" s="72" t="s">
        <v>33</v>
      </c>
      <c r="O71" s="70">
        <f>AVERAGE(L73:L74)</f>
        <v>7.050688084475432</v>
      </c>
      <c r="P71"/>
    </row>
    <row r="72" spans="1:16">
      <c r="A72" s="26">
        <v>7</v>
      </c>
      <c r="B72" s="23" t="s">
        <v>32</v>
      </c>
      <c r="C72" s="12">
        <v>50</v>
      </c>
      <c r="D72" s="49">
        <v>2.5</v>
      </c>
      <c r="E72" s="15">
        <v>10.3</v>
      </c>
      <c r="F72" s="8">
        <f t="shared" si="7"/>
        <v>11.227000000000002</v>
      </c>
      <c r="G72" s="8">
        <f t="shared" si="12"/>
        <v>2.3980000000000015</v>
      </c>
      <c r="H72" s="8">
        <f t="shared" si="13"/>
        <v>2.3616666666666681</v>
      </c>
      <c r="I72" s="2">
        <f t="shared" si="8"/>
        <v>0.10540540540540549</v>
      </c>
      <c r="J72" s="2">
        <f t="shared" si="9"/>
        <v>0.21081081081081099</v>
      </c>
      <c r="K72" s="8">
        <f t="shared" si="10"/>
        <v>84.324324324324394</v>
      </c>
      <c r="L72" s="62">
        <f t="shared" si="11"/>
        <v>8.4324324324324387</v>
      </c>
      <c r="M72" s="68">
        <v>8</v>
      </c>
      <c r="N72" s="72" t="s">
        <v>30</v>
      </c>
      <c r="O72" s="70">
        <f>AVERAGE(L75:L76)</f>
        <v>11.735925853911471</v>
      </c>
      <c r="P72"/>
    </row>
    <row r="73" spans="1:16">
      <c r="A73" s="26">
        <v>7</v>
      </c>
      <c r="B73" s="32" t="s">
        <v>33</v>
      </c>
      <c r="C73" s="12">
        <v>51</v>
      </c>
      <c r="D73" s="49">
        <v>2.5049999999999999</v>
      </c>
      <c r="E73" s="15">
        <v>12.2</v>
      </c>
      <c r="F73" s="8">
        <f t="shared" si="7"/>
        <v>13.298</v>
      </c>
      <c r="G73" s="8">
        <f t="shared" si="12"/>
        <v>2.070999999999998</v>
      </c>
      <c r="H73" s="8">
        <f t="shared" si="13"/>
        <v>2.0346666666666646</v>
      </c>
      <c r="I73" s="2">
        <f t="shared" si="8"/>
        <v>9.0810810810810744E-2</v>
      </c>
      <c r="J73" s="2">
        <f t="shared" si="9"/>
        <v>0.18162162162162149</v>
      </c>
      <c r="K73" s="8">
        <f t="shared" si="10"/>
        <v>72.503641365916764</v>
      </c>
      <c r="L73" s="62">
        <f t="shared" si="11"/>
        <v>7.250364136591676</v>
      </c>
      <c r="M73" s="68">
        <v>8</v>
      </c>
      <c r="N73" s="72" t="s">
        <v>36</v>
      </c>
      <c r="O73" s="70">
        <f>AVERAGE(L77:L78)</f>
        <v>10.362446657183501</v>
      </c>
      <c r="P73"/>
    </row>
    <row r="74" spans="1:16">
      <c r="A74" s="27">
        <v>7</v>
      </c>
      <c r="B74" s="31" t="s">
        <v>33</v>
      </c>
      <c r="C74" s="12">
        <v>52</v>
      </c>
      <c r="D74" s="49">
        <v>2.5089999999999999</v>
      </c>
      <c r="E74" s="15">
        <v>14</v>
      </c>
      <c r="F74" s="8">
        <f t="shared" si="7"/>
        <v>15.260000000000002</v>
      </c>
      <c r="G74" s="8">
        <f t="shared" si="12"/>
        <v>1.9620000000000015</v>
      </c>
      <c r="H74" s="8">
        <f t="shared" si="13"/>
        <v>1.9256666666666682</v>
      </c>
      <c r="I74" s="2">
        <f t="shared" si="8"/>
        <v>8.5945945945946026E-2</v>
      </c>
      <c r="J74" s="2">
        <f t="shared" si="9"/>
        <v>0.17189189189189205</v>
      </c>
      <c r="K74" s="8">
        <f t="shared" si="10"/>
        <v>68.510120323591892</v>
      </c>
      <c r="L74" s="62">
        <f t="shared" si="11"/>
        <v>6.851012032359189</v>
      </c>
      <c r="M74" s="68">
        <v>8</v>
      </c>
      <c r="N74" s="72" t="s">
        <v>35</v>
      </c>
      <c r="O74" s="70">
        <f>AVERAGE(L79:L80)</f>
        <v>9.5961615353858534</v>
      </c>
      <c r="P74"/>
    </row>
    <row r="75" spans="1:16">
      <c r="A75" s="25">
        <v>8</v>
      </c>
      <c r="B75" s="32" t="s">
        <v>30</v>
      </c>
      <c r="C75" s="12">
        <v>53</v>
      </c>
      <c r="D75" s="49">
        <v>2.5</v>
      </c>
      <c r="E75" s="15">
        <v>17.100000000000001</v>
      </c>
      <c r="F75" s="8">
        <f t="shared" si="7"/>
        <v>18.639000000000003</v>
      </c>
      <c r="G75" s="8">
        <f t="shared" si="12"/>
        <v>3.3790000000000013</v>
      </c>
      <c r="H75" s="8">
        <f t="shared" si="13"/>
        <v>3.342666666666668</v>
      </c>
      <c r="I75" s="2">
        <f t="shared" si="8"/>
        <v>0.14918918918918928</v>
      </c>
      <c r="J75" s="2">
        <f t="shared" si="9"/>
        <v>0.29837837837837855</v>
      </c>
      <c r="K75" s="8">
        <f t="shared" si="10"/>
        <v>119.35135135135143</v>
      </c>
      <c r="L75" s="62">
        <f t="shared" si="11"/>
        <v>11.935135135135143</v>
      </c>
      <c r="M75" s="68">
        <v>8</v>
      </c>
      <c r="N75" s="72" t="s">
        <v>32</v>
      </c>
      <c r="O75" s="70">
        <f>AVERAGE(L81:L82)</f>
        <v>8.8128176080271956</v>
      </c>
      <c r="P75"/>
    </row>
    <row r="76" spans="1:16">
      <c r="A76" s="26">
        <v>8</v>
      </c>
      <c r="B76" s="32" t="s">
        <v>30</v>
      </c>
      <c r="C76" s="12">
        <v>54</v>
      </c>
      <c r="D76" s="49">
        <v>2.5019999999999998</v>
      </c>
      <c r="E76" s="15">
        <v>20.100000000000001</v>
      </c>
      <c r="F76" s="8">
        <f t="shared" si="7"/>
        <v>21.909000000000002</v>
      </c>
      <c r="G76" s="8">
        <f t="shared" si="12"/>
        <v>3.2699999999999996</v>
      </c>
      <c r="H76" s="8">
        <f t="shared" si="13"/>
        <v>3.2336666666666662</v>
      </c>
      <c r="I76" s="2">
        <f t="shared" si="8"/>
        <v>0.14432432432432435</v>
      </c>
      <c r="J76" s="2">
        <f t="shared" si="9"/>
        <v>0.2886486486486487</v>
      </c>
      <c r="K76" s="8">
        <f t="shared" si="10"/>
        <v>115.36716572687799</v>
      </c>
      <c r="L76" s="62">
        <f t="shared" si="11"/>
        <v>11.536716572687798</v>
      </c>
      <c r="M76" s="68">
        <v>8</v>
      </c>
      <c r="N76" s="69" t="s">
        <v>34</v>
      </c>
      <c r="O76" s="70">
        <f>AVERAGE(L83:L84)</f>
        <v>5.7044541145220267</v>
      </c>
      <c r="P76"/>
    </row>
    <row r="77" spans="1:16">
      <c r="A77" s="26">
        <v>8</v>
      </c>
      <c r="B77" s="32" t="s">
        <v>36</v>
      </c>
      <c r="C77" s="12">
        <v>55</v>
      </c>
      <c r="D77" s="49">
        <v>2.5</v>
      </c>
      <c r="E77" s="15">
        <v>22.9</v>
      </c>
      <c r="F77" s="8">
        <f t="shared" si="7"/>
        <v>24.960999999999999</v>
      </c>
      <c r="G77" s="8">
        <f t="shared" si="12"/>
        <v>3.051999999999996</v>
      </c>
      <c r="H77" s="8">
        <f t="shared" si="13"/>
        <v>3.0156666666666627</v>
      </c>
      <c r="I77" s="2">
        <f>H77*H$63</f>
        <v>0.13459459459459444</v>
      </c>
      <c r="J77" s="2">
        <f t="shared" si="9"/>
        <v>0.26918918918918888</v>
      </c>
      <c r="K77" s="8">
        <f t="shared" si="10"/>
        <v>107.67567567567555</v>
      </c>
      <c r="L77" s="62">
        <f t="shared" si="11"/>
        <v>10.767567567567555</v>
      </c>
      <c r="M77" s="68">
        <v>8</v>
      </c>
      <c r="N77" s="69" t="s">
        <v>33</v>
      </c>
      <c r="O77" s="70">
        <f>AVERAGE(L85:L86)</f>
        <v>6.6759001813315013</v>
      </c>
      <c r="P77"/>
    </row>
    <row r="78" spans="1:16" s="13" customFormat="1">
      <c r="A78" s="26">
        <v>8</v>
      </c>
      <c r="B78" s="32" t="s">
        <v>36</v>
      </c>
      <c r="C78" s="12">
        <v>56</v>
      </c>
      <c r="D78" s="49">
        <v>2.508</v>
      </c>
      <c r="E78" s="15">
        <v>25.5</v>
      </c>
      <c r="F78" s="8">
        <f t="shared" si="7"/>
        <v>27.795000000000002</v>
      </c>
      <c r="G78" s="8">
        <f t="shared" si="12"/>
        <v>2.8340000000000032</v>
      </c>
      <c r="H78" s="8">
        <f t="shared" si="13"/>
        <v>2.7976666666666699</v>
      </c>
      <c r="I78" s="2">
        <f t="shared" si="8"/>
        <v>0.12486486486486503</v>
      </c>
      <c r="J78" s="2">
        <f t="shared" si="9"/>
        <v>0.24972972972973007</v>
      </c>
      <c r="K78" s="8">
        <f t="shared" si="10"/>
        <v>99.573257467994438</v>
      </c>
      <c r="L78" s="62">
        <f t="shared" si="11"/>
        <v>9.9573257467994445</v>
      </c>
      <c r="M78" s="74">
        <v>9</v>
      </c>
      <c r="N78" s="75" t="s">
        <v>29</v>
      </c>
      <c r="O78" s="70">
        <f>AVERAGE(L87:L88)</f>
        <v>13.100083209959248</v>
      </c>
    </row>
    <row r="79" spans="1:16" s="13" customFormat="1">
      <c r="A79" s="26">
        <v>8</v>
      </c>
      <c r="B79" s="32" t="s">
        <v>35</v>
      </c>
      <c r="C79" s="12">
        <v>57</v>
      </c>
      <c r="D79" s="49">
        <v>2.5009999999999999</v>
      </c>
      <c r="E79" s="15">
        <v>28</v>
      </c>
      <c r="F79" s="8">
        <f t="shared" si="7"/>
        <v>30.520000000000003</v>
      </c>
      <c r="G79" s="8">
        <f t="shared" si="12"/>
        <v>2.7250000000000014</v>
      </c>
      <c r="H79" s="8">
        <f t="shared" si="13"/>
        <v>2.6886666666666681</v>
      </c>
      <c r="I79" s="2">
        <f t="shared" si="8"/>
        <v>0.12000000000000009</v>
      </c>
      <c r="J79" s="2">
        <f t="shared" si="9"/>
        <v>0.24000000000000019</v>
      </c>
      <c r="K79" s="8">
        <f t="shared" si="10"/>
        <v>95.961615353858534</v>
      </c>
      <c r="L79" s="62">
        <f t="shared" si="11"/>
        <v>9.5961615353858534</v>
      </c>
      <c r="M79" s="74">
        <v>9</v>
      </c>
      <c r="N79" s="75" t="s">
        <v>31</v>
      </c>
      <c r="O79" s="70">
        <f>AVERAGE(L89:L90)</f>
        <v>14.844521198514821</v>
      </c>
    </row>
    <row r="80" spans="1:16" s="13" customFormat="1">
      <c r="A80" s="26">
        <v>8</v>
      </c>
      <c r="B80" s="32" t="s">
        <v>35</v>
      </c>
      <c r="C80" s="12">
        <v>58</v>
      </c>
      <c r="D80" s="49">
        <v>2.5009999999999999</v>
      </c>
      <c r="E80" s="15">
        <v>30.5</v>
      </c>
      <c r="F80" s="8">
        <f t="shared" si="7"/>
        <v>33.245000000000005</v>
      </c>
      <c r="G80" s="8">
        <f t="shared" si="12"/>
        <v>2.7250000000000014</v>
      </c>
      <c r="H80" s="8">
        <f t="shared" si="13"/>
        <v>2.6886666666666681</v>
      </c>
      <c r="I80" s="2">
        <f t="shared" si="8"/>
        <v>0.12000000000000009</v>
      </c>
      <c r="J80" s="2">
        <f t="shared" si="9"/>
        <v>0.24000000000000019</v>
      </c>
      <c r="K80" s="8">
        <f t="shared" si="10"/>
        <v>95.961615353858534</v>
      </c>
      <c r="L80" s="62">
        <f t="shared" si="11"/>
        <v>9.5961615353858534</v>
      </c>
      <c r="M80" s="74">
        <v>9</v>
      </c>
      <c r="N80" s="75" t="s">
        <v>32</v>
      </c>
      <c r="O80" s="70">
        <f>AVERAGE(L91:L92)</f>
        <v>11.536723944391678</v>
      </c>
    </row>
    <row r="81" spans="1:16">
      <c r="A81" s="26">
        <v>8</v>
      </c>
      <c r="B81" s="32" t="s">
        <v>32</v>
      </c>
      <c r="C81" s="12">
        <v>59</v>
      </c>
      <c r="D81" s="49">
        <v>2.5049999999999999</v>
      </c>
      <c r="E81" s="15">
        <v>32.799999999999997</v>
      </c>
      <c r="F81" s="8">
        <f t="shared" si="7"/>
        <v>35.752000000000002</v>
      </c>
      <c r="G81" s="8">
        <f t="shared" si="12"/>
        <v>2.5069999999999979</v>
      </c>
      <c r="H81" s="8">
        <f t="shared" si="13"/>
        <v>2.4706666666666646</v>
      </c>
      <c r="I81" s="2">
        <f t="shared" si="8"/>
        <v>0.1102702702702702</v>
      </c>
      <c r="J81" s="2">
        <f t="shared" si="9"/>
        <v>0.2205405405405404</v>
      </c>
      <c r="K81" s="8">
        <f t="shared" si="10"/>
        <v>88.040135944327517</v>
      </c>
      <c r="L81" s="62">
        <f t="shared" si="11"/>
        <v>8.8040135944327513</v>
      </c>
      <c r="M81" s="74">
        <v>9</v>
      </c>
      <c r="N81" s="75" t="s">
        <v>33</v>
      </c>
      <c r="O81" s="70">
        <f>AVERAGE(L93:L94)</f>
        <v>9.398048527760988</v>
      </c>
      <c r="P81"/>
    </row>
    <row r="82" spans="1:16">
      <c r="A82" s="26">
        <v>8</v>
      </c>
      <c r="B82" s="32" t="s">
        <v>32</v>
      </c>
      <c r="C82" s="12">
        <v>60</v>
      </c>
      <c r="D82" s="48">
        <v>2.5</v>
      </c>
      <c r="E82" s="15">
        <v>35.1</v>
      </c>
      <c r="F82" s="8">
        <f t="shared" si="7"/>
        <v>38.259000000000007</v>
      </c>
      <c r="G82" s="8">
        <f t="shared" si="12"/>
        <v>2.507000000000005</v>
      </c>
      <c r="H82" s="8">
        <f t="shared" si="13"/>
        <v>2.4706666666666717</v>
      </c>
      <c r="I82" s="2">
        <f t="shared" si="8"/>
        <v>0.11027027027027052</v>
      </c>
      <c r="J82" s="2">
        <f t="shared" si="9"/>
        <v>0.22054054054054104</v>
      </c>
      <c r="K82" s="8">
        <f t="shared" si="10"/>
        <v>88.216216216216409</v>
      </c>
      <c r="L82" s="62">
        <f t="shared" si="11"/>
        <v>8.8216216216216417</v>
      </c>
      <c r="M82" s="74">
        <v>10</v>
      </c>
      <c r="N82" s="75" t="s">
        <v>29</v>
      </c>
      <c r="O82" s="70">
        <f>AVERAGE(L95:L96)</f>
        <v>15.808097729976978</v>
      </c>
      <c r="P82"/>
    </row>
    <row r="83" spans="1:16">
      <c r="A83" s="26">
        <v>8</v>
      </c>
      <c r="B83" s="33" t="s">
        <v>34</v>
      </c>
      <c r="C83" s="12">
        <v>61</v>
      </c>
      <c r="D83" s="48">
        <v>2.5</v>
      </c>
      <c r="E83" s="15">
        <v>36.5</v>
      </c>
      <c r="F83" s="8">
        <f t="shared" si="7"/>
        <v>39.785000000000004</v>
      </c>
      <c r="G83" s="8">
        <f t="shared" si="12"/>
        <v>1.5259999999999962</v>
      </c>
      <c r="H83" s="8">
        <f t="shared" si="13"/>
        <v>1.4896666666666629</v>
      </c>
      <c r="I83" s="2">
        <f t="shared" si="8"/>
        <v>6.6486486486486335E-2</v>
      </c>
      <c r="J83" s="2">
        <f t="shared" si="9"/>
        <v>0.13297297297297267</v>
      </c>
      <c r="K83" s="8">
        <f t="shared" si="10"/>
        <v>53.189189189189065</v>
      </c>
      <c r="L83" s="62">
        <f t="shared" si="11"/>
        <v>5.3189189189189063</v>
      </c>
      <c r="M83" s="74">
        <v>10</v>
      </c>
      <c r="N83" s="75" t="s">
        <v>31</v>
      </c>
      <c r="O83" s="70">
        <f>AVERAGE(L97:L98)</f>
        <v>12.127343657131746</v>
      </c>
      <c r="P83"/>
    </row>
    <row r="84" spans="1:16">
      <c r="A84" s="26">
        <v>8</v>
      </c>
      <c r="B84" s="33" t="s">
        <v>34</v>
      </c>
      <c r="C84" s="12">
        <v>62</v>
      </c>
      <c r="D84" s="48">
        <v>2.5030000000000001</v>
      </c>
      <c r="E84" s="15">
        <v>38.1</v>
      </c>
      <c r="F84" s="8">
        <f t="shared" si="7"/>
        <v>41.529000000000003</v>
      </c>
      <c r="G84" s="8">
        <f t="shared" si="12"/>
        <v>1.7439999999999998</v>
      </c>
      <c r="H84" s="8">
        <f t="shared" si="13"/>
        <v>1.7076666666666664</v>
      </c>
      <c r="I84" s="2">
        <f t="shared" si="8"/>
        <v>7.6216216216216229E-2</v>
      </c>
      <c r="J84" s="2">
        <f t="shared" si="9"/>
        <v>0.15243243243243246</v>
      </c>
      <c r="K84" s="8">
        <f t="shared" si="10"/>
        <v>60.899893101251472</v>
      </c>
      <c r="L84" s="62">
        <f t="shared" si="11"/>
        <v>6.089989310125147</v>
      </c>
      <c r="M84" s="74">
        <v>10</v>
      </c>
      <c r="N84" s="75" t="s">
        <v>35</v>
      </c>
      <c r="O84" s="70">
        <f>AVERAGE(L99:L100)</f>
        <v>10.57297297297297</v>
      </c>
      <c r="P84"/>
    </row>
    <row r="85" spans="1:16">
      <c r="A85" s="26">
        <v>8</v>
      </c>
      <c r="B85" s="33" t="s">
        <v>33</v>
      </c>
      <c r="C85" s="12">
        <v>63</v>
      </c>
      <c r="D85" s="48">
        <v>2.5</v>
      </c>
      <c r="E85" s="15">
        <v>39.9</v>
      </c>
      <c r="F85" s="8">
        <f t="shared" si="7"/>
        <v>43.491</v>
      </c>
      <c r="G85" s="8">
        <f t="shared" si="12"/>
        <v>1.9619999999999962</v>
      </c>
      <c r="H85" s="8">
        <f t="shared" si="13"/>
        <v>1.9256666666666629</v>
      </c>
      <c r="I85" s="2">
        <f t="shared" si="8"/>
        <v>8.594594594594579E-2</v>
      </c>
      <c r="J85" s="2">
        <f t="shared" si="9"/>
        <v>0.17189189189189158</v>
      </c>
      <c r="K85" s="8">
        <f t="shared" si="10"/>
        <v>68.75675675675663</v>
      </c>
      <c r="L85" s="62">
        <f t="shared" si="11"/>
        <v>6.8756756756756632</v>
      </c>
      <c r="M85" s="74">
        <v>10</v>
      </c>
      <c r="N85" s="75" t="s">
        <v>32</v>
      </c>
      <c r="O85" s="70">
        <f>AVERAGE(L101:L102)</f>
        <v>8.814575597962186</v>
      </c>
      <c r="P85"/>
    </row>
    <row r="86" spans="1:16">
      <c r="A86" s="27">
        <v>8</v>
      </c>
      <c r="B86" s="28" t="s">
        <v>33</v>
      </c>
      <c r="C86" s="12">
        <v>64</v>
      </c>
      <c r="D86" s="48">
        <v>2.504</v>
      </c>
      <c r="E86" s="15">
        <v>41.6</v>
      </c>
      <c r="F86" s="8">
        <f t="shared" si="7"/>
        <v>45.344000000000008</v>
      </c>
      <c r="G86" s="8">
        <f t="shared" si="12"/>
        <v>1.8530000000000086</v>
      </c>
      <c r="H86" s="8">
        <f t="shared" si="13"/>
        <v>1.8166666666666753</v>
      </c>
      <c r="I86" s="2">
        <f t="shared" si="8"/>
        <v>8.1081081081081488E-2</v>
      </c>
      <c r="J86" s="2">
        <f t="shared" si="9"/>
        <v>0.16216216216216298</v>
      </c>
      <c r="K86" s="8">
        <f t="shared" si="10"/>
        <v>64.761246869873403</v>
      </c>
      <c r="L86" s="62">
        <f t="shared" si="11"/>
        <v>6.4761246869873403</v>
      </c>
      <c r="M86" s="74">
        <v>11</v>
      </c>
      <c r="N86" s="75" t="s">
        <v>37</v>
      </c>
      <c r="O86" s="70">
        <f>AVERAGE(L103:L104)</f>
        <v>19.123784431654997</v>
      </c>
      <c r="P86"/>
    </row>
    <row r="87" spans="1:16">
      <c r="A87" s="34">
        <v>9</v>
      </c>
      <c r="B87" s="35" t="s">
        <v>29</v>
      </c>
      <c r="C87" s="12">
        <v>65</v>
      </c>
      <c r="D87" s="48">
        <v>2.5009999999999999</v>
      </c>
      <c r="E87" s="15">
        <v>45</v>
      </c>
      <c r="F87" s="8">
        <f t="shared" si="7"/>
        <v>49.050000000000004</v>
      </c>
      <c r="G87" s="8">
        <f t="shared" si="12"/>
        <v>3.705999999999996</v>
      </c>
      <c r="H87" s="8">
        <f t="shared" si="13"/>
        <v>3.6696666666666626</v>
      </c>
      <c r="I87" s="2">
        <f t="shared" si="8"/>
        <v>0.16378378378378364</v>
      </c>
      <c r="J87" s="2">
        <f t="shared" si="9"/>
        <v>0.32756756756756727</v>
      </c>
      <c r="K87" s="8">
        <f t="shared" si="10"/>
        <v>130.97463717215805</v>
      </c>
      <c r="L87" s="62">
        <f t="shared" si="11"/>
        <v>13.097463717215806</v>
      </c>
      <c r="M87" s="74">
        <v>11</v>
      </c>
      <c r="N87" s="75" t="s">
        <v>38</v>
      </c>
      <c r="O87" s="70">
        <f>AVERAGE(L105:L106)</f>
        <v>17.356014161125987</v>
      </c>
      <c r="P87"/>
    </row>
    <row r="88" spans="1:16">
      <c r="A88" s="34">
        <v>9</v>
      </c>
      <c r="B88" s="35" t="s">
        <v>29</v>
      </c>
      <c r="C88" s="12">
        <v>66</v>
      </c>
      <c r="D88" s="48">
        <v>2.5</v>
      </c>
      <c r="E88" s="15">
        <v>48.4</v>
      </c>
      <c r="F88" s="8">
        <f t="shared" si="7"/>
        <v>52.756</v>
      </c>
      <c r="G88" s="8">
        <f t="shared" si="12"/>
        <v>3.705999999999996</v>
      </c>
      <c r="H88" s="8">
        <f t="shared" si="13"/>
        <v>3.6696666666666626</v>
      </c>
      <c r="I88" s="2">
        <f t="shared" si="8"/>
        <v>0.16378378378378364</v>
      </c>
      <c r="J88" s="2">
        <f t="shared" si="9"/>
        <v>0.32756756756756727</v>
      </c>
      <c r="K88" s="8">
        <f t="shared" si="10"/>
        <v>131.02702702702692</v>
      </c>
      <c r="L88" s="62">
        <f t="shared" si="11"/>
        <v>13.102702702702691</v>
      </c>
      <c r="M88" s="74">
        <v>11</v>
      </c>
      <c r="N88" s="75" t="s">
        <v>41</v>
      </c>
      <c r="O88" s="70">
        <f>AVERAGE(L107:L108)</f>
        <v>10.56030061223829</v>
      </c>
      <c r="P88"/>
    </row>
    <row r="89" spans="1:16">
      <c r="A89" s="34">
        <v>9</v>
      </c>
      <c r="B89" s="35" t="s">
        <v>31</v>
      </c>
      <c r="C89" s="12">
        <v>67</v>
      </c>
      <c r="D89" s="48">
        <v>2.504</v>
      </c>
      <c r="E89" s="58">
        <f>(50+1.5)</f>
        <v>51.5</v>
      </c>
      <c r="F89" s="8">
        <f t="shared" si="7"/>
        <v>56.135000000000005</v>
      </c>
      <c r="G89" s="8">
        <f t="shared" si="12"/>
        <v>3.3790000000000049</v>
      </c>
      <c r="H89" s="8">
        <f t="shared" si="13"/>
        <v>3.3426666666666716</v>
      </c>
      <c r="I89" s="2">
        <f t="shared" si="8"/>
        <v>0.14918918918918944</v>
      </c>
      <c r="J89" s="2">
        <f t="shared" si="9"/>
        <v>0.29837837837837888</v>
      </c>
      <c r="K89" s="8">
        <f t="shared" si="10"/>
        <v>119.16069424056666</v>
      </c>
      <c r="L89" s="62">
        <f t="shared" si="11"/>
        <v>11.916069424056666</v>
      </c>
      <c r="M89" s="74">
        <v>11</v>
      </c>
      <c r="N89" s="75" t="s">
        <v>42</v>
      </c>
      <c r="O89" s="70">
        <f>AVERAGE(L109:L110)</f>
        <v>9.0018133149123578</v>
      </c>
      <c r="P89"/>
    </row>
    <row r="90" spans="1:16">
      <c r="A90" s="34">
        <v>9</v>
      </c>
      <c r="B90" s="35" t="s">
        <v>31</v>
      </c>
      <c r="C90" s="12">
        <v>68</v>
      </c>
      <c r="D90" s="48">
        <v>2.5</v>
      </c>
      <c r="E90" s="15">
        <v>4.5999999999999996</v>
      </c>
      <c r="F90" s="8">
        <f t="shared" si="7"/>
        <v>5.0140000000000002</v>
      </c>
      <c r="G90" s="8">
        <f>F90</f>
        <v>5.0140000000000002</v>
      </c>
      <c r="H90" s="8">
        <f t="shared" si="13"/>
        <v>4.9776666666666669</v>
      </c>
      <c r="I90" s="2">
        <f t="shared" si="8"/>
        <v>0.22216216216216222</v>
      </c>
      <c r="J90" s="2">
        <f t="shared" si="9"/>
        <v>0.44432432432432445</v>
      </c>
      <c r="K90" s="8">
        <f t="shared" si="10"/>
        <v>177.72972972972977</v>
      </c>
      <c r="L90" s="62">
        <f t="shared" si="11"/>
        <v>17.772972972972976</v>
      </c>
      <c r="M90" s="74">
        <v>10</v>
      </c>
      <c r="N90" s="76" t="s">
        <v>40</v>
      </c>
      <c r="O90" s="70">
        <f>AVERAGE(L111:L112)</f>
        <v>5.9027027027027064</v>
      </c>
      <c r="P90"/>
    </row>
    <row r="91" spans="1:16">
      <c r="A91" s="34">
        <v>9</v>
      </c>
      <c r="B91" s="35" t="s">
        <v>32</v>
      </c>
      <c r="C91" s="12">
        <v>69</v>
      </c>
      <c r="D91" s="48">
        <v>2.5</v>
      </c>
      <c r="E91" s="15">
        <v>7.6</v>
      </c>
      <c r="F91" s="8">
        <f t="shared" si="7"/>
        <v>8.2840000000000007</v>
      </c>
      <c r="G91" s="8">
        <f t="shared" si="12"/>
        <v>3.2700000000000005</v>
      </c>
      <c r="H91" s="8">
        <f t="shared" si="13"/>
        <v>3.2336666666666671</v>
      </c>
      <c r="I91" s="2">
        <f t="shared" si="8"/>
        <v>0.14432432432432438</v>
      </c>
      <c r="J91" s="2">
        <f t="shared" si="9"/>
        <v>0.28864864864864875</v>
      </c>
      <c r="K91" s="8">
        <f t="shared" si="10"/>
        <v>115.45945945945951</v>
      </c>
      <c r="L91" s="62">
        <f t="shared" si="11"/>
        <v>11.545945945945951</v>
      </c>
      <c r="P91"/>
    </row>
    <row r="92" spans="1:16">
      <c r="A92" s="34">
        <v>9</v>
      </c>
      <c r="B92" s="35" t="s">
        <v>32</v>
      </c>
      <c r="C92" s="12">
        <v>70</v>
      </c>
      <c r="D92" s="48">
        <v>2.504</v>
      </c>
      <c r="E92" s="15">
        <v>10.6</v>
      </c>
      <c r="F92" s="8">
        <f t="shared" si="7"/>
        <v>11.554</v>
      </c>
      <c r="G92" s="8">
        <f t="shared" si="12"/>
        <v>3.2699999999999996</v>
      </c>
      <c r="H92" s="8">
        <f t="shared" si="13"/>
        <v>3.2336666666666662</v>
      </c>
      <c r="I92" s="2">
        <f t="shared" si="8"/>
        <v>0.14432432432432435</v>
      </c>
      <c r="J92" s="2">
        <f t="shared" si="9"/>
        <v>0.2886486486486487</v>
      </c>
      <c r="K92" s="8">
        <f t="shared" si="10"/>
        <v>115.27501942837408</v>
      </c>
      <c r="L92" s="62">
        <f t="shared" si="11"/>
        <v>11.527501942837407</v>
      </c>
      <c r="P92"/>
    </row>
    <row r="93" spans="1:16">
      <c r="A93" s="34">
        <v>9</v>
      </c>
      <c r="B93" s="35" t="s">
        <v>33</v>
      </c>
      <c r="C93" s="12">
        <v>71</v>
      </c>
      <c r="D93" s="48">
        <v>2.5</v>
      </c>
      <c r="E93" s="15">
        <v>13.1</v>
      </c>
      <c r="F93" s="8">
        <f t="shared" si="7"/>
        <v>14.279</v>
      </c>
      <c r="G93" s="8">
        <f t="shared" si="12"/>
        <v>2.7249999999999996</v>
      </c>
      <c r="H93" s="8">
        <f t="shared" si="13"/>
        <v>2.6886666666666663</v>
      </c>
      <c r="I93" s="2">
        <f t="shared" si="8"/>
        <v>0.12000000000000001</v>
      </c>
      <c r="J93" s="2">
        <f t="shared" si="9"/>
        <v>0.24000000000000002</v>
      </c>
      <c r="K93" s="8">
        <f t="shared" si="10"/>
        <v>96.000000000000014</v>
      </c>
      <c r="L93" s="62">
        <f t="shared" si="11"/>
        <v>9.6000000000000014</v>
      </c>
      <c r="P93"/>
    </row>
    <row r="94" spans="1:16">
      <c r="A94" s="36">
        <v>9</v>
      </c>
      <c r="B94" s="37" t="s">
        <v>33</v>
      </c>
      <c r="C94" s="12">
        <v>72</v>
      </c>
      <c r="D94" s="48">
        <v>2.504</v>
      </c>
      <c r="E94" s="15">
        <v>15.5</v>
      </c>
      <c r="F94" s="8">
        <f t="shared" si="7"/>
        <v>16.895</v>
      </c>
      <c r="G94" s="8">
        <f t="shared" si="12"/>
        <v>2.6159999999999997</v>
      </c>
      <c r="H94" s="8">
        <f t="shared" si="13"/>
        <v>2.5796666666666663</v>
      </c>
      <c r="I94" s="2">
        <f t="shared" si="8"/>
        <v>0.11513513513513514</v>
      </c>
      <c r="J94" s="2">
        <f t="shared" si="9"/>
        <v>0.23027027027027028</v>
      </c>
      <c r="K94" s="8">
        <f t="shared" si="10"/>
        <v>91.96097055521976</v>
      </c>
      <c r="L94" s="62">
        <f t="shared" si="11"/>
        <v>9.1960970555219763</v>
      </c>
      <c r="P94"/>
    </row>
    <row r="95" spans="1:16">
      <c r="A95" s="34">
        <v>10</v>
      </c>
      <c r="B95" s="35" t="s">
        <v>29</v>
      </c>
      <c r="C95" s="12">
        <v>73</v>
      </c>
      <c r="D95" s="48">
        <v>2.5070000000000001</v>
      </c>
      <c r="E95" s="15">
        <v>19.600000000000001</v>
      </c>
      <c r="F95" s="8">
        <f t="shared" si="7"/>
        <v>21.364000000000004</v>
      </c>
      <c r="G95" s="8">
        <f t="shared" si="12"/>
        <v>4.4690000000000047</v>
      </c>
      <c r="H95" s="8">
        <f t="shared" si="13"/>
        <v>4.4326666666666714</v>
      </c>
      <c r="I95" s="2">
        <f t="shared" si="8"/>
        <v>0.19783783783783809</v>
      </c>
      <c r="J95" s="2">
        <f t="shared" si="9"/>
        <v>0.39567567567567619</v>
      </c>
      <c r="K95" s="8">
        <f t="shared" si="10"/>
        <v>157.82835088778467</v>
      </c>
      <c r="L95" s="62">
        <f t="shared" si="11"/>
        <v>15.782835088778466</v>
      </c>
      <c r="P95"/>
    </row>
    <row r="96" spans="1:16">
      <c r="A96" s="34">
        <v>10</v>
      </c>
      <c r="B96" s="35" t="s">
        <v>29</v>
      </c>
      <c r="C96" s="12">
        <v>74</v>
      </c>
      <c r="D96" s="48">
        <v>2.4990000000000001</v>
      </c>
      <c r="E96" s="15">
        <v>23.7</v>
      </c>
      <c r="F96" s="8">
        <f t="shared" si="7"/>
        <v>25.833000000000002</v>
      </c>
      <c r="G96" s="8">
        <f t="shared" si="12"/>
        <v>4.4689999999999976</v>
      </c>
      <c r="H96" s="8">
        <f t="shared" si="13"/>
        <v>4.4326666666666643</v>
      </c>
      <c r="I96" s="2">
        <f t="shared" si="8"/>
        <v>0.19783783783783779</v>
      </c>
      <c r="J96" s="2">
        <f t="shared" si="9"/>
        <v>0.39567567567567558</v>
      </c>
      <c r="K96" s="8">
        <f t="shared" si="10"/>
        <v>158.33360371175493</v>
      </c>
      <c r="L96" s="62">
        <f t="shared" si="11"/>
        <v>15.833360371175493</v>
      </c>
      <c r="P96"/>
    </row>
    <row r="97" spans="1:16">
      <c r="A97" s="34">
        <v>10</v>
      </c>
      <c r="B97" s="35" t="s">
        <v>31</v>
      </c>
      <c r="C97" s="12">
        <v>75</v>
      </c>
      <c r="D97" s="48">
        <v>2.5009999999999999</v>
      </c>
      <c r="E97" s="15">
        <v>26.8</v>
      </c>
      <c r="F97" s="8">
        <f t="shared" si="7"/>
        <v>29.212000000000003</v>
      </c>
      <c r="G97" s="8">
        <f t="shared" si="12"/>
        <v>3.3790000000000013</v>
      </c>
      <c r="H97" s="8">
        <f t="shared" si="13"/>
        <v>3.342666666666668</v>
      </c>
      <c r="I97" s="2">
        <f t="shared" si="8"/>
        <v>0.14918918918918928</v>
      </c>
      <c r="J97" s="2">
        <f t="shared" si="9"/>
        <v>0.29837837837837855</v>
      </c>
      <c r="K97" s="8">
        <f t="shared" si="10"/>
        <v>119.30362989939167</v>
      </c>
      <c r="L97" s="62">
        <f t="shared" si="11"/>
        <v>11.930362989939166</v>
      </c>
      <c r="P97"/>
    </row>
    <row r="98" spans="1:16">
      <c r="A98" s="34">
        <v>10</v>
      </c>
      <c r="B98" s="35" t="s">
        <v>31</v>
      </c>
      <c r="C98" s="12">
        <v>76</v>
      </c>
      <c r="D98" s="48">
        <v>2.5</v>
      </c>
      <c r="E98" s="15">
        <v>30</v>
      </c>
      <c r="F98" s="8">
        <f t="shared" si="7"/>
        <v>32.700000000000003</v>
      </c>
      <c r="G98" s="8">
        <f t="shared" si="12"/>
        <v>3.4879999999999995</v>
      </c>
      <c r="H98" s="8">
        <f t="shared" si="13"/>
        <v>3.4516666666666662</v>
      </c>
      <c r="I98" s="2">
        <f t="shared" si="8"/>
        <v>0.15405405405405406</v>
      </c>
      <c r="J98" s="2">
        <f t="shared" si="9"/>
        <v>0.30810810810810813</v>
      </c>
      <c r="K98" s="8">
        <f t="shared" si="10"/>
        <v>123.24324324324326</v>
      </c>
      <c r="L98" s="62">
        <f t="shared" si="11"/>
        <v>12.324324324324326</v>
      </c>
      <c r="P98"/>
    </row>
    <row r="99" spans="1:16">
      <c r="A99" s="34">
        <v>10</v>
      </c>
      <c r="B99" s="35" t="s">
        <v>35</v>
      </c>
      <c r="C99" s="12">
        <v>77</v>
      </c>
      <c r="D99" s="48">
        <v>2.5</v>
      </c>
      <c r="E99" s="15">
        <v>32.799999999999997</v>
      </c>
      <c r="F99" s="8">
        <f t="shared" si="7"/>
        <v>35.752000000000002</v>
      </c>
      <c r="G99" s="8">
        <f t="shared" si="12"/>
        <v>3.0519999999999996</v>
      </c>
      <c r="H99" s="8">
        <f t="shared" si="13"/>
        <v>3.0156666666666663</v>
      </c>
      <c r="I99" s="2">
        <f t="shared" si="8"/>
        <v>0.13459459459459461</v>
      </c>
      <c r="J99" s="2">
        <f t="shared" si="9"/>
        <v>0.26918918918918922</v>
      </c>
      <c r="K99" s="8">
        <f t="shared" si="10"/>
        <v>107.67567567567569</v>
      </c>
      <c r="L99" s="62">
        <f t="shared" si="11"/>
        <v>10.767567567567569</v>
      </c>
      <c r="P99"/>
    </row>
    <row r="100" spans="1:16">
      <c r="A100" s="34">
        <v>10</v>
      </c>
      <c r="B100" s="35" t="s">
        <v>35</v>
      </c>
      <c r="C100" s="12">
        <v>78</v>
      </c>
      <c r="D100" s="48">
        <v>2.5</v>
      </c>
      <c r="E100" s="15">
        <v>35.5</v>
      </c>
      <c r="F100" s="8">
        <f t="shared" si="7"/>
        <v>38.695</v>
      </c>
      <c r="G100" s="8">
        <f t="shared" si="12"/>
        <v>2.9429999999999978</v>
      </c>
      <c r="H100" s="8">
        <f t="shared" si="13"/>
        <v>2.9066666666666645</v>
      </c>
      <c r="I100" s="2">
        <f t="shared" si="8"/>
        <v>0.12972972972972965</v>
      </c>
      <c r="J100" s="2">
        <f t="shared" si="9"/>
        <v>0.25945945945945931</v>
      </c>
      <c r="K100" s="8">
        <f t="shared" si="10"/>
        <v>103.78378378378372</v>
      </c>
      <c r="L100" s="62">
        <f t="shared" si="11"/>
        <v>10.378378378378372</v>
      </c>
      <c r="P100"/>
    </row>
    <row r="101" spans="1:16">
      <c r="A101" s="34">
        <v>10</v>
      </c>
      <c r="B101" s="35" t="s">
        <v>32</v>
      </c>
      <c r="C101" s="12">
        <v>79</v>
      </c>
      <c r="D101" s="48">
        <v>2.504</v>
      </c>
      <c r="E101" s="15">
        <v>37.799999999999997</v>
      </c>
      <c r="F101" s="8">
        <f t="shared" si="7"/>
        <v>41.201999999999998</v>
      </c>
      <c r="G101" s="8">
        <f t="shared" si="12"/>
        <v>2.5069999999999979</v>
      </c>
      <c r="H101" s="8">
        <f t="shared" si="13"/>
        <v>2.4706666666666646</v>
      </c>
      <c r="I101" s="2">
        <f t="shared" si="8"/>
        <v>0.1102702702702702</v>
      </c>
      <c r="J101" s="2">
        <f t="shared" si="9"/>
        <v>0.2205405405405404</v>
      </c>
      <c r="K101" s="8">
        <f t="shared" si="10"/>
        <v>88.075295743027311</v>
      </c>
      <c r="L101" s="62">
        <f t="shared" si="11"/>
        <v>8.8075295743027304</v>
      </c>
      <c r="P101"/>
    </row>
    <row r="102" spans="1:16">
      <c r="A102" s="36">
        <v>10</v>
      </c>
      <c r="B102" s="37" t="s">
        <v>32</v>
      </c>
      <c r="C102" s="12">
        <v>80</v>
      </c>
      <c r="D102" s="48">
        <v>2.5</v>
      </c>
      <c r="E102" s="12">
        <v>40.1</v>
      </c>
      <c r="F102" s="8">
        <f t="shared" si="7"/>
        <v>43.709000000000003</v>
      </c>
      <c r="G102" s="8">
        <f t="shared" si="12"/>
        <v>2.507000000000005</v>
      </c>
      <c r="H102" s="8">
        <f t="shared" si="13"/>
        <v>2.4706666666666717</v>
      </c>
      <c r="I102" s="2">
        <f t="shared" si="8"/>
        <v>0.11027027027027052</v>
      </c>
      <c r="J102" s="2">
        <f t="shared" si="9"/>
        <v>0.22054054054054104</v>
      </c>
      <c r="K102" s="8">
        <f t="shared" si="10"/>
        <v>88.216216216216409</v>
      </c>
      <c r="L102" s="62">
        <f t="shared" si="11"/>
        <v>8.8216216216216417</v>
      </c>
      <c r="P102"/>
    </row>
    <row r="103" spans="1:16">
      <c r="A103" s="34">
        <v>11</v>
      </c>
      <c r="B103" s="35" t="s">
        <v>37</v>
      </c>
      <c r="C103" s="12">
        <v>81</v>
      </c>
      <c r="D103" s="48">
        <v>2.5</v>
      </c>
      <c r="E103" s="46">
        <v>45.1</v>
      </c>
      <c r="F103" s="8">
        <f t="shared" si="7"/>
        <v>49.159000000000006</v>
      </c>
      <c r="G103" s="8">
        <f t="shared" si="12"/>
        <v>5.4500000000000028</v>
      </c>
      <c r="H103" s="8">
        <f t="shared" si="13"/>
        <v>5.4136666666666695</v>
      </c>
      <c r="I103" s="2">
        <f t="shared" si="8"/>
        <v>0.24162162162162179</v>
      </c>
      <c r="J103" s="2">
        <f t="shared" si="9"/>
        <v>0.48324324324324358</v>
      </c>
      <c r="K103" s="8">
        <f t="shared" si="10"/>
        <v>193.29729729729743</v>
      </c>
      <c r="L103" s="62">
        <f t="shared" si="11"/>
        <v>19.329729729729742</v>
      </c>
      <c r="P103"/>
    </row>
    <row r="104" spans="1:16">
      <c r="A104" s="34">
        <v>11</v>
      </c>
      <c r="B104" s="35" t="s">
        <v>37</v>
      </c>
      <c r="C104" s="12">
        <v>82</v>
      </c>
      <c r="D104" s="48">
        <v>2.5030000000000001</v>
      </c>
      <c r="E104" s="15">
        <v>50</v>
      </c>
      <c r="F104" s="8">
        <f t="shared" si="7"/>
        <v>54.500000000000007</v>
      </c>
      <c r="G104" s="8">
        <f t="shared" si="12"/>
        <v>5.3410000000000011</v>
      </c>
      <c r="H104" s="8">
        <f t="shared" si="13"/>
        <v>5.3046666666666678</v>
      </c>
      <c r="I104" s="2">
        <f t="shared" si="8"/>
        <v>0.23675675675675686</v>
      </c>
      <c r="J104" s="2">
        <f t="shared" si="9"/>
        <v>0.47351351351351373</v>
      </c>
      <c r="K104" s="8">
        <f t="shared" si="10"/>
        <v>189.1783913358025</v>
      </c>
      <c r="L104" s="62">
        <f t="shared" si="11"/>
        <v>18.917839133580252</v>
      </c>
      <c r="P104"/>
    </row>
    <row r="105" spans="1:16">
      <c r="A105" s="34">
        <v>11</v>
      </c>
      <c r="B105" s="35" t="s">
        <v>38</v>
      </c>
      <c r="C105" s="12">
        <v>83</v>
      </c>
      <c r="D105" s="48">
        <v>2.504</v>
      </c>
      <c r="E105" s="15">
        <v>4.3</v>
      </c>
      <c r="F105" s="8">
        <f t="shared" si="7"/>
        <v>4.6870000000000003</v>
      </c>
      <c r="G105" s="8">
        <f>F105</f>
        <v>4.6870000000000003</v>
      </c>
      <c r="H105" s="8">
        <f t="shared" si="13"/>
        <v>4.6506666666666669</v>
      </c>
      <c r="I105" s="2">
        <f t="shared" si="8"/>
        <v>0.20756756756756761</v>
      </c>
      <c r="J105" s="2">
        <f t="shared" si="9"/>
        <v>0.41513513513513522</v>
      </c>
      <c r="K105" s="8">
        <f t="shared" si="10"/>
        <v>165.78879198687508</v>
      </c>
      <c r="L105" s="62">
        <f t="shared" si="11"/>
        <v>16.57887919868751</v>
      </c>
      <c r="P105"/>
    </row>
    <row r="106" spans="1:16">
      <c r="A106" s="34">
        <v>11</v>
      </c>
      <c r="B106" s="35" t="s">
        <v>38</v>
      </c>
      <c r="C106" s="12">
        <v>84</v>
      </c>
      <c r="D106" s="49">
        <v>2.504</v>
      </c>
      <c r="E106" s="56">
        <v>9</v>
      </c>
      <c r="F106" s="8">
        <f t="shared" si="7"/>
        <v>9.81</v>
      </c>
      <c r="G106" s="8">
        <f t="shared" si="12"/>
        <v>5.1230000000000002</v>
      </c>
      <c r="H106" s="8">
        <f t="shared" si="13"/>
        <v>5.0866666666666669</v>
      </c>
      <c r="I106" s="2">
        <f t="shared" si="8"/>
        <v>0.2270270270270271</v>
      </c>
      <c r="J106" s="2">
        <f t="shared" si="9"/>
        <v>0.45405405405405419</v>
      </c>
      <c r="K106" s="8">
        <f t="shared" si="10"/>
        <v>181.33149123564465</v>
      </c>
      <c r="L106" s="62">
        <f t="shared" si="11"/>
        <v>18.133149123564465</v>
      </c>
      <c r="P106"/>
    </row>
    <row r="107" spans="1:16">
      <c r="A107" s="34">
        <v>11</v>
      </c>
      <c r="B107" s="35" t="s">
        <v>41</v>
      </c>
      <c r="C107" s="12">
        <v>85</v>
      </c>
      <c r="D107" s="49">
        <v>2.5030000000000001</v>
      </c>
      <c r="E107" s="14">
        <v>11.8</v>
      </c>
      <c r="F107" s="8">
        <f t="shared" si="7"/>
        <v>12.862000000000002</v>
      </c>
      <c r="G107" s="8">
        <f t="shared" si="12"/>
        <v>3.0520000000000014</v>
      </c>
      <c r="H107" s="8">
        <f t="shared" si="13"/>
        <v>3.015666666666668</v>
      </c>
      <c r="I107" s="2">
        <f t="shared" si="8"/>
        <v>0.13459459459459469</v>
      </c>
      <c r="J107" s="2">
        <f t="shared" si="9"/>
        <v>0.26918918918918938</v>
      </c>
      <c r="K107" s="8">
        <f t="shared" si="10"/>
        <v>107.54661973199735</v>
      </c>
      <c r="L107" s="62">
        <f t="shared" si="11"/>
        <v>10.754661973199735</v>
      </c>
      <c r="P107"/>
    </row>
    <row r="108" spans="1:16">
      <c r="A108" s="34">
        <v>11</v>
      </c>
      <c r="B108" s="35" t="s">
        <v>41</v>
      </c>
      <c r="C108" s="12">
        <v>86</v>
      </c>
      <c r="D108" s="49">
        <v>2.5030000000000001</v>
      </c>
      <c r="E108" s="14">
        <v>14.5</v>
      </c>
      <c r="F108" s="8">
        <f t="shared" si="7"/>
        <v>15.805000000000001</v>
      </c>
      <c r="G108" s="8">
        <f t="shared" si="12"/>
        <v>2.9429999999999996</v>
      </c>
      <c r="H108" s="8">
        <f t="shared" si="13"/>
        <v>2.9066666666666663</v>
      </c>
      <c r="I108" s="2">
        <f t="shared" si="8"/>
        <v>0.12972972972972974</v>
      </c>
      <c r="J108" s="2">
        <f t="shared" si="9"/>
        <v>0.25945945945945947</v>
      </c>
      <c r="K108" s="8">
        <f t="shared" si="10"/>
        <v>103.65939251276846</v>
      </c>
      <c r="L108" s="62">
        <f t="shared" si="11"/>
        <v>10.365939251276846</v>
      </c>
      <c r="P108"/>
    </row>
    <row r="109" spans="1:16">
      <c r="A109" s="34">
        <v>11</v>
      </c>
      <c r="B109" s="35" t="s">
        <v>42</v>
      </c>
      <c r="C109" s="12">
        <v>87</v>
      </c>
      <c r="D109" s="48">
        <v>2.504</v>
      </c>
      <c r="E109" s="14">
        <v>17.899999999999999</v>
      </c>
      <c r="F109" s="8">
        <f t="shared" si="7"/>
        <v>19.510999999999999</v>
      </c>
      <c r="G109" s="8">
        <f t="shared" si="12"/>
        <v>3.7059999999999977</v>
      </c>
      <c r="H109" s="8">
        <f t="shared" si="13"/>
        <v>3.6696666666666644</v>
      </c>
      <c r="I109" s="2">
        <f t="shared" si="8"/>
        <v>0.16378378378378372</v>
      </c>
      <c r="J109" s="2">
        <f t="shared" si="9"/>
        <v>0.32756756756756744</v>
      </c>
      <c r="K109" s="8">
        <f t="shared" si="10"/>
        <v>130.81771867714355</v>
      </c>
      <c r="L109" s="62">
        <f t="shared" si="11"/>
        <v>13.081771867714355</v>
      </c>
      <c r="P109"/>
    </row>
    <row r="110" spans="1:16">
      <c r="A110" s="34">
        <v>11</v>
      </c>
      <c r="B110" s="37" t="s">
        <v>42</v>
      </c>
      <c r="C110" s="12">
        <v>88</v>
      </c>
      <c r="D110" s="48">
        <v>2.504</v>
      </c>
      <c r="E110" s="14">
        <v>19.2</v>
      </c>
      <c r="F110" s="8">
        <f t="shared" si="7"/>
        <v>20.928000000000001</v>
      </c>
      <c r="G110" s="8">
        <f t="shared" si="12"/>
        <v>1.4170000000000016</v>
      </c>
      <c r="H110" s="8">
        <f t="shared" si="13"/>
        <v>1.3806666666666683</v>
      </c>
      <c r="I110" s="2">
        <f t="shared" si="8"/>
        <v>6.1621621621621707E-2</v>
      </c>
      <c r="J110" s="2">
        <f t="shared" si="9"/>
        <v>0.12324324324324341</v>
      </c>
      <c r="K110" s="8">
        <f t="shared" si="10"/>
        <v>49.218547621103596</v>
      </c>
      <c r="L110" s="62">
        <f t="shared" si="11"/>
        <v>4.9218547621103594</v>
      </c>
      <c r="P110"/>
    </row>
    <row r="111" spans="1:16">
      <c r="A111" s="34">
        <v>10</v>
      </c>
      <c r="B111" s="42" t="s">
        <v>40</v>
      </c>
      <c r="C111" s="12">
        <v>89</v>
      </c>
      <c r="D111" s="48">
        <v>2.5</v>
      </c>
      <c r="E111" s="14">
        <v>20.8</v>
      </c>
      <c r="F111" s="8">
        <f t="shared" si="7"/>
        <v>22.672000000000004</v>
      </c>
      <c r="G111" s="8">
        <f t="shared" si="12"/>
        <v>1.7440000000000033</v>
      </c>
      <c r="H111" s="8">
        <f t="shared" si="13"/>
        <v>1.70766666666667</v>
      </c>
      <c r="I111" s="2">
        <f t="shared" si="8"/>
        <v>7.6216216216216381E-2</v>
      </c>
      <c r="J111" s="2">
        <f t="shared" si="9"/>
        <v>0.15243243243243276</v>
      </c>
      <c r="K111" s="8">
        <f t="shared" si="10"/>
        <v>60.972972972973103</v>
      </c>
      <c r="L111" s="62">
        <f t="shared" si="11"/>
        <v>6.0972972972973105</v>
      </c>
      <c r="P111"/>
    </row>
    <row r="112" spans="1:16">
      <c r="A112" s="36">
        <v>10</v>
      </c>
      <c r="B112" s="43" t="s">
        <v>33</v>
      </c>
      <c r="C112" s="12">
        <v>90</v>
      </c>
      <c r="D112" s="48">
        <v>2.5</v>
      </c>
      <c r="E112" s="57">
        <v>22.3</v>
      </c>
      <c r="F112" s="8">
        <f t="shared" si="7"/>
        <v>24.307000000000002</v>
      </c>
      <c r="G112" s="8">
        <f t="shared" si="12"/>
        <v>1.634999999999998</v>
      </c>
      <c r="H112" s="8">
        <f t="shared" si="13"/>
        <v>1.5986666666666647</v>
      </c>
      <c r="I112" s="2">
        <f t="shared" si="8"/>
        <v>7.1351351351351275E-2</v>
      </c>
      <c r="J112" s="2">
        <f t="shared" si="9"/>
        <v>0.14270270270270255</v>
      </c>
      <c r="K112" s="8">
        <f t="shared" si="10"/>
        <v>57.081081081081017</v>
      </c>
      <c r="L112" s="62">
        <f t="shared" si="11"/>
        <v>5.7081081081081013</v>
      </c>
      <c r="P112"/>
    </row>
    <row r="113" spans="1:9">
      <c r="C113" s="12"/>
      <c r="D113" s="49"/>
      <c r="E113" s="13"/>
      <c r="F113" s="13"/>
    </row>
    <row r="114" spans="1:9">
      <c r="A114" s="19" t="s">
        <v>0</v>
      </c>
      <c r="B114" s="19"/>
      <c r="C114" s="19"/>
      <c r="D114" s="47"/>
    </row>
    <row r="115" spans="1:9">
      <c r="A115" s="20" t="s">
        <v>43</v>
      </c>
      <c r="B115" s="21"/>
      <c r="C115" s="21"/>
      <c r="D115" s="51"/>
      <c r="H115" s="12" t="s">
        <v>23</v>
      </c>
      <c r="I115" s="12" t="s">
        <v>24</v>
      </c>
    </row>
    <row r="116" spans="1:9">
      <c r="A116" t="s">
        <v>12</v>
      </c>
      <c r="B116" s="12" t="s">
        <v>17</v>
      </c>
      <c r="C116" s="12" t="s">
        <v>16</v>
      </c>
      <c r="E116" s="12"/>
      <c r="F116" s="12"/>
      <c r="G116" s="12" t="s">
        <v>22</v>
      </c>
      <c r="H116" s="12">
        <v>0</v>
      </c>
      <c r="I116" s="12">
        <f>H116*1.09</f>
        <v>0</v>
      </c>
    </row>
    <row r="117" spans="1:9">
      <c r="A117" s="12">
        <v>1</v>
      </c>
      <c r="B117" s="12">
        <v>4.5</v>
      </c>
      <c r="C117" s="12">
        <f>B117*1.09</f>
        <v>4.9050000000000002</v>
      </c>
      <c r="E117" s="12"/>
      <c r="F117" s="12"/>
      <c r="G117" s="12" t="s">
        <v>22</v>
      </c>
      <c r="H117" s="12">
        <v>0.2</v>
      </c>
      <c r="I117" s="12">
        <f>H117*1.09</f>
        <v>0.21800000000000003</v>
      </c>
    </row>
    <row r="118" spans="1:9">
      <c r="A118" s="12">
        <v>2</v>
      </c>
      <c r="B118" s="12">
        <f>9.2-B117</f>
        <v>4.6999999999999993</v>
      </c>
      <c r="C118" s="12">
        <f>B118*1.09</f>
        <v>5.1229999999999993</v>
      </c>
      <c r="E118" s="12"/>
      <c r="F118" s="12"/>
      <c r="G118" s="12" t="s">
        <v>22</v>
      </c>
      <c r="H118" s="12">
        <v>0.2</v>
      </c>
      <c r="I118" s="12">
        <f>H118*1.09</f>
        <v>0.21800000000000003</v>
      </c>
    </row>
    <row r="119" spans="1:9">
      <c r="A119" s="12">
        <v>3</v>
      </c>
      <c r="B119" s="12">
        <f>14-B118</f>
        <v>9.3000000000000007</v>
      </c>
      <c r="C119" s="12">
        <f>B119*1.09</f>
        <v>10.137000000000002</v>
      </c>
      <c r="G119" s="12" t="s">
        <v>13</v>
      </c>
      <c r="H119" s="17">
        <f>AVERAGE(H116:H118)</f>
        <v>0.13333333333333333</v>
      </c>
      <c r="I119" s="16">
        <f>H119*1.09</f>
        <v>0.14533333333333334</v>
      </c>
    </row>
    <row r="120" spans="1:9">
      <c r="A120" s="9" t="s">
        <v>13</v>
      </c>
      <c r="B120" s="9">
        <f>AVERAGE(B117:B119)</f>
        <v>6.166666666666667</v>
      </c>
      <c r="C120" s="9">
        <f>AVERAGE(C117:C119)</f>
        <v>6.7216666666666667</v>
      </c>
      <c r="D120" s="50"/>
      <c r="E120" s="10"/>
      <c r="F120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G16" sqref="G16"/>
    </sheetView>
  </sheetViews>
  <sheetFormatPr defaultRowHeight="15"/>
  <cols>
    <col min="3" max="3" width="9.5703125" bestFit="1" customWidth="1"/>
  </cols>
  <sheetData>
    <row r="1" spans="1:10">
      <c r="A1" s="19" t="s">
        <v>0</v>
      </c>
      <c r="B1" s="19"/>
      <c r="C1" s="19"/>
      <c r="D1" s="19"/>
    </row>
    <row r="2" spans="1:10">
      <c r="A2" s="20" t="s">
        <v>43</v>
      </c>
      <c r="B2" s="21"/>
      <c r="C2" s="21"/>
      <c r="D2" s="21"/>
      <c r="G2" s="12" t="s">
        <v>23</v>
      </c>
      <c r="H2" s="12" t="s">
        <v>24</v>
      </c>
    </row>
    <row r="3" spans="1:10">
      <c r="A3" t="s">
        <v>12</v>
      </c>
      <c r="B3" s="12" t="s">
        <v>17</v>
      </c>
      <c r="C3" s="12" t="s">
        <v>16</v>
      </c>
      <c r="D3" s="12"/>
      <c r="E3" s="12"/>
      <c r="F3" s="12" t="s">
        <v>22</v>
      </c>
      <c r="G3" s="12">
        <v>0</v>
      </c>
      <c r="H3" s="12">
        <f>G3*1.09</f>
        <v>0</v>
      </c>
    </row>
    <row r="4" spans="1:10">
      <c r="A4" s="12">
        <v>1</v>
      </c>
      <c r="B4" s="12">
        <v>22.5</v>
      </c>
      <c r="C4" s="12">
        <f>B4*1.09</f>
        <v>24.525000000000002</v>
      </c>
      <c r="D4" s="12"/>
      <c r="E4" s="12"/>
      <c r="F4" s="12" t="s">
        <v>22</v>
      </c>
      <c r="G4" s="12">
        <v>0.1</v>
      </c>
      <c r="H4" s="12">
        <f>G4*1.09</f>
        <v>0.10900000000000001</v>
      </c>
    </row>
    <row r="5" spans="1:10">
      <c r="A5" s="12">
        <v>2</v>
      </c>
      <c r="B5" s="12">
        <f>45.5-B4</f>
        <v>23</v>
      </c>
      <c r="C5" s="12">
        <f>B5*1.09</f>
        <v>25.07</v>
      </c>
      <c r="D5" s="12"/>
      <c r="E5" s="12"/>
      <c r="F5" s="12" t="s">
        <v>22</v>
      </c>
      <c r="G5" s="12">
        <v>0</v>
      </c>
      <c r="H5" s="12">
        <f>G5*1.09</f>
        <v>0</v>
      </c>
    </row>
    <row r="6" spans="1:10">
      <c r="A6" s="12">
        <v>3</v>
      </c>
      <c r="B6" s="12">
        <v>24</v>
      </c>
      <c r="C6" s="12">
        <f>B6*1.09</f>
        <v>26.160000000000004</v>
      </c>
      <c r="D6" s="12"/>
      <c r="F6" s="12" t="s">
        <v>13</v>
      </c>
      <c r="G6" s="17">
        <f>AVERAGE(G3:G5)</f>
        <v>3.3333333333333333E-2</v>
      </c>
      <c r="H6" s="16">
        <f>G6*1.09</f>
        <v>3.6333333333333336E-2</v>
      </c>
    </row>
    <row r="7" spans="1:10">
      <c r="A7" s="9" t="s">
        <v>13</v>
      </c>
      <c r="B7" s="9">
        <f>AVERAGE(B4:B6)</f>
        <v>23.166666666666668</v>
      </c>
      <c r="C7" s="9">
        <f>AVERAGE(C4:C6)</f>
        <v>25.251666666666665</v>
      </c>
      <c r="D7" s="9"/>
      <c r="E7" s="10"/>
    </row>
    <row r="8" spans="1:10">
      <c r="C8" s="12"/>
      <c r="D8" s="12"/>
      <c r="J8" s="2"/>
    </row>
    <row r="11" spans="1:10">
      <c r="B11" s="11" t="s">
        <v>1</v>
      </c>
      <c r="C11" s="38">
        <f>(3*0.1)/C7</f>
        <v>1.1880403933733749E-2</v>
      </c>
    </row>
    <row r="12" spans="1:10">
      <c r="B12" s="19" t="s">
        <v>7</v>
      </c>
      <c r="C12" s="19">
        <v>1.0900000000000001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H+Al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Pedologia</dc:creator>
  <cp:lastModifiedBy>HORST</cp:lastModifiedBy>
  <dcterms:created xsi:type="dcterms:W3CDTF">2010-11-11T13:58:49Z</dcterms:created>
  <dcterms:modified xsi:type="dcterms:W3CDTF">2017-03-26T03:08:57Z</dcterms:modified>
</cp:coreProperties>
</file>