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 tabRatio="867" firstSheet="29" activeTab="42"/>
  </bookViews>
  <sheets>
    <sheet name="ГЯ1" sheetId="1" r:id="rId1"/>
    <sheet name="ГЯ2" sheetId="13" r:id="rId2"/>
    <sheet name="ГЯ3" sheetId="6" r:id="rId3"/>
    <sheet name="ГЯ4" sheetId="16" r:id="rId4"/>
    <sheet name="ГЯ5" sheetId="12" r:id="rId5"/>
    <sheet name="ГЯ6" sheetId="11" r:id="rId6"/>
    <sheet name="ГЯ7" sheetId="10" r:id="rId7"/>
    <sheet name="ГЯ8" sheetId="9" r:id="rId8"/>
    <sheet name="ГЯ9" sheetId="8" r:id="rId9"/>
    <sheet name="ГЯ10" sheetId="31" r:id="rId10"/>
    <sheet name="ГЯ11" sheetId="17" r:id="rId11"/>
    <sheet name="ГЯ12" sheetId="36" r:id="rId12"/>
    <sheet name="ГЯ13" sheetId="33" r:id="rId13"/>
    <sheet name="ГЯ14" sheetId="35" r:id="rId14"/>
    <sheet name="ГЯК1" sheetId="5" r:id="rId15"/>
    <sheet name="ГЯК2" sheetId="21" r:id="rId16"/>
    <sheet name="ГЯК3" sheetId="4" r:id="rId17"/>
    <sheet name="ГЯК4" sheetId="20" r:id="rId18"/>
    <sheet name="ГЯК5" sheetId="15" r:id="rId19"/>
    <sheet name="ГЯК6" sheetId="29" r:id="rId20"/>
    <sheet name="ГЯК7" sheetId="14" r:id="rId21"/>
    <sheet name="ГЯК8" sheetId="32" r:id="rId22"/>
    <sheet name="ГЯК9" sheetId="23" r:id="rId23"/>
    <sheet name="ГЯК10" sheetId="24" r:id="rId24"/>
    <sheet name="ГЯК11" sheetId="25" r:id="rId25"/>
    <sheet name="ГЯК12" sheetId="22" r:id="rId26"/>
    <sheet name="ГЯК13" sheetId="30" r:id="rId27"/>
    <sheet name="ГЯК14" sheetId="42" r:id="rId28"/>
    <sheet name="ГЯК15" sheetId="40" r:id="rId29"/>
    <sheet name="ГЯК16" sheetId="41" r:id="rId30"/>
    <sheet name="ГЯК17" sheetId="45" r:id="rId31"/>
    <sheet name="ГЯК18" sheetId="44" r:id="rId32"/>
    <sheet name="ГЯК19" sheetId="43" r:id="rId33"/>
    <sheet name="ГЯК20" sheetId="47" r:id="rId34"/>
    <sheet name="ГЯК21" sheetId="46" r:id="rId35"/>
    <sheet name="ГЯК22" sheetId="48" r:id="rId36"/>
    <sheet name="ГЯК23" sheetId="39" r:id="rId37"/>
    <sheet name="ГЯК24" sheetId="38" r:id="rId38"/>
    <sheet name="ГЯК25" sheetId="37" r:id="rId39"/>
    <sheet name="ГЯК26" sheetId="34" r:id="rId40"/>
    <sheet name="ГЯК27" sheetId="49" r:id="rId41"/>
    <sheet name="ГЯК28" sheetId="50" r:id="rId42"/>
    <sheet name="ОБщий" sheetId="28" r:id="rId43"/>
  </sheets>
  <calcPr calcId="114210"/>
</workbook>
</file>

<file path=xl/calcChain.xml><?xml version="1.0" encoding="utf-8"?>
<calcChain xmlns="http://schemas.openxmlformats.org/spreadsheetml/2006/main">
  <c r="N44" i="28"/>
  <c r="L44"/>
  <c r="J44"/>
  <c r="H44"/>
  <c r="T43"/>
  <c r="Q43"/>
  <c r="P43"/>
  <c r="N43"/>
  <c r="L43"/>
  <c r="J43"/>
  <c r="H43"/>
  <c r="F43"/>
  <c r="T42"/>
  <c r="Q42"/>
  <c r="P42"/>
  <c r="O42"/>
  <c r="N42"/>
  <c r="L42"/>
  <c r="J42"/>
  <c r="H42"/>
  <c r="N40"/>
  <c r="M40"/>
  <c r="L40"/>
  <c r="K40"/>
  <c r="J40"/>
  <c r="I40"/>
  <c r="H40"/>
  <c r="G40"/>
  <c r="F40"/>
  <c r="N26"/>
  <c r="M26"/>
  <c r="L26"/>
  <c r="K26"/>
  <c r="J26"/>
  <c r="I26"/>
  <c r="H26"/>
  <c r="F26"/>
  <c r="N25"/>
  <c r="M25"/>
  <c r="L25"/>
  <c r="K25"/>
  <c r="J25"/>
  <c r="I25"/>
  <c r="H25"/>
  <c r="G25"/>
  <c r="F25"/>
  <c r="N24"/>
  <c r="M24"/>
  <c r="L24"/>
  <c r="J24"/>
  <c r="I24"/>
  <c r="H24"/>
  <c r="G24"/>
  <c r="F24"/>
  <c r="N23"/>
  <c r="L23"/>
  <c r="J23"/>
  <c r="H23"/>
  <c r="F23"/>
  <c r="N15"/>
  <c r="M15"/>
  <c r="L15"/>
  <c r="K15"/>
  <c r="J15"/>
  <c r="I15"/>
  <c r="H15"/>
  <c r="G15"/>
  <c r="F15"/>
  <c r="N16"/>
  <c r="L16"/>
  <c r="J16"/>
  <c r="H16"/>
  <c r="F16"/>
  <c r="N14"/>
  <c r="M14"/>
  <c r="L14"/>
  <c r="K14"/>
  <c r="J14"/>
  <c r="I14"/>
  <c r="H14"/>
  <c r="F14"/>
  <c r="N19"/>
  <c r="M19"/>
  <c r="L19"/>
  <c r="K19"/>
  <c r="J19"/>
  <c r="I19"/>
  <c r="H19"/>
  <c r="G19"/>
  <c r="F19"/>
  <c r="N18"/>
  <c r="M18"/>
  <c r="L18"/>
  <c r="K18"/>
  <c r="J18"/>
  <c r="I18"/>
  <c r="H18"/>
  <c r="G18"/>
  <c r="F18"/>
  <c r="E18"/>
  <c r="N17"/>
  <c r="M17"/>
  <c r="L17"/>
  <c r="K17"/>
  <c r="J17"/>
  <c r="I17"/>
  <c r="H17"/>
  <c r="G17"/>
  <c r="N21"/>
  <c r="M21"/>
  <c r="L21"/>
  <c r="K21"/>
  <c r="J21"/>
  <c r="I21"/>
  <c r="H21"/>
  <c r="G21"/>
  <c r="N20"/>
  <c r="M20"/>
  <c r="L20"/>
  <c r="K20"/>
  <c r="J20"/>
  <c r="I20"/>
  <c r="H20"/>
  <c r="G20"/>
  <c r="F20"/>
  <c r="E20"/>
  <c r="N22"/>
  <c r="M22"/>
  <c r="L22"/>
  <c r="K22"/>
  <c r="J22"/>
  <c r="I22"/>
  <c r="H22"/>
  <c r="G22"/>
  <c r="N27"/>
  <c r="L27"/>
  <c r="J27"/>
  <c r="H27"/>
  <c r="F27"/>
  <c r="N28"/>
  <c r="L28"/>
  <c r="J28"/>
  <c r="H28"/>
  <c r="F28"/>
  <c r="N41"/>
  <c r="L41"/>
  <c r="J41"/>
  <c r="H41"/>
  <c r="J7" i="34"/>
  <c r="I7"/>
  <c r="H7"/>
  <c r="G7"/>
  <c r="F7"/>
  <c r="E7"/>
  <c r="D7"/>
  <c r="B7"/>
  <c r="J7" i="35"/>
  <c r="I7"/>
  <c r="H7"/>
  <c r="F7"/>
  <c r="E7"/>
  <c r="D7"/>
  <c r="B7"/>
  <c r="J7" i="36"/>
  <c r="O7"/>
  <c r="P7"/>
  <c r="I7"/>
  <c r="H7"/>
  <c r="G7"/>
  <c r="F7"/>
  <c r="E7"/>
  <c r="D7"/>
  <c r="C7"/>
  <c r="B7"/>
  <c r="J7" i="37"/>
  <c r="M14"/>
  <c r="I7"/>
  <c r="H7"/>
  <c r="G7"/>
  <c r="F7"/>
  <c r="E7"/>
  <c r="D7"/>
  <c r="C7"/>
  <c r="B7"/>
  <c r="J7" i="38"/>
  <c r="I7"/>
  <c r="H7"/>
  <c r="F7"/>
  <c r="E7"/>
  <c r="D7"/>
  <c r="C7"/>
  <c r="B7"/>
  <c r="J7" i="39"/>
  <c r="H7"/>
  <c r="F7"/>
  <c r="D7"/>
  <c r="B7"/>
  <c r="J7" i="40"/>
  <c r="I7"/>
  <c r="H7"/>
  <c r="G7"/>
  <c r="F7"/>
  <c r="E7"/>
  <c r="D7"/>
  <c r="C7"/>
  <c r="B7"/>
  <c r="J7" i="41"/>
  <c r="H7"/>
  <c r="F7"/>
  <c r="D7"/>
  <c r="B7"/>
  <c r="B7" i="42"/>
  <c r="J7"/>
  <c r="I7"/>
  <c r="H7"/>
  <c r="G7"/>
  <c r="F7"/>
  <c r="E7"/>
  <c r="D7"/>
  <c r="J7" i="43"/>
  <c r="I7"/>
  <c r="H7"/>
  <c r="G7"/>
  <c r="F7"/>
  <c r="E7"/>
  <c r="D7"/>
  <c r="O4"/>
  <c r="P4"/>
  <c r="C7"/>
  <c r="B7"/>
  <c r="J7" i="44"/>
  <c r="I7"/>
  <c r="H7"/>
  <c r="G7"/>
  <c r="F7"/>
  <c r="E7"/>
  <c r="D7"/>
  <c r="C7"/>
  <c r="B7"/>
  <c r="A7"/>
  <c r="J7" i="45"/>
  <c r="I7"/>
  <c r="H7"/>
  <c r="M9"/>
  <c r="G7"/>
  <c r="F7"/>
  <c r="E7"/>
  <c r="D7"/>
  <c r="C7"/>
  <c r="J7" i="46"/>
  <c r="I7"/>
  <c r="H7"/>
  <c r="G7"/>
  <c r="F7"/>
  <c r="E7"/>
  <c r="D7"/>
  <c r="C7"/>
  <c r="J7" i="47"/>
  <c r="H7"/>
  <c r="F7"/>
  <c r="D7"/>
  <c r="B7"/>
  <c r="I7"/>
  <c r="G7"/>
  <c r="E7"/>
  <c r="C7"/>
  <c r="A7"/>
  <c r="J7" i="48"/>
  <c r="O5"/>
  <c r="P5"/>
  <c r="H7"/>
  <c r="F7"/>
  <c r="D7"/>
  <c r="I7"/>
  <c r="G7"/>
  <c r="E7"/>
  <c r="C7"/>
  <c r="J7" i="49"/>
  <c r="H7"/>
  <c r="F7"/>
  <c r="D7"/>
  <c r="B7"/>
  <c r="J7" i="50"/>
  <c r="O3"/>
  <c r="P3"/>
  <c r="H7"/>
  <c r="F7"/>
  <c r="D7"/>
  <c r="B7"/>
  <c r="F109"/>
  <c r="C109"/>
  <c r="F108"/>
  <c r="C108"/>
  <c r="F107"/>
  <c r="C107"/>
  <c r="F106"/>
  <c r="C106"/>
  <c r="F105"/>
  <c r="C105"/>
  <c r="F104"/>
  <c r="C104"/>
  <c r="F103"/>
  <c r="C103"/>
  <c r="F102"/>
  <c r="C102"/>
  <c r="F101"/>
  <c r="C101"/>
  <c r="F100"/>
  <c r="C100"/>
  <c r="F99"/>
  <c r="C99"/>
  <c r="F98"/>
  <c r="C98"/>
  <c r="F97"/>
  <c r="C97"/>
  <c r="F96"/>
  <c r="C96"/>
  <c r="F95"/>
  <c r="C95"/>
  <c r="F94"/>
  <c r="C94"/>
  <c r="F93"/>
  <c r="C93"/>
  <c r="F92"/>
  <c r="C92"/>
  <c r="F91"/>
  <c r="C91"/>
  <c r="F90"/>
  <c r="C90"/>
  <c r="F89"/>
  <c r="C89"/>
  <c r="F88"/>
  <c r="C88"/>
  <c r="F87"/>
  <c r="C87"/>
  <c r="F86"/>
  <c r="C86"/>
  <c r="F85"/>
  <c r="C85"/>
  <c r="F84"/>
  <c r="C84"/>
  <c r="F83"/>
  <c r="C83"/>
  <c r="F82"/>
  <c r="C82"/>
  <c r="F81"/>
  <c r="C81"/>
  <c r="F80"/>
  <c r="C80"/>
  <c r="F79"/>
  <c r="C79"/>
  <c r="F78"/>
  <c r="C78"/>
  <c r="F77"/>
  <c r="C77"/>
  <c r="F76"/>
  <c r="C76"/>
  <c r="F75"/>
  <c r="C75"/>
  <c r="F74"/>
  <c r="C74"/>
  <c r="F73"/>
  <c r="C73"/>
  <c r="F72"/>
  <c r="C72"/>
  <c r="F71"/>
  <c r="C71"/>
  <c r="F70"/>
  <c r="C70"/>
  <c r="F69"/>
  <c r="C69"/>
  <c r="F68"/>
  <c r="C68"/>
  <c r="F67"/>
  <c r="C67"/>
  <c r="F66"/>
  <c r="C66"/>
  <c r="F65"/>
  <c r="C65"/>
  <c r="F64"/>
  <c r="C64"/>
  <c r="F63"/>
  <c r="C63"/>
  <c r="F62"/>
  <c r="C62"/>
  <c r="F61"/>
  <c r="C61"/>
  <c r="F60"/>
  <c r="C60"/>
  <c r="F59"/>
  <c r="C59"/>
  <c r="F58"/>
  <c r="C58"/>
  <c r="F57"/>
  <c r="C57"/>
  <c r="F56"/>
  <c r="C56"/>
  <c r="F55"/>
  <c r="C55"/>
  <c r="F54"/>
  <c r="C54"/>
  <c r="F53"/>
  <c r="C53"/>
  <c r="F52"/>
  <c r="C52"/>
  <c r="F51"/>
  <c r="C51"/>
  <c r="F50"/>
  <c r="C50"/>
  <c r="F49"/>
  <c r="C49"/>
  <c r="F48"/>
  <c r="C48"/>
  <c r="F47"/>
  <c r="C47"/>
  <c r="F46"/>
  <c r="C46"/>
  <c r="F45"/>
  <c r="C45"/>
  <c r="F44"/>
  <c r="C44"/>
  <c r="F43"/>
  <c r="C43"/>
  <c r="F42"/>
  <c r="C42"/>
  <c r="F41"/>
  <c r="C41"/>
  <c r="F40"/>
  <c r="C40"/>
  <c r="F39"/>
  <c r="C39"/>
  <c r="F38"/>
  <c r="C38"/>
  <c r="F37"/>
  <c r="C37"/>
  <c r="F36"/>
  <c r="C36"/>
  <c r="F35"/>
  <c r="C35"/>
  <c r="F34"/>
  <c r="C34"/>
  <c r="F33"/>
  <c r="C33"/>
  <c r="F32"/>
  <c r="C32"/>
  <c r="F31"/>
  <c r="C31"/>
  <c r="F30"/>
  <c r="C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M12"/>
  <c r="F109" i="49"/>
  <c r="C109"/>
  <c r="F108"/>
  <c r="C108"/>
  <c r="F107"/>
  <c r="C107"/>
  <c r="F106"/>
  <c r="C106"/>
  <c r="F105"/>
  <c r="C105"/>
  <c r="F104"/>
  <c r="C104"/>
  <c r="F103"/>
  <c r="C103"/>
  <c r="F102"/>
  <c r="C102"/>
  <c r="F101"/>
  <c r="C101"/>
  <c r="F100"/>
  <c r="C100"/>
  <c r="F99"/>
  <c r="C99"/>
  <c r="F98"/>
  <c r="C98"/>
  <c r="F97"/>
  <c r="C97"/>
  <c r="F96"/>
  <c r="C96"/>
  <c r="F95"/>
  <c r="C95"/>
  <c r="F94"/>
  <c r="C94"/>
  <c r="F93"/>
  <c r="C93"/>
  <c r="F92"/>
  <c r="C92"/>
  <c r="F91"/>
  <c r="C91"/>
  <c r="F90"/>
  <c r="C90"/>
  <c r="F89"/>
  <c r="C89"/>
  <c r="F88"/>
  <c r="C88"/>
  <c r="F87"/>
  <c r="C87"/>
  <c r="F86"/>
  <c r="C86"/>
  <c r="F85"/>
  <c r="C85"/>
  <c r="F84"/>
  <c r="C84"/>
  <c r="F83"/>
  <c r="C83"/>
  <c r="F82"/>
  <c r="C82"/>
  <c r="F81"/>
  <c r="C81"/>
  <c r="F80"/>
  <c r="C80"/>
  <c r="F79"/>
  <c r="C79"/>
  <c r="F78"/>
  <c r="C78"/>
  <c r="F77"/>
  <c r="C77"/>
  <c r="F76"/>
  <c r="C76"/>
  <c r="F75"/>
  <c r="C75"/>
  <c r="F74"/>
  <c r="C74"/>
  <c r="F73"/>
  <c r="C73"/>
  <c r="F72"/>
  <c r="C72"/>
  <c r="F71"/>
  <c r="C71"/>
  <c r="F70"/>
  <c r="C70"/>
  <c r="F69"/>
  <c r="C69"/>
  <c r="F68"/>
  <c r="C68"/>
  <c r="F67"/>
  <c r="C67"/>
  <c r="F66"/>
  <c r="C66"/>
  <c r="F65"/>
  <c r="C65"/>
  <c r="F64"/>
  <c r="C64"/>
  <c r="F63"/>
  <c r="C63"/>
  <c r="F62"/>
  <c r="C62"/>
  <c r="F61"/>
  <c r="C61"/>
  <c r="F60"/>
  <c r="C60"/>
  <c r="F59"/>
  <c r="C59"/>
  <c r="F58"/>
  <c r="C58"/>
  <c r="F57"/>
  <c r="C57"/>
  <c r="F56"/>
  <c r="C56"/>
  <c r="F55"/>
  <c r="C55"/>
  <c r="F54"/>
  <c r="C54"/>
  <c r="F53"/>
  <c r="C53"/>
  <c r="F52"/>
  <c r="C52"/>
  <c r="F51"/>
  <c r="C51"/>
  <c r="F50"/>
  <c r="C50"/>
  <c r="F49"/>
  <c r="C49"/>
  <c r="F48"/>
  <c r="C48"/>
  <c r="F47"/>
  <c r="C47"/>
  <c r="F46"/>
  <c r="C46"/>
  <c r="F45"/>
  <c r="C45"/>
  <c r="F44"/>
  <c r="C44"/>
  <c r="F43"/>
  <c r="C43"/>
  <c r="F42"/>
  <c r="C42"/>
  <c r="F41"/>
  <c r="C41"/>
  <c r="F40"/>
  <c r="C40"/>
  <c r="F39"/>
  <c r="C39"/>
  <c r="F38"/>
  <c r="C38"/>
  <c r="F37"/>
  <c r="C37"/>
  <c r="F36"/>
  <c r="C36"/>
  <c r="F35"/>
  <c r="C35"/>
  <c r="F34"/>
  <c r="C34"/>
  <c r="F33"/>
  <c r="C33"/>
  <c r="F32"/>
  <c r="C32"/>
  <c r="F31"/>
  <c r="C31"/>
  <c r="F30"/>
  <c r="C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M14"/>
  <c r="M8"/>
  <c r="M12"/>
  <c r="O5"/>
  <c r="P5"/>
  <c r="O4"/>
  <c r="P4"/>
  <c r="F109" i="48"/>
  <c r="C109"/>
  <c r="F108"/>
  <c r="C108"/>
  <c r="F107"/>
  <c r="C107"/>
  <c r="F106"/>
  <c r="C106"/>
  <c r="F105"/>
  <c r="C105"/>
  <c r="F104"/>
  <c r="C104"/>
  <c r="F103"/>
  <c r="C103"/>
  <c r="F102"/>
  <c r="C102"/>
  <c r="F101"/>
  <c r="C101"/>
  <c r="F100"/>
  <c r="C100"/>
  <c r="F99"/>
  <c r="C99"/>
  <c r="F98"/>
  <c r="C98"/>
  <c r="F97"/>
  <c r="C97"/>
  <c r="F96"/>
  <c r="C96"/>
  <c r="F95"/>
  <c r="C95"/>
  <c r="F94"/>
  <c r="C94"/>
  <c r="F93"/>
  <c r="C93"/>
  <c r="F92"/>
  <c r="C92"/>
  <c r="F91"/>
  <c r="C91"/>
  <c r="F90"/>
  <c r="C90"/>
  <c r="F89"/>
  <c r="C89"/>
  <c r="F88"/>
  <c r="C88"/>
  <c r="F87"/>
  <c r="C87"/>
  <c r="F86"/>
  <c r="C86"/>
  <c r="F85"/>
  <c r="C85"/>
  <c r="F84"/>
  <c r="C84"/>
  <c r="F83"/>
  <c r="C83"/>
  <c r="F82"/>
  <c r="C82"/>
  <c r="F81"/>
  <c r="C81"/>
  <c r="F80"/>
  <c r="C80"/>
  <c r="F79"/>
  <c r="C79"/>
  <c r="F78"/>
  <c r="C78"/>
  <c r="F77"/>
  <c r="C77"/>
  <c r="F76"/>
  <c r="C76"/>
  <c r="F75"/>
  <c r="C75"/>
  <c r="F74"/>
  <c r="C74"/>
  <c r="F73"/>
  <c r="C73"/>
  <c r="F72"/>
  <c r="C72"/>
  <c r="F71"/>
  <c r="C71"/>
  <c r="F70"/>
  <c r="C70"/>
  <c r="F69"/>
  <c r="C69"/>
  <c r="F68"/>
  <c r="C68"/>
  <c r="F67"/>
  <c r="C67"/>
  <c r="F66"/>
  <c r="C66"/>
  <c r="F65"/>
  <c r="C65"/>
  <c r="F64"/>
  <c r="C64"/>
  <c r="F63"/>
  <c r="C63"/>
  <c r="F62"/>
  <c r="C62"/>
  <c r="F61"/>
  <c r="C61"/>
  <c r="F60"/>
  <c r="C60"/>
  <c r="F59"/>
  <c r="C59"/>
  <c r="F58"/>
  <c r="C58"/>
  <c r="F57"/>
  <c r="C57"/>
  <c r="F56"/>
  <c r="C56"/>
  <c r="F55"/>
  <c r="C55"/>
  <c r="F54"/>
  <c r="C54"/>
  <c r="F53"/>
  <c r="C53"/>
  <c r="F52"/>
  <c r="C52"/>
  <c r="F51"/>
  <c r="C51"/>
  <c r="F50"/>
  <c r="C50"/>
  <c r="F49"/>
  <c r="C49"/>
  <c r="F48"/>
  <c r="C48"/>
  <c r="F47"/>
  <c r="C47"/>
  <c r="F46"/>
  <c r="C46"/>
  <c r="F45"/>
  <c r="C45"/>
  <c r="F44"/>
  <c r="C44"/>
  <c r="F43"/>
  <c r="C43"/>
  <c r="F42"/>
  <c r="C42"/>
  <c r="F41"/>
  <c r="C41"/>
  <c r="F40"/>
  <c r="C40"/>
  <c r="F39"/>
  <c r="C39"/>
  <c r="F38"/>
  <c r="C38"/>
  <c r="F37"/>
  <c r="C37"/>
  <c r="F36"/>
  <c r="C36"/>
  <c r="F35"/>
  <c r="C35"/>
  <c r="F34"/>
  <c r="C34"/>
  <c r="F33"/>
  <c r="C33"/>
  <c r="F32"/>
  <c r="C32"/>
  <c r="F31"/>
  <c r="C31"/>
  <c r="F30"/>
  <c r="C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O7"/>
  <c r="P7"/>
  <c r="M12"/>
  <c r="O4"/>
  <c r="P4"/>
  <c r="F51" i="47"/>
  <c r="F109"/>
  <c r="C109"/>
  <c r="F108"/>
  <c r="C108"/>
  <c r="F107"/>
  <c r="C107"/>
  <c r="F106"/>
  <c r="C106"/>
  <c r="F105"/>
  <c r="C105"/>
  <c r="F104"/>
  <c r="C104"/>
  <c r="F103"/>
  <c r="C103"/>
  <c r="F102"/>
  <c r="C102"/>
  <c r="F101"/>
  <c r="C101"/>
  <c r="F100"/>
  <c r="C100"/>
  <c r="F99"/>
  <c r="C99"/>
  <c r="F98"/>
  <c r="C98"/>
  <c r="F97"/>
  <c r="C97"/>
  <c r="F96"/>
  <c r="C96"/>
  <c r="F95"/>
  <c r="C95"/>
  <c r="F94"/>
  <c r="C94"/>
  <c r="F93"/>
  <c r="C93"/>
  <c r="F92"/>
  <c r="C92"/>
  <c r="F91"/>
  <c r="C91"/>
  <c r="F90"/>
  <c r="C90"/>
  <c r="F89"/>
  <c r="C89"/>
  <c r="F88"/>
  <c r="C88"/>
  <c r="F87"/>
  <c r="C87"/>
  <c r="F86"/>
  <c r="C86"/>
  <c r="F85"/>
  <c r="C85"/>
  <c r="F84"/>
  <c r="C84"/>
  <c r="F83"/>
  <c r="C83"/>
  <c r="F82"/>
  <c r="C82"/>
  <c r="F81"/>
  <c r="C81"/>
  <c r="F80"/>
  <c r="C80"/>
  <c r="F79"/>
  <c r="C79"/>
  <c r="F78"/>
  <c r="C78"/>
  <c r="F77"/>
  <c r="C77"/>
  <c r="F76"/>
  <c r="C76"/>
  <c r="F75"/>
  <c r="C75"/>
  <c r="F74"/>
  <c r="C74"/>
  <c r="F73"/>
  <c r="C73"/>
  <c r="F72"/>
  <c r="C72"/>
  <c r="F71"/>
  <c r="C71"/>
  <c r="F70"/>
  <c r="C70"/>
  <c r="F69"/>
  <c r="C69"/>
  <c r="F68"/>
  <c r="C68"/>
  <c r="F67"/>
  <c r="C67"/>
  <c r="F66"/>
  <c r="C66"/>
  <c r="F65"/>
  <c r="C65"/>
  <c r="F64"/>
  <c r="C64"/>
  <c r="F63"/>
  <c r="C63"/>
  <c r="F62"/>
  <c r="C62"/>
  <c r="F61"/>
  <c r="C61"/>
  <c r="F60"/>
  <c r="C60"/>
  <c r="F59"/>
  <c r="C59"/>
  <c r="F58"/>
  <c r="C58"/>
  <c r="F57"/>
  <c r="C57"/>
  <c r="F56"/>
  <c r="C56"/>
  <c r="F55"/>
  <c r="C55"/>
  <c r="F54"/>
  <c r="C54"/>
  <c r="F53"/>
  <c r="C53"/>
  <c r="F52"/>
  <c r="C52"/>
  <c r="C51"/>
  <c r="F50"/>
  <c r="C50"/>
  <c r="F49"/>
  <c r="C49"/>
  <c r="F48"/>
  <c r="C48"/>
  <c r="F47"/>
  <c r="C47"/>
  <c r="F46"/>
  <c r="C46"/>
  <c r="F45"/>
  <c r="C45"/>
  <c r="F44"/>
  <c r="C44"/>
  <c r="F43"/>
  <c r="C43"/>
  <c r="F42"/>
  <c r="C42"/>
  <c r="F41"/>
  <c r="C41"/>
  <c r="F40"/>
  <c r="C40"/>
  <c r="F39"/>
  <c r="C39"/>
  <c r="F38"/>
  <c r="C38"/>
  <c r="F37"/>
  <c r="C37"/>
  <c r="F36"/>
  <c r="C36"/>
  <c r="F35"/>
  <c r="C35"/>
  <c r="F34"/>
  <c r="C34"/>
  <c r="F33"/>
  <c r="C33"/>
  <c r="F32"/>
  <c r="C32"/>
  <c r="F31"/>
  <c r="C31"/>
  <c r="F30"/>
  <c r="C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O7"/>
  <c r="P7"/>
  <c r="O5"/>
  <c r="P5"/>
  <c r="M12"/>
  <c r="O6"/>
  <c r="P6"/>
  <c r="O3"/>
  <c r="P3"/>
  <c r="F110" i="46"/>
  <c r="F108"/>
  <c r="F109"/>
  <c r="C109"/>
  <c r="C108"/>
  <c r="F107"/>
  <c r="C107"/>
  <c r="F106"/>
  <c r="C106"/>
  <c r="F105"/>
  <c r="C105"/>
  <c r="F104"/>
  <c r="C104"/>
  <c r="F103"/>
  <c r="C103"/>
  <c r="F102"/>
  <c r="C102"/>
  <c r="F101"/>
  <c r="C101"/>
  <c r="F100"/>
  <c r="C100"/>
  <c r="F99"/>
  <c r="C99"/>
  <c r="F98"/>
  <c r="C98"/>
  <c r="F97"/>
  <c r="C97"/>
  <c r="F96"/>
  <c r="C96"/>
  <c r="F95"/>
  <c r="C95"/>
  <c r="F94"/>
  <c r="C94"/>
  <c r="F93"/>
  <c r="C93"/>
  <c r="F92"/>
  <c r="C92"/>
  <c r="F91"/>
  <c r="C91"/>
  <c r="F90"/>
  <c r="C90"/>
  <c r="F89"/>
  <c r="C89"/>
  <c r="F88"/>
  <c r="C88"/>
  <c r="F87"/>
  <c r="C87"/>
  <c r="F86"/>
  <c r="C86"/>
  <c r="F85"/>
  <c r="C85"/>
  <c r="F84"/>
  <c r="C84"/>
  <c r="F83"/>
  <c r="C83"/>
  <c r="F82"/>
  <c r="C82"/>
  <c r="F81"/>
  <c r="C81"/>
  <c r="F80"/>
  <c r="C80"/>
  <c r="F79"/>
  <c r="C79"/>
  <c r="F78"/>
  <c r="C78"/>
  <c r="F77"/>
  <c r="C77"/>
  <c r="F76"/>
  <c r="C76"/>
  <c r="F75"/>
  <c r="C75"/>
  <c r="F74"/>
  <c r="C74"/>
  <c r="F73"/>
  <c r="C73"/>
  <c r="F72"/>
  <c r="C72"/>
  <c r="F71"/>
  <c r="C71"/>
  <c r="F70"/>
  <c r="C70"/>
  <c r="F69"/>
  <c r="C69"/>
  <c r="F68"/>
  <c r="C68"/>
  <c r="F67"/>
  <c r="C67"/>
  <c r="F66"/>
  <c r="C66"/>
  <c r="F65"/>
  <c r="C65"/>
  <c r="F64"/>
  <c r="C64"/>
  <c r="F63"/>
  <c r="C63"/>
  <c r="F62"/>
  <c r="C62"/>
  <c r="F61"/>
  <c r="C61"/>
  <c r="F60"/>
  <c r="C60"/>
  <c r="F59"/>
  <c r="C59"/>
  <c r="F58"/>
  <c r="C58"/>
  <c r="F57"/>
  <c r="C57"/>
  <c r="F56"/>
  <c r="C56"/>
  <c r="F55"/>
  <c r="C55"/>
  <c r="F54"/>
  <c r="C54"/>
  <c r="F53"/>
  <c r="C53"/>
  <c r="F52"/>
  <c r="C52"/>
  <c r="F51"/>
  <c r="C51"/>
  <c r="F50"/>
  <c r="C50"/>
  <c r="F49"/>
  <c r="C49"/>
  <c r="F48"/>
  <c r="C48"/>
  <c r="F47"/>
  <c r="C47"/>
  <c r="F46"/>
  <c r="C46"/>
  <c r="F45"/>
  <c r="C45"/>
  <c r="F44"/>
  <c r="C44"/>
  <c r="F43"/>
  <c r="C43"/>
  <c r="F42"/>
  <c r="C42"/>
  <c r="F41"/>
  <c r="C41"/>
  <c r="F40"/>
  <c r="C40"/>
  <c r="F39"/>
  <c r="C39"/>
  <c r="F38"/>
  <c r="C38"/>
  <c r="F37"/>
  <c r="C37"/>
  <c r="F36"/>
  <c r="C36"/>
  <c r="F35"/>
  <c r="C35"/>
  <c r="F34"/>
  <c r="C34"/>
  <c r="F33"/>
  <c r="C33"/>
  <c r="F32"/>
  <c r="C32"/>
  <c r="F31"/>
  <c r="C31"/>
  <c r="F30"/>
  <c r="C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O5"/>
  <c r="P5"/>
  <c r="F109" i="45"/>
  <c r="C109"/>
  <c r="F108"/>
  <c r="C108"/>
  <c r="F107"/>
  <c r="C107"/>
  <c r="F106"/>
  <c r="C106"/>
  <c r="F105"/>
  <c r="C105"/>
  <c r="F104"/>
  <c r="C104"/>
  <c r="F103"/>
  <c r="C103"/>
  <c r="F102"/>
  <c r="C102"/>
  <c r="F101"/>
  <c r="C101"/>
  <c r="F100"/>
  <c r="C100"/>
  <c r="F99"/>
  <c r="C99"/>
  <c r="F98"/>
  <c r="C98"/>
  <c r="F97"/>
  <c r="C97"/>
  <c r="F96"/>
  <c r="C96"/>
  <c r="F95"/>
  <c r="C95"/>
  <c r="F94"/>
  <c r="C94"/>
  <c r="F93"/>
  <c r="C93"/>
  <c r="F92"/>
  <c r="C92"/>
  <c r="F91"/>
  <c r="C91"/>
  <c r="F90"/>
  <c r="C90"/>
  <c r="F89"/>
  <c r="C89"/>
  <c r="F88"/>
  <c r="C88"/>
  <c r="F87"/>
  <c r="C87"/>
  <c r="F86"/>
  <c r="C86"/>
  <c r="F85"/>
  <c r="C85"/>
  <c r="F84"/>
  <c r="C84"/>
  <c r="F83"/>
  <c r="C83"/>
  <c r="F82"/>
  <c r="C82"/>
  <c r="F81"/>
  <c r="C81"/>
  <c r="F80"/>
  <c r="C80"/>
  <c r="F79"/>
  <c r="C79"/>
  <c r="F78"/>
  <c r="C78"/>
  <c r="F77"/>
  <c r="C77"/>
  <c r="F76"/>
  <c r="C76"/>
  <c r="F75"/>
  <c r="C75"/>
  <c r="F74"/>
  <c r="C74"/>
  <c r="F73"/>
  <c r="C73"/>
  <c r="F72"/>
  <c r="C72"/>
  <c r="F71"/>
  <c r="C71"/>
  <c r="F70"/>
  <c r="C70"/>
  <c r="F69"/>
  <c r="C69"/>
  <c r="F68"/>
  <c r="C68"/>
  <c r="F67"/>
  <c r="C67"/>
  <c r="F66"/>
  <c r="C66"/>
  <c r="F65"/>
  <c r="C65"/>
  <c r="F64"/>
  <c r="C64"/>
  <c r="F63"/>
  <c r="C63"/>
  <c r="F62"/>
  <c r="C62"/>
  <c r="F61"/>
  <c r="C61"/>
  <c r="F60"/>
  <c r="C60"/>
  <c r="F59"/>
  <c r="C59"/>
  <c r="F58"/>
  <c r="C58"/>
  <c r="F57"/>
  <c r="C57"/>
  <c r="F56"/>
  <c r="C56"/>
  <c r="F55"/>
  <c r="C55"/>
  <c r="F54"/>
  <c r="C54"/>
  <c r="F53"/>
  <c r="C53"/>
  <c r="F52"/>
  <c r="C52"/>
  <c r="F51"/>
  <c r="C51"/>
  <c r="F50"/>
  <c r="C50"/>
  <c r="F49"/>
  <c r="C49"/>
  <c r="F48"/>
  <c r="C48"/>
  <c r="F47"/>
  <c r="C47"/>
  <c r="F46"/>
  <c r="C46"/>
  <c r="F45"/>
  <c r="C45"/>
  <c r="F44"/>
  <c r="C44"/>
  <c r="F43"/>
  <c r="C43"/>
  <c r="F42"/>
  <c r="C42"/>
  <c r="F41"/>
  <c r="C41"/>
  <c r="F40"/>
  <c r="C40"/>
  <c r="F39"/>
  <c r="C39"/>
  <c r="F38"/>
  <c r="C38"/>
  <c r="F37"/>
  <c r="C37"/>
  <c r="F36"/>
  <c r="C36"/>
  <c r="F35"/>
  <c r="C35"/>
  <c r="F34"/>
  <c r="C34"/>
  <c r="F33"/>
  <c r="C33"/>
  <c r="F32"/>
  <c r="C32"/>
  <c r="F31"/>
  <c r="C31"/>
  <c r="F30"/>
  <c r="C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O7"/>
  <c r="P7"/>
  <c r="F109" i="44"/>
  <c r="C109"/>
  <c r="F108"/>
  <c r="C108"/>
  <c r="F107"/>
  <c r="C107"/>
  <c r="F106"/>
  <c r="C106"/>
  <c r="F105"/>
  <c r="C105"/>
  <c r="F104"/>
  <c r="C104"/>
  <c r="F103"/>
  <c r="C103"/>
  <c r="F102"/>
  <c r="C102"/>
  <c r="F101"/>
  <c r="C101"/>
  <c r="F100"/>
  <c r="C100"/>
  <c r="F99"/>
  <c r="C99"/>
  <c r="F98"/>
  <c r="C98"/>
  <c r="F97"/>
  <c r="C97"/>
  <c r="F96"/>
  <c r="C96"/>
  <c r="F95"/>
  <c r="C95"/>
  <c r="F94"/>
  <c r="C94"/>
  <c r="F93"/>
  <c r="C93"/>
  <c r="F92"/>
  <c r="C92"/>
  <c r="F91"/>
  <c r="C91"/>
  <c r="F90"/>
  <c r="C90"/>
  <c r="F89"/>
  <c r="C89"/>
  <c r="F88"/>
  <c r="C88"/>
  <c r="F87"/>
  <c r="C87"/>
  <c r="F86"/>
  <c r="C86"/>
  <c r="F85"/>
  <c r="C85"/>
  <c r="F84"/>
  <c r="C84"/>
  <c r="F83"/>
  <c r="C83"/>
  <c r="F82"/>
  <c r="C82"/>
  <c r="F81"/>
  <c r="C81"/>
  <c r="F80"/>
  <c r="C80"/>
  <c r="F79"/>
  <c r="C79"/>
  <c r="F78"/>
  <c r="C78"/>
  <c r="F77"/>
  <c r="C77"/>
  <c r="F76"/>
  <c r="C76"/>
  <c r="F75"/>
  <c r="C75"/>
  <c r="F74"/>
  <c r="C74"/>
  <c r="F73"/>
  <c r="C73"/>
  <c r="F72"/>
  <c r="C72"/>
  <c r="F71"/>
  <c r="C71"/>
  <c r="F70"/>
  <c r="C70"/>
  <c r="F69"/>
  <c r="C69"/>
  <c r="F68"/>
  <c r="C68"/>
  <c r="F67"/>
  <c r="C67"/>
  <c r="F66"/>
  <c r="C66"/>
  <c r="F65"/>
  <c r="C65"/>
  <c r="F64"/>
  <c r="C64"/>
  <c r="F63"/>
  <c r="C63"/>
  <c r="F62"/>
  <c r="C62"/>
  <c r="F61"/>
  <c r="C61"/>
  <c r="F60"/>
  <c r="C60"/>
  <c r="F59"/>
  <c r="C59"/>
  <c r="F58"/>
  <c r="C58"/>
  <c r="F57"/>
  <c r="C57"/>
  <c r="F56"/>
  <c r="C56"/>
  <c r="F55"/>
  <c r="C55"/>
  <c r="F54"/>
  <c r="C54"/>
  <c r="F53"/>
  <c r="C53"/>
  <c r="F52"/>
  <c r="C52"/>
  <c r="F51"/>
  <c r="C51"/>
  <c r="F50"/>
  <c r="C50"/>
  <c r="F49"/>
  <c r="C49"/>
  <c r="F48"/>
  <c r="C48"/>
  <c r="F47"/>
  <c r="C47"/>
  <c r="F46"/>
  <c r="C46"/>
  <c r="F45"/>
  <c r="C45"/>
  <c r="F44"/>
  <c r="C44"/>
  <c r="F43"/>
  <c r="C43"/>
  <c r="F42"/>
  <c r="C42"/>
  <c r="F41"/>
  <c r="C41"/>
  <c r="F40"/>
  <c r="C40"/>
  <c r="F39"/>
  <c r="C39"/>
  <c r="F38"/>
  <c r="C38"/>
  <c r="F37"/>
  <c r="C37"/>
  <c r="F36"/>
  <c r="C36"/>
  <c r="F35"/>
  <c r="C35"/>
  <c r="F34"/>
  <c r="C34"/>
  <c r="F33"/>
  <c r="C33"/>
  <c r="F32"/>
  <c r="C32"/>
  <c r="F31"/>
  <c r="C31"/>
  <c r="F30"/>
  <c r="C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M14"/>
  <c r="F14"/>
  <c r="C14"/>
  <c r="F13"/>
  <c r="C13"/>
  <c r="F12"/>
  <c r="C12"/>
  <c r="F11"/>
  <c r="C11"/>
  <c r="F10"/>
  <c r="C10"/>
  <c r="O7"/>
  <c r="P7"/>
  <c r="O5"/>
  <c r="P5"/>
  <c r="M12"/>
  <c r="O6"/>
  <c r="P6"/>
  <c r="O4"/>
  <c r="P4"/>
  <c r="F109" i="43"/>
  <c r="C109"/>
  <c r="F108"/>
  <c r="C108"/>
  <c r="F107"/>
  <c r="C107"/>
  <c r="F106"/>
  <c r="C106"/>
  <c r="F105"/>
  <c r="C105"/>
  <c r="F104"/>
  <c r="C104"/>
  <c r="F103"/>
  <c r="C103"/>
  <c r="F102"/>
  <c r="C102"/>
  <c r="F101"/>
  <c r="C101"/>
  <c r="F100"/>
  <c r="C100"/>
  <c r="F99"/>
  <c r="C99"/>
  <c r="F98"/>
  <c r="C98"/>
  <c r="F97"/>
  <c r="C97"/>
  <c r="F96"/>
  <c r="C96"/>
  <c r="F95"/>
  <c r="C95"/>
  <c r="F94"/>
  <c r="C94"/>
  <c r="F93"/>
  <c r="C93"/>
  <c r="F92"/>
  <c r="C92"/>
  <c r="F91"/>
  <c r="C91"/>
  <c r="F90"/>
  <c r="C90"/>
  <c r="F89"/>
  <c r="C89"/>
  <c r="F88"/>
  <c r="C88"/>
  <c r="F87"/>
  <c r="C87"/>
  <c r="F86"/>
  <c r="C86"/>
  <c r="F85"/>
  <c r="C85"/>
  <c r="F84"/>
  <c r="C84"/>
  <c r="F83"/>
  <c r="C83"/>
  <c r="F82"/>
  <c r="C82"/>
  <c r="F81"/>
  <c r="C81"/>
  <c r="F80"/>
  <c r="C80"/>
  <c r="F79"/>
  <c r="C79"/>
  <c r="F78"/>
  <c r="C78"/>
  <c r="F77"/>
  <c r="C77"/>
  <c r="F76"/>
  <c r="C76"/>
  <c r="F75"/>
  <c r="C75"/>
  <c r="F74"/>
  <c r="C74"/>
  <c r="F73"/>
  <c r="C73"/>
  <c r="F72"/>
  <c r="C72"/>
  <c r="F71"/>
  <c r="C71"/>
  <c r="F70"/>
  <c r="C70"/>
  <c r="F69"/>
  <c r="C69"/>
  <c r="F68"/>
  <c r="C68"/>
  <c r="F67"/>
  <c r="C67"/>
  <c r="F66"/>
  <c r="C66"/>
  <c r="F65"/>
  <c r="C65"/>
  <c r="F64"/>
  <c r="C64"/>
  <c r="F63"/>
  <c r="C63"/>
  <c r="F62"/>
  <c r="C62"/>
  <c r="F61"/>
  <c r="C61"/>
  <c r="F60"/>
  <c r="C60"/>
  <c r="F59"/>
  <c r="C59"/>
  <c r="F58"/>
  <c r="C58"/>
  <c r="F57"/>
  <c r="C57"/>
  <c r="F56"/>
  <c r="C56"/>
  <c r="F55"/>
  <c r="C55"/>
  <c r="F54"/>
  <c r="C54"/>
  <c r="F53"/>
  <c r="C53"/>
  <c r="F52"/>
  <c r="C52"/>
  <c r="F51"/>
  <c r="C51"/>
  <c r="F50"/>
  <c r="C50"/>
  <c r="F49"/>
  <c r="C49"/>
  <c r="F48"/>
  <c r="C48"/>
  <c r="F47"/>
  <c r="C47"/>
  <c r="F46"/>
  <c r="C46"/>
  <c r="F45"/>
  <c r="C45"/>
  <c r="F44"/>
  <c r="C44"/>
  <c r="F43"/>
  <c r="C43"/>
  <c r="F42"/>
  <c r="C42"/>
  <c r="F41"/>
  <c r="C41"/>
  <c r="F40"/>
  <c r="C40"/>
  <c r="F39"/>
  <c r="C39"/>
  <c r="F38"/>
  <c r="C38"/>
  <c r="F37"/>
  <c r="C37"/>
  <c r="F36"/>
  <c r="C36"/>
  <c r="F35"/>
  <c r="C35"/>
  <c r="F34"/>
  <c r="C34"/>
  <c r="F33"/>
  <c r="C33"/>
  <c r="F32"/>
  <c r="C32"/>
  <c r="F31"/>
  <c r="C31"/>
  <c r="F30"/>
  <c r="C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M14"/>
  <c r="F14"/>
  <c r="C14"/>
  <c r="F13"/>
  <c r="C13"/>
  <c r="F12"/>
  <c r="C12"/>
  <c r="F11"/>
  <c r="C11"/>
  <c r="F10"/>
  <c r="C10"/>
  <c r="O5"/>
  <c r="P5"/>
  <c r="F109" i="42"/>
  <c r="C109"/>
  <c r="F108"/>
  <c r="C108"/>
  <c r="F107"/>
  <c r="C107"/>
  <c r="F106"/>
  <c r="C106"/>
  <c r="F105"/>
  <c r="C105"/>
  <c r="F104"/>
  <c r="C104"/>
  <c r="F103"/>
  <c r="C103"/>
  <c r="F102"/>
  <c r="C102"/>
  <c r="F101"/>
  <c r="C101"/>
  <c r="F100"/>
  <c r="C100"/>
  <c r="F99"/>
  <c r="C99"/>
  <c r="F98"/>
  <c r="C98"/>
  <c r="F97"/>
  <c r="C97"/>
  <c r="F96"/>
  <c r="C96"/>
  <c r="F95"/>
  <c r="C95"/>
  <c r="F94"/>
  <c r="C94"/>
  <c r="F93"/>
  <c r="C93"/>
  <c r="F92"/>
  <c r="C92"/>
  <c r="F91"/>
  <c r="C91"/>
  <c r="F90"/>
  <c r="C90"/>
  <c r="F89"/>
  <c r="C89"/>
  <c r="F88"/>
  <c r="C88"/>
  <c r="F87"/>
  <c r="C87"/>
  <c r="F86"/>
  <c r="C86"/>
  <c r="F85"/>
  <c r="C85"/>
  <c r="F84"/>
  <c r="C84"/>
  <c r="F83"/>
  <c r="C83"/>
  <c r="F82"/>
  <c r="C82"/>
  <c r="F81"/>
  <c r="C81"/>
  <c r="F80"/>
  <c r="C80"/>
  <c r="F79"/>
  <c r="C79"/>
  <c r="F78"/>
  <c r="C78"/>
  <c r="F77"/>
  <c r="C77"/>
  <c r="F76"/>
  <c r="C76"/>
  <c r="F75"/>
  <c r="C75"/>
  <c r="F74"/>
  <c r="C74"/>
  <c r="F73"/>
  <c r="C73"/>
  <c r="F72"/>
  <c r="C72"/>
  <c r="F71"/>
  <c r="C71"/>
  <c r="F70"/>
  <c r="C70"/>
  <c r="F69"/>
  <c r="C69"/>
  <c r="F68"/>
  <c r="C68"/>
  <c r="F67"/>
  <c r="C67"/>
  <c r="F66"/>
  <c r="C66"/>
  <c r="F65"/>
  <c r="C65"/>
  <c r="F64"/>
  <c r="C64"/>
  <c r="F63"/>
  <c r="C63"/>
  <c r="F62"/>
  <c r="C62"/>
  <c r="F61"/>
  <c r="C61"/>
  <c r="F60"/>
  <c r="C60"/>
  <c r="F59"/>
  <c r="C59"/>
  <c r="F58"/>
  <c r="C58"/>
  <c r="F57"/>
  <c r="C57"/>
  <c r="F56"/>
  <c r="C56"/>
  <c r="F55"/>
  <c r="C55"/>
  <c r="F54"/>
  <c r="C54"/>
  <c r="F53"/>
  <c r="C53"/>
  <c r="F52"/>
  <c r="C52"/>
  <c r="F51"/>
  <c r="C51"/>
  <c r="F50"/>
  <c r="C50"/>
  <c r="F49"/>
  <c r="C49"/>
  <c r="F48"/>
  <c r="C48"/>
  <c r="F47"/>
  <c r="C47"/>
  <c r="F46"/>
  <c r="C46"/>
  <c r="F45"/>
  <c r="C45"/>
  <c r="F44"/>
  <c r="C44"/>
  <c r="F43"/>
  <c r="C43"/>
  <c r="F42"/>
  <c r="C42"/>
  <c r="F41"/>
  <c r="C41"/>
  <c r="F40"/>
  <c r="C40"/>
  <c r="F39"/>
  <c r="C39"/>
  <c r="F38"/>
  <c r="C38"/>
  <c r="F37"/>
  <c r="C37"/>
  <c r="F36"/>
  <c r="C36"/>
  <c r="F35"/>
  <c r="C35"/>
  <c r="F34"/>
  <c r="C34"/>
  <c r="F33"/>
  <c r="C33"/>
  <c r="F32"/>
  <c r="C32"/>
  <c r="F31"/>
  <c r="C31"/>
  <c r="F30"/>
  <c r="C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M14"/>
  <c r="F14"/>
  <c r="C14"/>
  <c r="F13"/>
  <c r="C13"/>
  <c r="F12"/>
  <c r="C12"/>
  <c r="F11"/>
  <c r="C11"/>
  <c r="F10"/>
  <c r="C10"/>
  <c r="O7"/>
  <c r="P7"/>
  <c r="O5"/>
  <c r="P5"/>
  <c r="M12"/>
  <c r="O6"/>
  <c r="P6"/>
  <c r="O4"/>
  <c r="P4"/>
  <c r="F109" i="41"/>
  <c r="C109"/>
  <c r="F108"/>
  <c r="C108"/>
  <c r="F107"/>
  <c r="C107"/>
  <c r="F106"/>
  <c r="C106"/>
  <c r="F105"/>
  <c r="C105"/>
  <c r="F104"/>
  <c r="C104"/>
  <c r="F103"/>
  <c r="C103"/>
  <c r="F102"/>
  <c r="C102"/>
  <c r="F101"/>
  <c r="C101"/>
  <c r="F100"/>
  <c r="C100"/>
  <c r="F99"/>
  <c r="C99"/>
  <c r="F98"/>
  <c r="C98"/>
  <c r="F97"/>
  <c r="C97"/>
  <c r="F96"/>
  <c r="C96"/>
  <c r="F95"/>
  <c r="C95"/>
  <c r="F94"/>
  <c r="C94"/>
  <c r="F93"/>
  <c r="C93"/>
  <c r="F92"/>
  <c r="C92"/>
  <c r="F91"/>
  <c r="C91"/>
  <c r="F90"/>
  <c r="C90"/>
  <c r="F89"/>
  <c r="C89"/>
  <c r="F88"/>
  <c r="C88"/>
  <c r="F87"/>
  <c r="C87"/>
  <c r="F86"/>
  <c r="C86"/>
  <c r="F85"/>
  <c r="C85"/>
  <c r="F84"/>
  <c r="C84"/>
  <c r="F83"/>
  <c r="C83"/>
  <c r="F82"/>
  <c r="C82"/>
  <c r="F81"/>
  <c r="C81"/>
  <c r="F80"/>
  <c r="C80"/>
  <c r="F79"/>
  <c r="C79"/>
  <c r="F78"/>
  <c r="C78"/>
  <c r="F77"/>
  <c r="C77"/>
  <c r="F76"/>
  <c r="C76"/>
  <c r="F75"/>
  <c r="C75"/>
  <c r="F74"/>
  <c r="C74"/>
  <c r="F73"/>
  <c r="C73"/>
  <c r="F72"/>
  <c r="C72"/>
  <c r="F71"/>
  <c r="C71"/>
  <c r="F70"/>
  <c r="C70"/>
  <c r="F69"/>
  <c r="C69"/>
  <c r="F68"/>
  <c r="C68"/>
  <c r="F67"/>
  <c r="C67"/>
  <c r="F66"/>
  <c r="C66"/>
  <c r="F65"/>
  <c r="C65"/>
  <c r="F64"/>
  <c r="C64"/>
  <c r="F63"/>
  <c r="C63"/>
  <c r="F62"/>
  <c r="C62"/>
  <c r="F61"/>
  <c r="C61"/>
  <c r="F60"/>
  <c r="C60"/>
  <c r="F59"/>
  <c r="C59"/>
  <c r="F58"/>
  <c r="C58"/>
  <c r="F57"/>
  <c r="C57"/>
  <c r="F56"/>
  <c r="C56"/>
  <c r="F55"/>
  <c r="C55"/>
  <c r="F54"/>
  <c r="C54"/>
  <c r="F53"/>
  <c r="C53"/>
  <c r="F52"/>
  <c r="C52"/>
  <c r="F51"/>
  <c r="C51"/>
  <c r="F50"/>
  <c r="C50"/>
  <c r="F49"/>
  <c r="C49"/>
  <c r="F48"/>
  <c r="C48"/>
  <c r="F47"/>
  <c r="C47"/>
  <c r="F46"/>
  <c r="C46"/>
  <c r="F45"/>
  <c r="C45"/>
  <c r="F44"/>
  <c r="C44"/>
  <c r="F43"/>
  <c r="C43"/>
  <c r="F42"/>
  <c r="C42"/>
  <c r="F41"/>
  <c r="C41"/>
  <c r="F40"/>
  <c r="C40"/>
  <c r="F39"/>
  <c r="C39"/>
  <c r="F38"/>
  <c r="C38"/>
  <c r="F37"/>
  <c r="C37"/>
  <c r="F36"/>
  <c r="C36"/>
  <c r="F35"/>
  <c r="C35"/>
  <c r="F34"/>
  <c r="C34"/>
  <c r="F33"/>
  <c r="C33"/>
  <c r="F32"/>
  <c r="C32"/>
  <c r="F31"/>
  <c r="C31"/>
  <c r="F30"/>
  <c r="C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O5"/>
  <c r="P5"/>
  <c r="F109" i="40"/>
  <c r="C109"/>
  <c r="F108"/>
  <c r="C108"/>
  <c r="F107"/>
  <c r="C107"/>
  <c r="F106"/>
  <c r="C106"/>
  <c r="F105"/>
  <c r="C105"/>
  <c r="F104"/>
  <c r="C104"/>
  <c r="F103"/>
  <c r="C103"/>
  <c r="F102"/>
  <c r="C102"/>
  <c r="F101"/>
  <c r="C101"/>
  <c r="F100"/>
  <c r="C100"/>
  <c r="F99"/>
  <c r="C99"/>
  <c r="F98"/>
  <c r="C98"/>
  <c r="F97"/>
  <c r="C97"/>
  <c r="F96"/>
  <c r="C96"/>
  <c r="F95"/>
  <c r="C95"/>
  <c r="F94"/>
  <c r="C94"/>
  <c r="F93"/>
  <c r="C93"/>
  <c r="F92"/>
  <c r="C92"/>
  <c r="F91"/>
  <c r="C91"/>
  <c r="F90"/>
  <c r="C90"/>
  <c r="F89"/>
  <c r="C89"/>
  <c r="F88"/>
  <c r="C88"/>
  <c r="F87"/>
  <c r="C87"/>
  <c r="F86"/>
  <c r="C86"/>
  <c r="F85"/>
  <c r="C85"/>
  <c r="F84"/>
  <c r="C84"/>
  <c r="F83"/>
  <c r="C83"/>
  <c r="F82"/>
  <c r="C82"/>
  <c r="F81"/>
  <c r="C81"/>
  <c r="F80"/>
  <c r="C80"/>
  <c r="F79"/>
  <c r="C79"/>
  <c r="F78"/>
  <c r="C78"/>
  <c r="F77"/>
  <c r="C77"/>
  <c r="F76"/>
  <c r="C76"/>
  <c r="F75"/>
  <c r="C75"/>
  <c r="F74"/>
  <c r="C74"/>
  <c r="F73"/>
  <c r="C73"/>
  <c r="F72"/>
  <c r="C72"/>
  <c r="F71"/>
  <c r="C71"/>
  <c r="F70"/>
  <c r="C70"/>
  <c r="F69"/>
  <c r="C69"/>
  <c r="F68"/>
  <c r="C68"/>
  <c r="F67"/>
  <c r="C67"/>
  <c r="F66"/>
  <c r="C66"/>
  <c r="F65"/>
  <c r="C65"/>
  <c r="F64"/>
  <c r="C64"/>
  <c r="F63"/>
  <c r="C63"/>
  <c r="F62"/>
  <c r="C62"/>
  <c r="F61"/>
  <c r="C61"/>
  <c r="F60"/>
  <c r="C60"/>
  <c r="F59"/>
  <c r="C59"/>
  <c r="F58"/>
  <c r="C58"/>
  <c r="F57"/>
  <c r="C57"/>
  <c r="F56"/>
  <c r="C56"/>
  <c r="F55"/>
  <c r="C55"/>
  <c r="F54"/>
  <c r="C54"/>
  <c r="F53"/>
  <c r="C53"/>
  <c r="F52"/>
  <c r="C52"/>
  <c r="F51"/>
  <c r="C51"/>
  <c r="F50"/>
  <c r="C50"/>
  <c r="F49"/>
  <c r="C49"/>
  <c r="F48"/>
  <c r="C48"/>
  <c r="F47"/>
  <c r="C47"/>
  <c r="F46"/>
  <c r="C46"/>
  <c r="F45"/>
  <c r="C45"/>
  <c r="F44"/>
  <c r="C44"/>
  <c r="F43"/>
  <c r="C43"/>
  <c r="F42"/>
  <c r="C42"/>
  <c r="F41"/>
  <c r="C41"/>
  <c r="F40"/>
  <c r="C40"/>
  <c r="F39"/>
  <c r="C39"/>
  <c r="F38"/>
  <c r="C38"/>
  <c r="F37"/>
  <c r="C37"/>
  <c r="F36"/>
  <c r="C36"/>
  <c r="F35"/>
  <c r="C35"/>
  <c r="F34"/>
  <c r="C34"/>
  <c r="F33"/>
  <c r="C33"/>
  <c r="F32"/>
  <c r="C32"/>
  <c r="F31"/>
  <c r="C31"/>
  <c r="F30"/>
  <c r="C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M14"/>
  <c r="F14"/>
  <c r="C14"/>
  <c r="F13"/>
  <c r="C13"/>
  <c r="F12"/>
  <c r="C12"/>
  <c r="F11"/>
  <c r="C11"/>
  <c r="F10"/>
  <c r="C10"/>
  <c r="O7"/>
  <c r="P7"/>
  <c r="O5"/>
  <c r="P5"/>
  <c r="M12"/>
  <c r="O6"/>
  <c r="P6"/>
  <c r="O4"/>
  <c r="P4"/>
  <c r="F109" i="39"/>
  <c r="C109"/>
  <c r="F108"/>
  <c r="C108"/>
  <c r="F107"/>
  <c r="C107"/>
  <c r="F106"/>
  <c r="C106"/>
  <c r="F105"/>
  <c r="C105"/>
  <c r="F104"/>
  <c r="C104"/>
  <c r="F103"/>
  <c r="C103"/>
  <c r="F102"/>
  <c r="C102"/>
  <c r="F101"/>
  <c r="C101"/>
  <c r="F100"/>
  <c r="C100"/>
  <c r="F99"/>
  <c r="C99"/>
  <c r="F98"/>
  <c r="C98"/>
  <c r="F97"/>
  <c r="C97"/>
  <c r="F96"/>
  <c r="C96"/>
  <c r="F95"/>
  <c r="C95"/>
  <c r="F94"/>
  <c r="C94"/>
  <c r="F93"/>
  <c r="C93"/>
  <c r="F92"/>
  <c r="C92"/>
  <c r="F91"/>
  <c r="C91"/>
  <c r="F90"/>
  <c r="C90"/>
  <c r="F89"/>
  <c r="C89"/>
  <c r="F88"/>
  <c r="C88"/>
  <c r="F87"/>
  <c r="C87"/>
  <c r="F86"/>
  <c r="C86"/>
  <c r="F85"/>
  <c r="C85"/>
  <c r="F84"/>
  <c r="C84"/>
  <c r="F83"/>
  <c r="C83"/>
  <c r="F82"/>
  <c r="C82"/>
  <c r="F81"/>
  <c r="C81"/>
  <c r="F80"/>
  <c r="C80"/>
  <c r="F79"/>
  <c r="C79"/>
  <c r="F78"/>
  <c r="C78"/>
  <c r="F77"/>
  <c r="C77"/>
  <c r="F76"/>
  <c r="C76"/>
  <c r="F75"/>
  <c r="C75"/>
  <c r="F74"/>
  <c r="C74"/>
  <c r="F73"/>
  <c r="C73"/>
  <c r="F72"/>
  <c r="C72"/>
  <c r="F71"/>
  <c r="C71"/>
  <c r="F70"/>
  <c r="C70"/>
  <c r="F69"/>
  <c r="C69"/>
  <c r="F68"/>
  <c r="C68"/>
  <c r="F67"/>
  <c r="C67"/>
  <c r="F66"/>
  <c r="C66"/>
  <c r="F65"/>
  <c r="C65"/>
  <c r="F64"/>
  <c r="C64"/>
  <c r="F63"/>
  <c r="C63"/>
  <c r="F62"/>
  <c r="C62"/>
  <c r="F61"/>
  <c r="C61"/>
  <c r="F60"/>
  <c r="C60"/>
  <c r="F59"/>
  <c r="C59"/>
  <c r="F58"/>
  <c r="C58"/>
  <c r="F57"/>
  <c r="C57"/>
  <c r="F56"/>
  <c r="C56"/>
  <c r="F55"/>
  <c r="C55"/>
  <c r="F54"/>
  <c r="C54"/>
  <c r="F53"/>
  <c r="C53"/>
  <c r="F52"/>
  <c r="C52"/>
  <c r="F51"/>
  <c r="C51"/>
  <c r="F50"/>
  <c r="C50"/>
  <c r="F49"/>
  <c r="C49"/>
  <c r="F48"/>
  <c r="C48"/>
  <c r="F47"/>
  <c r="C47"/>
  <c r="F46"/>
  <c r="C46"/>
  <c r="F45"/>
  <c r="C45"/>
  <c r="F44"/>
  <c r="C44"/>
  <c r="F43"/>
  <c r="C43"/>
  <c r="F42"/>
  <c r="C42"/>
  <c r="F41"/>
  <c r="C41"/>
  <c r="F40"/>
  <c r="C40"/>
  <c r="F39"/>
  <c r="C39"/>
  <c r="F38"/>
  <c r="C38"/>
  <c r="F37"/>
  <c r="C37"/>
  <c r="F36"/>
  <c r="C36"/>
  <c r="F35"/>
  <c r="C35"/>
  <c r="F34"/>
  <c r="C34"/>
  <c r="F33"/>
  <c r="C33"/>
  <c r="F32"/>
  <c r="C32"/>
  <c r="F31"/>
  <c r="C31"/>
  <c r="F30"/>
  <c r="C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M14"/>
  <c r="F14"/>
  <c r="C14"/>
  <c r="F13"/>
  <c r="C13"/>
  <c r="F12"/>
  <c r="C12"/>
  <c r="F11"/>
  <c r="C11"/>
  <c r="F10"/>
  <c r="C10"/>
  <c r="F109" i="38"/>
  <c r="C109"/>
  <c r="F108"/>
  <c r="C108"/>
  <c r="F107"/>
  <c r="C107"/>
  <c r="F106"/>
  <c r="C106"/>
  <c r="F105"/>
  <c r="C105"/>
  <c r="F104"/>
  <c r="C104"/>
  <c r="F103"/>
  <c r="C103"/>
  <c r="F102"/>
  <c r="C102"/>
  <c r="F101"/>
  <c r="C101"/>
  <c r="F100"/>
  <c r="C100"/>
  <c r="F99"/>
  <c r="C99"/>
  <c r="F98"/>
  <c r="C98"/>
  <c r="F97"/>
  <c r="C97"/>
  <c r="F96"/>
  <c r="C96"/>
  <c r="F95"/>
  <c r="C95"/>
  <c r="F94"/>
  <c r="C94"/>
  <c r="F93"/>
  <c r="C93"/>
  <c r="F92"/>
  <c r="C92"/>
  <c r="F91"/>
  <c r="C91"/>
  <c r="F90"/>
  <c r="C90"/>
  <c r="F89"/>
  <c r="C89"/>
  <c r="F88"/>
  <c r="C88"/>
  <c r="F87"/>
  <c r="C87"/>
  <c r="F86"/>
  <c r="C86"/>
  <c r="F85"/>
  <c r="C85"/>
  <c r="F84"/>
  <c r="C84"/>
  <c r="F83"/>
  <c r="C83"/>
  <c r="F82"/>
  <c r="C82"/>
  <c r="F81"/>
  <c r="C81"/>
  <c r="F80"/>
  <c r="C80"/>
  <c r="F79"/>
  <c r="C79"/>
  <c r="F78"/>
  <c r="C78"/>
  <c r="F77"/>
  <c r="C77"/>
  <c r="F76"/>
  <c r="C76"/>
  <c r="F75"/>
  <c r="C75"/>
  <c r="F74"/>
  <c r="C74"/>
  <c r="F73"/>
  <c r="C73"/>
  <c r="F72"/>
  <c r="C72"/>
  <c r="F71"/>
  <c r="C71"/>
  <c r="F70"/>
  <c r="C70"/>
  <c r="F69"/>
  <c r="C69"/>
  <c r="F68"/>
  <c r="C68"/>
  <c r="F67"/>
  <c r="C67"/>
  <c r="F66"/>
  <c r="C66"/>
  <c r="F65"/>
  <c r="C65"/>
  <c r="F64"/>
  <c r="C64"/>
  <c r="F63"/>
  <c r="C63"/>
  <c r="F62"/>
  <c r="C62"/>
  <c r="F61"/>
  <c r="C61"/>
  <c r="F60"/>
  <c r="C60"/>
  <c r="F59"/>
  <c r="C59"/>
  <c r="F58"/>
  <c r="C58"/>
  <c r="F57"/>
  <c r="C57"/>
  <c r="F56"/>
  <c r="C56"/>
  <c r="F55"/>
  <c r="C55"/>
  <c r="F54"/>
  <c r="C54"/>
  <c r="F53"/>
  <c r="C53"/>
  <c r="F52"/>
  <c r="C52"/>
  <c r="F51"/>
  <c r="C51"/>
  <c r="F50"/>
  <c r="C50"/>
  <c r="F49"/>
  <c r="C49"/>
  <c r="F48"/>
  <c r="C48"/>
  <c r="F47"/>
  <c r="C47"/>
  <c r="F46"/>
  <c r="C46"/>
  <c r="F45"/>
  <c r="C45"/>
  <c r="F44"/>
  <c r="C44"/>
  <c r="F43"/>
  <c r="C43"/>
  <c r="F42"/>
  <c r="C42"/>
  <c r="F41"/>
  <c r="C41"/>
  <c r="F40"/>
  <c r="C40"/>
  <c r="F39"/>
  <c r="C39"/>
  <c r="F38"/>
  <c r="C38"/>
  <c r="F37"/>
  <c r="C37"/>
  <c r="F36"/>
  <c r="C36"/>
  <c r="F35"/>
  <c r="C35"/>
  <c r="F34"/>
  <c r="C34"/>
  <c r="F33"/>
  <c r="C33"/>
  <c r="F32"/>
  <c r="C32"/>
  <c r="F31"/>
  <c r="C31"/>
  <c r="F30"/>
  <c r="C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M14"/>
  <c r="F14"/>
  <c r="C14"/>
  <c r="F13"/>
  <c r="C13"/>
  <c r="F12"/>
  <c r="C12"/>
  <c r="F11"/>
  <c r="C11"/>
  <c r="F10"/>
  <c r="C10"/>
  <c r="F109" i="37"/>
  <c r="C109"/>
  <c r="F108"/>
  <c r="C108"/>
  <c r="F107"/>
  <c r="C107"/>
  <c r="F106"/>
  <c r="C106"/>
  <c r="F105"/>
  <c r="C105"/>
  <c r="F104"/>
  <c r="C104"/>
  <c r="F103"/>
  <c r="C103"/>
  <c r="F102"/>
  <c r="C102"/>
  <c r="F101"/>
  <c r="C101"/>
  <c r="F100"/>
  <c r="C100"/>
  <c r="F99"/>
  <c r="C99"/>
  <c r="F98"/>
  <c r="C98"/>
  <c r="F97"/>
  <c r="C97"/>
  <c r="F96"/>
  <c r="C96"/>
  <c r="F95"/>
  <c r="C95"/>
  <c r="F94"/>
  <c r="C94"/>
  <c r="F93"/>
  <c r="C93"/>
  <c r="F92"/>
  <c r="C92"/>
  <c r="F91"/>
  <c r="C91"/>
  <c r="F90"/>
  <c r="C90"/>
  <c r="F89"/>
  <c r="C89"/>
  <c r="F88"/>
  <c r="C88"/>
  <c r="F87"/>
  <c r="C87"/>
  <c r="F86"/>
  <c r="C86"/>
  <c r="F85"/>
  <c r="C85"/>
  <c r="F84"/>
  <c r="C84"/>
  <c r="F83"/>
  <c r="C83"/>
  <c r="F82"/>
  <c r="C82"/>
  <c r="F81"/>
  <c r="C81"/>
  <c r="F80"/>
  <c r="C80"/>
  <c r="F79"/>
  <c r="C79"/>
  <c r="F78"/>
  <c r="C78"/>
  <c r="F77"/>
  <c r="C77"/>
  <c r="F76"/>
  <c r="C76"/>
  <c r="F75"/>
  <c r="C75"/>
  <c r="F74"/>
  <c r="C74"/>
  <c r="F73"/>
  <c r="C73"/>
  <c r="F72"/>
  <c r="C72"/>
  <c r="F71"/>
  <c r="C71"/>
  <c r="F70"/>
  <c r="C70"/>
  <c r="F69"/>
  <c r="C69"/>
  <c r="F68"/>
  <c r="C68"/>
  <c r="F67"/>
  <c r="C67"/>
  <c r="F66"/>
  <c r="C66"/>
  <c r="F65"/>
  <c r="C65"/>
  <c r="F64"/>
  <c r="C64"/>
  <c r="F63"/>
  <c r="C63"/>
  <c r="F62"/>
  <c r="C62"/>
  <c r="F61"/>
  <c r="C61"/>
  <c r="F60"/>
  <c r="C60"/>
  <c r="F59"/>
  <c r="C59"/>
  <c r="F58"/>
  <c r="C58"/>
  <c r="F57"/>
  <c r="C57"/>
  <c r="F56"/>
  <c r="C56"/>
  <c r="F55"/>
  <c r="C55"/>
  <c r="F54"/>
  <c r="C54"/>
  <c r="F53"/>
  <c r="C53"/>
  <c r="F52"/>
  <c r="C52"/>
  <c r="F51"/>
  <c r="C51"/>
  <c r="F50"/>
  <c r="C50"/>
  <c r="F49"/>
  <c r="C49"/>
  <c r="F48"/>
  <c r="C48"/>
  <c r="F47"/>
  <c r="C47"/>
  <c r="F46"/>
  <c r="C46"/>
  <c r="F45"/>
  <c r="C45"/>
  <c r="F44"/>
  <c r="C44"/>
  <c r="F43"/>
  <c r="C43"/>
  <c r="F42"/>
  <c r="C42"/>
  <c r="F41"/>
  <c r="C41"/>
  <c r="F40"/>
  <c r="C40"/>
  <c r="F39"/>
  <c r="C39"/>
  <c r="F38"/>
  <c r="C38"/>
  <c r="F37"/>
  <c r="C37"/>
  <c r="F36"/>
  <c r="C36"/>
  <c r="F35"/>
  <c r="C35"/>
  <c r="F34"/>
  <c r="C34"/>
  <c r="F33"/>
  <c r="C33"/>
  <c r="F32"/>
  <c r="C32"/>
  <c r="F31"/>
  <c r="C31"/>
  <c r="F30"/>
  <c r="C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109" i="36"/>
  <c r="C109"/>
  <c r="F108"/>
  <c r="C108"/>
  <c r="F107"/>
  <c r="C107"/>
  <c r="F106"/>
  <c r="C106"/>
  <c r="F105"/>
  <c r="C105"/>
  <c r="F104"/>
  <c r="C104"/>
  <c r="F103"/>
  <c r="C103"/>
  <c r="F102"/>
  <c r="C102"/>
  <c r="F101"/>
  <c r="C101"/>
  <c r="F100"/>
  <c r="C100"/>
  <c r="F99"/>
  <c r="C99"/>
  <c r="F98"/>
  <c r="C98"/>
  <c r="F97"/>
  <c r="C97"/>
  <c r="F96"/>
  <c r="C96"/>
  <c r="F95"/>
  <c r="C95"/>
  <c r="F94"/>
  <c r="C94"/>
  <c r="F93"/>
  <c r="C93"/>
  <c r="F92"/>
  <c r="C92"/>
  <c r="F91"/>
  <c r="C91"/>
  <c r="F90"/>
  <c r="C90"/>
  <c r="F89"/>
  <c r="C89"/>
  <c r="F88"/>
  <c r="C88"/>
  <c r="F87"/>
  <c r="C87"/>
  <c r="F86"/>
  <c r="C86"/>
  <c r="F85"/>
  <c r="C85"/>
  <c r="F84"/>
  <c r="C84"/>
  <c r="F83"/>
  <c r="C83"/>
  <c r="F82"/>
  <c r="C82"/>
  <c r="F81"/>
  <c r="C81"/>
  <c r="F80"/>
  <c r="C80"/>
  <c r="F79"/>
  <c r="C79"/>
  <c r="F78"/>
  <c r="C78"/>
  <c r="F77"/>
  <c r="C77"/>
  <c r="F76"/>
  <c r="C76"/>
  <c r="F75"/>
  <c r="C75"/>
  <c r="F74"/>
  <c r="C74"/>
  <c r="F73"/>
  <c r="C73"/>
  <c r="F72"/>
  <c r="C72"/>
  <c r="F71"/>
  <c r="C71"/>
  <c r="F70"/>
  <c r="C70"/>
  <c r="F69"/>
  <c r="C69"/>
  <c r="F68"/>
  <c r="C68"/>
  <c r="F67"/>
  <c r="C67"/>
  <c r="F66"/>
  <c r="C66"/>
  <c r="F65"/>
  <c r="C65"/>
  <c r="F64"/>
  <c r="C64"/>
  <c r="F63"/>
  <c r="C63"/>
  <c r="F62"/>
  <c r="C62"/>
  <c r="F61"/>
  <c r="C61"/>
  <c r="F60"/>
  <c r="C60"/>
  <c r="F59"/>
  <c r="C59"/>
  <c r="F58"/>
  <c r="C58"/>
  <c r="F57"/>
  <c r="C57"/>
  <c r="F56"/>
  <c r="C56"/>
  <c r="F55"/>
  <c r="C55"/>
  <c r="F54"/>
  <c r="C54"/>
  <c r="F53"/>
  <c r="C53"/>
  <c r="F52"/>
  <c r="C52"/>
  <c r="F51"/>
  <c r="C51"/>
  <c r="F50"/>
  <c r="C50"/>
  <c r="F49"/>
  <c r="C49"/>
  <c r="F48"/>
  <c r="C48"/>
  <c r="F47"/>
  <c r="C47"/>
  <c r="F46"/>
  <c r="C46"/>
  <c r="F45"/>
  <c r="C45"/>
  <c r="F44"/>
  <c r="C44"/>
  <c r="F43"/>
  <c r="C43"/>
  <c r="F42"/>
  <c r="C42"/>
  <c r="F41"/>
  <c r="C41"/>
  <c r="F40"/>
  <c r="C40"/>
  <c r="F39"/>
  <c r="C39"/>
  <c r="F38"/>
  <c r="C38"/>
  <c r="F37"/>
  <c r="C37"/>
  <c r="F36"/>
  <c r="C36"/>
  <c r="F35"/>
  <c r="C35"/>
  <c r="F34"/>
  <c r="C34"/>
  <c r="F33"/>
  <c r="C33"/>
  <c r="F32"/>
  <c r="C32"/>
  <c r="F31"/>
  <c r="C31"/>
  <c r="F30"/>
  <c r="C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O5"/>
  <c r="P5"/>
  <c r="M12"/>
  <c r="O3"/>
  <c r="P3"/>
  <c r="F109" i="35"/>
  <c r="C109"/>
  <c r="F108"/>
  <c r="C108"/>
  <c r="F107"/>
  <c r="C107"/>
  <c r="F106"/>
  <c r="C106"/>
  <c r="F105"/>
  <c r="C105"/>
  <c r="F104"/>
  <c r="C104"/>
  <c r="F103"/>
  <c r="C103"/>
  <c r="F102"/>
  <c r="C102"/>
  <c r="F101"/>
  <c r="C101"/>
  <c r="F100"/>
  <c r="C100"/>
  <c r="F99"/>
  <c r="C99"/>
  <c r="F98"/>
  <c r="C98"/>
  <c r="F97"/>
  <c r="C97"/>
  <c r="F96"/>
  <c r="C96"/>
  <c r="F95"/>
  <c r="C95"/>
  <c r="F94"/>
  <c r="C94"/>
  <c r="F93"/>
  <c r="C93"/>
  <c r="F92"/>
  <c r="C92"/>
  <c r="F91"/>
  <c r="C91"/>
  <c r="F90"/>
  <c r="C90"/>
  <c r="F89"/>
  <c r="C89"/>
  <c r="F88"/>
  <c r="C88"/>
  <c r="F87"/>
  <c r="C87"/>
  <c r="F86"/>
  <c r="C86"/>
  <c r="F85"/>
  <c r="C85"/>
  <c r="F84"/>
  <c r="C84"/>
  <c r="F83"/>
  <c r="C83"/>
  <c r="F82"/>
  <c r="C82"/>
  <c r="F81"/>
  <c r="C81"/>
  <c r="F80"/>
  <c r="C80"/>
  <c r="F79"/>
  <c r="C79"/>
  <c r="F78"/>
  <c r="C78"/>
  <c r="F77"/>
  <c r="C77"/>
  <c r="F76"/>
  <c r="C76"/>
  <c r="F75"/>
  <c r="C75"/>
  <c r="F74"/>
  <c r="C74"/>
  <c r="F73"/>
  <c r="C73"/>
  <c r="F72"/>
  <c r="C72"/>
  <c r="F71"/>
  <c r="C71"/>
  <c r="F70"/>
  <c r="C70"/>
  <c r="F69"/>
  <c r="C69"/>
  <c r="F68"/>
  <c r="C68"/>
  <c r="F67"/>
  <c r="C67"/>
  <c r="F66"/>
  <c r="C66"/>
  <c r="F65"/>
  <c r="C65"/>
  <c r="F64"/>
  <c r="C64"/>
  <c r="F63"/>
  <c r="C63"/>
  <c r="F62"/>
  <c r="C62"/>
  <c r="F61"/>
  <c r="C61"/>
  <c r="F60"/>
  <c r="C60"/>
  <c r="F59"/>
  <c r="C59"/>
  <c r="F58"/>
  <c r="C58"/>
  <c r="F57"/>
  <c r="C57"/>
  <c r="F56"/>
  <c r="C56"/>
  <c r="F55"/>
  <c r="C55"/>
  <c r="F54"/>
  <c r="C54"/>
  <c r="F53"/>
  <c r="C53"/>
  <c r="F52"/>
  <c r="C52"/>
  <c r="F51"/>
  <c r="C51"/>
  <c r="F50"/>
  <c r="C50"/>
  <c r="F49"/>
  <c r="C49"/>
  <c r="F48"/>
  <c r="C48"/>
  <c r="F47"/>
  <c r="C47"/>
  <c r="F46"/>
  <c r="C46"/>
  <c r="F45"/>
  <c r="C45"/>
  <c r="F44"/>
  <c r="C44"/>
  <c r="F43"/>
  <c r="C43"/>
  <c r="F42"/>
  <c r="C42"/>
  <c r="F41"/>
  <c r="C41"/>
  <c r="F40"/>
  <c r="C40"/>
  <c r="F39"/>
  <c r="C39"/>
  <c r="F38"/>
  <c r="C38"/>
  <c r="F37"/>
  <c r="C37"/>
  <c r="F36"/>
  <c r="C36"/>
  <c r="F35"/>
  <c r="C35"/>
  <c r="F34"/>
  <c r="C34"/>
  <c r="F33"/>
  <c r="C33"/>
  <c r="F32"/>
  <c r="C32"/>
  <c r="F31"/>
  <c r="C31"/>
  <c r="F30"/>
  <c r="C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M9"/>
  <c r="O7"/>
  <c r="P7"/>
  <c r="O4"/>
  <c r="P4"/>
  <c r="O5"/>
  <c r="P5"/>
  <c r="M12"/>
  <c r="O3"/>
  <c r="P3"/>
  <c r="F109" i="34"/>
  <c r="C109"/>
  <c r="F108"/>
  <c r="C108"/>
  <c r="F107"/>
  <c r="C107"/>
  <c r="F106"/>
  <c r="C106"/>
  <c r="F105"/>
  <c r="C105"/>
  <c r="F104"/>
  <c r="C104"/>
  <c r="F103"/>
  <c r="C103"/>
  <c r="F102"/>
  <c r="C102"/>
  <c r="F101"/>
  <c r="C101"/>
  <c r="F100"/>
  <c r="C100"/>
  <c r="F99"/>
  <c r="C99"/>
  <c r="F98"/>
  <c r="C98"/>
  <c r="F97"/>
  <c r="C97"/>
  <c r="F96"/>
  <c r="C96"/>
  <c r="F95"/>
  <c r="C95"/>
  <c r="F94"/>
  <c r="C94"/>
  <c r="F93"/>
  <c r="C93"/>
  <c r="F92"/>
  <c r="C92"/>
  <c r="F91"/>
  <c r="C91"/>
  <c r="F90"/>
  <c r="C90"/>
  <c r="F89"/>
  <c r="C89"/>
  <c r="F88"/>
  <c r="C88"/>
  <c r="F87"/>
  <c r="C87"/>
  <c r="F86"/>
  <c r="C86"/>
  <c r="F85"/>
  <c r="C85"/>
  <c r="F84"/>
  <c r="C84"/>
  <c r="F83"/>
  <c r="C83"/>
  <c r="F82"/>
  <c r="C82"/>
  <c r="F81"/>
  <c r="C81"/>
  <c r="F80"/>
  <c r="C80"/>
  <c r="F79"/>
  <c r="C79"/>
  <c r="F78"/>
  <c r="C78"/>
  <c r="F77"/>
  <c r="C77"/>
  <c r="F76"/>
  <c r="C76"/>
  <c r="F75"/>
  <c r="C75"/>
  <c r="F74"/>
  <c r="C74"/>
  <c r="F73"/>
  <c r="C73"/>
  <c r="F72"/>
  <c r="C72"/>
  <c r="F71"/>
  <c r="C71"/>
  <c r="F70"/>
  <c r="C70"/>
  <c r="F69"/>
  <c r="C69"/>
  <c r="F68"/>
  <c r="C68"/>
  <c r="F67"/>
  <c r="C67"/>
  <c r="F66"/>
  <c r="C66"/>
  <c r="F65"/>
  <c r="C65"/>
  <c r="F64"/>
  <c r="C64"/>
  <c r="F63"/>
  <c r="C63"/>
  <c r="F62"/>
  <c r="C62"/>
  <c r="F61"/>
  <c r="C61"/>
  <c r="F60"/>
  <c r="C60"/>
  <c r="F59"/>
  <c r="C59"/>
  <c r="F58"/>
  <c r="C58"/>
  <c r="F57"/>
  <c r="C57"/>
  <c r="F56"/>
  <c r="C56"/>
  <c r="F55"/>
  <c r="C55"/>
  <c r="F54"/>
  <c r="C54"/>
  <c r="F53"/>
  <c r="C53"/>
  <c r="F52"/>
  <c r="C52"/>
  <c r="F51"/>
  <c r="C51"/>
  <c r="F50"/>
  <c r="C50"/>
  <c r="F49"/>
  <c r="C49"/>
  <c r="F48"/>
  <c r="C48"/>
  <c r="F47"/>
  <c r="C47"/>
  <c r="F46"/>
  <c r="C46"/>
  <c r="F45"/>
  <c r="C45"/>
  <c r="F44"/>
  <c r="C44"/>
  <c r="F43"/>
  <c r="C43"/>
  <c r="F42"/>
  <c r="C42"/>
  <c r="F41"/>
  <c r="C41"/>
  <c r="F40"/>
  <c r="C40"/>
  <c r="F39"/>
  <c r="C39"/>
  <c r="F38"/>
  <c r="C38"/>
  <c r="F37"/>
  <c r="C37"/>
  <c r="F36"/>
  <c r="C36"/>
  <c r="F35"/>
  <c r="C35"/>
  <c r="F34"/>
  <c r="C34"/>
  <c r="F33"/>
  <c r="C33"/>
  <c r="F32"/>
  <c r="C32"/>
  <c r="F31"/>
  <c r="C31"/>
  <c r="F30"/>
  <c r="C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M14"/>
  <c r="F14"/>
  <c r="C14"/>
  <c r="F13"/>
  <c r="C13"/>
  <c r="F12"/>
  <c r="C12"/>
  <c r="F11"/>
  <c r="C11"/>
  <c r="M10"/>
  <c r="F10"/>
  <c r="C10"/>
  <c r="O7"/>
  <c r="P7"/>
  <c r="O5"/>
  <c r="P5"/>
  <c r="M12"/>
  <c r="O6"/>
  <c r="P6"/>
  <c r="M5" i="33"/>
  <c r="F110"/>
  <c r="C110"/>
  <c r="J7"/>
  <c r="H7"/>
  <c r="F7"/>
  <c r="D7"/>
  <c r="F109"/>
  <c r="C109"/>
  <c r="F108"/>
  <c r="C108"/>
  <c r="F107"/>
  <c r="C107"/>
  <c r="F106"/>
  <c r="C106"/>
  <c r="F105"/>
  <c r="C105"/>
  <c r="F104"/>
  <c r="C104"/>
  <c r="F103"/>
  <c r="C103"/>
  <c r="F102"/>
  <c r="C102"/>
  <c r="F101"/>
  <c r="C101"/>
  <c r="F100"/>
  <c r="C100"/>
  <c r="F99"/>
  <c r="C99"/>
  <c r="F98"/>
  <c r="C98"/>
  <c r="F97"/>
  <c r="C97"/>
  <c r="F96"/>
  <c r="C96"/>
  <c r="F95"/>
  <c r="C95"/>
  <c r="F94"/>
  <c r="C94"/>
  <c r="F93"/>
  <c r="C93"/>
  <c r="F92"/>
  <c r="C92"/>
  <c r="F91"/>
  <c r="C91"/>
  <c r="F90"/>
  <c r="C90"/>
  <c r="F89"/>
  <c r="C89"/>
  <c r="F88"/>
  <c r="C88"/>
  <c r="F87"/>
  <c r="C87"/>
  <c r="F86"/>
  <c r="C86"/>
  <c r="F85"/>
  <c r="C85"/>
  <c r="F84"/>
  <c r="C84"/>
  <c r="F83"/>
  <c r="C83"/>
  <c r="F82"/>
  <c r="C82"/>
  <c r="F81"/>
  <c r="C81"/>
  <c r="F80"/>
  <c r="C80"/>
  <c r="F79"/>
  <c r="C79"/>
  <c r="F78"/>
  <c r="C78"/>
  <c r="F77"/>
  <c r="C77"/>
  <c r="F76"/>
  <c r="C76"/>
  <c r="F75"/>
  <c r="C75"/>
  <c r="F74"/>
  <c r="C74"/>
  <c r="F73"/>
  <c r="C73"/>
  <c r="F72"/>
  <c r="C72"/>
  <c r="F71"/>
  <c r="C71"/>
  <c r="F70"/>
  <c r="C70"/>
  <c r="F69"/>
  <c r="C69"/>
  <c r="F68"/>
  <c r="C68"/>
  <c r="F67"/>
  <c r="C67"/>
  <c r="F66"/>
  <c r="C66"/>
  <c r="F65"/>
  <c r="C65"/>
  <c r="F64"/>
  <c r="C64"/>
  <c r="F63"/>
  <c r="C63"/>
  <c r="F62"/>
  <c r="C62"/>
  <c r="F61"/>
  <c r="C61"/>
  <c r="F60"/>
  <c r="C60"/>
  <c r="F59"/>
  <c r="C59"/>
  <c r="F58"/>
  <c r="C58"/>
  <c r="F57"/>
  <c r="C57"/>
  <c r="F56"/>
  <c r="C56"/>
  <c r="F55"/>
  <c r="C55"/>
  <c r="F54"/>
  <c r="C54"/>
  <c r="F53"/>
  <c r="C53"/>
  <c r="F52"/>
  <c r="C52"/>
  <c r="F51"/>
  <c r="C51"/>
  <c r="F50"/>
  <c r="C50"/>
  <c r="F49"/>
  <c r="C49"/>
  <c r="F48"/>
  <c r="C48"/>
  <c r="F47"/>
  <c r="C47"/>
  <c r="F46"/>
  <c r="C46"/>
  <c r="F45"/>
  <c r="C45"/>
  <c r="F44"/>
  <c r="C44"/>
  <c r="F43"/>
  <c r="C43"/>
  <c r="F42"/>
  <c r="C42"/>
  <c r="F41"/>
  <c r="C41"/>
  <c r="F40"/>
  <c r="C40"/>
  <c r="F39"/>
  <c r="C39"/>
  <c r="F38"/>
  <c r="C38"/>
  <c r="F37"/>
  <c r="C37"/>
  <c r="F36"/>
  <c r="C36"/>
  <c r="F35"/>
  <c r="C35"/>
  <c r="F34"/>
  <c r="C34"/>
  <c r="F33"/>
  <c r="C33"/>
  <c r="F32"/>
  <c r="C32"/>
  <c r="F31"/>
  <c r="C31"/>
  <c r="F30"/>
  <c r="C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M14"/>
  <c r="M13"/>
  <c r="M11"/>
  <c r="N38" i="28"/>
  <c r="L38"/>
  <c r="J38"/>
  <c r="H38"/>
  <c r="F38"/>
  <c r="N9"/>
  <c r="L9"/>
  <c r="J9"/>
  <c r="H9"/>
  <c r="F9"/>
  <c r="N10"/>
  <c r="L10"/>
  <c r="J10"/>
  <c r="H10"/>
  <c r="J7" i="32"/>
  <c r="H7"/>
  <c r="F7"/>
  <c r="M11"/>
  <c r="D7"/>
  <c r="I109"/>
  <c r="J109"/>
  <c r="D109"/>
  <c r="E109"/>
  <c r="I108"/>
  <c r="J108"/>
  <c r="D108"/>
  <c r="E108"/>
  <c r="I107"/>
  <c r="J107"/>
  <c r="D107"/>
  <c r="E107"/>
  <c r="I106"/>
  <c r="J106"/>
  <c r="D106"/>
  <c r="E106"/>
  <c r="I105"/>
  <c r="J105"/>
  <c r="D105"/>
  <c r="E105"/>
  <c r="I104"/>
  <c r="J104"/>
  <c r="D104"/>
  <c r="E104"/>
  <c r="I103"/>
  <c r="J103"/>
  <c r="D103"/>
  <c r="E103"/>
  <c r="I102"/>
  <c r="J102"/>
  <c r="D102"/>
  <c r="E102"/>
  <c r="I101"/>
  <c r="J101"/>
  <c r="D101"/>
  <c r="E101"/>
  <c r="I100"/>
  <c r="J100"/>
  <c r="D100"/>
  <c r="E100"/>
  <c r="I99"/>
  <c r="J99"/>
  <c r="D99"/>
  <c r="E99"/>
  <c r="I98"/>
  <c r="J98"/>
  <c r="D98"/>
  <c r="E98"/>
  <c r="I97"/>
  <c r="J97"/>
  <c r="D97"/>
  <c r="E97"/>
  <c r="I96"/>
  <c r="J96"/>
  <c r="D96"/>
  <c r="E96"/>
  <c r="I95"/>
  <c r="J95"/>
  <c r="D95"/>
  <c r="E95"/>
  <c r="I94"/>
  <c r="J94"/>
  <c r="D94"/>
  <c r="E94"/>
  <c r="I93"/>
  <c r="J93"/>
  <c r="D93"/>
  <c r="E93"/>
  <c r="I92"/>
  <c r="J92"/>
  <c r="D92"/>
  <c r="E92"/>
  <c r="I91"/>
  <c r="J91"/>
  <c r="D91"/>
  <c r="E91"/>
  <c r="I90"/>
  <c r="J90"/>
  <c r="D90"/>
  <c r="E90"/>
  <c r="I89"/>
  <c r="J89"/>
  <c r="D89"/>
  <c r="E89"/>
  <c r="I88"/>
  <c r="J88"/>
  <c r="D88"/>
  <c r="E88"/>
  <c r="I87"/>
  <c r="J87"/>
  <c r="D87"/>
  <c r="E87"/>
  <c r="I86"/>
  <c r="J86"/>
  <c r="D86"/>
  <c r="E86"/>
  <c r="I85"/>
  <c r="J85"/>
  <c r="D85"/>
  <c r="E85"/>
  <c r="I84"/>
  <c r="J84"/>
  <c r="D84"/>
  <c r="E84"/>
  <c r="I83"/>
  <c r="J83"/>
  <c r="D83"/>
  <c r="E83"/>
  <c r="I82"/>
  <c r="J82"/>
  <c r="D82"/>
  <c r="E82"/>
  <c r="I81"/>
  <c r="J81"/>
  <c r="D81"/>
  <c r="E81"/>
  <c r="I80"/>
  <c r="J80"/>
  <c r="D80"/>
  <c r="E80"/>
  <c r="I79"/>
  <c r="J79"/>
  <c r="D79"/>
  <c r="E79"/>
  <c r="I78"/>
  <c r="J78"/>
  <c r="D78"/>
  <c r="E78"/>
  <c r="I77"/>
  <c r="J77"/>
  <c r="D77"/>
  <c r="E77"/>
  <c r="I76"/>
  <c r="J76"/>
  <c r="D76"/>
  <c r="E76"/>
  <c r="I75"/>
  <c r="J75"/>
  <c r="D75"/>
  <c r="E75"/>
  <c r="I74"/>
  <c r="J74"/>
  <c r="D74"/>
  <c r="E74"/>
  <c r="I73"/>
  <c r="J73"/>
  <c r="D73"/>
  <c r="E73"/>
  <c r="I72"/>
  <c r="J72"/>
  <c r="D72"/>
  <c r="E72"/>
  <c r="I71"/>
  <c r="J71"/>
  <c r="D71"/>
  <c r="E71"/>
  <c r="I70"/>
  <c r="J70"/>
  <c r="D70"/>
  <c r="E70"/>
  <c r="I69"/>
  <c r="J69"/>
  <c r="D69"/>
  <c r="E69"/>
  <c r="I68"/>
  <c r="J68"/>
  <c r="D68"/>
  <c r="E68"/>
  <c r="I67"/>
  <c r="J67"/>
  <c r="D67"/>
  <c r="E67"/>
  <c r="I66"/>
  <c r="J66"/>
  <c r="D66"/>
  <c r="E66"/>
  <c r="I65"/>
  <c r="J65"/>
  <c r="D65"/>
  <c r="E65"/>
  <c r="I64"/>
  <c r="J64"/>
  <c r="D64"/>
  <c r="E64"/>
  <c r="I63"/>
  <c r="J63"/>
  <c r="D63"/>
  <c r="E63"/>
  <c r="I62"/>
  <c r="J62"/>
  <c r="D62"/>
  <c r="E62"/>
  <c r="I61"/>
  <c r="J61"/>
  <c r="D61"/>
  <c r="E61"/>
  <c r="I60"/>
  <c r="J60"/>
  <c r="D60"/>
  <c r="E60"/>
  <c r="I59"/>
  <c r="J59"/>
  <c r="D59"/>
  <c r="E59"/>
  <c r="I58"/>
  <c r="J58"/>
  <c r="D58"/>
  <c r="E58"/>
  <c r="I57"/>
  <c r="J57"/>
  <c r="D57"/>
  <c r="E57"/>
  <c r="I56"/>
  <c r="J56"/>
  <c r="D56"/>
  <c r="E56"/>
  <c r="I55"/>
  <c r="J55"/>
  <c r="D55"/>
  <c r="E55"/>
  <c r="I54"/>
  <c r="J54"/>
  <c r="D54"/>
  <c r="E54"/>
  <c r="I53"/>
  <c r="J53"/>
  <c r="D53"/>
  <c r="E53"/>
  <c r="I52"/>
  <c r="J52"/>
  <c r="D52"/>
  <c r="E52"/>
  <c r="I51"/>
  <c r="J51"/>
  <c r="D51"/>
  <c r="E51"/>
  <c r="I50"/>
  <c r="J50"/>
  <c r="D50"/>
  <c r="E50"/>
  <c r="I49"/>
  <c r="J49"/>
  <c r="D49"/>
  <c r="E49"/>
  <c r="I48"/>
  <c r="J48"/>
  <c r="D48"/>
  <c r="E48"/>
  <c r="I47"/>
  <c r="J47"/>
  <c r="D47"/>
  <c r="E47"/>
  <c r="I46"/>
  <c r="J46"/>
  <c r="D46"/>
  <c r="E46"/>
  <c r="I45"/>
  <c r="J45"/>
  <c r="D45"/>
  <c r="E45"/>
  <c r="I44"/>
  <c r="J44"/>
  <c r="D44"/>
  <c r="E44"/>
  <c r="I43"/>
  <c r="J43"/>
  <c r="D43"/>
  <c r="E43"/>
  <c r="I42"/>
  <c r="J42"/>
  <c r="D42"/>
  <c r="E42"/>
  <c r="I41"/>
  <c r="J41"/>
  <c r="D41"/>
  <c r="E41"/>
  <c r="I40"/>
  <c r="J40"/>
  <c r="D40"/>
  <c r="E40"/>
  <c r="I39"/>
  <c r="J39"/>
  <c r="D39"/>
  <c r="E39"/>
  <c r="I38"/>
  <c r="J38"/>
  <c r="D38"/>
  <c r="E38"/>
  <c r="I37"/>
  <c r="J37"/>
  <c r="D37"/>
  <c r="E37"/>
  <c r="I36"/>
  <c r="J36"/>
  <c r="D36"/>
  <c r="E36"/>
  <c r="I35"/>
  <c r="J35"/>
  <c r="D35"/>
  <c r="E35"/>
  <c r="I34"/>
  <c r="J34"/>
  <c r="D34"/>
  <c r="E34"/>
  <c r="I33"/>
  <c r="J33"/>
  <c r="D33"/>
  <c r="E33"/>
  <c r="I32"/>
  <c r="J32"/>
  <c r="D32"/>
  <c r="E32"/>
  <c r="I31"/>
  <c r="J31"/>
  <c r="D31"/>
  <c r="E31"/>
  <c r="I30"/>
  <c r="J30"/>
  <c r="D30"/>
  <c r="E30"/>
  <c r="I29"/>
  <c r="J29"/>
  <c r="D29"/>
  <c r="E29"/>
  <c r="I28"/>
  <c r="J28"/>
  <c r="D28"/>
  <c r="E28"/>
  <c r="I27"/>
  <c r="J27"/>
  <c r="D27"/>
  <c r="E27"/>
  <c r="I26"/>
  <c r="J26"/>
  <c r="D26"/>
  <c r="E26"/>
  <c r="I25"/>
  <c r="J25"/>
  <c r="D25"/>
  <c r="E25"/>
  <c r="I24"/>
  <c r="J24"/>
  <c r="D24"/>
  <c r="E24"/>
  <c r="I23"/>
  <c r="J23"/>
  <c r="D23"/>
  <c r="E23"/>
  <c r="I22"/>
  <c r="J22"/>
  <c r="D22"/>
  <c r="E22"/>
  <c r="I21"/>
  <c r="J21"/>
  <c r="D21"/>
  <c r="E21"/>
  <c r="I20"/>
  <c r="J20"/>
  <c r="D20"/>
  <c r="E20"/>
  <c r="I19"/>
  <c r="J19"/>
  <c r="D19"/>
  <c r="E19"/>
  <c r="I18"/>
  <c r="J18"/>
  <c r="D18"/>
  <c r="E18"/>
  <c r="I17"/>
  <c r="J17"/>
  <c r="D17"/>
  <c r="E17"/>
  <c r="I16"/>
  <c r="J16"/>
  <c r="D16"/>
  <c r="E16"/>
  <c r="I15"/>
  <c r="J15"/>
  <c r="D15"/>
  <c r="E15"/>
  <c r="I14"/>
  <c r="J14"/>
  <c r="D14"/>
  <c r="E14"/>
  <c r="I13"/>
  <c r="J13"/>
  <c r="E13"/>
  <c r="D13"/>
  <c r="I12"/>
  <c r="J12"/>
  <c r="D12"/>
  <c r="E12"/>
  <c r="J11"/>
  <c r="I11"/>
  <c r="D11"/>
  <c r="E11"/>
  <c r="I10"/>
  <c r="J10"/>
  <c r="D10"/>
  <c r="E10"/>
  <c r="P3" i="31"/>
  <c r="M14"/>
  <c r="M8"/>
  <c r="J7"/>
  <c r="H7"/>
  <c r="F7"/>
  <c r="D7"/>
  <c r="B7"/>
  <c r="J109"/>
  <c r="I109"/>
  <c r="D109"/>
  <c r="E109"/>
  <c r="I108"/>
  <c r="J108"/>
  <c r="E108"/>
  <c r="D108"/>
  <c r="I107"/>
  <c r="J107"/>
  <c r="D107"/>
  <c r="E107"/>
  <c r="I106"/>
  <c r="J106"/>
  <c r="E106"/>
  <c r="D106"/>
  <c r="I105"/>
  <c r="J105"/>
  <c r="E105"/>
  <c r="D105"/>
  <c r="J104"/>
  <c r="I104"/>
  <c r="E104"/>
  <c r="D104"/>
  <c r="J103"/>
  <c r="I103"/>
  <c r="D103"/>
  <c r="E103"/>
  <c r="I102"/>
  <c r="J102"/>
  <c r="D102"/>
  <c r="E102"/>
  <c r="I101"/>
  <c r="J101"/>
  <c r="E101"/>
  <c r="D101"/>
  <c r="I100"/>
  <c r="J100"/>
  <c r="E100"/>
  <c r="D100"/>
  <c r="I99"/>
  <c r="J99"/>
  <c r="E99"/>
  <c r="D99"/>
  <c r="J98"/>
  <c r="I98"/>
  <c r="D98"/>
  <c r="E98"/>
  <c r="J97"/>
  <c r="I97"/>
  <c r="E97"/>
  <c r="D97"/>
  <c r="I96"/>
  <c r="J96"/>
  <c r="D96"/>
  <c r="E96"/>
  <c r="I95"/>
  <c r="J95"/>
  <c r="D95"/>
  <c r="E95"/>
  <c r="J94"/>
  <c r="I94"/>
  <c r="E94"/>
  <c r="D94"/>
  <c r="I93"/>
  <c r="J93"/>
  <c r="D93"/>
  <c r="E93"/>
  <c r="J92"/>
  <c r="I92"/>
  <c r="D92"/>
  <c r="E92"/>
  <c r="I91"/>
  <c r="J91"/>
  <c r="E91"/>
  <c r="D91"/>
  <c r="I90"/>
  <c r="J90"/>
  <c r="D90"/>
  <c r="E90"/>
  <c r="I89"/>
  <c r="J89"/>
  <c r="D89"/>
  <c r="E89"/>
  <c r="I88"/>
  <c r="J88"/>
  <c r="D88"/>
  <c r="E88"/>
  <c r="I87"/>
  <c r="J87"/>
  <c r="D87"/>
  <c r="E87"/>
  <c r="J86"/>
  <c r="I86"/>
  <c r="D86"/>
  <c r="E86"/>
  <c r="I85"/>
  <c r="J85"/>
  <c r="D85"/>
  <c r="E85"/>
  <c r="I84"/>
  <c r="J84"/>
  <c r="D84"/>
  <c r="E84"/>
  <c r="I83"/>
  <c r="J83"/>
  <c r="D83"/>
  <c r="E83"/>
  <c r="J82"/>
  <c r="I82"/>
  <c r="D82"/>
  <c r="E82"/>
  <c r="I81"/>
  <c r="J81"/>
  <c r="D81"/>
  <c r="E81"/>
  <c r="I80"/>
  <c r="J80"/>
  <c r="D80"/>
  <c r="E80"/>
  <c r="I79"/>
  <c r="J79"/>
  <c r="D79"/>
  <c r="E79"/>
  <c r="I78"/>
  <c r="J78"/>
  <c r="D78"/>
  <c r="E78"/>
  <c r="J77"/>
  <c r="I77"/>
  <c r="E77"/>
  <c r="D77"/>
  <c r="J76"/>
  <c r="I76"/>
  <c r="D76"/>
  <c r="E76"/>
  <c r="I75"/>
  <c r="J75"/>
  <c r="D75"/>
  <c r="E75"/>
  <c r="I74"/>
  <c r="J74"/>
  <c r="D74"/>
  <c r="E74"/>
  <c r="I73"/>
  <c r="J73"/>
  <c r="D73"/>
  <c r="E73"/>
  <c r="I72"/>
  <c r="J72"/>
  <c r="D72"/>
  <c r="E72"/>
  <c r="I71"/>
  <c r="J71"/>
  <c r="D71"/>
  <c r="E71"/>
  <c r="I70"/>
  <c r="J70"/>
  <c r="E70"/>
  <c r="D70"/>
  <c r="I69"/>
  <c r="J69"/>
  <c r="D69"/>
  <c r="E69"/>
  <c r="I68"/>
  <c r="J68"/>
  <c r="D68"/>
  <c r="E68"/>
  <c r="I67"/>
  <c r="J67"/>
  <c r="D67"/>
  <c r="E67"/>
  <c r="I66"/>
  <c r="J66"/>
  <c r="E66"/>
  <c r="D66"/>
  <c r="J65"/>
  <c r="I65"/>
  <c r="D65"/>
  <c r="E65"/>
  <c r="I64"/>
  <c r="J64"/>
  <c r="D64"/>
  <c r="E64"/>
  <c r="J63"/>
  <c r="I63"/>
  <c r="D63"/>
  <c r="E63"/>
  <c r="J62"/>
  <c r="I62"/>
  <c r="D62"/>
  <c r="E62"/>
  <c r="I61"/>
  <c r="J61"/>
  <c r="D61"/>
  <c r="E61"/>
  <c r="I60"/>
  <c r="J60"/>
  <c r="E60"/>
  <c r="D60"/>
  <c r="I59"/>
  <c r="J59"/>
  <c r="D59"/>
  <c r="E59"/>
  <c r="I58"/>
  <c r="J58"/>
  <c r="D58"/>
  <c r="E58"/>
  <c r="J57"/>
  <c r="I57"/>
  <c r="D57"/>
  <c r="E57"/>
  <c r="I56"/>
  <c r="J56"/>
  <c r="D56"/>
  <c r="E56"/>
  <c r="J55"/>
  <c r="I55"/>
  <c r="D55"/>
  <c r="E55"/>
  <c r="I54"/>
  <c r="J54"/>
  <c r="E54"/>
  <c r="D54"/>
  <c r="J53"/>
  <c r="I53"/>
  <c r="D53"/>
  <c r="E53"/>
  <c r="I52"/>
  <c r="J52"/>
  <c r="D52"/>
  <c r="E52"/>
  <c r="I51"/>
  <c r="J51"/>
  <c r="D51"/>
  <c r="E51"/>
  <c r="I50"/>
  <c r="J50"/>
  <c r="D50"/>
  <c r="E50"/>
  <c r="I49"/>
  <c r="J49"/>
  <c r="E49"/>
  <c r="D49"/>
  <c r="I48"/>
  <c r="J48"/>
  <c r="D48"/>
  <c r="E48"/>
  <c r="J47"/>
  <c r="I47"/>
  <c r="D47"/>
  <c r="E47"/>
  <c r="I46"/>
  <c r="J46"/>
  <c r="D46"/>
  <c r="E46"/>
  <c r="I45"/>
  <c r="J45"/>
  <c r="E45"/>
  <c r="D45"/>
  <c r="J44"/>
  <c r="I44"/>
  <c r="E44"/>
  <c r="D44"/>
  <c r="I43"/>
  <c r="J43"/>
  <c r="D43"/>
  <c r="E43"/>
  <c r="I42"/>
  <c r="J42"/>
  <c r="D42"/>
  <c r="E42"/>
  <c r="I41"/>
  <c r="J41"/>
  <c r="D41"/>
  <c r="E41"/>
  <c r="I40"/>
  <c r="J40"/>
  <c r="D40"/>
  <c r="E40"/>
  <c r="I39"/>
  <c r="J39"/>
  <c r="D39"/>
  <c r="E39"/>
  <c r="I38"/>
  <c r="J38"/>
  <c r="D38"/>
  <c r="E38"/>
  <c r="I37"/>
  <c r="J37"/>
  <c r="D37"/>
  <c r="E37"/>
  <c r="J36"/>
  <c r="I36"/>
  <c r="D36"/>
  <c r="E36"/>
  <c r="I35"/>
  <c r="J35"/>
  <c r="E35"/>
  <c r="D35"/>
  <c r="I34"/>
  <c r="J34"/>
  <c r="E34"/>
  <c r="D34"/>
  <c r="I33"/>
  <c r="J33"/>
  <c r="D33"/>
  <c r="E33"/>
  <c r="I32"/>
  <c r="J32"/>
  <c r="D32"/>
  <c r="E32"/>
  <c r="J31"/>
  <c r="I31"/>
  <c r="D31"/>
  <c r="E31"/>
  <c r="I30"/>
  <c r="J30"/>
  <c r="D30"/>
  <c r="E30"/>
  <c r="J29"/>
  <c r="I29"/>
  <c r="D29"/>
  <c r="E29"/>
  <c r="I28"/>
  <c r="J28"/>
  <c r="D28"/>
  <c r="E28"/>
  <c r="I27"/>
  <c r="J27"/>
  <c r="D27"/>
  <c r="E27"/>
  <c r="J26"/>
  <c r="I26"/>
  <c r="D26"/>
  <c r="E26"/>
  <c r="I25"/>
  <c r="J25"/>
  <c r="E25"/>
  <c r="D25"/>
  <c r="I24"/>
  <c r="J24"/>
  <c r="E24"/>
  <c r="D24"/>
  <c r="I23"/>
  <c r="J23"/>
  <c r="D23"/>
  <c r="E23"/>
  <c r="I22"/>
  <c r="J22"/>
  <c r="E22"/>
  <c r="D22"/>
  <c r="I21"/>
  <c r="J21"/>
  <c r="D21"/>
  <c r="E21"/>
  <c r="I20"/>
  <c r="J20"/>
  <c r="D20"/>
  <c r="E20"/>
  <c r="I19"/>
  <c r="J19"/>
  <c r="D19"/>
  <c r="E19"/>
  <c r="J18"/>
  <c r="I18"/>
  <c r="D18"/>
  <c r="E18"/>
  <c r="I17"/>
  <c r="J17"/>
  <c r="D17"/>
  <c r="E17"/>
  <c r="I16"/>
  <c r="J16"/>
  <c r="D16"/>
  <c r="E16"/>
  <c r="I15"/>
  <c r="J15"/>
  <c r="D15"/>
  <c r="E15"/>
  <c r="I14"/>
  <c r="J14"/>
  <c r="D14"/>
  <c r="E14"/>
  <c r="I13"/>
  <c r="J13"/>
  <c r="E13"/>
  <c r="D13"/>
  <c r="I12"/>
  <c r="J12"/>
  <c r="D12"/>
  <c r="E12"/>
  <c r="I11"/>
  <c r="J11"/>
  <c r="E11"/>
  <c r="D11"/>
  <c r="I10"/>
  <c r="J10"/>
  <c r="D10"/>
  <c r="E10"/>
  <c r="M13"/>
  <c r="J7" i="30"/>
  <c r="F7"/>
  <c r="H7"/>
  <c r="D7"/>
  <c r="I109"/>
  <c r="J109"/>
  <c r="D109"/>
  <c r="E109"/>
  <c r="I108"/>
  <c r="J108"/>
  <c r="D108"/>
  <c r="E108"/>
  <c r="I107"/>
  <c r="J107"/>
  <c r="D107"/>
  <c r="E107"/>
  <c r="I106"/>
  <c r="J106"/>
  <c r="D106"/>
  <c r="E106"/>
  <c r="I105"/>
  <c r="J105"/>
  <c r="D105"/>
  <c r="E105"/>
  <c r="I104"/>
  <c r="J104"/>
  <c r="D104"/>
  <c r="E104"/>
  <c r="I103"/>
  <c r="J103"/>
  <c r="D103"/>
  <c r="E103"/>
  <c r="I102"/>
  <c r="J102"/>
  <c r="D102"/>
  <c r="E102"/>
  <c r="I101"/>
  <c r="J101"/>
  <c r="D101"/>
  <c r="E101"/>
  <c r="I100"/>
  <c r="J100"/>
  <c r="D100"/>
  <c r="E100"/>
  <c r="I99"/>
  <c r="J99"/>
  <c r="D99"/>
  <c r="E99"/>
  <c r="I98"/>
  <c r="J98"/>
  <c r="D98"/>
  <c r="E98"/>
  <c r="I97"/>
  <c r="J97"/>
  <c r="D97"/>
  <c r="E97"/>
  <c r="I96"/>
  <c r="J96"/>
  <c r="D96"/>
  <c r="E96"/>
  <c r="I95"/>
  <c r="J95"/>
  <c r="D95"/>
  <c r="E95"/>
  <c r="I94"/>
  <c r="J94"/>
  <c r="D94"/>
  <c r="E94"/>
  <c r="I93"/>
  <c r="J93"/>
  <c r="D93"/>
  <c r="E93"/>
  <c r="I92"/>
  <c r="J92"/>
  <c r="D92"/>
  <c r="E92"/>
  <c r="I91"/>
  <c r="J91"/>
  <c r="D91"/>
  <c r="E91"/>
  <c r="I90"/>
  <c r="J90"/>
  <c r="D90"/>
  <c r="E90"/>
  <c r="I89"/>
  <c r="J89"/>
  <c r="D89"/>
  <c r="E89"/>
  <c r="I88"/>
  <c r="J88"/>
  <c r="D88"/>
  <c r="E88"/>
  <c r="I87"/>
  <c r="J87"/>
  <c r="D87"/>
  <c r="E87"/>
  <c r="I86"/>
  <c r="J86"/>
  <c r="D86"/>
  <c r="E86"/>
  <c r="I85"/>
  <c r="J85"/>
  <c r="D85"/>
  <c r="E85"/>
  <c r="I84"/>
  <c r="J84"/>
  <c r="D84"/>
  <c r="E84"/>
  <c r="I83"/>
  <c r="J83"/>
  <c r="D83"/>
  <c r="E83"/>
  <c r="I82"/>
  <c r="J82"/>
  <c r="D82"/>
  <c r="E82"/>
  <c r="I81"/>
  <c r="J81"/>
  <c r="D81"/>
  <c r="E81"/>
  <c r="I80"/>
  <c r="J80"/>
  <c r="D80"/>
  <c r="E80"/>
  <c r="I79"/>
  <c r="J79"/>
  <c r="D79"/>
  <c r="E79"/>
  <c r="I78"/>
  <c r="J78"/>
  <c r="D78"/>
  <c r="E78"/>
  <c r="I77"/>
  <c r="J77"/>
  <c r="D77"/>
  <c r="E77"/>
  <c r="I76"/>
  <c r="J76"/>
  <c r="D76"/>
  <c r="E76"/>
  <c r="I75"/>
  <c r="J75"/>
  <c r="D75"/>
  <c r="E75"/>
  <c r="I74"/>
  <c r="J74"/>
  <c r="D74"/>
  <c r="E74"/>
  <c r="I73"/>
  <c r="J73"/>
  <c r="D73"/>
  <c r="E73"/>
  <c r="I72"/>
  <c r="J72"/>
  <c r="D72"/>
  <c r="E72"/>
  <c r="I71"/>
  <c r="J71"/>
  <c r="D71"/>
  <c r="E71"/>
  <c r="I70"/>
  <c r="J70"/>
  <c r="D70"/>
  <c r="E70"/>
  <c r="I69"/>
  <c r="J69"/>
  <c r="D69"/>
  <c r="E69"/>
  <c r="I68"/>
  <c r="J68"/>
  <c r="D68"/>
  <c r="E68"/>
  <c r="I67"/>
  <c r="J67"/>
  <c r="D67"/>
  <c r="E67"/>
  <c r="I66"/>
  <c r="J66"/>
  <c r="D66"/>
  <c r="E66"/>
  <c r="I65"/>
  <c r="J65"/>
  <c r="D65"/>
  <c r="E65"/>
  <c r="I64"/>
  <c r="J64"/>
  <c r="D64"/>
  <c r="E64"/>
  <c r="I63"/>
  <c r="J63"/>
  <c r="D63"/>
  <c r="E63"/>
  <c r="I62"/>
  <c r="J62"/>
  <c r="D62"/>
  <c r="E62"/>
  <c r="I61"/>
  <c r="J61"/>
  <c r="D61"/>
  <c r="E61"/>
  <c r="I60"/>
  <c r="J60"/>
  <c r="D60"/>
  <c r="E60"/>
  <c r="I59"/>
  <c r="J59"/>
  <c r="D59"/>
  <c r="E59"/>
  <c r="I58"/>
  <c r="J58"/>
  <c r="D58"/>
  <c r="E58"/>
  <c r="I57"/>
  <c r="J57"/>
  <c r="D57"/>
  <c r="E57"/>
  <c r="I56"/>
  <c r="J56"/>
  <c r="D56"/>
  <c r="E56"/>
  <c r="I55"/>
  <c r="J55"/>
  <c r="D55"/>
  <c r="E55"/>
  <c r="I54"/>
  <c r="J54"/>
  <c r="D54"/>
  <c r="E54"/>
  <c r="I53"/>
  <c r="J53"/>
  <c r="D53"/>
  <c r="E53"/>
  <c r="I52"/>
  <c r="J52"/>
  <c r="D52"/>
  <c r="E52"/>
  <c r="I51"/>
  <c r="J51"/>
  <c r="D51"/>
  <c r="E51"/>
  <c r="I50"/>
  <c r="J50"/>
  <c r="D50"/>
  <c r="E50"/>
  <c r="I49"/>
  <c r="J49"/>
  <c r="D49"/>
  <c r="E49"/>
  <c r="I48"/>
  <c r="J48"/>
  <c r="D48"/>
  <c r="E48"/>
  <c r="I47"/>
  <c r="J47"/>
  <c r="D47"/>
  <c r="E47"/>
  <c r="I46"/>
  <c r="J46"/>
  <c r="D46"/>
  <c r="E46"/>
  <c r="I45"/>
  <c r="J45"/>
  <c r="D45"/>
  <c r="E45"/>
  <c r="I44"/>
  <c r="J44"/>
  <c r="D44"/>
  <c r="E44"/>
  <c r="I43"/>
  <c r="J43"/>
  <c r="D43"/>
  <c r="E43"/>
  <c r="I42"/>
  <c r="J42"/>
  <c r="D42"/>
  <c r="E42"/>
  <c r="I41"/>
  <c r="J41"/>
  <c r="D41"/>
  <c r="E41"/>
  <c r="I40"/>
  <c r="J40"/>
  <c r="D40"/>
  <c r="E40"/>
  <c r="I39"/>
  <c r="J39"/>
  <c r="D39"/>
  <c r="E39"/>
  <c r="I38"/>
  <c r="J38"/>
  <c r="D38"/>
  <c r="E38"/>
  <c r="I37"/>
  <c r="J37"/>
  <c r="D37"/>
  <c r="E37"/>
  <c r="I36"/>
  <c r="J36"/>
  <c r="D36"/>
  <c r="E36"/>
  <c r="I35"/>
  <c r="J35"/>
  <c r="D35"/>
  <c r="E35"/>
  <c r="I34"/>
  <c r="J34"/>
  <c r="D34"/>
  <c r="E34"/>
  <c r="I33"/>
  <c r="J33"/>
  <c r="D33"/>
  <c r="E33"/>
  <c r="I32"/>
  <c r="J32"/>
  <c r="D32"/>
  <c r="E32"/>
  <c r="I31"/>
  <c r="J31"/>
  <c r="D31"/>
  <c r="E31"/>
  <c r="I30"/>
  <c r="J30"/>
  <c r="D30"/>
  <c r="E30"/>
  <c r="I29"/>
  <c r="J29"/>
  <c r="D29"/>
  <c r="E29"/>
  <c r="I28"/>
  <c r="J28"/>
  <c r="D28"/>
  <c r="E28"/>
  <c r="I27"/>
  <c r="J27"/>
  <c r="D27"/>
  <c r="E27"/>
  <c r="I26"/>
  <c r="J26"/>
  <c r="D26"/>
  <c r="E26"/>
  <c r="I25"/>
  <c r="J25"/>
  <c r="D25"/>
  <c r="E25"/>
  <c r="I24"/>
  <c r="J24"/>
  <c r="D24"/>
  <c r="E24"/>
  <c r="I23"/>
  <c r="J23"/>
  <c r="D23"/>
  <c r="E23"/>
  <c r="I22"/>
  <c r="J22"/>
  <c r="D22"/>
  <c r="E22"/>
  <c r="I21"/>
  <c r="J21"/>
  <c r="D21"/>
  <c r="E21"/>
  <c r="I20"/>
  <c r="J20"/>
  <c r="D20"/>
  <c r="E20"/>
  <c r="I19"/>
  <c r="J19"/>
  <c r="D19"/>
  <c r="E19"/>
  <c r="I18"/>
  <c r="J18"/>
  <c r="D18"/>
  <c r="E18"/>
  <c r="I17"/>
  <c r="J17"/>
  <c r="D17"/>
  <c r="E17"/>
  <c r="I16"/>
  <c r="J16"/>
  <c r="D16"/>
  <c r="E16"/>
  <c r="I15"/>
  <c r="J15"/>
  <c r="D15"/>
  <c r="E15"/>
  <c r="I14"/>
  <c r="J14"/>
  <c r="D14"/>
  <c r="E14"/>
  <c r="I13"/>
  <c r="J13"/>
  <c r="D13"/>
  <c r="E13"/>
  <c r="I12"/>
  <c r="J12"/>
  <c r="D12"/>
  <c r="E12"/>
  <c r="I11"/>
  <c r="J11"/>
  <c r="D11"/>
  <c r="E11"/>
  <c r="I10"/>
  <c r="J10"/>
  <c r="D10"/>
  <c r="E10"/>
  <c r="J7" i="29"/>
  <c r="O4"/>
  <c r="P4"/>
  <c r="H7"/>
  <c r="F7"/>
  <c r="D7"/>
  <c r="B7"/>
  <c r="I109"/>
  <c r="J109"/>
  <c r="D109"/>
  <c r="E109"/>
  <c r="I108"/>
  <c r="J108"/>
  <c r="D108"/>
  <c r="E108"/>
  <c r="I107"/>
  <c r="J107"/>
  <c r="D107"/>
  <c r="E107"/>
  <c r="I106"/>
  <c r="J106"/>
  <c r="D106"/>
  <c r="E106"/>
  <c r="I105"/>
  <c r="J105"/>
  <c r="D105"/>
  <c r="E105"/>
  <c r="I104"/>
  <c r="J104"/>
  <c r="D104"/>
  <c r="E104"/>
  <c r="I103"/>
  <c r="J103"/>
  <c r="D103"/>
  <c r="E103"/>
  <c r="I102"/>
  <c r="J102"/>
  <c r="D102"/>
  <c r="E102"/>
  <c r="J101"/>
  <c r="I101"/>
  <c r="D101"/>
  <c r="E101"/>
  <c r="J100"/>
  <c r="I100"/>
  <c r="D100"/>
  <c r="E100"/>
  <c r="I99"/>
  <c r="J99"/>
  <c r="D99"/>
  <c r="E99"/>
  <c r="I98"/>
  <c r="J98"/>
  <c r="D98"/>
  <c r="E98"/>
  <c r="I97"/>
  <c r="J97"/>
  <c r="D97"/>
  <c r="E97"/>
  <c r="J96"/>
  <c r="I96"/>
  <c r="D96"/>
  <c r="E96"/>
  <c r="I95"/>
  <c r="J95"/>
  <c r="D95"/>
  <c r="E95"/>
  <c r="I94"/>
  <c r="J94"/>
  <c r="D94"/>
  <c r="E94"/>
  <c r="I93"/>
  <c r="J93"/>
  <c r="D93"/>
  <c r="E93"/>
  <c r="I92"/>
  <c r="J92"/>
  <c r="D92"/>
  <c r="E92"/>
  <c r="J91"/>
  <c r="I91"/>
  <c r="D91"/>
  <c r="E91"/>
  <c r="I90"/>
  <c r="J90"/>
  <c r="D90"/>
  <c r="E90"/>
  <c r="J89"/>
  <c r="I89"/>
  <c r="D89"/>
  <c r="E89"/>
  <c r="I88"/>
  <c r="J88"/>
  <c r="D88"/>
  <c r="E88"/>
  <c r="I87"/>
  <c r="J87"/>
  <c r="D87"/>
  <c r="E87"/>
  <c r="I86"/>
  <c r="J86"/>
  <c r="D86"/>
  <c r="E86"/>
  <c r="I85"/>
  <c r="J85"/>
  <c r="D85"/>
  <c r="E85"/>
  <c r="I84"/>
  <c r="J84"/>
  <c r="D84"/>
  <c r="E84"/>
  <c r="J83"/>
  <c r="I83"/>
  <c r="D83"/>
  <c r="E83"/>
  <c r="I82"/>
  <c r="J82"/>
  <c r="D82"/>
  <c r="E82"/>
  <c r="I81"/>
  <c r="J81"/>
  <c r="D81"/>
  <c r="E81"/>
  <c r="I80"/>
  <c r="J80"/>
  <c r="D80"/>
  <c r="E80"/>
  <c r="I79"/>
  <c r="J79"/>
  <c r="D79"/>
  <c r="E79"/>
  <c r="I78"/>
  <c r="J78"/>
  <c r="D78"/>
  <c r="E78"/>
  <c r="I77"/>
  <c r="J77"/>
  <c r="D77"/>
  <c r="E77"/>
  <c r="I76"/>
  <c r="J76"/>
  <c r="D76"/>
  <c r="E76"/>
  <c r="I75"/>
  <c r="J75"/>
  <c r="D75"/>
  <c r="E75"/>
  <c r="I74"/>
  <c r="J74"/>
  <c r="D74"/>
  <c r="E74"/>
  <c r="I73"/>
  <c r="J73"/>
  <c r="D73"/>
  <c r="E73"/>
  <c r="I72"/>
  <c r="J72"/>
  <c r="D72"/>
  <c r="E72"/>
  <c r="I71"/>
  <c r="J71"/>
  <c r="D71"/>
  <c r="E71"/>
  <c r="I70"/>
  <c r="J70"/>
  <c r="D70"/>
  <c r="E70"/>
  <c r="J69"/>
  <c r="I69"/>
  <c r="D69"/>
  <c r="E69"/>
  <c r="J68"/>
  <c r="I68"/>
  <c r="D68"/>
  <c r="E68"/>
  <c r="I67"/>
  <c r="J67"/>
  <c r="D67"/>
  <c r="E67"/>
  <c r="I66"/>
  <c r="J66"/>
  <c r="D66"/>
  <c r="E66"/>
  <c r="I65"/>
  <c r="J65"/>
  <c r="D65"/>
  <c r="E65"/>
  <c r="I64"/>
  <c r="J64"/>
  <c r="D64"/>
  <c r="E64"/>
  <c r="I63"/>
  <c r="J63"/>
  <c r="D63"/>
  <c r="E63"/>
  <c r="I62"/>
  <c r="J62"/>
  <c r="D62"/>
  <c r="E62"/>
  <c r="I61"/>
  <c r="J61"/>
  <c r="D61"/>
  <c r="E61"/>
  <c r="I60"/>
  <c r="J60"/>
  <c r="D60"/>
  <c r="E60"/>
  <c r="I59"/>
  <c r="J59"/>
  <c r="D59"/>
  <c r="E59"/>
  <c r="I58"/>
  <c r="J58"/>
  <c r="D58"/>
  <c r="E58"/>
  <c r="I57"/>
  <c r="J57"/>
  <c r="D57"/>
  <c r="E57"/>
  <c r="J56"/>
  <c r="I56"/>
  <c r="D56"/>
  <c r="E56"/>
  <c r="I55"/>
  <c r="J55"/>
  <c r="D55"/>
  <c r="E55"/>
  <c r="I54"/>
  <c r="J54"/>
  <c r="D54"/>
  <c r="E54"/>
  <c r="I53"/>
  <c r="J53"/>
  <c r="D53"/>
  <c r="E53"/>
  <c r="J52"/>
  <c r="I52"/>
  <c r="D52"/>
  <c r="E52"/>
  <c r="I51"/>
  <c r="J51"/>
  <c r="D51"/>
  <c r="E51"/>
  <c r="I50"/>
  <c r="J50"/>
  <c r="D50"/>
  <c r="E50"/>
  <c r="I49"/>
  <c r="J49"/>
  <c r="D49"/>
  <c r="E49"/>
  <c r="J48"/>
  <c r="I48"/>
  <c r="D48"/>
  <c r="E48"/>
  <c r="J47"/>
  <c r="I47"/>
  <c r="D47"/>
  <c r="E47"/>
  <c r="I46"/>
  <c r="J46"/>
  <c r="D46"/>
  <c r="E46"/>
  <c r="I45"/>
  <c r="J45"/>
  <c r="D45"/>
  <c r="E45"/>
  <c r="I44"/>
  <c r="J44"/>
  <c r="D44"/>
  <c r="E44"/>
  <c r="I43"/>
  <c r="J43"/>
  <c r="D43"/>
  <c r="E43"/>
  <c r="I42"/>
  <c r="J42"/>
  <c r="D42"/>
  <c r="E42"/>
  <c r="I41"/>
  <c r="J41"/>
  <c r="D41"/>
  <c r="E41"/>
  <c r="I40"/>
  <c r="J40"/>
  <c r="D40"/>
  <c r="E40"/>
  <c r="I39"/>
  <c r="J39"/>
  <c r="D39"/>
  <c r="E39"/>
  <c r="I38"/>
  <c r="J38"/>
  <c r="D38"/>
  <c r="E38"/>
  <c r="I37"/>
  <c r="J37"/>
  <c r="D37"/>
  <c r="E37"/>
  <c r="I36"/>
  <c r="J36"/>
  <c r="D36"/>
  <c r="E36"/>
  <c r="I35"/>
  <c r="J35"/>
  <c r="D35"/>
  <c r="E35"/>
  <c r="I34"/>
  <c r="J34"/>
  <c r="D34"/>
  <c r="E34"/>
  <c r="I33"/>
  <c r="J33"/>
  <c r="D33"/>
  <c r="E33"/>
  <c r="I32"/>
  <c r="J32"/>
  <c r="D32"/>
  <c r="E32"/>
  <c r="J31"/>
  <c r="I31"/>
  <c r="D31"/>
  <c r="E31"/>
  <c r="I30"/>
  <c r="J30"/>
  <c r="D30"/>
  <c r="E30"/>
  <c r="I29"/>
  <c r="J29"/>
  <c r="D29"/>
  <c r="E29"/>
  <c r="I28"/>
  <c r="J28"/>
  <c r="D28"/>
  <c r="E28"/>
  <c r="I27"/>
  <c r="J27"/>
  <c r="D27"/>
  <c r="E27"/>
  <c r="I26"/>
  <c r="J26"/>
  <c r="D26"/>
  <c r="E26"/>
  <c r="J25"/>
  <c r="I25"/>
  <c r="D25"/>
  <c r="E25"/>
  <c r="I24"/>
  <c r="J24"/>
  <c r="D24"/>
  <c r="E24"/>
  <c r="I23"/>
  <c r="J23"/>
  <c r="D23"/>
  <c r="E23"/>
  <c r="I22"/>
  <c r="J22"/>
  <c r="D22"/>
  <c r="E22"/>
  <c r="I21"/>
  <c r="J21"/>
  <c r="D21"/>
  <c r="E21"/>
  <c r="I20"/>
  <c r="J20"/>
  <c r="D20"/>
  <c r="E20"/>
  <c r="I19"/>
  <c r="J19"/>
  <c r="D19"/>
  <c r="E19"/>
  <c r="J18"/>
  <c r="I18"/>
  <c r="D18"/>
  <c r="E18"/>
  <c r="I17"/>
  <c r="J17"/>
  <c r="D17"/>
  <c r="E17"/>
  <c r="I16"/>
  <c r="J16"/>
  <c r="D16"/>
  <c r="E16"/>
  <c r="I15"/>
  <c r="J15"/>
  <c r="E15"/>
  <c r="D15"/>
  <c r="I14"/>
  <c r="J14"/>
  <c r="D14"/>
  <c r="E14"/>
  <c r="I13"/>
  <c r="J13"/>
  <c r="D13"/>
  <c r="E13"/>
  <c r="I12"/>
  <c r="J12"/>
  <c r="D12"/>
  <c r="E12"/>
  <c r="I11"/>
  <c r="J11"/>
  <c r="D11"/>
  <c r="E11"/>
  <c r="I10"/>
  <c r="J10"/>
  <c r="E10"/>
  <c r="D10"/>
  <c r="M14"/>
  <c r="N39" i="28"/>
  <c r="L39"/>
  <c r="J39"/>
  <c r="H39"/>
  <c r="N37"/>
  <c r="L37"/>
  <c r="J37"/>
  <c r="H37"/>
  <c r="N36"/>
  <c r="L36"/>
  <c r="J36"/>
  <c r="H36"/>
  <c r="F36"/>
  <c r="N35"/>
  <c r="L35"/>
  <c r="J35"/>
  <c r="H35"/>
  <c r="F35"/>
  <c r="N34"/>
  <c r="L34"/>
  <c r="J34"/>
  <c r="H34"/>
  <c r="F34"/>
  <c r="N33"/>
  <c r="L33"/>
  <c r="J33"/>
  <c r="H33"/>
  <c r="F33"/>
  <c r="N32"/>
  <c r="L32"/>
  <c r="J32"/>
  <c r="H32"/>
  <c r="F32"/>
  <c r="N31"/>
  <c r="L31"/>
  <c r="J31"/>
  <c r="H31"/>
  <c r="F31"/>
  <c r="N30"/>
  <c r="L30"/>
  <c r="J30"/>
  <c r="H30"/>
  <c r="F30"/>
  <c r="N29"/>
  <c r="L29"/>
  <c r="J29"/>
  <c r="H29"/>
  <c r="F29"/>
  <c r="N13"/>
  <c r="L13"/>
  <c r="J13"/>
  <c r="H13"/>
  <c r="F13"/>
  <c r="N12"/>
  <c r="L12"/>
  <c r="J12"/>
  <c r="H12"/>
  <c r="F12"/>
  <c r="N11"/>
  <c r="L11"/>
  <c r="J11"/>
  <c r="H11"/>
  <c r="N8"/>
  <c r="L8"/>
  <c r="J8"/>
  <c r="H8"/>
  <c r="F8"/>
  <c r="N7"/>
  <c r="L7"/>
  <c r="J7"/>
  <c r="H7"/>
  <c r="F7"/>
  <c r="N6"/>
  <c r="L6"/>
  <c r="J6"/>
  <c r="H6"/>
  <c r="F6"/>
  <c r="N5"/>
  <c r="L5"/>
  <c r="J5"/>
  <c r="H5"/>
  <c r="F5"/>
  <c r="N4"/>
  <c r="L4"/>
  <c r="J4"/>
  <c r="H4"/>
  <c r="F4"/>
  <c r="T39"/>
  <c r="Q39"/>
  <c r="P39"/>
  <c r="O39"/>
  <c r="T37"/>
  <c r="Q37"/>
  <c r="P37"/>
  <c r="O37"/>
  <c r="T36"/>
  <c r="Q36"/>
  <c r="P36"/>
  <c r="O36"/>
  <c r="T35"/>
  <c r="Q35"/>
  <c r="P35"/>
  <c r="O35"/>
  <c r="T34"/>
  <c r="Q34"/>
  <c r="P34"/>
  <c r="T33"/>
  <c r="Q33"/>
  <c r="P33"/>
  <c r="T32"/>
  <c r="T13"/>
  <c r="Q13"/>
  <c r="P13"/>
  <c r="T12"/>
  <c r="Q12"/>
  <c r="P12"/>
  <c r="T11"/>
  <c r="Q11"/>
  <c r="P11"/>
  <c r="T8"/>
  <c r="Q8"/>
  <c r="P8"/>
  <c r="T7"/>
  <c r="Q7"/>
  <c r="P7"/>
  <c r="T6"/>
  <c r="Q6"/>
  <c r="P6"/>
  <c r="T5"/>
  <c r="O5" i="37"/>
  <c r="P5"/>
  <c r="M10"/>
  <c r="M12"/>
  <c r="O7"/>
  <c r="P7"/>
  <c r="O4"/>
  <c r="P4"/>
  <c r="O5" i="38"/>
  <c r="P5"/>
  <c r="O4"/>
  <c r="P4"/>
  <c r="M12"/>
  <c r="O6"/>
  <c r="P6"/>
  <c r="O7"/>
  <c r="P7"/>
  <c r="O4" i="39"/>
  <c r="P4"/>
  <c r="O6"/>
  <c r="P6"/>
  <c r="O5"/>
  <c r="P5"/>
  <c r="M12"/>
  <c r="O7"/>
  <c r="P7"/>
  <c r="O3" i="41"/>
  <c r="P3"/>
  <c r="M12"/>
  <c r="M9"/>
  <c r="O7"/>
  <c r="P7"/>
  <c r="O4"/>
  <c r="P4"/>
  <c r="M12" i="43"/>
  <c r="O6"/>
  <c r="P6"/>
  <c r="O7"/>
  <c r="P7"/>
  <c r="O5" i="45"/>
  <c r="P5"/>
  <c r="M12"/>
  <c r="O3"/>
  <c r="M12" i="46"/>
  <c r="O4"/>
  <c r="P4"/>
  <c r="O7" i="50"/>
  <c r="P7"/>
  <c r="O5"/>
  <c r="P5"/>
  <c r="F110"/>
  <c r="C110"/>
  <c r="M9"/>
  <c r="M13"/>
  <c r="O6"/>
  <c r="P6"/>
  <c r="M8"/>
  <c r="M10"/>
  <c r="M14"/>
  <c r="O4"/>
  <c r="P4"/>
  <c r="M11"/>
  <c r="F110" i="49"/>
  <c r="C110"/>
  <c r="O3"/>
  <c r="P3"/>
  <c r="M9"/>
  <c r="M13"/>
  <c r="O6"/>
  <c r="P6"/>
  <c r="M10"/>
  <c r="M11"/>
  <c r="O7"/>
  <c r="P7"/>
  <c r="F110" i="48"/>
  <c r="C110"/>
  <c r="O3"/>
  <c r="M9"/>
  <c r="M13"/>
  <c r="O6"/>
  <c r="P6"/>
  <c r="M10"/>
  <c r="M11"/>
  <c r="F110" i="47"/>
  <c r="C110"/>
  <c r="M9"/>
  <c r="M13"/>
  <c r="M8"/>
  <c r="M10"/>
  <c r="M14"/>
  <c r="O4"/>
  <c r="P4"/>
  <c r="M15"/>
  <c r="M11"/>
  <c r="C110" i="46"/>
  <c r="O3"/>
  <c r="M9"/>
  <c r="M13"/>
  <c r="O6"/>
  <c r="P6"/>
  <c r="M10"/>
  <c r="M11"/>
  <c r="O7"/>
  <c r="P7"/>
  <c r="F110" i="45"/>
  <c r="C110"/>
  <c r="M15"/>
  <c r="O6"/>
  <c r="P6"/>
  <c r="M10"/>
  <c r="O4"/>
  <c r="P4"/>
  <c r="M11"/>
  <c r="M13"/>
  <c r="F110" i="44"/>
  <c r="C110"/>
  <c r="O3"/>
  <c r="P3"/>
  <c r="M15"/>
  <c r="M9"/>
  <c r="M13"/>
  <c r="M8"/>
  <c r="M10"/>
  <c r="M11"/>
  <c r="F110" i="43"/>
  <c r="C110"/>
  <c r="O3"/>
  <c r="P3"/>
  <c r="M9"/>
  <c r="M13"/>
  <c r="M8"/>
  <c r="M10"/>
  <c r="M11"/>
  <c r="F110" i="42"/>
  <c r="C110"/>
  <c r="O3"/>
  <c r="P3"/>
  <c r="M15"/>
  <c r="M9"/>
  <c r="M13"/>
  <c r="M8"/>
  <c r="M10"/>
  <c r="M11"/>
  <c r="F110" i="41"/>
  <c r="C110"/>
  <c r="O6"/>
  <c r="P6"/>
  <c r="M8"/>
  <c r="M14"/>
  <c r="M11"/>
  <c r="M13"/>
  <c r="M10"/>
  <c r="F110" i="40"/>
  <c r="C110"/>
  <c r="O3"/>
  <c r="P3"/>
  <c r="M15"/>
  <c r="M9"/>
  <c r="M13"/>
  <c r="M8"/>
  <c r="M10"/>
  <c r="M11"/>
  <c r="F110" i="39"/>
  <c r="C110"/>
  <c r="O3"/>
  <c r="P3"/>
  <c r="M9"/>
  <c r="M13"/>
  <c r="M8"/>
  <c r="M10"/>
  <c r="M11"/>
  <c r="F110" i="38"/>
  <c r="C110"/>
  <c r="O3"/>
  <c r="P3"/>
  <c r="M9"/>
  <c r="M13"/>
  <c r="M8"/>
  <c r="M10"/>
  <c r="M11"/>
  <c r="F110" i="37"/>
  <c r="C110"/>
  <c r="O6"/>
  <c r="P6"/>
  <c r="O3"/>
  <c r="P3"/>
  <c r="M9"/>
  <c r="M13"/>
  <c r="M8"/>
  <c r="M11"/>
  <c r="F110" i="36"/>
  <c r="C110"/>
  <c r="M5"/>
  <c r="M9"/>
  <c r="M13"/>
  <c r="O6"/>
  <c r="P6"/>
  <c r="M8"/>
  <c r="M10"/>
  <c r="M14"/>
  <c r="O4"/>
  <c r="P4"/>
  <c r="M11"/>
  <c r="F110" i="35"/>
  <c r="C110"/>
  <c r="O6"/>
  <c r="P6"/>
  <c r="M15"/>
  <c r="M14"/>
  <c r="M11"/>
  <c r="M13"/>
  <c r="M8"/>
  <c r="M10"/>
  <c r="F110" i="34"/>
  <c r="C110"/>
  <c r="O3"/>
  <c r="P3"/>
  <c r="M9"/>
  <c r="M13"/>
  <c r="O4"/>
  <c r="P4"/>
  <c r="M11"/>
  <c r="M8"/>
  <c r="O7" i="33"/>
  <c r="P7"/>
  <c r="M10"/>
  <c r="M12"/>
  <c r="O4"/>
  <c r="P4"/>
  <c r="O3"/>
  <c r="P3"/>
  <c r="O6"/>
  <c r="P6"/>
  <c r="M9"/>
  <c r="O5"/>
  <c r="P5"/>
  <c r="M8"/>
  <c r="D110" i="32"/>
  <c r="M9"/>
  <c r="O3"/>
  <c r="O4"/>
  <c r="P4"/>
  <c r="I110"/>
  <c r="O5"/>
  <c r="P5"/>
  <c r="M13"/>
  <c r="M12"/>
  <c r="O6"/>
  <c r="P6"/>
  <c r="O7"/>
  <c r="P7"/>
  <c r="M10"/>
  <c r="O5" i="31"/>
  <c r="P5"/>
  <c r="M9"/>
  <c r="I110"/>
  <c r="D110"/>
  <c r="O4"/>
  <c r="P4"/>
  <c r="M12"/>
  <c r="O3"/>
  <c r="O7"/>
  <c r="P7"/>
  <c r="M11"/>
  <c r="M10"/>
  <c r="O6"/>
  <c r="P6"/>
  <c r="D110" i="30"/>
  <c r="M10"/>
  <c r="O4"/>
  <c r="P4"/>
  <c r="M13"/>
  <c r="M11"/>
  <c r="M9"/>
  <c r="O6"/>
  <c r="P6"/>
  <c r="I110"/>
  <c r="O7"/>
  <c r="P7"/>
  <c r="O5"/>
  <c r="P5"/>
  <c r="O3"/>
  <c r="M12"/>
  <c r="O3" i="29"/>
  <c r="P3"/>
  <c r="M12"/>
  <c r="M11"/>
  <c r="J110"/>
  <c r="E110"/>
  <c r="O6"/>
  <c r="P6"/>
  <c r="O5"/>
  <c r="P5"/>
  <c r="M9"/>
  <c r="M13"/>
  <c r="M8"/>
  <c r="O7"/>
  <c r="P7"/>
  <c r="M10"/>
  <c r="M7" i="16"/>
  <c r="M13" i="22"/>
  <c r="M12"/>
  <c r="M11"/>
  <c r="M10"/>
  <c r="M9"/>
  <c r="M8"/>
  <c r="O7"/>
  <c r="P7"/>
  <c r="O6"/>
  <c r="P6"/>
  <c r="O5"/>
  <c r="P5"/>
  <c r="O4"/>
  <c r="P4"/>
  <c r="O3"/>
  <c r="M13" i="25"/>
  <c r="M12"/>
  <c r="M11"/>
  <c r="M10"/>
  <c r="M9"/>
  <c r="M8"/>
  <c r="P7"/>
  <c r="O7"/>
  <c r="O6"/>
  <c r="P6"/>
  <c r="O5"/>
  <c r="P5"/>
  <c r="O4"/>
  <c r="P4"/>
  <c r="O3"/>
  <c r="M13" i="24"/>
  <c r="M12"/>
  <c r="M11"/>
  <c r="M10"/>
  <c r="M9"/>
  <c r="M8"/>
  <c r="O7"/>
  <c r="P7"/>
  <c r="O6"/>
  <c r="P6"/>
  <c r="O5"/>
  <c r="P5"/>
  <c r="P4"/>
  <c r="O4"/>
  <c r="O3"/>
  <c r="M13" i="23"/>
  <c r="M12"/>
  <c r="M11"/>
  <c r="M10"/>
  <c r="M9"/>
  <c r="O7"/>
  <c r="P7"/>
  <c r="O6"/>
  <c r="P6"/>
  <c r="O5"/>
  <c r="P5"/>
  <c r="O4"/>
  <c r="P4"/>
  <c r="O3"/>
  <c r="M13" i="14"/>
  <c r="M12"/>
  <c r="M11"/>
  <c r="M10"/>
  <c r="M9"/>
  <c r="O7"/>
  <c r="P7"/>
  <c r="O6"/>
  <c r="P6"/>
  <c r="O5"/>
  <c r="P5"/>
  <c r="O4"/>
  <c r="P4"/>
  <c r="O3"/>
  <c r="M13" i="15"/>
  <c r="M12"/>
  <c r="M11"/>
  <c r="M10"/>
  <c r="M9"/>
  <c r="M8"/>
  <c r="O7"/>
  <c r="P7"/>
  <c r="O6"/>
  <c r="P6"/>
  <c r="O5"/>
  <c r="P5"/>
  <c r="P4"/>
  <c r="M15"/>
  <c r="O4"/>
  <c r="O3"/>
  <c r="M13" i="20"/>
  <c r="M12"/>
  <c r="M11"/>
  <c r="M10"/>
  <c r="M9"/>
  <c r="M8"/>
  <c r="O7"/>
  <c r="P7"/>
  <c r="P6"/>
  <c r="O6"/>
  <c r="O5"/>
  <c r="P5"/>
  <c r="P4"/>
  <c r="O4"/>
  <c r="O3"/>
  <c r="M13" i="21"/>
  <c r="M12"/>
  <c r="M11"/>
  <c r="M10"/>
  <c r="M9"/>
  <c r="M8"/>
  <c r="O7"/>
  <c r="P7"/>
  <c r="O6"/>
  <c r="P6"/>
  <c r="O5"/>
  <c r="P5"/>
  <c r="P4"/>
  <c r="O4"/>
  <c r="O3"/>
  <c r="M13" i="17"/>
  <c r="M12"/>
  <c r="M11"/>
  <c r="M10"/>
  <c r="M9"/>
  <c r="O7"/>
  <c r="P7"/>
  <c r="O6"/>
  <c r="P6"/>
  <c r="O5"/>
  <c r="P5"/>
  <c r="P4"/>
  <c r="M15"/>
  <c r="O4"/>
  <c r="O3"/>
  <c r="M13" i="8"/>
  <c r="M12"/>
  <c r="M11"/>
  <c r="M10"/>
  <c r="M9"/>
  <c r="O7"/>
  <c r="P7"/>
  <c r="O6"/>
  <c r="P6"/>
  <c r="O5"/>
  <c r="P5"/>
  <c r="O4"/>
  <c r="P4"/>
  <c r="O3"/>
  <c r="M14" i="9"/>
  <c r="M13"/>
  <c r="M12"/>
  <c r="M11"/>
  <c r="M10"/>
  <c r="M9"/>
  <c r="M8"/>
  <c r="O7"/>
  <c r="P7"/>
  <c r="O6"/>
  <c r="P6"/>
  <c r="O5"/>
  <c r="P5"/>
  <c r="P4"/>
  <c r="O4"/>
  <c r="P3"/>
  <c r="M15"/>
  <c r="O3"/>
  <c r="J7" i="1"/>
  <c r="H7"/>
  <c r="F7"/>
  <c r="D7"/>
  <c r="M8"/>
  <c r="B7"/>
  <c r="O3"/>
  <c r="P3"/>
  <c r="M15" i="34"/>
  <c r="M15" i="36"/>
  <c r="M15" i="38"/>
  <c r="M15" i="39"/>
  <c r="M15" i="41"/>
  <c r="M15" i="43"/>
  <c r="M15" i="50"/>
  <c r="M5"/>
  <c r="M5" i="49"/>
  <c r="M15"/>
  <c r="M5" i="48"/>
  <c r="M15"/>
  <c r="M5" i="47"/>
  <c r="M5" i="46"/>
  <c r="M15"/>
  <c r="M5" i="45"/>
  <c r="M5" i="44"/>
  <c r="M5" i="43"/>
  <c r="M5" i="42"/>
  <c r="M5" i="41"/>
  <c r="M5" i="40"/>
  <c r="M5" i="39"/>
  <c r="M5" i="38"/>
  <c r="M5" i="37"/>
  <c r="M15"/>
  <c r="M5" i="35"/>
  <c r="M5" i="34"/>
  <c r="M15" i="33"/>
  <c r="M5" i="32"/>
  <c r="M15"/>
  <c r="M5" i="31"/>
  <c r="M15"/>
  <c r="M15" i="30"/>
  <c r="M5"/>
  <c r="M15" i="29"/>
  <c r="M5"/>
  <c r="M12" i="1"/>
  <c r="M15" i="8"/>
  <c r="M15" i="21"/>
  <c r="M15" i="20"/>
  <c r="M15" i="14"/>
  <c r="M15" i="24"/>
  <c r="M15" i="25"/>
  <c r="O5" i="1"/>
  <c r="P5"/>
  <c r="M15" i="23"/>
  <c r="M15" i="22"/>
  <c r="O6" i="1"/>
  <c r="P6"/>
  <c r="O7"/>
  <c r="P7"/>
  <c r="M13"/>
  <c r="M10"/>
  <c r="M9"/>
  <c r="M11"/>
  <c r="O4"/>
  <c r="P4"/>
  <c r="M14"/>
  <c r="M15"/>
  <c r="J7" i="10"/>
  <c r="H7"/>
  <c r="F7"/>
  <c r="D7"/>
  <c r="B7"/>
  <c r="J7" i="11"/>
  <c r="H7"/>
  <c r="F7"/>
  <c r="D7"/>
  <c r="B7"/>
  <c r="J7" i="12"/>
  <c r="H7"/>
  <c r="F7"/>
  <c r="D7"/>
  <c r="B7"/>
  <c r="J7" i="16"/>
  <c r="H7"/>
  <c r="F7"/>
  <c r="D7"/>
  <c r="B7"/>
  <c r="J7" i="13"/>
  <c r="H7"/>
  <c r="F7"/>
  <c r="D7"/>
  <c r="B7"/>
  <c r="I103" i="23"/>
  <c r="I96"/>
  <c r="J96"/>
  <c r="I108"/>
  <c r="I99"/>
  <c r="I100"/>
  <c r="J109" i="25"/>
  <c r="I109"/>
  <c r="D109"/>
  <c r="E109"/>
  <c r="I108"/>
  <c r="J108"/>
  <c r="E108"/>
  <c r="D108"/>
  <c r="I107"/>
  <c r="J107"/>
  <c r="D107"/>
  <c r="E107"/>
  <c r="I106"/>
  <c r="J106"/>
  <c r="D106"/>
  <c r="E106"/>
  <c r="I105"/>
  <c r="J105"/>
  <c r="D105"/>
  <c r="E105"/>
  <c r="I104"/>
  <c r="J104"/>
  <c r="D104"/>
  <c r="E104"/>
  <c r="I103"/>
  <c r="J103"/>
  <c r="D103"/>
  <c r="E103"/>
  <c r="I102"/>
  <c r="J102"/>
  <c r="D102"/>
  <c r="E102"/>
  <c r="J101"/>
  <c r="D101"/>
  <c r="E101"/>
  <c r="I100"/>
  <c r="J100"/>
  <c r="E100"/>
  <c r="D100"/>
  <c r="I99"/>
  <c r="J99"/>
  <c r="D99"/>
  <c r="E99"/>
  <c r="I98"/>
  <c r="J98"/>
  <c r="D98"/>
  <c r="E98"/>
  <c r="I97"/>
  <c r="J97"/>
  <c r="D97"/>
  <c r="E97"/>
  <c r="I96"/>
  <c r="J96"/>
  <c r="D96"/>
  <c r="E96"/>
  <c r="I95"/>
  <c r="J95"/>
  <c r="D95"/>
  <c r="E95"/>
  <c r="I94"/>
  <c r="J94"/>
  <c r="D94"/>
  <c r="E94"/>
  <c r="I93"/>
  <c r="J93"/>
  <c r="D93"/>
  <c r="E93"/>
  <c r="I92"/>
  <c r="J92"/>
  <c r="D92"/>
  <c r="E92"/>
  <c r="I91"/>
  <c r="J91"/>
  <c r="D91"/>
  <c r="E91"/>
  <c r="I90"/>
  <c r="J90"/>
  <c r="D90"/>
  <c r="E90"/>
  <c r="I89"/>
  <c r="J89"/>
  <c r="D89"/>
  <c r="E89"/>
  <c r="I88"/>
  <c r="J88"/>
  <c r="D88"/>
  <c r="E88"/>
  <c r="I87"/>
  <c r="J87"/>
  <c r="D87"/>
  <c r="E87"/>
  <c r="I86"/>
  <c r="J86"/>
  <c r="E86"/>
  <c r="D86"/>
  <c r="I85"/>
  <c r="J85"/>
  <c r="D85"/>
  <c r="E85"/>
  <c r="I84"/>
  <c r="J84"/>
  <c r="D84"/>
  <c r="E84"/>
  <c r="I83"/>
  <c r="J83"/>
  <c r="E83"/>
  <c r="D83"/>
  <c r="I82"/>
  <c r="J82"/>
  <c r="D82"/>
  <c r="E82"/>
  <c r="I81"/>
  <c r="J81"/>
  <c r="D81"/>
  <c r="E81"/>
  <c r="I80"/>
  <c r="J80"/>
  <c r="D80"/>
  <c r="E80"/>
  <c r="I79"/>
  <c r="J79"/>
  <c r="D79"/>
  <c r="E79"/>
  <c r="I78"/>
  <c r="J78"/>
  <c r="D78"/>
  <c r="E78"/>
  <c r="I77"/>
  <c r="J77"/>
  <c r="D77"/>
  <c r="E77"/>
  <c r="I76"/>
  <c r="J76"/>
  <c r="E76"/>
  <c r="D76"/>
  <c r="I75"/>
  <c r="J75"/>
  <c r="D75"/>
  <c r="E75"/>
  <c r="I74"/>
  <c r="J74"/>
  <c r="D74"/>
  <c r="E74"/>
  <c r="I73"/>
  <c r="J73"/>
  <c r="D73"/>
  <c r="E73"/>
  <c r="I72"/>
  <c r="J72"/>
  <c r="D72"/>
  <c r="E72"/>
  <c r="I71"/>
  <c r="J71"/>
  <c r="D71"/>
  <c r="E71"/>
  <c r="I70"/>
  <c r="J70"/>
  <c r="D70"/>
  <c r="E70"/>
  <c r="I69"/>
  <c r="J69"/>
  <c r="D69"/>
  <c r="E69"/>
  <c r="I68"/>
  <c r="J68"/>
  <c r="D68"/>
  <c r="E68"/>
  <c r="I67"/>
  <c r="J67"/>
  <c r="D67"/>
  <c r="E67"/>
  <c r="I66"/>
  <c r="J66"/>
  <c r="E66"/>
  <c r="D66"/>
  <c r="I65"/>
  <c r="J65"/>
  <c r="D65"/>
  <c r="E65"/>
  <c r="I64"/>
  <c r="J64"/>
  <c r="D64"/>
  <c r="E64"/>
  <c r="I63"/>
  <c r="J63"/>
  <c r="D63"/>
  <c r="E63"/>
  <c r="I62"/>
  <c r="J62"/>
  <c r="E62"/>
  <c r="D62"/>
  <c r="I61"/>
  <c r="J61"/>
  <c r="D61"/>
  <c r="E61"/>
  <c r="I60"/>
  <c r="J60"/>
  <c r="D60"/>
  <c r="E60"/>
  <c r="I59"/>
  <c r="J59"/>
  <c r="D59"/>
  <c r="E59"/>
  <c r="I58"/>
  <c r="J58"/>
  <c r="D58"/>
  <c r="E58"/>
  <c r="I57"/>
  <c r="J57"/>
  <c r="D57"/>
  <c r="E57"/>
  <c r="I56"/>
  <c r="J56"/>
  <c r="E56"/>
  <c r="D56"/>
  <c r="I55"/>
  <c r="J55"/>
  <c r="D55"/>
  <c r="E55"/>
  <c r="I54"/>
  <c r="J54"/>
  <c r="D54"/>
  <c r="E54"/>
  <c r="I53"/>
  <c r="J53"/>
  <c r="E53"/>
  <c r="D53"/>
  <c r="I52"/>
  <c r="J52"/>
  <c r="D52"/>
  <c r="E52"/>
  <c r="I51"/>
  <c r="J51"/>
  <c r="D51"/>
  <c r="E51"/>
  <c r="I50"/>
  <c r="J50"/>
  <c r="D50"/>
  <c r="E50"/>
  <c r="I49"/>
  <c r="J49"/>
  <c r="E49"/>
  <c r="D49"/>
  <c r="I48"/>
  <c r="J48"/>
  <c r="D48"/>
  <c r="E48"/>
  <c r="I47"/>
  <c r="J47"/>
  <c r="D47"/>
  <c r="E47"/>
  <c r="I46"/>
  <c r="J46"/>
  <c r="D46"/>
  <c r="E46"/>
  <c r="I45"/>
  <c r="J45"/>
  <c r="D45"/>
  <c r="E45"/>
  <c r="I44"/>
  <c r="J44"/>
  <c r="E44"/>
  <c r="D44"/>
  <c r="I43"/>
  <c r="J43"/>
  <c r="D43"/>
  <c r="E43"/>
  <c r="I42"/>
  <c r="J42"/>
  <c r="D42"/>
  <c r="E42"/>
  <c r="I41"/>
  <c r="J41"/>
  <c r="D41"/>
  <c r="E41"/>
  <c r="I40"/>
  <c r="J40"/>
  <c r="D40"/>
  <c r="E40"/>
  <c r="I39"/>
  <c r="J39"/>
  <c r="D39"/>
  <c r="E39"/>
  <c r="I38"/>
  <c r="J38"/>
  <c r="D38"/>
  <c r="E38"/>
  <c r="I37"/>
  <c r="J37"/>
  <c r="E37"/>
  <c r="D37"/>
  <c r="I36"/>
  <c r="J36"/>
  <c r="D36"/>
  <c r="E36"/>
  <c r="I35"/>
  <c r="J35"/>
  <c r="D35"/>
  <c r="E35"/>
  <c r="I34"/>
  <c r="J34"/>
  <c r="D34"/>
  <c r="E34"/>
  <c r="I33"/>
  <c r="J33"/>
  <c r="D33"/>
  <c r="E33"/>
  <c r="I32"/>
  <c r="J32"/>
  <c r="D32"/>
  <c r="E32"/>
  <c r="I31"/>
  <c r="J31"/>
  <c r="D31"/>
  <c r="E31"/>
  <c r="I30"/>
  <c r="J30"/>
  <c r="D30"/>
  <c r="E30"/>
  <c r="I29"/>
  <c r="J29"/>
  <c r="D29"/>
  <c r="E29"/>
  <c r="I28"/>
  <c r="J28"/>
  <c r="D28"/>
  <c r="E28"/>
  <c r="I27"/>
  <c r="J27"/>
  <c r="D27"/>
  <c r="E27"/>
  <c r="I26"/>
  <c r="J26"/>
  <c r="D26"/>
  <c r="E26"/>
  <c r="I25"/>
  <c r="J25"/>
  <c r="D25"/>
  <c r="E25"/>
  <c r="I24"/>
  <c r="J24"/>
  <c r="E24"/>
  <c r="D24"/>
  <c r="I23"/>
  <c r="J23"/>
  <c r="D23"/>
  <c r="E23"/>
  <c r="I22"/>
  <c r="J22"/>
  <c r="D22"/>
  <c r="E22"/>
  <c r="I21"/>
  <c r="J21"/>
  <c r="D21"/>
  <c r="E21"/>
  <c r="I20"/>
  <c r="J20"/>
  <c r="D20"/>
  <c r="E20"/>
  <c r="I19"/>
  <c r="J19"/>
  <c r="D19"/>
  <c r="E19"/>
  <c r="I18"/>
  <c r="J18"/>
  <c r="D18"/>
  <c r="E18"/>
  <c r="I17"/>
  <c r="J17"/>
  <c r="D17"/>
  <c r="E17"/>
  <c r="I16"/>
  <c r="J16"/>
  <c r="D16"/>
  <c r="E16"/>
  <c r="I15"/>
  <c r="J15"/>
  <c r="D15"/>
  <c r="E15"/>
  <c r="I14"/>
  <c r="J14"/>
  <c r="D14"/>
  <c r="E14"/>
  <c r="I13"/>
  <c r="J13"/>
  <c r="D13"/>
  <c r="E13"/>
  <c r="I12"/>
  <c r="J12"/>
  <c r="D12"/>
  <c r="E12"/>
  <c r="I11"/>
  <c r="J11"/>
  <c r="D11"/>
  <c r="E11"/>
  <c r="I10"/>
  <c r="J10"/>
  <c r="E10"/>
  <c r="D10"/>
  <c r="I109" i="24"/>
  <c r="J109"/>
  <c r="D109"/>
  <c r="E109"/>
  <c r="I108"/>
  <c r="J108"/>
  <c r="D108"/>
  <c r="E108"/>
  <c r="I107"/>
  <c r="J107"/>
  <c r="D107"/>
  <c r="E107"/>
  <c r="I106"/>
  <c r="J106"/>
  <c r="D106"/>
  <c r="E106"/>
  <c r="I105"/>
  <c r="J105"/>
  <c r="D105"/>
  <c r="E105"/>
  <c r="I104"/>
  <c r="J104"/>
  <c r="D104"/>
  <c r="E104"/>
  <c r="I103"/>
  <c r="J103"/>
  <c r="D103"/>
  <c r="E103"/>
  <c r="I102"/>
  <c r="J102"/>
  <c r="D102"/>
  <c r="E102"/>
  <c r="J101"/>
  <c r="D101"/>
  <c r="E101"/>
  <c r="I100"/>
  <c r="J100"/>
  <c r="D100"/>
  <c r="E100"/>
  <c r="I99"/>
  <c r="J99"/>
  <c r="D99"/>
  <c r="E99"/>
  <c r="I98"/>
  <c r="J98"/>
  <c r="E98"/>
  <c r="D98"/>
  <c r="I97"/>
  <c r="J97"/>
  <c r="D97"/>
  <c r="E97"/>
  <c r="I96"/>
  <c r="J96"/>
  <c r="D96"/>
  <c r="E96"/>
  <c r="I95"/>
  <c r="J95"/>
  <c r="D95"/>
  <c r="E95"/>
  <c r="I94"/>
  <c r="J94"/>
  <c r="D94"/>
  <c r="E94"/>
  <c r="I93"/>
  <c r="J93"/>
  <c r="D93"/>
  <c r="E93"/>
  <c r="I92"/>
  <c r="J92"/>
  <c r="D92"/>
  <c r="E92"/>
  <c r="I91"/>
  <c r="J91"/>
  <c r="D91"/>
  <c r="E91"/>
  <c r="I90"/>
  <c r="J90"/>
  <c r="E90"/>
  <c r="D90"/>
  <c r="I89"/>
  <c r="J89"/>
  <c r="D89"/>
  <c r="E89"/>
  <c r="I88"/>
  <c r="J88"/>
  <c r="E88"/>
  <c r="D88"/>
  <c r="J87"/>
  <c r="I87"/>
  <c r="E87"/>
  <c r="D87"/>
  <c r="J86"/>
  <c r="I86"/>
  <c r="E86"/>
  <c r="D86"/>
  <c r="J85"/>
  <c r="I85"/>
  <c r="D85"/>
  <c r="E85"/>
  <c r="I84"/>
  <c r="J84"/>
  <c r="D84"/>
  <c r="E84"/>
  <c r="I83"/>
  <c r="J83"/>
  <c r="D83"/>
  <c r="E83"/>
  <c r="I82"/>
  <c r="J82"/>
  <c r="E82"/>
  <c r="D82"/>
  <c r="I81"/>
  <c r="J81"/>
  <c r="D81"/>
  <c r="E81"/>
  <c r="I80"/>
  <c r="J80"/>
  <c r="D80"/>
  <c r="E80"/>
  <c r="I79"/>
  <c r="J79"/>
  <c r="D79"/>
  <c r="E79"/>
  <c r="I78"/>
  <c r="J78"/>
  <c r="D78"/>
  <c r="E78"/>
  <c r="I77"/>
  <c r="J77"/>
  <c r="D77"/>
  <c r="E77"/>
  <c r="I76"/>
  <c r="J76"/>
  <c r="D76"/>
  <c r="E76"/>
  <c r="I75"/>
  <c r="J75"/>
  <c r="E75"/>
  <c r="D75"/>
  <c r="J74"/>
  <c r="I74"/>
  <c r="D74"/>
  <c r="E74"/>
  <c r="I73"/>
  <c r="J73"/>
  <c r="D73"/>
  <c r="E73"/>
  <c r="I72"/>
  <c r="J72"/>
  <c r="D72"/>
  <c r="E72"/>
  <c r="I71"/>
  <c r="J71"/>
  <c r="D71"/>
  <c r="E71"/>
  <c r="I70"/>
  <c r="J70"/>
  <c r="E70"/>
  <c r="D70"/>
  <c r="I69"/>
  <c r="J69"/>
  <c r="D69"/>
  <c r="E69"/>
  <c r="I68"/>
  <c r="J68"/>
  <c r="D68"/>
  <c r="E68"/>
  <c r="I67"/>
  <c r="J67"/>
  <c r="D67"/>
  <c r="E67"/>
  <c r="I66"/>
  <c r="J66"/>
  <c r="D66"/>
  <c r="E66"/>
  <c r="I65"/>
  <c r="J65"/>
  <c r="D65"/>
  <c r="E65"/>
  <c r="I64"/>
  <c r="J64"/>
  <c r="D64"/>
  <c r="E64"/>
  <c r="I63"/>
  <c r="J63"/>
  <c r="D63"/>
  <c r="E63"/>
  <c r="I62"/>
  <c r="J62"/>
  <c r="D62"/>
  <c r="E62"/>
  <c r="I61"/>
  <c r="J61"/>
  <c r="D61"/>
  <c r="E61"/>
  <c r="I60"/>
  <c r="J60"/>
  <c r="D60"/>
  <c r="E60"/>
  <c r="I59"/>
  <c r="J59"/>
  <c r="D59"/>
  <c r="E59"/>
  <c r="I58"/>
  <c r="J58"/>
  <c r="D58"/>
  <c r="E58"/>
  <c r="I57"/>
  <c r="J57"/>
  <c r="D57"/>
  <c r="E57"/>
  <c r="I56"/>
  <c r="J56"/>
  <c r="D56"/>
  <c r="E56"/>
  <c r="I55"/>
  <c r="J55"/>
  <c r="D55"/>
  <c r="E55"/>
  <c r="I54"/>
  <c r="J54"/>
  <c r="D54"/>
  <c r="E54"/>
  <c r="I53"/>
  <c r="J53"/>
  <c r="D53"/>
  <c r="E53"/>
  <c r="I52"/>
  <c r="J52"/>
  <c r="D52"/>
  <c r="E52"/>
  <c r="I51"/>
  <c r="J51"/>
  <c r="D51"/>
  <c r="E51"/>
  <c r="I50"/>
  <c r="J50"/>
  <c r="D50"/>
  <c r="E50"/>
  <c r="I49"/>
  <c r="J49"/>
  <c r="D49"/>
  <c r="E49"/>
  <c r="I48"/>
  <c r="J48"/>
  <c r="E48"/>
  <c r="D48"/>
  <c r="I47"/>
  <c r="J47"/>
  <c r="D47"/>
  <c r="E47"/>
  <c r="I46"/>
  <c r="J46"/>
  <c r="D46"/>
  <c r="E46"/>
  <c r="I45"/>
  <c r="J45"/>
  <c r="E45"/>
  <c r="D45"/>
  <c r="I44"/>
  <c r="J44"/>
  <c r="D44"/>
  <c r="E44"/>
  <c r="I43"/>
  <c r="J43"/>
  <c r="D43"/>
  <c r="E43"/>
  <c r="I42"/>
  <c r="J42"/>
  <c r="E42"/>
  <c r="D42"/>
  <c r="I41"/>
  <c r="J41"/>
  <c r="D41"/>
  <c r="E41"/>
  <c r="I40"/>
  <c r="J40"/>
  <c r="D40"/>
  <c r="E40"/>
  <c r="I39"/>
  <c r="J39"/>
  <c r="D39"/>
  <c r="E39"/>
  <c r="I38"/>
  <c r="J38"/>
  <c r="D38"/>
  <c r="E38"/>
  <c r="I37"/>
  <c r="J37"/>
  <c r="D37"/>
  <c r="E37"/>
  <c r="I36"/>
  <c r="J36"/>
  <c r="D36"/>
  <c r="E36"/>
  <c r="I35"/>
  <c r="J35"/>
  <c r="D35"/>
  <c r="E35"/>
  <c r="I34"/>
  <c r="J34"/>
  <c r="D34"/>
  <c r="E34"/>
  <c r="I33"/>
  <c r="J33"/>
  <c r="D33"/>
  <c r="E33"/>
  <c r="I32"/>
  <c r="J32"/>
  <c r="D32"/>
  <c r="E32"/>
  <c r="I31"/>
  <c r="J31"/>
  <c r="E31"/>
  <c r="D31"/>
  <c r="I30"/>
  <c r="J30"/>
  <c r="D30"/>
  <c r="E30"/>
  <c r="I29"/>
  <c r="J29"/>
  <c r="D29"/>
  <c r="E29"/>
  <c r="J28"/>
  <c r="I28"/>
  <c r="D28"/>
  <c r="E28"/>
  <c r="I27"/>
  <c r="J27"/>
  <c r="D27"/>
  <c r="E27"/>
  <c r="I26"/>
  <c r="J26"/>
  <c r="D26"/>
  <c r="E26"/>
  <c r="I25"/>
  <c r="J25"/>
  <c r="D25"/>
  <c r="E25"/>
  <c r="I24"/>
  <c r="J24"/>
  <c r="D24"/>
  <c r="E24"/>
  <c r="I23"/>
  <c r="J23"/>
  <c r="D23"/>
  <c r="E23"/>
  <c r="I22"/>
  <c r="J22"/>
  <c r="D22"/>
  <c r="E22"/>
  <c r="J21"/>
  <c r="I21"/>
  <c r="E21"/>
  <c r="D21"/>
  <c r="J20"/>
  <c r="I20"/>
  <c r="D20"/>
  <c r="E20"/>
  <c r="I19"/>
  <c r="J19"/>
  <c r="D19"/>
  <c r="E19"/>
  <c r="I18"/>
  <c r="J18"/>
  <c r="D18"/>
  <c r="E18"/>
  <c r="I17"/>
  <c r="J17"/>
  <c r="E17"/>
  <c r="D17"/>
  <c r="I16"/>
  <c r="J16"/>
  <c r="D16"/>
  <c r="E16"/>
  <c r="I15"/>
  <c r="J15"/>
  <c r="D15"/>
  <c r="E15"/>
  <c r="I14"/>
  <c r="J14"/>
  <c r="D14"/>
  <c r="E14"/>
  <c r="I13"/>
  <c r="J13"/>
  <c r="E13"/>
  <c r="D13"/>
  <c r="J12"/>
  <c r="I12"/>
  <c r="E12"/>
  <c r="D12"/>
  <c r="I11"/>
  <c r="J11"/>
  <c r="D11"/>
  <c r="E11"/>
  <c r="J10"/>
  <c r="I10"/>
  <c r="E10"/>
  <c r="D10"/>
  <c r="J109" i="23"/>
  <c r="I109"/>
  <c r="E109"/>
  <c r="D109"/>
  <c r="J108"/>
  <c r="D108"/>
  <c r="E108"/>
  <c r="I107"/>
  <c r="J107"/>
  <c r="D107"/>
  <c r="E107"/>
  <c r="I106"/>
  <c r="J106"/>
  <c r="E106"/>
  <c r="D106"/>
  <c r="I105"/>
  <c r="J105"/>
  <c r="D105"/>
  <c r="E105"/>
  <c r="J104"/>
  <c r="I104"/>
  <c r="E104"/>
  <c r="D104"/>
  <c r="J103"/>
  <c r="D103"/>
  <c r="E103"/>
  <c r="J102"/>
  <c r="I102"/>
  <c r="E102"/>
  <c r="D102"/>
  <c r="J101"/>
  <c r="D101"/>
  <c r="E101"/>
  <c r="J100"/>
  <c r="D100"/>
  <c r="E100"/>
  <c r="J99"/>
  <c r="D99"/>
  <c r="E99"/>
  <c r="I98"/>
  <c r="J98"/>
  <c r="E98"/>
  <c r="D98"/>
  <c r="I97"/>
  <c r="J97"/>
  <c r="D97"/>
  <c r="E97"/>
  <c r="E96"/>
  <c r="D96"/>
  <c r="I95"/>
  <c r="J95"/>
  <c r="D95"/>
  <c r="E95"/>
  <c r="I94"/>
  <c r="J94"/>
  <c r="D94"/>
  <c r="E94"/>
  <c r="I93"/>
  <c r="J93"/>
  <c r="D93"/>
  <c r="E93"/>
  <c r="I92"/>
  <c r="J92"/>
  <c r="E92"/>
  <c r="D92"/>
  <c r="I91"/>
  <c r="J91"/>
  <c r="D91"/>
  <c r="E91"/>
  <c r="I90"/>
  <c r="J90"/>
  <c r="D90"/>
  <c r="E90"/>
  <c r="I89"/>
  <c r="J89"/>
  <c r="D89"/>
  <c r="E89"/>
  <c r="I88"/>
  <c r="J88"/>
  <c r="D88"/>
  <c r="E88"/>
  <c r="I87"/>
  <c r="J87"/>
  <c r="D87"/>
  <c r="E87"/>
  <c r="I86"/>
  <c r="J86"/>
  <c r="D86"/>
  <c r="E86"/>
  <c r="I85"/>
  <c r="J85"/>
  <c r="D85"/>
  <c r="E85"/>
  <c r="I84"/>
  <c r="J84"/>
  <c r="D84"/>
  <c r="E84"/>
  <c r="I83"/>
  <c r="J83"/>
  <c r="D83"/>
  <c r="E83"/>
  <c r="I82"/>
  <c r="J82"/>
  <c r="D82"/>
  <c r="E82"/>
  <c r="I81"/>
  <c r="J81"/>
  <c r="D81"/>
  <c r="E81"/>
  <c r="I80"/>
  <c r="J80"/>
  <c r="D80"/>
  <c r="E80"/>
  <c r="I79"/>
  <c r="J79"/>
  <c r="D79"/>
  <c r="E79"/>
  <c r="I78"/>
  <c r="J78"/>
  <c r="D78"/>
  <c r="E78"/>
  <c r="I77"/>
  <c r="J77"/>
  <c r="D77"/>
  <c r="E77"/>
  <c r="I76"/>
  <c r="J76"/>
  <c r="D76"/>
  <c r="E76"/>
  <c r="I75"/>
  <c r="J75"/>
  <c r="D75"/>
  <c r="E75"/>
  <c r="I74"/>
  <c r="J74"/>
  <c r="E74"/>
  <c r="D74"/>
  <c r="I73"/>
  <c r="J73"/>
  <c r="D73"/>
  <c r="E73"/>
  <c r="I72"/>
  <c r="J72"/>
  <c r="D72"/>
  <c r="E72"/>
  <c r="I71"/>
  <c r="J71"/>
  <c r="D71"/>
  <c r="E71"/>
  <c r="I70"/>
  <c r="J70"/>
  <c r="D70"/>
  <c r="E70"/>
  <c r="I69"/>
  <c r="J69"/>
  <c r="D69"/>
  <c r="E69"/>
  <c r="I68"/>
  <c r="J68"/>
  <c r="E68"/>
  <c r="D68"/>
  <c r="I67"/>
  <c r="J67"/>
  <c r="D67"/>
  <c r="E67"/>
  <c r="I66"/>
  <c r="J66"/>
  <c r="D66"/>
  <c r="E66"/>
  <c r="I65"/>
  <c r="J65"/>
  <c r="D65"/>
  <c r="E65"/>
  <c r="I64"/>
  <c r="J64"/>
  <c r="D64"/>
  <c r="E64"/>
  <c r="I63"/>
  <c r="J63"/>
  <c r="D63"/>
  <c r="E63"/>
  <c r="I62"/>
  <c r="J62"/>
  <c r="D62"/>
  <c r="E62"/>
  <c r="I61"/>
  <c r="J61"/>
  <c r="D61"/>
  <c r="E61"/>
  <c r="I60"/>
  <c r="J60"/>
  <c r="D60"/>
  <c r="E60"/>
  <c r="I59"/>
  <c r="J59"/>
  <c r="D59"/>
  <c r="E59"/>
  <c r="I58"/>
  <c r="J58"/>
  <c r="D58"/>
  <c r="E58"/>
  <c r="I57"/>
  <c r="J57"/>
  <c r="D57"/>
  <c r="E57"/>
  <c r="I56"/>
  <c r="J56"/>
  <c r="D56"/>
  <c r="E56"/>
  <c r="I55"/>
  <c r="J55"/>
  <c r="D55"/>
  <c r="E55"/>
  <c r="I54"/>
  <c r="J54"/>
  <c r="D54"/>
  <c r="E54"/>
  <c r="I53"/>
  <c r="J53"/>
  <c r="D53"/>
  <c r="E53"/>
  <c r="I52"/>
  <c r="J52"/>
  <c r="D52"/>
  <c r="E52"/>
  <c r="I51"/>
  <c r="J51"/>
  <c r="E51"/>
  <c r="D51"/>
  <c r="I50"/>
  <c r="J50"/>
  <c r="D50"/>
  <c r="E50"/>
  <c r="I49"/>
  <c r="J49"/>
  <c r="D49"/>
  <c r="E49"/>
  <c r="I48"/>
  <c r="J48"/>
  <c r="D48"/>
  <c r="E48"/>
  <c r="I47"/>
  <c r="J47"/>
  <c r="D47"/>
  <c r="E47"/>
  <c r="I46"/>
  <c r="J46"/>
  <c r="D46"/>
  <c r="E46"/>
  <c r="I45"/>
  <c r="J45"/>
  <c r="D45"/>
  <c r="E45"/>
  <c r="I44"/>
  <c r="J44"/>
  <c r="E44"/>
  <c r="D44"/>
  <c r="I43"/>
  <c r="J43"/>
  <c r="D43"/>
  <c r="E43"/>
  <c r="I42"/>
  <c r="J42"/>
  <c r="D42"/>
  <c r="E42"/>
  <c r="I41"/>
  <c r="J41"/>
  <c r="D41"/>
  <c r="E41"/>
  <c r="I40"/>
  <c r="J40"/>
  <c r="D40"/>
  <c r="E40"/>
  <c r="I39"/>
  <c r="J39"/>
  <c r="D39"/>
  <c r="E39"/>
  <c r="I38"/>
  <c r="J38"/>
  <c r="D38"/>
  <c r="E38"/>
  <c r="I37"/>
  <c r="J37"/>
  <c r="E37"/>
  <c r="D37"/>
  <c r="I36"/>
  <c r="J36"/>
  <c r="D36"/>
  <c r="E36"/>
  <c r="I35"/>
  <c r="J35"/>
  <c r="D35"/>
  <c r="E35"/>
  <c r="I34"/>
  <c r="J34"/>
  <c r="D34"/>
  <c r="E34"/>
  <c r="I33"/>
  <c r="J33"/>
  <c r="D33"/>
  <c r="E33"/>
  <c r="I32"/>
  <c r="J32"/>
  <c r="D32"/>
  <c r="E32"/>
  <c r="I31"/>
  <c r="J31"/>
  <c r="D31"/>
  <c r="E31"/>
  <c r="I30"/>
  <c r="J30"/>
  <c r="D30"/>
  <c r="E30"/>
  <c r="I29"/>
  <c r="J29"/>
  <c r="D29"/>
  <c r="E29"/>
  <c r="I28"/>
  <c r="J28"/>
  <c r="D28"/>
  <c r="E28"/>
  <c r="I27"/>
  <c r="J27"/>
  <c r="D27"/>
  <c r="E27"/>
  <c r="I26"/>
  <c r="J26"/>
  <c r="D26"/>
  <c r="E26"/>
  <c r="I25"/>
  <c r="J25"/>
  <c r="E25"/>
  <c r="D25"/>
  <c r="I24"/>
  <c r="J24"/>
  <c r="D24"/>
  <c r="E24"/>
  <c r="I23"/>
  <c r="J23"/>
  <c r="D23"/>
  <c r="E23"/>
  <c r="I22"/>
  <c r="J22"/>
  <c r="D22"/>
  <c r="E22"/>
  <c r="I21"/>
  <c r="J21"/>
  <c r="E21"/>
  <c r="D21"/>
  <c r="I20"/>
  <c r="J20"/>
  <c r="D20"/>
  <c r="E20"/>
  <c r="I19"/>
  <c r="J19"/>
  <c r="D19"/>
  <c r="E19"/>
  <c r="I18"/>
  <c r="J18"/>
  <c r="D18"/>
  <c r="E18"/>
  <c r="I17"/>
  <c r="J17"/>
  <c r="D17"/>
  <c r="E17"/>
  <c r="I16"/>
  <c r="J16"/>
  <c r="D16"/>
  <c r="E16"/>
  <c r="I15"/>
  <c r="J15"/>
  <c r="D15"/>
  <c r="E15"/>
  <c r="I14"/>
  <c r="J14"/>
  <c r="D14"/>
  <c r="E14"/>
  <c r="I13"/>
  <c r="J13"/>
  <c r="D13"/>
  <c r="E13"/>
  <c r="I12"/>
  <c r="J12"/>
  <c r="D12"/>
  <c r="E12"/>
  <c r="I11"/>
  <c r="J11"/>
  <c r="D11"/>
  <c r="E11"/>
  <c r="I10"/>
  <c r="J10"/>
  <c r="D10"/>
  <c r="E10"/>
  <c r="I109" i="22"/>
  <c r="J109"/>
  <c r="D109"/>
  <c r="E109"/>
  <c r="I108"/>
  <c r="J108"/>
  <c r="D108"/>
  <c r="E108"/>
  <c r="I107"/>
  <c r="J107"/>
  <c r="D107"/>
  <c r="E107"/>
  <c r="I106"/>
  <c r="J106"/>
  <c r="D106"/>
  <c r="E106"/>
  <c r="I105"/>
  <c r="J105"/>
  <c r="D105"/>
  <c r="E105"/>
  <c r="I104"/>
  <c r="J104"/>
  <c r="E104"/>
  <c r="D104"/>
  <c r="J103"/>
  <c r="I103"/>
  <c r="D103"/>
  <c r="E103"/>
  <c r="I102"/>
  <c r="J102"/>
  <c r="D102"/>
  <c r="E102"/>
  <c r="J101"/>
  <c r="D101"/>
  <c r="E101"/>
  <c r="I100"/>
  <c r="J100"/>
  <c r="D100"/>
  <c r="E100"/>
  <c r="I99"/>
  <c r="J99"/>
  <c r="D99"/>
  <c r="E99"/>
  <c r="I98"/>
  <c r="J98"/>
  <c r="D98"/>
  <c r="E98"/>
  <c r="I97"/>
  <c r="J97"/>
  <c r="D97"/>
  <c r="E97"/>
  <c r="I96"/>
  <c r="J96"/>
  <c r="D96"/>
  <c r="E96"/>
  <c r="I95"/>
  <c r="J95"/>
  <c r="D95"/>
  <c r="E95"/>
  <c r="I94"/>
  <c r="J94"/>
  <c r="D94"/>
  <c r="E94"/>
  <c r="I93"/>
  <c r="J93"/>
  <c r="D93"/>
  <c r="E93"/>
  <c r="I92"/>
  <c r="J92"/>
  <c r="D92"/>
  <c r="E92"/>
  <c r="I91"/>
  <c r="J91"/>
  <c r="D91"/>
  <c r="E91"/>
  <c r="I90"/>
  <c r="J90"/>
  <c r="D90"/>
  <c r="E90"/>
  <c r="I89"/>
  <c r="J89"/>
  <c r="D89"/>
  <c r="E89"/>
  <c r="I88"/>
  <c r="J88"/>
  <c r="D88"/>
  <c r="E88"/>
  <c r="I87"/>
  <c r="J87"/>
  <c r="D87"/>
  <c r="E87"/>
  <c r="I86"/>
  <c r="J86"/>
  <c r="D86"/>
  <c r="E86"/>
  <c r="I85"/>
  <c r="J85"/>
  <c r="D85"/>
  <c r="E85"/>
  <c r="I84"/>
  <c r="J84"/>
  <c r="D84"/>
  <c r="E84"/>
  <c r="I83"/>
  <c r="J83"/>
  <c r="D83"/>
  <c r="E83"/>
  <c r="I82"/>
  <c r="J82"/>
  <c r="D82"/>
  <c r="E82"/>
  <c r="I81"/>
  <c r="J81"/>
  <c r="D81"/>
  <c r="E81"/>
  <c r="I80"/>
  <c r="J80"/>
  <c r="D80"/>
  <c r="E80"/>
  <c r="I79"/>
  <c r="J79"/>
  <c r="D79"/>
  <c r="E79"/>
  <c r="I78"/>
  <c r="J78"/>
  <c r="D78"/>
  <c r="E78"/>
  <c r="I77"/>
  <c r="J77"/>
  <c r="D77"/>
  <c r="E77"/>
  <c r="I76"/>
  <c r="J76"/>
  <c r="D76"/>
  <c r="E76"/>
  <c r="I75"/>
  <c r="J75"/>
  <c r="D75"/>
  <c r="E75"/>
  <c r="I74"/>
  <c r="J74"/>
  <c r="D74"/>
  <c r="E74"/>
  <c r="I73"/>
  <c r="J73"/>
  <c r="D73"/>
  <c r="E73"/>
  <c r="I72"/>
  <c r="J72"/>
  <c r="D72"/>
  <c r="E72"/>
  <c r="I71"/>
  <c r="J71"/>
  <c r="D71"/>
  <c r="E71"/>
  <c r="I70"/>
  <c r="J70"/>
  <c r="D70"/>
  <c r="E70"/>
  <c r="I69"/>
  <c r="J69"/>
  <c r="D69"/>
  <c r="E69"/>
  <c r="I68"/>
  <c r="J68"/>
  <c r="D68"/>
  <c r="E68"/>
  <c r="I67"/>
  <c r="J67"/>
  <c r="D67"/>
  <c r="E67"/>
  <c r="I66"/>
  <c r="J66"/>
  <c r="D66"/>
  <c r="E66"/>
  <c r="I65"/>
  <c r="J65"/>
  <c r="D65"/>
  <c r="E65"/>
  <c r="I64"/>
  <c r="J64"/>
  <c r="D64"/>
  <c r="E64"/>
  <c r="I63"/>
  <c r="J63"/>
  <c r="D63"/>
  <c r="E63"/>
  <c r="I62"/>
  <c r="J62"/>
  <c r="D62"/>
  <c r="E62"/>
  <c r="I61"/>
  <c r="J61"/>
  <c r="D61"/>
  <c r="E61"/>
  <c r="I60"/>
  <c r="J60"/>
  <c r="D60"/>
  <c r="E60"/>
  <c r="I59"/>
  <c r="J59"/>
  <c r="D59"/>
  <c r="E59"/>
  <c r="I58"/>
  <c r="J58"/>
  <c r="D58"/>
  <c r="E58"/>
  <c r="I57"/>
  <c r="J57"/>
  <c r="D57"/>
  <c r="E57"/>
  <c r="I56"/>
  <c r="J56"/>
  <c r="D56"/>
  <c r="E56"/>
  <c r="I55"/>
  <c r="J55"/>
  <c r="D55"/>
  <c r="E55"/>
  <c r="I54"/>
  <c r="J54"/>
  <c r="D54"/>
  <c r="E54"/>
  <c r="I53"/>
  <c r="J53"/>
  <c r="D53"/>
  <c r="E53"/>
  <c r="I52"/>
  <c r="J52"/>
  <c r="D52"/>
  <c r="E52"/>
  <c r="I51"/>
  <c r="J51"/>
  <c r="D51"/>
  <c r="E51"/>
  <c r="I50"/>
  <c r="J50"/>
  <c r="D50"/>
  <c r="E50"/>
  <c r="I49"/>
  <c r="J49"/>
  <c r="D49"/>
  <c r="E49"/>
  <c r="I48"/>
  <c r="J48"/>
  <c r="D48"/>
  <c r="E48"/>
  <c r="I47"/>
  <c r="J47"/>
  <c r="D47"/>
  <c r="E47"/>
  <c r="I46"/>
  <c r="J46"/>
  <c r="D46"/>
  <c r="E46"/>
  <c r="I45"/>
  <c r="J45"/>
  <c r="D45"/>
  <c r="E45"/>
  <c r="I44"/>
  <c r="J44"/>
  <c r="D44"/>
  <c r="E44"/>
  <c r="I43"/>
  <c r="J43"/>
  <c r="D43"/>
  <c r="E43"/>
  <c r="I42"/>
  <c r="J42"/>
  <c r="D42"/>
  <c r="E42"/>
  <c r="I41"/>
  <c r="J41"/>
  <c r="D41"/>
  <c r="E41"/>
  <c r="I40"/>
  <c r="J40"/>
  <c r="D40"/>
  <c r="E40"/>
  <c r="I39"/>
  <c r="J39"/>
  <c r="D39"/>
  <c r="E39"/>
  <c r="I38"/>
  <c r="J38"/>
  <c r="D38"/>
  <c r="E38"/>
  <c r="I37"/>
  <c r="J37"/>
  <c r="D37"/>
  <c r="E37"/>
  <c r="I36"/>
  <c r="J36"/>
  <c r="D36"/>
  <c r="E36"/>
  <c r="I35"/>
  <c r="J35"/>
  <c r="D35"/>
  <c r="E35"/>
  <c r="I34"/>
  <c r="J34"/>
  <c r="D34"/>
  <c r="E34"/>
  <c r="I33"/>
  <c r="J33"/>
  <c r="D33"/>
  <c r="E33"/>
  <c r="I32"/>
  <c r="J32"/>
  <c r="D32"/>
  <c r="E32"/>
  <c r="I31"/>
  <c r="J31"/>
  <c r="D31"/>
  <c r="E31"/>
  <c r="I30"/>
  <c r="J30"/>
  <c r="D30"/>
  <c r="E30"/>
  <c r="I29"/>
  <c r="J29"/>
  <c r="D29"/>
  <c r="E29"/>
  <c r="I28"/>
  <c r="J28"/>
  <c r="D28"/>
  <c r="E28"/>
  <c r="I27"/>
  <c r="J27"/>
  <c r="D27"/>
  <c r="E27"/>
  <c r="I26"/>
  <c r="J26"/>
  <c r="D26"/>
  <c r="E26"/>
  <c r="I25"/>
  <c r="J25"/>
  <c r="D25"/>
  <c r="E25"/>
  <c r="I24"/>
  <c r="J24"/>
  <c r="D24"/>
  <c r="E24"/>
  <c r="I23"/>
  <c r="J23"/>
  <c r="D23"/>
  <c r="E23"/>
  <c r="I22"/>
  <c r="J22"/>
  <c r="D22"/>
  <c r="E22"/>
  <c r="I21"/>
  <c r="J21"/>
  <c r="D21"/>
  <c r="E21"/>
  <c r="I20"/>
  <c r="J20"/>
  <c r="D20"/>
  <c r="E20"/>
  <c r="I19"/>
  <c r="J19"/>
  <c r="D19"/>
  <c r="E19"/>
  <c r="I18"/>
  <c r="J18"/>
  <c r="D18"/>
  <c r="E18"/>
  <c r="I17"/>
  <c r="J17"/>
  <c r="D17"/>
  <c r="E17"/>
  <c r="I16"/>
  <c r="J16"/>
  <c r="D16"/>
  <c r="E16"/>
  <c r="I15"/>
  <c r="J15"/>
  <c r="D15"/>
  <c r="E15"/>
  <c r="I14"/>
  <c r="J14"/>
  <c r="D14"/>
  <c r="E14"/>
  <c r="I13"/>
  <c r="J13"/>
  <c r="D13"/>
  <c r="E13"/>
  <c r="I12"/>
  <c r="J12"/>
  <c r="D12"/>
  <c r="E12"/>
  <c r="I11"/>
  <c r="J11"/>
  <c r="D11"/>
  <c r="E11"/>
  <c r="I10"/>
  <c r="J10"/>
  <c r="D10"/>
  <c r="E10"/>
  <c r="E110"/>
  <c r="I109" i="21"/>
  <c r="J109"/>
  <c r="D109"/>
  <c r="E109"/>
  <c r="I108"/>
  <c r="J108"/>
  <c r="D108"/>
  <c r="E108"/>
  <c r="I107"/>
  <c r="J107"/>
  <c r="D107"/>
  <c r="E107"/>
  <c r="I106"/>
  <c r="J106"/>
  <c r="E106"/>
  <c r="D106"/>
  <c r="I105"/>
  <c r="J105"/>
  <c r="D105"/>
  <c r="E105"/>
  <c r="I104"/>
  <c r="J104"/>
  <c r="D104"/>
  <c r="E104"/>
  <c r="I103"/>
  <c r="J103"/>
  <c r="D103"/>
  <c r="E103"/>
  <c r="J102"/>
  <c r="I102"/>
  <c r="D102"/>
  <c r="E102"/>
  <c r="J101"/>
  <c r="D101"/>
  <c r="E101"/>
  <c r="I100"/>
  <c r="J100"/>
  <c r="D100"/>
  <c r="E100"/>
  <c r="I99"/>
  <c r="J99"/>
  <c r="D99"/>
  <c r="E99"/>
  <c r="I98"/>
  <c r="J98"/>
  <c r="D98"/>
  <c r="E98"/>
  <c r="I97"/>
  <c r="J97"/>
  <c r="D97"/>
  <c r="E97"/>
  <c r="I96"/>
  <c r="J96"/>
  <c r="D96"/>
  <c r="E96"/>
  <c r="I95"/>
  <c r="J95"/>
  <c r="D95"/>
  <c r="E95"/>
  <c r="I94"/>
  <c r="J94"/>
  <c r="D94"/>
  <c r="E94"/>
  <c r="I93"/>
  <c r="J93"/>
  <c r="D93"/>
  <c r="E93"/>
  <c r="I92"/>
  <c r="J92"/>
  <c r="D92"/>
  <c r="E92"/>
  <c r="I91"/>
  <c r="J91"/>
  <c r="D91"/>
  <c r="E91"/>
  <c r="I90"/>
  <c r="J90"/>
  <c r="D90"/>
  <c r="E90"/>
  <c r="I89"/>
  <c r="J89"/>
  <c r="D89"/>
  <c r="E89"/>
  <c r="I88"/>
  <c r="J88"/>
  <c r="D88"/>
  <c r="E88"/>
  <c r="I87"/>
  <c r="J87"/>
  <c r="D87"/>
  <c r="E87"/>
  <c r="I86"/>
  <c r="J86"/>
  <c r="D86"/>
  <c r="E86"/>
  <c r="I85"/>
  <c r="J85"/>
  <c r="D85"/>
  <c r="E85"/>
  <c r="I84"/>
  <c r="J84"/>
  <c r="D84"/>
  <c r="E84"/>
  <c r="I83"/>
  <c r="J83"/>
  <c r="D83"/>
  <c r="E83"/>
  <c r="I82"/>
  <c r="J82"/>
  <c r="D82"/>
  <c r="E82"/>
  <c r="I81"/>
  <c r="J81"/>
  <c r="D81"/>
  <c r="E81"/>
  <c r="I80"/>
  <c r="J80"/>
  <c r="D80"/>
  <c r="E80"/>
  <c r="I79"/>
  <c r="J79"/>
  <c r="D79"/>
  <c r="E79"/>
  <c r="I78"/>
  <c r="J78"/>
  <c r="D78"/>
  <c r="E78"/>
  <c r="I77"/>
  <c r="J77"/>
  <c r="D77"/>
  <c r="E77"/>
  <c r="I76"/>
  <c r="J76"/>
  <c r="D76"/>
  <c r="E76"/>
  <c r="I75"/>
  <c r="J75"/>
  <c r="D75"/>
  <c r="E75"/>
  <c r="I74"/>
  <c r="J74"/>
  <c r="D74"/>
  <c r="E74"/>
  <c r="I73"/>
  <c r="J73"/>
  <c r="D73"/>
  <c r="E73"/>
  <c r="I72"/>
  <c r="J72"/>
  <c r="D72"/>
  <c r="E72"/>
  <c r="I71"/>
  <c r="J71"/>
  <c r="D71"/>
  <c r="E71"/>
  <c r="I70"/>
  <c r="J70"/>
  <c r="D70"/>
  <c r="E70"/>
  <c r="I69"/>
  <c r="J69"/>
  <c r="D69"/>
  <c r="E69"/>
  <c r="I68"/>
  <c r="J68"/>
  <c r="D68"/>
  <c r="E68"/>
  <c r="I67"/>
  <c r="J67"/>
  <c r="D67"/>
  <c r="E67"/>
  <c r="I66"/>
  <c r="J66"/>
  <c r="D66"/>
  <c r="E66"/>
  <c r="I65"/>
  <c r="J65"/>
  <c r="D65"/>
  <c r="E65"/>
  <c r="I64"/>
  <c r="J64"/>
  <c r="D64"/>
  <c r="E64"/>
  <c r="I63"/>
  <c r="J63"/>
  <c r="D63"/>
  <c r="E63"/>
  <c r="I62"/>
  <c r="J62"/>
  <c r="D62"/>
  <c r="E62"/>
  <c r="I61"/>
  <c r="J61"/>
  <c r="D61"/>
  <c r="E61"/>
  <c r="I60"/>
  <c r="J60"/>
  <c r="D60"/>
  <c r="E60"/>
  <c r="I59"/>
  <c r="J59"/>
  <c r="D59"/>
  <c r="E59"/>
  <c r="I58"/>
  <c r="J58"/>
  <c r="D58"/>
  <c r="E58"/>
  <c r="I57"/>
  <c r="J57"/>
  <c r="D57"/>
  <c r="E57"/>
  <c r="I56"/>
  <c r="J56"/>
  <c r="D56"/>
  <c r="E56"/>
  <c r="I55"/>
  <c r="J55"/>
  <c r="D55"/>
  <c r="E55"/>
  <c r="I54"/>
  <c r="J54"/>
  <c r="D54"/>
  <c r="E54"/>
  <c r="I53"/>
  <c r="J53"/>
  <c r="D53"/>
  <c r="E53"/>
  <c r="I52"/>
  <c r="J52"/>
  <c r="D52"/>
  <c r="E52"/>
  <c r="I51"/>
  <c r="J51"/>
  <c r="D51"/>
  <c r="E51"/>
  <c r="I50"/>
  <c r="J50"/>
  <c r="D50"/>
  <c r="E50"/>
  <c r="I49"/>
  <c r="J49"/>
  <c r="D49"/>
  <c r="E49"/>
  <c r="I48"/>
  <c r="J48"/>
  <c r="D48"/>
  <c r="E48"/>
  <c r="I47"/>
  <c r="J47"/>
  <c r="D47"/>
  <c r="E47"/>
  <c r="I46"/>
  <c r="J46"/>
  <c r="D46"/>
  <c r="E46"/>
  <c r="I45"/>
  <c r="J45"/>
  <c r="D45"/>
  <c r="E45"/>
  <c r="I44"/>
  <c r="J44"/>
  <c r="D44"/>
  <c r="E44"/>
  <c r="I43"/>
  <c r="J43"/>
  <c r="D43"/>
  <c r="E43"/>
  <c r="I42"/>
  <c r="J42"/>
  <c r="D42"/>
  <c r="E42"/>
  <c r="I41"/>
  <c r="J41"/>
  <c r="D41"/>
  <c r="E41"/>
  <c r="I40"/>
  <c r="J40"/>
  <c r="D40"/>
  <c r="E40"/>
  <c r="I39"/>
  <c r="J39"/>
  <c r="D39"/>
  <c r="E39"/>
  <c r="I38"/>
  <c r="J38"/>
  <c r="D38"/>
  <c r="E38"/>
  <c r="I37"/>
  <c r="J37"/>
  <c r="D37"/>
  <c r="E37"/>
  <c r="I36"/>
  <c r="J36"/>
  <c r="D36"/>
  <c r="E36"/>
  <c r="I35"/>
  <c r="J35"/>
  <c r="D35"/>
  <c r="E35"/>
  <c r="I34"/>
  <c r="J34"/>
  <c r="D34"/>
  <c r="E34"/>
  <c r="I33"/>
  <c r="J33"/>
  <c r="D33"/>
  <c r="E33"/>
  <c r="I32"/>
  <c r="J32"/>
  <c r="D32"/>
  <c r="E32"/>
  <c r="I31"/>
  <c r="J31"/>
  <c r="D31"/>
  <c r="E31"/>
  <c r="I30"/>
  <c r="J30"/>
  <c r="D30"/>
  <c r="E30"/>
  <c r="I29"/>
  <c r="J29"/>
  <c r="D29"/>
  <c r="E29"/>
  <c r="I28"/>
  <c r="J28"/>
  <c r="D28"/>
  <c r="E28"/>
  <c r="I27"/>
  <c r="J27"/>
  <c r="D27"/>
  <c r="E27"/>
  <c r="I26"/>
  <c r="J26"/>
  <c r="D26"/>
  <c r="E26"/>
  <c r="I25"/>
  <c r="J25"/>
  <c r="D25"/>
  <c r="E25"/>
  <c r="I24"/>
  <c r="J24"/>
  <c r="D24"/>
  <c r="E24"/>
  <c r="I23"/>
  <c r="J23"/>
  <c r="D23"/>
  <c r="E23"/>
  <c r="I22"/>
  <c r="J22"/>
  <c r="D22"/>
  <c r="E22"/>
  <c r="I21"/>
  <c r="J21"/>
  <c r="D21"/>
  <c r="E21"/>
  <c r="I20"/>
  <c r="J20"/>
  <c r="D20"/>
  <c r="E20"/>
  <c r="I19"/>
  <c r="J19"/>
  <c r="D19"/>
  <c r="E19"/>
  <c r="I18"/>
  <c r="J18"/>
  <c r="D18"/>
  <c r="E18"/>
  <c r="I17"/>
  <c r="J17"/>
  <c r="D17"/>
  <c r="E17"/>
  <c r="I16"/>
  <c r="J16"/>
  <c r="D16"/>
  <c r="E16"/>
  <c r="I15"/>
  <c r="J15"/>
  <c r="D15"/>
  <c r="E15"/>
  <c r="I14"/>
  <c r="J14"/>
  <c r="D14"/>
  <c r="E14"/>
  <c r="I13"/>
  <c r="J13"/>
  <c r="D13"/>
  <c r="E13"/>
  <c r="I12"/>
  <c r="J12"/>
  <c r="D12"/>
  <c r="E12"/>
  <c r="I11"/>
  <c r="J11"/>
  <c r="D11"/>
  <c r="E11"/>
  <c r="I10"/>
  <c r="J10"/>
  <c r="J110"/>
  <c r="D10"/>
  <c r="E10"/>
  <c r="E110"/>
  <c r="M5"/>
  <c r="I109" i="20"/>
  <c r="J109"/>
  <c r="D109"/>
  <c r="E109"/>
  <c r="I108"/>
  <c r="J108"/>
  <c r="D108"/>
  <c r="E108"/>
  <c r="I107"/>
  <c r="J107"/>
  <c r="D107"/>
  <c r="E107"/>
  <c r="I106"/>
  <c r="J106"/>
  <c r="D106"/>
  <c r="E106"/>
  <c r="I105"/>
  <c r="J105"/>
  <c r="D105"/>
  <c r="E105"/>
  <c r="I104"/>
  <c r="J104"/>
  <c r="D104"/>
  <c r="E104"/>
  <c r="I103"/>
  <c r="J103"/>
  <c r="D103"/>
  <c r="E103"/>
  <c r="I102"/>
  <c r="J102"/>
  <c r="D102"/>
  <c r="E102"/>
  <c r="J101"/>
  <c r="E101"/>
  <c r="D101"/>
  <c r="I100"/>
  <c r="J100"/>
  <c r="D100"/>
  <c r="E100"/>
  <c r="I99"/>
  <c r="J99"/>
  <c r="D99"/>
  <c r="E99"/>
  <c r="I98"/>
  <c r="J98"/>
  <c r="E98"/>
  <c r="D98"/>
  <c r="I97"/>
  <c r="J97"/>
  <c r="D97"/>
  <c r="E97"/>
  <c r="I96"/>
  <c r="J96"/>
  <c r="D96"/>
  <c r="E96"/>
  <c r="I95"/>
  <c r="J95"/>
  <c r="D95"/>
  <c r="E95"/>
  <c r="I94"/>
  <c r="J94"/>
  <c r="D94"/>
  <c r="E94"/>
  <c r="I93"/>
  <c r="J93"/>
  <c r="D93"/>
  <c r="E93"/>
  <c r="I92"/>
  <c r="J92"/>
  <c r="D92"/>
  <c r="E92"/>
  <c r="I91"/>
  <c r="J91"/>
  <c r="D91"/>
  <c r="E91"/>
  <c r="I90"/>
  <c r="J90"/>
  <c r="D90"/>
  <c r="E90"/>
  <c r="I89"/>
  <c r="J89"/>
  <c r="D89"/>
  <c r="E89"/>
  <c r="I88"/>
  <c r="J88"/>
  <c r="D88"/>
  <c r="E88"/>
  <c r="I87"/>
  <c r="J87"/>
  <c r="D87"/>
  <c r="E87"/>
  <c r="J86"/>
  <c r="I86"/>
  <c r="D86"/>
  <c r="E86"/>
  <c r="I85"/>
  <c r="J85"/>
  <c r="D85"/>
  <c r="E85"/>
  <c r="I84"/>
  <c r="J84"/>
  <c r="E84"/>
  <c r="D84"/>
  <c r="I83"/>
  <c r="J83"/>
  <c r="D83"/>
  <c r="E83"/>
  <c r="I82"/>
  <c r="J82"/>
  <c r="D82"/>
  <c r="E82"/>
  <c r="I81"/>
  <c r="J81"/>
  <c r="E81"/>
  <c r="D81"/>
  <c r="I80"/>
  <c r="J80"/>
  <c r="D80"/>
  <c r="E80"/>
  <c r="I79"/>
  <c r="J79"/>
  <c r="D79"/>
  <c r="E79"/>
  <c r="I78"/>
  <c r="J78"/>
  <c r="E78"/>
  <c r="D78"/>
  <c r="I77"/>
  <c r="J77"/>
  <c r="D77"/>
  <c r="E77"/>
  <c r="I76"/>
  <c r="J76"/>
  <c r="D76"/>
  <c r="E76"/>
  <c r="I75"/>
  <c r="J75"/>
  <c r="D75"/>
  <c r="E75"/>
  <c r="I74"/>
  <c r="J74"/>
  <c r="E74"/>
  <c r="D74"/>
  <c r="I73"/>
  <c r="J73"/>
  <c r="D73"/>
  <c r="E73"/>
  <c r="I72"/>
  <c r="J72"/>
  <c r="D72"/>
  <c r="E72"/>
  <c r="I71"/>
  <c r="J71"/>
  <c r="D71"/>
  <c r="E71"/>
  <c r="I70"/>
  <c r="J70"/>
  <c r="D70"/>
  <c r="E70"/>
  <c r="I69"/>
  <c r="J69"/>
  <c r="D69"/>
  <c r="E69"/>
  <c r="I68"/>
  <c r="J68"/>
  <c r="D68"/>
  <c r="E68"/>
  <c r="I67"/>
  <c r="J67"/>
  <c r="D67"/>
  <c r="E67"/>
  <c r="I66"/>
  <c r="J66"/>
  <c r="D66"/>
  <c r="E66"/>
  <c r="I65"/>
  <c r="J65"/>
  <c r="D65"/>
  <c r="E65"/>
  <c r="I64"/>
  <c r="J64"/>
  <c r="D64"/>
  <c r="E64"/>
  <c r="I63"/>
  <c r="J63"/>
  <c r="D63"/>
  <c r="E63"/>
  <c r="I62"/>
  <c r="J62"/>
  <c r="D62"/>
  <c r="E62"/>
  <c r="I61"/>
  <c r="J61"/>
  <c r="D61"/>
  <c r="E61"/>
  <c r="I60"/>
  <c r="J60"/>
  <c r="E60"/>
  <c r="D60"/>
  <c r="I59"/>
  <c r="J59"/>
  <c r="D59"/>
  <c r="E59"/>
  <c r="I58"/>
  <c r="J58"/>
  <c r="D58"/>
  <c r="E58"/>
  <c r="I57"/>
  <c r="J57"/>
  <c r="D57"/>
  <c r="E57"/>
  <c r="I56"/>
  <c r="J56"/>
  <c r="D56"/>
  <c r="E56"/>
  <c r="I55"/>
  <c r="J55"/>
  <c r="D55"/>
  <c r="E55"/>
  <c r="I54"/>
  <c r="J54"/>
  <c r="D54"/>
  <c r="E54"/>
  <c r="I53"/>
  <c r="J53"/>
  <c r="D53"/>
  <c r="E53"/>
  <c r="I52"/>
  <c r="J52"/>
  <c r="D52"/>
  <c r="E52"/>
  <c r="I51"/>
  <c r="J51"/>
  <c r="D51"/>
  <c r="E51"/>
  <c r="I50"/>
  <c r="J50"/>
  <c r="D50"/>
  <c r="E50"/>
  <c r="I49"/>
  <c r="J49"/>
  <c r="D49"/>
  <c r="E49"/>
  <c r="I48"/>
  <c r="J48"/>
  <c r="D48"/>
  <c r="E48"/>
  <c r="I47"/>
  <c r="J47"/>
  <c r="D47"/>
  <c r="E47"/>
  <c r="I46"/>
  <c r="J46"/>
  <c r="D46"/>
  <c r="E46"/>
  <c r="I45"/>
  <c r="J45"/>
  <c r="D45"/>
  <c r="E45"/>
  <c r="I44"/>
  <c r="J44"/>
  <c r="D44"/>
  <c r="E44"/>
  <c r="I43"/>
  <c r="J43"/>
  <c r="D43"/>
  <c r="E43"/>
  <c r="I42"/>
  <c r="J42"/>
  <c r="D42"/>
  <c r="E42"/>
  <c r="I41"/>
  <c r="J41"/>
  <c r="D41"/>
  <c r="E41"/>
  <c r="I40"/>
  <c r="J40"/>
  <c r="D40"/>
  <c r="E40"/>
  <c r="I39"/>
  <c r="J39"/>
  <c r="D39"/>
  <c r="E39"/>
  <c r="I38"/>
  <c r="J38"/>
  <c r="D38"/>
  <c r="E38"/>
  <c r="I37"/>
  <c r="J37"/>
  <c r="D37"/>
  <c r="E37"/>
  <c r="I36"/>
  <c r="J36"/>
  <c r="D36"/>
  <c r="E36"/>
  <c r="I35"/>
  <c r="J35"/>
  <c r="D35"/>
  <c r="E35"/>
  <c r="I34"/>
  <c r="J34"/>
  <c r="D34"/>
  <c r="E34"/>
  <c r="I33"/>
  <c r="J33"/>
  <c r="D33"/>
  <c r="E33"/>
  <c r="I32"/>
  <c r="J32"/>
  <c r="D32"/>
  <c r="E32"/>
  <c r="I31"/>
  <c r="J31"/>
  <c r="D31"/>
  <c r="E31"/>
  <c r="I30"/>
  <c r="J30"/>
  <c r="D30"/>
  <c r="E30"/>
  <c r="I29"/>
  <c r="J29"/>
  <c r="D29"/>
  <c r="E29"/>
  <c r="I28"/>
  <c r="J28"/>
  <c r="D28"/>
  <c r="E28"/>
  <c r="I27"/>
  <c r="J27"/>
  <c r="D27"/>
  <c r="E27"/>
  <c r="I26"/>
  <c r="J26"/>
  <c r="D26"/>
  <c r="E26"/>
  <c r="I25"/>
  <c r="J25"/>
  <c r="D25"/>
  <c r="E25"/>
  <c r="I24"/>
  <c r="J24"/>
  <c r="D24"/>
  <c r="E24"/>
  <c r="I23"/>
  <c r="J23"/>
  <c r="D23"/>
  <c r="E23"/>
  <c r="I22"/>
  <c r="J22"/>
  <c r="D22"/>
  <c r="E22"/>
  <c r="I21"/>
  <c r="J21"/>
  <c r="D21"/>
  <c r="E21"/>
  <c r="I20"/>
  <c r="J20"/>
  <c r="D20"/>
  <c r="E20"/>
  <c r="I19"/>
  <c r="J19"/>
  <c r="D19"/>
  <c r="E19"/>
  <c r="I18"/>
  <c r="J18"/>
  <c r="D18"/>
  <c r="E18"/>
  <c r="I17"/>
  <c r="J17"/>
  <c r="D17"/>
  <c r="E17"/>
  <c r="I16"/>
  <c r="J16"/>
  <c r="D16"/>
  <c r="E16"/>
  <c r="I15"/>
  <c r="J15"/>
  <c r="D15"/>
  <c r="E15"/>
  <c r="I14"/>
  <c r="J14"/>
  <c r="D14"/>
  <c r="E14"/>
  <c r="I13"/>
  <c r="J13"/>
  <c r="D13"/>
  <c r="E13"/>
  <c r="I12"/>
  <c r="J12"/>
  <c r="D12"/>
  <c r="E12"/>
  <c r="I11"/>
  <c r="J11"/>
  <c r="D11"/>
  <c r="E11"/>
  <c r="I10"/>
  <c r="J10"/>
  <c r="D10"/>
  <c r="E10"/>
  <c r="I109" i="17"/>
  <c r="J109"/>
  <c r="D109"/>
  <c r="E109"/>
  <c r="I108"/>
  <c r="J108"/>
  <c r="D108"/>
  <c r="E108"/>
  <c r="J107"/>
  <c r="I107"/>
  <c r="D107"/>
  <c r="E107"/>
  <c r="I106"/>
  <c r="J106"/>
  <c r="D106"/>
  <c r="E106"/>
  <c r="I105"/>
  <c r="J105"/>
  <c r="D105"/>
  <c r="E105"/>
  <c r="I104"/>
  <c r="J104"/>
  <c r="D104"/>
  <c r="E104"/>
  <c r="I103"/>
  <c r="J103"/>
  <c r="D103"/>
  <c r="E103"/>
  <c r="I102"/>
  <c r="J102"/>
  <c r="D102"/>
  <c r="E102"/>
  <c r="J101"/>
  <c r="D101"/>
  <c r="E101"/>
  <c r="I100"/>
  <c r="J100"/>
  <c r="D100"/>
  <c r="E100"/>
  <c r="I99"/>
  <c r="J99"/>
  <c r="D99"/>
  <c r="E99"/>
  <c r="I98"/>
  <c r="J98"/>
  <c r="D98"/>
  <c r="E98"/>
  <c r="J97"/>
  <c r="I97"/>
  <c r="D97"/>
  <c r="E97"/>
  <c r="I96"/>
  <c r="J96"/>
  <c r="D96"/>
  <c r="E96"/>
  <c r="I95"/>
  <c r="J95"/>
  <c r="D95"/>
  <c r="E95"/>
  <c r="I94"/>
  <c r="J94"/>
  <c r="D94"/>
  <c r="E94"/>
  <c r="I93"/>
  <c r="J93"/>
  <c r="D93"/>
  <c r="E93"/>
  <c r="I92"/>
  <c r="J92"/>
  <c r="D92"/>
  <c r="E92"/>
  <c r="I91"/>
  <c r="J91"/>
  <c r="D91"/>
  <c r="E91"/>
  <c r="I90"/>
  <c r="J90"/>
  <c r="D90"/>
  <c r="E90"/>
  <c r="I89"/>
  <c r="J89"/>
  <c r="D89"/>
  <c r="E89"/>
  <c r="I88"/>
  <c r="J88"/>
  <c r="D88"/>
  <c r="E88"/>
  <c r="I87"/>
  <c r="J87"/>
  <c r="D87"/>
  <c r="E87"/>
  <c r="I86"/>
  <c r="J86"/>
  <c r="D86"/>
  <c r="E86"/>
  <c r="I85"/>
  <c r="J85"/>
  <c r="D85"/>
  <c r="E85"/>
  <c r="I84"/>
  <c r="J84"/>
  <c r="D84"/>
  <c r="E84"/>
  <c r="I83"/>
  <c r="J83"/>
  <c r="D83"/>
  <c r="E83"/>
  <c r="I82"/>
  <c r="J82"/>
  <c r="D82"/>
  <c r="E82"/>
  <c r="I81"/>
  <c r="J81"/>
  <c r="D81"/>
  <c r="E81"/>
  <c r="I80"/>
  <c r="J80"/>
  <c r="D80"/>
  <c r="E80"/>
  <c r="I79"/>
  <c r="J79"/>
  <c r="D79"/>
  <c r="E79"/>
  <c r="I78"/>
  <c r="J78"/>
  <c r="D78"/>
  <c r="E78"/>
  <c r="I77"/>
  <c r="J77"/>
  <c r="D77"/>
  <c r="E77"/>
  <c r="I76"/>
  <c r="J76"/>
  <c r="D76"/>
  <c r="E76"/>
  <c r="I75"/>
  <c r="J75"/>
  <c r="D75"/>
  <c r="E75"/>
  <c r="I74"/>
  <c r="J74"/>
  <c r="D74"/>
  <c r="E74"/>
  <c r="I73"/>
  <c r="J73"/>
  <c r="D73"/>
  <c r="E73"/>
  <c r="I72"/>
  <c r="J72"/>
  <c r="D72"/>
  <c r="E72"/>
  <c r="I71"/>
  <c r="J71"/>
  <c r="D71"/>
  <c r="E71"/>
  <c r="I70"/>
  <c r="J70"/>
  <c r="D70"/>
  <c r="E70"/>
  <c r="I69"/>
  <c r="J69"/>
  <c r="D69"/>
  <c r="E69"/>
  <c r="I68"/>
  <c r="J68"/>
  <c r="D68"/>
  <c r="E68"/>
  <c r="I67"/>
  <c r="J67"/>
  <c r="D67"/>
  <c r="E67"/>
  <c r="I66"/>
  <c r="J66"/>
  <c r="D66"/>
  <c r="E66"/>
  <c r="I65"/>
  <c r="J65"/>
  <c r="D65"/>
  <c r="E65"/>
  <c r="I64"/>
  <c r="J64"/>
  <c r="D64"/>
  <c r="E64"/>
  <c r="I63"/>
  <c r="J63"/>
  <c r="D63"/>
  <c r="E63"/>
  <c r="I62"/>
  <c r="J62"/>
  <c r="D62"/>
  <c r="E62"/>
  <c r="I61"/>
  <c r="J61"/>
  <c r="D61"/>
  <c r="E61"/>
  <c r="I60"/>
  <c r="J60"/>
  <c r="D60"/>
  <c r="E60"/>
  <c r="I59"/>
  <c r="J59"/>
  <c r="D59"/>
  <c r="E59"/>
  <c r="I58"/>
  <c r="J58"/>
  <c r="D58"/>
  <c r="E58"/>
  <c r="I57"/>
  <c r="J57"/>
  <c r="D57"/>
  <c r="E57"/>
  <c r="I56"/>
  <c r="J56"/>
  <c r="D56"/>
  <c r="E56"/>
  <c r="I55"/>
  <c r="J55"/>
  <c r="D55"/>
  <c r="E55"/>
  <c r="I54"/>
  <c r="J54"/>
  <c r="D54"/>
  <c r="E54"/>
  <c r="I53"/>
  <c r="J53"/>
  <c r="D53"/>
  <c r="E53"/>
  <c r="I52"/>
  <c r="J52"/>
  <c r="D52"/>
  <c r="E52"/>
  <c r="I51"/>
  <c r="J51"/>
  <c r="D51"/>
  <c r="E51"/>
  <c r="I50"/>
  <c r="J50"/>
  <c r="D50"/>
  <c r="E50"/>
  <c r="I49"/>
  <c r="J49"/>
  <c r="D49"/>
  <c r="E49"/>
  <c r="I48"/>
  <c r="J48"/>
  <c r="D48"/>
  <c r="E48"/>
  <c r="I47"/>
  <c r="J47"/>
  <c r="D47"/>
  <c r="E47"/>
  <c r="I46"/>
  <c r="J46"/>
  <c r="D46"/>
  <c r="E46"/>
  <c r="I45"/>
  <c r="J45"/>
  <c r="D45"/>
  <c r="E45"/>
  <c r="I44"/>
  <c r="J44"/>
  <c r="D44"/>
  <c r="E44"/>
  <c r="I43"/>
  <c r="J43"/>
  <c r="D43"/>
  <c r="E43"/>
  <c r="I42"/>
  <c r="J42"/>
  <c r="D42"/>
  <c r="E42"/>
  <c r="I41"/>
  <c r="J41"/>
  <c r="D41"/>
  <c r="E41"/>
  <c r="I40"/>
  <c r="J40"/>
  <c r="D40"/>
  <c r="E40"/>
  <c r="I39"/>
  <c r="J39"/>
  <c r="D39"/>
  <c r="E39"/>
  <c r="I38"/>
  <c r="J38"/>
  <c r="D38"/>
  <c r="E38"/>
  <c r="I37"/>
  <c r="J37"/>
  <c r="D37"/>
  <c r="E37"/>
  <c r="I36"/>
  <c r="J36"/>
  <c r="D36"/>
  <c r="E36"/>
  <c r="I35"/>
  <c r="J35"/>
  <c r="D35"/>
  <c r="E35"/>
  <c r="I34"/>
  <c r="J34"/>
  <c r="D34"/>
  <c r="E34"/>
  <c r="I33"/>
  <c r="J33"/>
  <c r="D33"/>
  <c r="E33"/>
  <c r="I32"/>
  <c r="J32"/>
  <c r="D32"/>
  <c r="E32"/>
  <c r="I31"/>
  <c r="J31"/>
  <c r="D31"/>
  <c r="E31"/>
  <c r="I30"/>
  <c r="J30"/>
  <c r="D30"/>
  <c r="E30"/>
  <c r="I29"/>
  <c r="J29"/>
  <c r="D29"/>
  <c r="E29"/>
  <c r="I28"/>
  <c r="J28"/>
  <c r="D28"/>
  <c r="E28"/>
  <c r="I27"/>
  <c r="J27"/>
  <c r="D27"/>
  <c r="E27"/>
  <c r="I26"/>
  <c r="J26"/>
  <c r="D26"/>
  <c r="E26"/>
  <c r="I25"/>
  <c r="J25"/>
  <c r="D25"/>
  <c r="E25"/>
  <c r="I24"/>
  <c r="J24"/>
  <c r="D24"/>
  <c r="E24"/>
  <c r="I23"/>
  <c r="J23"/>
  <c r="D23"/>
  <c r="E23"/>
  <c r="I22"/>
  <c r="J22"/>
  <c r="D22"/>
  <c r="E22"/>
  <c r="I21"/>
  <c r="J21"/>
  <c r="D21"/>
  <c r="E21"/>
  <c r="I20"/>
  <c r="J20"/>
  <c r="D20"/>
  <c r="E20"/>
  <c r="I19"/>
  <c r="J19"/>
  <c r="D19"/>
  <c r="E19"/>
  <c r="I18"/>
  <c r="J18"/>
  <c r="D18"/>
  <c r="E18"/>
  <c r="I17"/>
  <c r="J17"/>
  <c r="D17"/>
  <c r="E17"/>
  <c r="I16"/>
  <c r="J16"/>
  <c r="D16"/>
  <c r="E16"/>
  <c r="I15"/>
  <c r="J15"/>
  <c r="D15"/>
  <c r="E15"/>
  <c r="I14"/>
  <c r="J14"/>
  <c r="D14"/>
  <c r="E14"/>
  <c r="I13"/>
  <c r="J13"/>
  <c r="D13"/>
  <c r="E13"/>
  <c r="I12"/>
  <c r="J12"/>
  <c r="D12"/>
  <c r="E12"/>
  <c r="I11"/>
  <c r="J11"/>
  <c r="D11"/>
  <c r="E11"/>
  <c r="I10"/>
  <c r="J10"/>
  <c r="D10"/>
  <c r="E10"/>
  <c r="E110"/>
  <c r="I109" i="16"/>
  <c r="J109"/>
  <c r="D109"/>
  <c r="E109"/>
  <c r="I108"/>
  <c r="J108"/>
  <c r="D108"/>
  <c r="E108"/>
  <c r="I107"/>
  <c r="J107"/>
  <c r="D107"/>
  <c r="E107"/>
  <c r="I106"/>
  <c r="J106"/>
  <c r="D106"/>
  <c r="E106"/>
  <c r="I105"/>
  <c r="J105"/>
  <c r="D105"/>
  <c r="E105"/>
  <c r="I104"/>
  <c r="J104"/>
  <c r="D104"/>
  <c r="E104"/>
  <c r="I103"/>
  <c r="J103"/>
  <c r="D103"/>
  <c r="E103"/>
  <c r="I102"/>
  <c r="J102"/>
  <c r="D102"/>
  <c r="E102"/>
  <c r="J101"/>
  <c r="D101"/>
  <c r="E101"/>
  <c r="I100"/>
  <c r="J100"/>
  <c r="D100"/>
  <c r="E100"/>
  <c r="I99"/>
  <c r="J99"/>
  <c r="D99"/>
  <c r="E99"/>
  <c r="I98"/>
  <c r="J98"/>
  <c r="D98"/>
  <c r="E98"/>
  <c r="I97"/>
  <c r="J97"/>
  <c r="D97"/>
  <c r="E97"/>
  <c r="I96"/>
  <c r="J96"/>
  <c r="D96"/>
  <c r="E96"/>
  <c r="I95"/>
  <c r="J95"/>
  <c r="D95"/>
  <c r="E95"/>
  <c r="I94"/>
  <c r="J94"/>
  <c r="D94"/>
  <c r="E94"/>
  <c r="I93"/>
  <c r="J93"/>
  <c r="D93"/>
  <c r="E93"/>
  <c r="I92"/>
  <c r="J92"/>
  <c r="D92"/>
  <c r="E92"/>
  <c r="I91"/>
  <c r="J91"/>
  <c r="D91"/>
  <c r="E91"/>
  <c r="I90"/>
  <c r="J90"/>
  <c r="D90"/>
  <c r="E90"/>
  <c r="I89"/>
  <c r="J89"/>
  <c r="E89"/>
  <c r="D89"/>
  <c r="I88"/>
  <c r="J88"/>
  <c r="D88"/>
  <c r="E88"/>
  <c r="I87"/>
  <c r="J87"/>
  <c r="D87"/>
  <c r="E87"/>
  <c r="I86"/>
  <c r="J86"/>
  <c r="D86"/>
  <c r="E86"/>
  <c r="I85"/>
  <c r="J85"/>
  <c r="D85"/>
  <c r="E85"/>
  <c r="I84"/>
  <c r="J84"/>
  <c r="D84"/>
  <c r="E84"/>
  <c r="I83"/>
  <c r="J83"/>
  <c r="D83"/>
  <c r="E83"/>
  <c r="I82"/>
  <c r="J82"/>
  <c r="D82"/>
  <c r="E82"/>
  <c r="I81"/>
  <c r="J81"/>
  <c r="D81"/>
  <c r="E81"/>
  <c r="I80"/>
  <c r="J80"/>
  <c r="D80"/>
  <c r="E80"/>
  <c r="I79"/>
  <c r="J79"/>
  <c r="D79"/>
  <c r="E79"/>
  <c r="I78"/>
  <c r="J78"/>
  <c r="D78"/>
  <c r="E78"/>
  <c r="I77"/>
  <c r="J77"/>
  <c r="D77"/>
  <c r="E77"/>
  <c r="I76"/>
  <c r="J76"/>
  <c r="D76"/>
  <c r="E76"/>
  <c r="I75"/>
  <c r="J75"/>
  <c r="D75"/>
  <c r="E75"/>
  <c r="I74"/>
  <c r="J74"/>
  <c r="D74"/>
  <c r="E74"/>
  <c r="I73"/>
  <c r="J73"/>
  <c r="D73"/>
  <c r="E73"/>
  <c r="I72"/>
  <c r="J72"/>
  <c r="D72"/>
  <c r="E72"/>
  <c r="I71"/>
  <c r="J71"/>
  <c r="D71"/>
  <c r="E71"/>
  <c r="I70"/>
  <c r="J70"/>
  <c r="D70"/>
  <c r="E70"/>
  <c r="I69"/>
  <c r="J69"/>
  <c r="D69"/>
  <c r="E69"/>
  <c r="I68"/>
  <c r="J68"/>
  <c r="D68"/>
  <c r="E68"/>
  <c r="I67"/>
  <c r="J67"/>
  <c r="D67"/>
  <c r="E67"/>
  <c r="I66"/>
  <c r="J66"/>
  <c r="D66"/>
  <c r="E66"/>
  <c r="I65"/>
  <c r="J65"/>
  <c r="D65"/>
  <c r="E65"/>
  <c r="I64"/>
  <c r="J64"/>
  <c r="E64"/>
  <c r="D64"/>
  <c r="I63"/>
  <c r="J63"/>
  <c r="D63"/>
  <c r="E63"/>
  <c r="I62"/>
  <c r="J62"/>
  <c r="D62"/>
  <c r="E62"/>
  <c r="I61"/>
  <c r="J61"/>
  <c r="D61"/>
  <c r="E61"/>
  <c r="I60"/>
  <c r="J60"/>
  <c r="D60"/>
  <c r="E60"/>
  <c r="I59"/>
  <c r="J59"/>
  <c r="D59"/>
  <c r="E59"/>
  <c r="I58"/>
  <c r="J58"/>
  <c r="D58"/>
  <c r="E58"/>
  <c r="I57"/>
  <c r="J57"/>
  <c r="D57"/>
  <c r="E57"/>
  <c r="I56"/>
  <c r="J56"/>
  <c r="D56"/>
  <c r="E56"/>
  <c r="I55"/>
  <c r="J55"/>
  <c r="D55"/>
  <c r="E55"/>
  <c r="I54"/>
  <c r="J54"/>
  <c r="D54"/>
  <c r="E54"/>
  <c r="I53"/>
  <c r="J53"/>
  <c r="D53"/>
  <c r="E53"/>
  <c r="I52"/>
  <c r="J52"/>
  <c r="D52"/>
  <c r="E52"/>
  <c r="I51"/>
  <c r="J51"/>
  <c r="D51"/>
  <c r="E51"/>
  <c r="I50"/>
  <c r="J50"/>
  <c r="E50"/>
  <c r="D50"/>
  <c r="I49"/>
  <c r="J49"/>
  <c r="D49"/>
  <c r="E49"/>
  <c r="I48"/>
  <c r="J48"/>
  <c r="D48"/>
  <c r="E48"/>
  <c r="I47"/>
  <c r="J47"/>
  <c r="D47"/>
  <c r="E47"/>
  <c r="I46"/>
  <c r="J46"/>
  <c r="D46"/>
  <c r="E46"/>
  <c r="I45"/>
  <c r="J45"/>
  <c r="D45"/>
  <c r="E45"/>
  <c r="I44"/>
  <c r="J44"/>
  <c r="D44"/>
  <c r="E44"/>
  <c r="I43"/>
  <c r="J43"/>
  <c r="D43"/>
  <c r="E43"/>
  <c r="I42"/>
  <c r="J42"/>
  <c r="D42"/>
  <c r="E42"/>
  <c r="I41"/>
  <c r="J41"/>
  <c r="D41"/>
  <c r="E41"/>
  <c r="I40"/>
  <c r="J40"/>
  <c r="D40"/>
  <c r="E40"/>
  <c r="I39"/>
  <c r="J39"/>
  <c r="D39"/>
  <c r="E39"/>
  <c r="I38"/>
  <c r="J38"/>
  <c r="D38"/>
  <c r="E38"/>
  <c r="I37"/>
  <c r="J37"/>
  <c r="D37"/>
  <c r="E37"/>
  <c r="I36"/>
  <c r="J36"/>
  <c r="D36"/>
  <c r="E36"/>
  <c r="I35"/>
  <c r="J35"/>
  <c r="D35"/>
  <c r="E35"/>
  <c r="I34"/>
  <c r="J34"/>
  <c r="D34"/>
  <c r="E34"/>
  <c r="I33"/>
  <c r="J33"/>
  <c r="D33"/>
  <c r="E33"/>
  <c r="I32"/>
  <c r="J32"/>
  <c r="D32"/>
  <c r="E32"/>
  <c r="I31"/>
  <c r="J31"/>
  <c r="D31"/>
  <c r="E31"/>
  <c r="I30"/>
  <c r="J30"/>
  <c r="D30"/>
  <c r="E30"/>
  <c r="I29"/>
  <c r="J29"/>
  <c r="D29"/>
  <c r="E29"/>
  <c r="I28"/>
  <c r="J28"/>
  <c r="D28"/>
  <c r="E28"/>
  <c r="I27"/>
  <c r="J27"/>
  <c r="D27"/>
  <c r="E27"/>
  <c r="I26"/>
  <c r="J26"/>
  <c r="D26"/>
  <c r="E26"/>
  <c r="I25"/>
  <c r="J25"/>
  <c r="D25"/>
  <c r="E25"/>
  <c r="I24"/>
  <c r="J24"/>
  <c r="D24"/>
  <c r="E24"/>
  <c r="I23"/>
  <c r="J23"/>
  <c r="D23"/>
  <c r="E23"/>
  <c r="I22"/>
  <c r="J22"/>
  <c r="D22"/>
  <c r="E22"/>
  <c r="I21"/>
  <c r="J21"/>
  <c r="D21"/>
  <c r="E21"/>
  <c r="I20"/>
  <c r="J20"/>
  <c r="D20"/>
  <c r="E20"/>
  <c r="I19"/>
  <c r="J19"/>
  <c r="D19"/>
  <c r="E19"/>
  <c r="I18"/>
  <c r="J18"/>
  <c r="D18"/>
  <c r="E18"/>
  <c r="I17"/>
  <c r="J17"/>
  <c r="D17"/>
  <c r="E17"/>
  <c r="I16"/>
  <c r="J16"/>
  <c r="D16"/>
  <c r="E16"/>
  <c r="I15"/>
  <c r="J15"/>
  <c r="D15"/>
  <c r="E15"/>
  <c r="I14"/>
  <c r="J14"/>
  <c r="D14"/>
  <c r="E14"/>
  <c r="I13"/>
  <c r="J13"/>
  <c r="D13"/>
  <c r="E13"/>
  <c r="I12"/>
  <c r="J12"/>
  <c r="D12"/>
  <c r="E12"/>
  <c r="I11"/>
  <c r="J11"/>
  <c r="D11"/>
  <c r="E11"/>
  <c r="I10"/>
  <c r="J10"/>
  <c r="D10"/>
  <c r="E10"/>
  <c r="I109" i="15"/>
  <c r="J109"/>
  <c r="D109"/>
  <c r="E109"/>
  <c r="I108"/>
  <c r="J108"/>
  <c r="E108"/>
  <c r="D108"/>
  <c r="I107"/>
  <c r="J107"/>
  <c r="D107"/>
  <c r="E107"/>
  <c r="J106"/>
  <c r="I106"/>
  <c r="D106"/>
  <c r="E106"/>
  <c r="I105"/>
  <c r="J105"/>
  <c r="D105"/>
  <c r="E105"/>
  <c r="I104"/>
  <c r="J104"/>
  <c r="D104"/>
  <c r="E104"/>
  <c r="I103"/>
  <c r="J103"/>
  <c r="E103"/>
  <c r="D103"/>
  <c r="I102"/>
  <c r="J102"/>
  <c r="D102"/>
  <c r="E102"/>
  <c r="J101"/>
  <c r="D101"/>
  <c r="E101"/>
  <c r="I100"/>
  <c r="J100"/>
  <c r="E100"/>
  <c r="D100"/>
  <c r="I99"/>
  <c r="J99"/>
  <c r="D99"/>
  <c r="E99"/>
  <c r="I98"/>
  <c r="J98"/>
  <c r="D98"/>
  <c r="E98"/>
  <c r="I97"/>
  <c r="J97"/>
  <c r="D97"/>
  <c r="E97"/>
  <c r="I96"/>
  <c r="J96"/>
  <c r="D96"/>
  <c r="E96"/>
  <c r="I95"/>
  <c r="J95"/>
  <c r="D95"/>
  <c r="E95"/>
  <c r="I94"/>
  <c r="J94"/>
  <c r="D94"/>
  <c r="E94"/>
  <c r="I93"/>
  <c r="J93"/>
  <c r="E93"/>
  <c r="D93"/>
  <c r="I92"/>
  <c r="J92"/>
  <c r="D92"/>
  <c r="E92"/>
  <c r="I91"/>
  <c r="J91"/>
  <c r="D91"/>
  <c r="E91"/>
  <c r="I90"/>
  <c r="J90"/>
  <c r="E90"/>
  <c r="D90"/>
  <c r="I89"/>
  <c r="J89"/>
  <c r="D89"/>
  <c r="E89"/>
  <c r="I88"/>
  <c r="J88"/>
  <c r="D88"/>
  <c r="E88"/>
  <c r="I87"/>
  <c r="J87"/>
  <c r="D87"/>
  <c r="E87"/>
  <c r="I86"/>
  <c r="J86"/>
  <c r="D86"/>
  <c r="E86"/>
  <c r="I85"/>
  <c r="J85"/>
  <c r="E85"/>
  <c r="D85"/>
  <c r="I84"/>
  <c r="J84"/>
  <c r="D84"/>
  <c r="E84"/>
  <c r="I83"/>
  <c r="J83"/>
  <c r="D83"/>
  <c r="E83"/>
  <c r="I82"/>
  <c r="J82"/>
  <c r="D82"/>
  <c r="E82"/>
  <c r="I81"/>
  <c r="J81"/>
  <c r="E81"/>
  <c r="D81"/>
  <c r="I80"/>
  <c r="J80"/>
  <c r="D80"/>
  <c r="E80"/>
  <c r="I79"/>
  <c r="J79"/>
  <c r="D79"/>
  <c r="E79"/>
  <c r="I78"/>
  <c r="J78"/>
  <c r="E78"/>
  <c r="D78"/>
  <c r="I77"/>
  <c r="J77"/>
  <c r="D77"/>
  <c r="E77"/>
  <c r="I76"/>
  <c r="J76"/>
  <c r="D76"/>
  <c r="E76"/>
  <c r="I75"/>
  <c r="J75"/>
  <c r="D75"/>
  <c r="E75"/>
  <c r="I74"/>
  <c r="J74"/>
  <c r="E74"/>
  <c r="D74"/>
  <c r="I73"/>
  <c r="J73"/>
  <c r="D73"/>
  <c r="E73"/>
  <c r="I72"/>
  <c r="J72"/>
  <c r="D72"/>
  <c r="E72"/>
  <c r="I71"/>
  <c r="J71"/>
  <c r="D71"/>
  <c r="E71"/>
  <c r="I70"/>
  <c r="J70"/>
  <c r="E70"/>
  <c r="D70"/>
  <c r="I69"/>
  <c r="J69"/>
  <c r="D69"/>
  <c r="E69"/>
  <c r="I68"/>
  <c r="J68"/>
  <c r="D68"/>
  <c r="E68"/>
  <c r="I67"/>
  <c r="J67"/>
  <c r="D67"/>
  <c r="E67"/>
  <c r="I66"/>
  <c r="J66"/>
  <c r="D66"/>
  <c r="E66"/>
  <c r="I65"/>
  <c r="J65"/>
  <c r="D65"/>
  <c r="E65"/>
  <c r="I64"/>
  <c r="J64"/>
  <c r="D64"/>
  <c r="E64"/>
  <c r="I63"/>
  <c r="J63"/>
  <c r="D63"/>
  <c r="E63"/>
  <c r="I62"/>
  <c r="J62"/>
  <c r="E62"/>
  <c r="D62"/>
  <c r="I61"/>
  <c r="J61"/>
  <c r="D61"/>
  <c r="E61"/>
  <c r="I60"/>
  <c r="J60"/>
  <c r="D60"/>
  <c r="E60"/>
  <c r="I59"/>
  <c r="J59"/>
  <c r="E59"/>
  <c r="D59"/>
  <c r="I58"/>
  <c r="J58"/>
  <c r="D58"/>
  <c r="E58"/>
  <c r="I57"/>
  <c r="J57"/>
  <c r="D57"/>
  <c r="E57"/>
  <c r="I56"/>
  <c r="J56"/>
  <c r="D56"/>
  <c r="E56"/>
  <c r="I55"/>
  <c r="J55"/>
  <c r="D55"/>
  <c r="E55"/>
  <c r="I54"/>
  <c r="J54"/>
  <c r="E54"/>
  <c r="D54"/>
  <c r="I53"/>
  <c r="J53"/>
  <c r="D53"/>
  <c r="E53"/>
  <c r="I52"/>
  <c r="J52"/>
  <c r="D52"/>
  <c r="E52"/>
  <c r="I51"/>
  <c r="J51"/>
  <c r="D51"/>
  <c r="E51"/>
  <c r="I50"/>
  <c r="J50"/>
  <c r="E50"/>
  <c r="D50"/>
  <c r="I49"/>
  <c r="J49"/>
  <c r="D49"/>
  <c r="E49"/>
  <c r="I48"/>
  <c r="J48"/>
  <c r="D48"/>
  <c r="E48"/>
  <c r="I47"/>
  <c r="J47"/>
  <c r="D47"/>
  <c r="E47"/>
  <c r="I46"/>
  <c r="J46"/>
  <c r="D46"/>
  <c r="E46"/>
  <c r="I45"/>
  <c r="J45"/>
  <c r="D45"/>
  <c r="E45"/>
  <c r="I44"/>
  <c r="J44"/>
  <c r="D44"/>
  <c r="E44"/>
  <c r="I43"/>
  <c r="J43"/>
  <c r="D43"/>
  <c r="E43"/>
  <c r="I42"/>
  <c r="J42"/>
  <c r="E42"/>
  <c r="D42"/>
  <c r="I41"/>
  <c r="J41"/>
  <c r="D41"/>
  <c r="E41"/>
  <c r="I40"/>
  <c r="J40"/>
  <c r="D40"/>
  <c r="E40"/>
  <c r="I39"/>
  <c r="J39"/>
  <c r="E39"/>
  <c r="D39"/>
  <c r="I38"/>
  <c r="J38"/>
  <c r="D38"/>
  <c r="E38"/>
  <c r="I37"/>
  <c r="J37"/>
  <c r="D37"/>
  <c r="E37"/>
  <c r="I36"/>
  <c r="J36"/>
  <c r="D36"/>
  <c r="E36"/>
  <c r="I35"/>
  <c r="J35"/>
  <c r="D35"/>
  <c r="E35"/>
  <c r="I34"/>
  <c r="J34"/>
  <c r="E34"/>
  <c r="D34"/>
  <c r="I33"/>
  <c r="J33"/>
  <c r="D33"/>
  <c r="E33"/>
  <c r="I32"/>
  <c r="J32"/>
  <c r="D32"/>
  <c r="E32"/>
  <c r="I31"/>
  <c r="J31"/>
  <c r="D31"/>
  <c r="E31"/>
  <c r="I30"/>
  <c r="J30"/>
  <c r="D30"/>
  <c r="E30"/>
  <c r="I29"/>
  <c r="J29"/>
  <c r="E29"/>
  <c r="D29"/>
  <c r="I28"/>
  <c r="J28"/>
  <c r="D28"/>
  <c r="E28"/>
  <c r="I27"/>
  <c r="J27"/>
  <c r="D27"/>
  <c r="E27"/>
  <c r="I26"/>
  <c r="J26"/>
  <c r="D26"/>
  <c r="E26"/>
  <c r="I25"/>
  <c r="J25"/>
  <c r="D25"/>
  <c r="E25"/>
  <c r="I24"/>
  <c r="J24"/>
  <c r="D24"/>
  <c r="E24"/>
  <c r="I23"/>
  <c r="J23"/>
  <c r="E23"/>
  <c r="D23"/>
  <c r="I22"/>
  <c r="J22"/>
  <c r="D22"/>
  <c r="E22"/>
  <c r="I21"/>
  <c r="J21"/>
  <c r="D21"/>
  <c r="E21"/>
  <c r="I20"/>
  <c r="J20"/>
  <c r="D20"/>
  <c r="E20"/>
  <c r="I19"/>
  <c r="J19"/>
  <c r="E19"/>
  <c r="D19"/>
  <c r="I18"/>
  <c r="J18"/>
  <c r="D18"/>
  <c r="E18"/>
  <c r="I17"/>
  <c r="J17"/>
  <c r="D17"/>
  <c r="E17"/>
  <c r="I16"/>
  <c r="J16"/>
  <c r="D16"/>
  <c r="E16"/>
  <c r="I15"/>
  <c r="J15"/>
  <c r="D15"/>
  <c r="E15"/>
  <c r="I14"/>
  <c r="J14"/>
  <c r="D14"/>
  <c r="E14"/>
  <c r="I13"/>
  <c r="J13"/>
  <c r="E13"/>
  <c r="D13"/>
  <c r="I12"/>
  <c r="J12"/>
  <c r="D12"/>
  <c r="E12"/>
  <c r="I11"/>
  <c r="J11"/>
  <c r="D11"/>
  <c r="E11"/>
  <c r="I10"/>
  <c r="J10"/>
  <c r="D10"/>
  <c r="E10"/>
  <c r="I109" i="14"/>
  <c r="J109"/>
  <c r="D109"/>
  <c r="E109"/>
  <c r="I108"/>
  <c r="J108"/>
  <c r="D108"/>
  <c r="E108"/>
  <c r="I107"/>
  <c r="J107"/>
  <c r="D107"/>
  <c r="E107"/>
  <c r="I106"/>
  <c r="J106"/>
  <c r="D106"/>
  <c r="E106"/>
  <c r="I105"/>
  <c r="J105"/>
  <c r="D105"/>
  <c r="E105"/>
  <c r="I104"/>
  <c r="J104"/>
  <c r="D104"/>
  <c r="E104"/>
  <c r="I103"/>
  <c r="J103"/>
  <c r="D103"/>
  <c r="E103"/>
  <c r="I102"/>
  <c r="J102"/>
  <c r="D102"/>
  <c r="E102"/>
  <c r="J101"/>
  <c r="D101"/>
  <c r="E101"/>
  <c r="I100"/>
  <c r="J100"/>
  <c r="D100"/>
  <c r="E100"/>
  <c r="I99"/>
  <c r="J99"/>
  <c r="D99"/>
  <c r="E99"/>
  <c r="I98"/>
  <c r="J98"/>
  <c r="D98"/>
  <c r="E98"/>
  <c r="I97"/>
  <c r="J97"/>
  <c r="D97"/>
  <c r="E97"/>
  <c r="I96"/>
  <c r="J96"/>
  <c r="D96"/>
  <c r="E96"/>
  <c r="I95"/>
  <c r="J95"/>
  <c r="D95"/>
  <c r="E95"/>
  <c r="I94"/>
  <c r="J94"/>
  <c r="D94"/>
  <c r="E94"/>
  <c r="I93"/>
  <c r="J93"/>
  <c r="D93"/>
  <c r="E93"/>
  <c r="J92"/>
  <c r="I92"/>
  <c r="D92"/>
  <c r="E92"/>
  <c r="I91"/>
  <c r="J91"/>
  <c r="D91"/>
  <c r="E91"/>
  <c r="I90"/>
  <c r="J90"/>
  <c r="D90"/>
  <c r="E90"/>
  <c r="I89"/>
  <c r="J89"/>
  <c r="D89"/>
  <c r="E89"/>
  <c r="I88"/>
  <c r="J88"/>
  <c r="D88"/>
  <c r="E88"/>
  <c r="I87"/>
  <c r="J87"/>
  <c r="D87"/>
  <c r="E87"/>
  <c r="I86"/>
  <c r="J86"/>
  <c r="D86"/>
  <c r="E86"/>
  <c r="I85"/>
  <c r="J85"/>
  <c r="D85"/>
  <c r="E85"/>
  <c r="I84"/>
  <c r="J84"/>
  <c r="D84"/>
  <c r="E84"/>
  <c r="J83"/>
  <c r="I83"/>
  <c r="D83"/>
  <c r="E83"/>
  <c r="I82"/>
  <c r="J82"/>
  <c r="D82"/>
  <c r="E82"/>
  <c r="I81"/>
  <c r="J81"/>
  <c r="D81"/>
  <c r="E81"/>
  <c r="I80"/>
  <c r="J80"/>
  <c r="D80"/>
  <c r="E80"/>
  <c r="I79"/>
  <c r="J79"/>
  <c r="D79"/>
  <c r="E79"/>
  <c r="I78"/>
  <c r="J78"/>
  <c r="D78"/>
  <c r="E78"/>
  <c r="I77"/>
  <c r="J77"/>
  <c r="D77"/>
  <c r="E77"/>
  <c r="J76"/>
  <c r="I76"/>
  <c r="D76"/>
  <c r="E76"/>
  <c r="I75"/>
  <c r="J75"/>
  <c r="D75"/>
  <c r="E75"/>
  <c r="I74"/>
  <c r="J74"/>
  <c r="D74"/>
  <c r="E74"/>
  <c r="I73"/>
  <c r="J73"/>
  <c r="D73"/>
  <c r="E73"/>
  <c r="I72"/>
  <c r="J72"/>
  <c r="D72"/>
  <c r="E72"/>
  <c r="I71"/>
  <c r="J71"/>
  <c r="D71"/>
  <c r="E71"/>
  <c r="I70"/>
  <c r="J70"/>
  <c r="D70"/>
  <c r="E70"/>
  <c r="J69"/>
  <c r="I69"/>
  <c r="D69"/>
  <c r="E69"/>
  <c r="I68"/>
  <c r="J68"/>
  <c r="D68"/>
  <c r="E68"/>
  <c r="I67"/>
  <c r="J67"/>
  <c r="D67"/>
  <c r="E67"/>
  <c r="I66"/>
  <c r="J66"/>
  <c r="D66"/>
  <c r="E66"/>
  <c r="I65"/>
  <c r="J65"/>
  <c r="D65"/>
  <c r="E65"/>
  <c r="I64"/>
  <c r="J64"/>
  <c r="D64"/>
  <c r="E64"/>
  <c r="J63"/>
  <c r="I63"/>
  <c r="D63"/>
  <c r="E63"/>
  <c r="I62"/>
  <c r="J62"/>
  <c r="D62"/>
  <c r="E62"/>
  <c r="I61"/>
  <c r="J61"/>
  <c r="D61"/>
  <c r="E61"/>
  <c r="I60"/>
  <c r="J60"/>
  <c r="D60"/>
  <c r="E60"/>
  <c r="J59"/>
  <c r="I59"/>
  <c r="D59"/>
  <c r="E59"/>
  <c r="I58"/>
  <c r="J58"/>
  <c r="D58"/>
  <c r="E58"/>
  <c r="I57"/>
  <c r="J57"/>
  <c r="D57"/>
  <c r="E57"/>
  <c r="I56"/>
  <c r="J56"/>
  <c r="D56"/>
  <c r="E56"/>
  <c r="I55"/>
  <c r="J55"/>
  <c r="D55"/>
  <c r="E55"/>
  <c r="I54"/>
  <c r="J54"/>
  <c r="D54"/>
  <c r="E54"/>
  <c r="J53"/>
  <c r="I53"/>
  <c r="D53"/>
  <c r="E53"/>
  <c r="I52"/>
  <c r="J52"/>
  <c r="D52"/>
  <c r="E52"/>
  <c r="I51"/>
  <c r="J51"/>
  <c r="D51"/>
  <c r="E51"/>
  <c r="I50"/>
  <c r="J50"/>
  <c r="D50"/>
  <c r="E50"/>
  <c r="I49"/>
  <c r="J49"/>
  <c r="D49"/>
  <c r="E49"/>
  <c r="I48"/>
  <c r="J48"/>
  <c r="D48"/>
  <c r="E48"/>
  <c r="J47"/>
  <c r="I47"/>
  <c r="D47"/>
  <c r="E47"/>
  <c r="I46"/>
  <c r="J46"/>
  <c r="D46"/>
  <c r="E46"/>
  <c r="I45"/>
  <c r="J45"/>
  <c r="D45"/>
  <c r="E45"/>
  <c r="I44"/>
  <c r="J44"/>
  <c r="D44"/>
  <c r="E44"/>
  <c r="I43"/>
  <c r="J43"/>
  <c r="D43"/>
  <c r="E43"/>
  <c r="I42"/>
  <c r="J42"/>
  <c r="D42"/>
  <c r="E42"/>
  <c r="I41"/>
  <c r="J41"/>
  <c r="D41"/>
  <c r="E41"/>
  <c r="I40"/>
  <c r="J40"/>
  <c r="D40"/>
  <c r="E40"/>
  <c r="I39"/>
  <c r="J39"/>
  <c r="D39"/>
  <c r="E39"/>
  <c r="J38"/>
  <c r="I38"/>
  <c r="D38"/>
  <c r="E38"/>
  <c r="I37"/>
  <c r="J37"/>
  <c r="D37"/>
  <c r="E37"/>
  <c r="I36"/>
  <c r="J36"/>
  <c r="D36"/>
  <c r="E36"/>
  <c r="I35"/>
  <c r="J35"/>
  <c r="D35"/>
  <c r="E35"/>
  <c r="J34"/>
  <c r="I34"/>
  <c r="D34"/>
  <c r="E34"/>
  <c r="I33"/>
  <c r="J33"/>
  <c r="D33"/>
  <c r="E33"/>
  <c r="I32"/>
  <c r="J32"/>
  <c r="D32"/>
  <c r="E32"/>
  <c r="I31"/>
  <c r="J31"/>
  <c r="D31"/>
  <c r="E31"/>
  <c r="I30"/>
  <c r="J30"/>
  <c r="D30"/>
  <c r="E30"/>
  <c r="I29"/>
  <c r="J29"/>
  <c r="D29"/>
  <c r="E29"/>
  <c r="I28"/>
  <c r="J28"/>
  <c r="D28"/>
  <c r="E28"/>
  <c r="J27"/>
  <c r="I27"/>
  <c r="D27"/>
  <c r="E27"/>
  <c r="I26"/>
  <c r="J26"/>
  <c r="D26"/>
  <c r="E26"/>
  <c r="I25"/>
  <c r="J25"/>
  <c r="D25"/>
  <c r="E25"/>
  <c r="I24"/>
  <c r="J24"/>
  <c r="D24"/>
  <c r="E24"/>
  <c r="I23"/>
  <c r="J23"/>
  <c r="D23"/>
  <c r="E23"/>
  <c r="I22"/>
  <c r="J22"/>
  <c r="D22"/>
  <c r="E22"/>
  <c r="I21"/>
  <c r="J21"/>
  <c r="D21"/>
  <c r="E21"/>
  <c r="I20"/>
  <c r="J20"/>
  <c r="D20"/>
  <c r="E20"/>
  <c r="I19"/>
  <c r="J19"/>
  <c r="D19"/>
  <c r="E19"/>
  <c r="J18"/>
  <c r="I18"/>
  <c r="D18"/>
  <c r="E18"/>
  <c r="I17"/>
  <c r="J17"/>
  <c r="D17"/>
  <c r="E17"/>
  <c r="I16"/>
  <c r="J16"/>
  <c r="D16"/>
  <c r="E16"/>
  <c r="I15"/>
  <c r="J15"/>
  <c r="D15"/>
  <c r="E15"/>
  <c r="J14"/>
  <c r="I14"/>
  <c r="D14"/>
  <c r="E14"/>
  <c r="I13"/>
  <c r="J13"/>
  <c r="D13"/>
  <c r="E13"/>
  <c r="I12"/>
  <c r="J12"/>
  <c r="D12"/>
  <c r="E12"/>
  <c r="I11"/>
  <c r="J11"/>
  <c r="D11"/>
  <c r="E11"/>
  <c r="I10"/>
  <c r="J10"/>
  <c r="D10"/>
  <c r="E10"/>
  <c r="I109" i="13"/>
  <c r="J109"/>
  <c r="D109"/>
  <c r="E109"/>
  <c r="I108"/>
  <c r="J108"/>
  <c r="D108"/>
  <c r="E108"/>
  <c r="I107"/>
  <c r="J107"/>
  <c r="D107"/>
  <c r="E107"/>
  <c r="I106"/>
  <c r="J106"/>
  <c r="D106"/>
  <c r="E106"/>
  <c r="I105"/>
  <c r="J105"/>
  <c r="D105"/>
  <c r="E105"/>
  <c r="I104"/>
  <c r="J104"/>
  <c r="D104"/>
  <c r="E104"/>
  <c r="I103"/>
  <c r="J103"/>
  <c r="D103"/>
  <c r="E103"/>
  <c r="I102"/>
  <c r="J102"/>
  <c r="D102"/>
  <c r="E102"/>
  <c r="J101"/>
  <c r="D101"/>
  <c r="E101"/>
  <c r="I100"/>
  <c r="J100"/>
  <c r="D100"/>
  <c r="E100"/>
  <c r="I99"/>
  <c r="J99"/>
  <c r="D99"/>
  <c r="E99"/>
  <c r="I98"/>
  <c r="J98"/>
  <c r="D98"/>
  <c r="E98"/>
  <c r="I97"/>
  <c r="J97"/>
  <c r="D97"/>
  <c r="E97"/>
  <c r="I96"/>
  <c r="J96"/>
  <c r="D96"/>
  <c r="E96"/>
  <c r="I95"/>
  <c r="J95"/>
  <c r="D95"/>
  <c r="E95"/>
  <c r="I94"/>
  <c r="J94"/>
  <c r="D94"/>
  <c r="E94"/>
  <c r="I93"/>
  <c r="J93"/>
  <c r="D93"/>
  <c r="E93"/>
  <c r="I92"/>
  <c r="J92"/>
  <c r="D92"/>
  <c r="E92"/>
  <c r="I91"/>
  <c r="J91"/>
  <c r="D91"/>
  <c r="E91"/>
  <c r="I90"/>
  <c r="J90"/>
  <c r="D90"/>
  <c r="E90"/>
  <c r="I89"/>
  <c r="J89"/>
  <c r="D89"/>
  <c r="E89"/>
  <c r="I88"/>
  <c r="J88"/>
  <c r="E88"/>
  <c r="D88"/>
  <c r="I87"/>
  <c r="J87"/>
  <c r="D87"/>
  <c r="E87"/>
  <c r="I86"/>
  <c r="J86"/>
  <c r="D86"/>
  <c r="E86"/>
  <c r="I85"/>
  <c r="J85"/>
  <c r="D85"/>
  <c r="E85"/>
  <c r="I84"/>
  <c r="J84"/>
  <c r="D84"/>
  <c r="E84"/>
  <c r="I83"/>
  <c r="J83"/>
  <c r="D83"/>
  <c r="E83"/>
  <c r="I82"/>
  <c r="J82"/>
  <c r="D82"/>
  <c r="E82"/>
  <c r="I81"/>
  <c r="J81"/>
  <c r="D81"/>
  <c r="E81"/>
  <c r="I80"/>
  <c r="J80"/>
  <c r="D80"/>
  <c r="E80"/>
  <c r="I79"/>
  <c r="J79"/>
  <c r="D79"/>
  <c r="E79"/>
  <c r="I78"/>
  <c r="J78"/>
  <c r="D78"/>
  <c r="E78"/>
  <c r="I77"/>
  <c r="J77"/>
  <c r="D77"/>
  <c r="E77"/>
  <c r="I76"/>
  <c r="J76"/>
  <c r="D76"/>
  <c r="E76"/>
  <c r="I75"/>
  <c r="J75"/>
  <c r="D75"/>
  <c r="E75"/>
  <c r="I74"/>
  <c r="J74"/>
  <c r="D74"/>
  <c r="E74"/>
  <c r="I73"/>
  <c r="J73"/>
  <c r="D73"/>
  <c r="E73"/>
  <c r="I72"/>
  <c r="J72"/>
  <c r="D72"/>
  <c r="E72"/>
  <c r="I71"/>
  <c r="J71"/>
  <c r="D71"/>
  <c r="E71"/>
  <c r="I70"/>
  <c r="J70"/>
  <c r="D70"/>
  <c r="E70"/>
  <c r="I69"/>
  <c r="J69"/>
  <c r="D69"/>
  <c r="E69"/>
  <c r="I68"/>
  <c r="J68"/>
  <c r="D68"/>
  <c r="E68"/>
  <c r="I67"/>
  <c r="J67"/>
  <c r="D67"/>
  <c r="E67"/>
  <c r="I66"/>
  <c r="J66"/>
  <c r="D66"/>
  <c r="E66"/>
  <c r="I65"/>
  <c r="J65"/>
  <c r="D65"/>
  <c r="E65"/>
  <c r="I64"/>
  <c r="J64"/>
  <c r="D64"/>
  <c r="E64"/>
  <c r="I63"/>
  <c r="J63"/>
  <c r="D63"/>
  <c r="E63"/>
  <c r="I62"/>
  <c r="J62"/>
  <c r="D62"/>
  <c r="E62"/>
  <c r="I61"/>
  <c r="J61"/>
  <c r="D61"/>
  <c r="E61"/>
  <c r="I60"/>
  <c r="J60"/>
  <c r="D60"/>
  <c r="E60"/>
  <c r="I59"/>
  <c r="J59"/>
  <c r="D59"/>
  <c r="E59"/>
  <c r="I58"/>
  <c r="J58"/>
  <c r="D58"/>
  <c r="E58"/>
  <c r="I57"/>
  <c r="J57"/>
  <c r="E57"/>
  <c r="D57"/>
  <c r="I56"/>
  <c r="J56"/>
  <c r="D56"/>
  <c r="E56"/>
  <c r="I55"/>
  <c r="J55"/>
  <c r="D55"/>
  <c r="E55"/>
  <c r="I54"/>
  <c r="J54"/>
  <c r="D54"/>
  <c r="E54"/>
  <c r="I53"/>
  <c r="J53"/>
  <c r="D53"/>
  <c r="E53"/>
  <c r="I52"/>
  <c r="J52"/>
  <c r="D52"/>
  <c r="E52"/>
  <c r="I51"/>
  <c r="J51"/>
  <c r="D51"/>
  <c r="E51"/>
  <c r="I50"/>
  <c r="J50"/>
  <c r="D50"/>
  <c r="E50"/>
  <c r="I49"/>
  <c r="J49"/>
  <c r="D49"/>
  <c r="E49"/>
  <c r="I48"/>
  <c r="J48"/>
  <c r="E48"/>
  <c r="D48"/>
  <c r="I47"/>
  <c r="J47"/>
  <c r="D47"/>
  <c r="E47"/>
  <c r="I46"/>
  <c r="J46"/>
  <c r="D46"/>
  <c r="E46"/>
  <c r="I45"/>
  <c r="J45"/>
  <c r="D45"/>
  <c r="E45"/>
  <c r="I44"/>
  <c r="J44"/>
  <c r="D44"/>
  <c r="E44"/>
  <c r="I43"/>
  <c r="J43"/>
  <c r="D43"/>
  <c r="E43"/>
  <c r="I42"/>
  <c r="J42"/>
  <c r="D42"/>
  <c r="E42"/>
  <c r="I41"/>
  <c r="J41"/>
  <c r="D41"/>
  <c r="E41"/>
  <c r="I40"/>
  <c r="J40"/>
  <c r="D40"/>
  <c r="E40"/>
  <c r="I39"/>
  <c r="J39"/>
  <c r="D39"/>
  <c r="E39"/>
  <c r="I38"/>
  <c r="J38"/>
  <c r="D38"/>
  <c r="E38"/>
  <c r="I37"/>
  <c r="J37"/>
  <c r="D37"/>
  <c r="E37"/>
  <c r="I36"/>
  <c r="J36"/>
  <c r="D36"/>
  <c r="E36"/>
  <c r="I35"/>
  <c r="J35"/>
  <c r="D35"/>
  <c r="E35"/>
  <c r="I34"/>
  <c r="J34"/>
  <c r="D34"/>
  <c r="E34"/>
  <c r="I33"/>
  <c r="J33"/>
  <c r="D33"/>
  <c r="E33"/>
  <c r="I32"/>
  <c r="J32"/>
  <c r="D32"/>
  <c r="E32"/>
  <c r="I31"/>
  <c r="J31"/>
  <c r="D31"/>
  <c r="E31"/>
  <c r="I30"/>
  <c r="J30"/>
  <c r="D30"/>
  <c r="E30"/>
  <c r="I29"/>
  <c r="J29"/>
  <c r="D29"/>
  <c r="E29"/>
  <c r="I28"/>
  <c r="J28"/>
  <c r="D28"/>
  <c r="E28"/>
  <c r="I27"/>
  <c r="J27"/>
  <c r="D27"/>
  <c r="E27"/>
  <c r="I26"/>
  <c r="J26"/>
  <c r="D26"/>
  <c r="E26"/>
  <c r="I25"/>
  <c r="J25"/>
  <c r="D25"/>
  <c r="E25"/>
  <c r="I24"/>
  <c r="J24"/>
  <c r="D24"/>
  <c r="E24"/>
  <c r="I23"/>
  <c r="J23"/>
  <c r="D23"/>
  <c r="E23"/>
  <c r="I22"/>
  <c r="J22"/>
  <c r="D22"/>
  <c r="E22"/>
  <c r="I21"/>
  <c r="J21"/>
  <c r="D21"/>
  <c r="E21"/>
  <c r="I20"/>
  <c r="J20"/>
  <c r="D20"/>
  <c r="E20"/>
  <c r="I19"/>
  <c r="J19"/>
  <c r="D19"/>
  <c r="E19"/>
  <c r="I18"/>
  <c r="J18"/>
  <c r="D18"/>
  <c r="E18"/>
  <c r="I17"/>
  <c r="J17"/>
  <c r="D17"/>
  <c r="E17"/>
  <c r="I16"/>
  <c r="J16"/>
  <c r="D16"/>
  <c r="E16"/>
  <c r="I15"/>
  <c r="J15"/>
  <c r="D15"/>
  <c r="E15"/>
  <c r="I14"/>
  <c r="J14"/>
  <c r="D14"/>
  <c r="E14"/>
  <c r="I13"/>
  <c r="J13"/>
  <c r="E13"/>
  <c r="D13"/>
  <c r="I12"/>
  <c r="J12"/>
  <c r="D12"/>
  <c r="E12"/>
  <c r="I11"/>
  <c r="J11"/>
  <c r="D11"/>
  <c r="E11"/>
  <c r="I10"/>
  <c r="J10"/>
  <c r="J110"/>
  <c r="D10"/>
  <c r="E10"/>
  <c r="I109" i="12"/>
  <c r="J109"/>
  <c r="D109"/>
  <c r="E109"/>
  <c r="I108"/>
  <c r="J108"/>
  <c r="D108"/>
  <c r="E108"/>
  <c r="J107"/>
  <c r="I107"/>
  <c r="D107"/>
  <c r="E107"/>
  <c r="I106"/>
  <c r="J106"/>
  <c r="D106"/>
  <c r="E106"/>
  <c r="I105"/>
  <c r="J105"/>
  <c r="D105"/>
  <c r="E105"/>
  <c r="I104"/>
  <c r="J104"/>
  <c r="D104"/>
  <c r="E104"/>
  <c r="I103"/>
  <c r="J103"/>
  <c r="D103"/>
  <c r="E103"/>
  <c r="I102"/>
  <c r="J102"/>
  <c r="D102"/>
  <c r="E102"/>
  <c r="J101"/>
  <c r="D101"/>
  <c r="E101"/>
  <c r="I100"/>
  <c r="J100"/>
  <c r="D100"/>
  <c r="E100"/>
  <c r="I99"/>
  <c r="J99"/>
  <c r="D99"/>
  <c r="E99"/>
  <c r="I98"/>
  <c r="J98"/>
  <c r="D98"/>
  <c r="E98"/>
  <c r="I97"/>
  <c r="J97"/>
  <c r="D97"/>
  <c r="E97"/>
  <c r="I96"/>
  <c r="J96"/>
  <c r="D96"/>
  <c r="E96"/>
  <c r="I95"/>
  <c r="J95"/>
  <c r="D95"/>
  <c r="E95"/>
  <c r="I94"/>
  <c r="J94"/>
  <c r="D94"/>
  <c r="E94"/>
  <c r="I93"/>
  <c r="J93"/>
  <c r="D93"/>
  <c r="E93"/>
  <c r="I92"/>
  <c r="J92"/>
  <c r="D92"/>
  <c r="E92"/>
  <c r="I91"/>
  <c r="J91"/>
  <c r="D91"/>
  <c r="E91"/>
  <c r="I90"/>
  <c r="J90"/>
  <c r="D90"/>
  <c r="E90"/>
  <c r="I89"/>
  <c r="J89"/>
  <c r="D89"/>
  <c r="E89"/>
  <c r="I88"/>
  <c r="J88"/>
  <c r="D88"/>
  <c r="E88"/>
  <c r="I87"/>
  <c r="J87"/>
  <c r="D87"/>
  <c r="E87"/>
  <c r="I86"/>
  <c r="J86"/>
  <c r="D86"/>
  <c r="E86"/>
  <c r="I85"/>
  <c r="J85"/>
  <c r="D85"/>
  <c r="E85"/>
  <c r="I84"/>
  <c r="J84"/>
  <c r="D84"/>
  <c r="E84"/>
  <c r="I83"/>
  <c r="J83"/>
  <c r="D83"/>
  <c r="E83"/>
  <c r="I82"/>
  <c r="J82"/>
  <c r="D82"/>
  <c r="E82"/>
  <c r="I81"/>
  <c r="J81"/>
  <c r="D81"/>
  <c r="E81"/>
  <c r="I80"/>
  <c r="J80"/>
  <c r="D80"/>
  <c r="E80"/>
  <c r="I79"/>
  <c r="J79"/>
  <c r="D79"/>
  <c r="E79"/>
  <c r="I78"/>
  <c r="J78"/>
  <c r="D78"/>
  <c r="E78"/>
  <c r="I77"/>
  <c r="J77"/>
  <c r="D77"/>
  <c r="E77"/>
  <c r="I76"/>
  <c r="J76"/>
  <c r="D76"/>
  <c r="E76"/>
  <c r="I75"/>
  <c r="J75"/>
  <c r="D75"/>
  <c r="E75"/>
  <c r="I74"/>
  <c r="J74"/>
  <c r="D74"/>
  <c r="E74"/>
  <c r="I73"/>
  <c r="J73"/>
  <c r="D73"/>
  <c r="E73"/>
  <c r="I72"/>
  <c r="J72"/>
  <c r="D72"/>
  <c r="E72"/>
  <c r="I71"/>
  <c r="J71"/>
  <c r="D71"/>
  <c r="E71"/>
  <c r="I70"/>
  <c r="J70"/>
  <c r="D70"/>
  <c r="E70"/>
  <c r="I69"/>
  <c r="J69"/>
  <c r="D69"/>
  <c r="E69"/>
  <c r="I68"/>
  <c r="J68"/>
  <c r="D68"/>
  <c r="E68"/>
  <c r="I67"/>
  <c r="J67"/>
  <c r="D67"/>
  <c r="E67"/>
  <c r="I66"/>
  <c r="J66"/>
  <c r="D66"/>
  <c r="E66"/>
  <c r="I65"/>
  <c r="J65"/>
  <c r="D65"/>
  <c r="E65"/>
  <c r="I64"/>
  <c r="J64"/>
  <c r="D64"/>
  <c r="E64"/>
  <c r="I63"/>
  <c r="J63"/>
  <c r="D63"/>
  <c r="E63"/>
  <c r="I62"/>
  <c r="J62"/>
  <c r="D62"/>
  <c r="E62"/>
  <c r="I61"/>
  <c r="J61"/>
  <c r="D61"/>
  <c r="E61"/>
  <c r="I60"/>
  <c r="J60"/>
  <c r="D60"/>
  <c r="E60"/>
  <c r="I59"/>
  <c r="J59"/>
  <c r="D59"/>
  <c r="E59"/>
  <c r="I58"/>
  <c r="J58"/>
  <c r="D58"/>
  <c r="E58"/>
  <c r="I57"/>
  <c r="J57"/>
  <c r="D57"/>
  <c r="E57"/>
  <c r="I56"/>
  <c r="J56"/>
  <c r="D56"/>
  <c r="E56"/>
  <c r="I55"/>
  <c r="J55"/>
  <c r="D55"/>
  <c r="E55"/>
  <c r="I54"/>
  <c r="J54"/>
  <c r="D54"/>
  <c r="E54"/>
  <c r="I53"/>
  <c r="J53"/>
  <c r="D53"/>
  <c r="E53"/>
  <c r="I52"/>
  <c r="J52"/>
  <c r="D52"/>
  <c r="E52"/>
  <c r="I51"/>
  <c r="J51"/>
  <c r="D51"/>
  <c r="E51"/>
  <c r="I50"/>
  <c r="J50"/>
  <c r="D50"/>
  <c r="E50"/>
  <c r="I49"/>
  <c r="J49"/>
  <c r="D49"/>
  <c r="E49"/>
  <c r="I48"/>
  <c r="J48"/>
  <c r="D48"/>
  <c r="E48"/>
  <c r="I47"/>
  <c r="J47"/>
  <c r="D47"/>
  <c r="E47"/>
  <c r="I46"/>
  <c r="J46"/>
  <c r="D46"/>
  <c r="E46"/>
  <c r="I45"/>
  <c r="J45"/>
  <c r="D45"/>
  <c r="E45"/>
  <c r="I44"/>
  <c r="J44"/>
  <c r="D44"/>
  <c r="E44"/>
  <c r="I43"/>
  <c r="J43"/>
  <c r="D43"/>
  <c r="E43"/>
  <c r="I42"/>
  <c r="J42"/>
  <c r="D42"/>
  <c r="E42"/>
  <c r="I41"/>
  <c r="J41"/>
  <c r="D41"/>
  <c r="E41"/>
  <c r="I40"/>
  <c r="J40"/>
  <c r="D40"/>
  <c r="E40"/>
  <c r="I39"/>
  <c r="J39"/>
  <c r="D39"/>
  <c r="E39"/>
  <c r="I38"/>
  <c r="J38"/>
  <c r="D38"/>
  <c r="E38"/>
  <c r="I37"/>
  <c r="J37"/>
  <c r="D37"/>
  <c r="E37"/>
  <c r="I36"/>
  <c r="J36"/>
  <c r="D36"/>
  <c r="E36"/>
  <c r="I35"/>
  <c r="J35"/>
  <c r="D35"/>
  <c r="E35"/>
  <c r="I34"/>
  <c r="J34"/>
  <c r="D34"/>
  <c r="E34"/>
  <c r="I33"/>
  <c r="J33"/>
  <c r="D33"/>
  <c r="E33"/>
  <c r="I32"/>
  <c r="J32"/>
  <c r="D32"/>
  <c r="E32"/>
  <c r="I31"/>
  <c r="J31"/>
  <c r="D31"/>
  <c r="E31"/>
  <c r="I30"/>
  <c r="J30"/>
  <c r="D30"/>
  <c r="E30"/>
  <c r="I29"/>
  <c r="J29"/>
  <c r="D29"/>
  <c r="E29"/>
  <c r="I28"/>
  <c r="J28"/>
  <c r="D28"/>
  <c r="E28"/>
  <c r="I27"/>
  <c r="J27"/>
  <c r="D27"/>
  <c r="E27"/>
  <c r="I26"/>
  <c r="J26"/>
  <c r="D26"/>
  <c r="E26"/>
  <c r="I25"/>
  <c r="J25"/>
  <c r="D25"/>
  <c r="E25"/>
  <c r="I24"/>
  <c r="J24"/>
  <c r="D24"/>
  <c r="E24"/>
  <c r="I23"/>
  <c r="J23"/>
  <c r="D23"/>
  <c r="E23"/>
  <c r="I22"/>
  <c r="J22"/>
  <c r="D22"/>
  <c r="E22"/>
  <c r="I21"/>
  <c r="J21"/>
  <c r="D21"/>
  <c r="E21"/>
  <c r="I20"/>
  <c r="J20"/>
  <c r="D20"/>
  <c r="E20"/>
  <c r="I19"/>
  <c r="J19"/>
  <c r="D19"/>
  <c r="E19"/>
  <c r="I18"/>
  <c r="J18"/>
  <c r="D18"/>
  <c r="E18"/>
  <c r="I17"/>
  <c r="J17"/>
  <c r="D17"/>
  <c r="E17"/>
  <c r="I16"/>
  <c r="J16"/>
  <c r="D16"/>
  <c r="E16"/>
  <c r="I15"/>
  <c r="J15"/>
  <c r="D15"/>
  <c r="E15"/>
  <c r="I14"/>
  <c r="J14"/>
  <c r="D14"/>
  <c r="E14"/>
  <c r="I13"/>
  <c r="J13"/>
  <c r="D13"/>
  <c r="E13"/>
  <c r="I12"/>
  <c r="J12"/>
  <c r="D12"/>
  <c r="E12"/>
  <c r="I11"/>
  <c r="J11"/>
  <c r="D11"/>
  <c r="E11"/>
  <c r="I10"/>
  <c r="J10"/>
  <c r="D10"/>
  <c r="E10"/>
  <c r="E110"/>
  <c r="J109" i="11"/>
  <c r="I109"/>
  <c r="E109"/>
  <c r="D109"/>
  <c r="J108"/>
  <c r="I108"/>
  <c r="E108"/>
  <c r="D108"/>
  <c r="J107"/>
  <c r="I107"/>
  <c r="E107"/>
  <c r="D107"/>
  <c r="J106"/>
  <c r="I106"/>
  <c r="E106"/>
  <c r="D106"/>
  <c r="J105"/>
  <c r="I105"/>
  <c r="E105"/>
  <c r="D105"/>
  <c r="J104"/>
  <c r="I104"/>
  <c r="D104"/>
  <c r="E104"/>
  <c r="I103"/>
  <c r="J103"/>
  <c r="E103"/>
  <c r="D103"/>
  <c r="I102"/>
  <c r="J102"/>
  <c r="D102"/>
  <c r="E102"/>
  <c r="J101"/>
  <c r="D101"/>
  <c r="E101"/>
  <c r="I100"/>
  <c r="J100"/>
  <c r="E100"/>
  <c r="D100"/>
  <c r="I99"/>
  <c r="J99"/>
  <c r="D99"/>
  <c r="E99"/>
  <c r="I98"/>
  <c r="J98"/>
  <c r="D98"/>
  <c r="E98"/>
  <c r="I97"/>
  <c r="J97"/>
  <c r="D97"/>
  <c r="E97"/>
  <c r="I96"/>
  <c r="J96"/>
  <c r="E96"/>
  <c r="D96"/>
  <c r="I95"/>
  <c r="J95"/>
  <c r="D95"/>
  <c r="E95"/>
  <c r="I94"/>
  <c r="J94"/>
  <c r="D94"/>
  <c r="E94"/>
  <c r="I93"/>
  <c r="J93"/>
  <c r="D93"/>
  <c r="E93"/>
  <c r="I92"/>
  <c r="J92"/>
  <c r="D92"/>
  <c r="E92"/>
  <c r="I91"/>
  <c r="J91"/>
  <c r="D91"/>
  <c r="E91"/>
  <c r="I90"/>
  <c r="J90"/>
  <c r="E90"/>
  <c r="D90"/>
  <c r="I89"/>
  <c r="J89"/>
  <c r="D89"/>
  <c r="E89"/>
  <c r="I88"/>
  <c r="J88"/>
  <c r="D88"/>
  <c r="E88"/>
  <c r="I87"/>
  <c r="J87"/>
  <c r="D87"/>
  <c r="E87"/>
  <c r="I86"/>
  <c r="J86"/>
  <c r="E86"/>
  <c r="D86"/>
  <c r="I85"/>
  <c r="J85"/>
  <c r="D85"/>
  <c r="E85"/>
  <c r="I84"/>
  <c r="J84"/>
  <c r="D84"/>
  <c r="E84"/>
  <c r="I83"/>
  <c r="J83"/>
  <c r="D83"/>
  <c r="E83"/>
  <c r="I82"/>
  <c r="J82"/>
  <c r="E82"/>
  <c r="D82"/>
  <c r="I81"/>
  <c r="J81"/>
  <c r="D81"/>
  <c r="E81"/>
  <c r="I80"/>
  <c r="J80"/>
  <c r="D80"/>
  <c r="E80"/>
  <c r="I79"/>
  <c r="J79"/>
  <c r="D79"/>
  <c r="E79"/>
  <c r="I78"/>
  <c r="J78"/>
  <c r="D78"/>
  <c r="E78"/>
  <c r="I77"/>
  <c r="J77"/>
  <c r="D77"/>
  <c r="E77"/>
  <c r="I76"/>
  <c r="J76"/>
  <c r="D76"/>
  <c r="E76"/>
  <c r="I75"/>
  <c r="J75"/>
  <c r="D75"/>
  <c r="E75"/>
  <c r="I74"/>
  <c r="J74"/>
  <c r="D74"/>
  <c r="E74"/>
  <c r="I73"/>
  <c r="J73"/>
  <c r="D73"/>
  <c r="E73"/>
  <c r="I72"/>
  <c r="J72"/>
  <c r="D72"/>
  <c r="E72"/>
  <c r="I71"/>
  <c r="J71"/>
  <c r="D71"/>
  <c r="E71"/>
  <c r="I70"/>
  <c r="J70"/>
  <c r="E70"/>
  <c r="D70"/>
  <c r="I69"/>
  <c r="J69"/>
  <c r="D69"/>
  <c r="E69"/>
  <c r="I68"/>
  <c r="J68"/>
  <c r="E68"/>
  <c r="D68"/>
  <c r="I67"/>
  <c r="J67"/>
  <c r="D67"/>
  <c r="E67"/>
  <c r="I66"/>
  <c r="J66"/>
  <c r="D66"/>
  <c r="E66"/>
  <c r="I65"/>
  <c r="J65"/>
  <c r="D65"/>
  <c r="E65"/>
  <c r="I64"/>
  <c r="J64"/>
  <c r="D64"/>
  <c r="E64"/>
  <c r="I63"/>
  <c r="J63"/>
  <c r="D63"/>
  <c r="E63"/>
  <c r="I62"/>
  <c r="J62"/>
  <c r="E62"/>
  <c r="D62"/>
  <c r="I61"/>
  <c r="J61"/>
  <c r="D61"/>
  <c r="E61"/>
  <c r="I60"/>
  <c r="J60"/>
  <c r="D60"/>
  <c r="E60"/>
  <c r="I59"/>
  <c r="J59"/>
  <c r="D59"/>
  <c r="E59"/>
  <c r="I58"/>
  <c r="J58"/>
  <c r="D58"/>
  <c r="E58"/>
  <c r="I57"/>
  <c r="J57"/>
  <c r="E57"/>
  <c r="D57"/>
  <c r="I56"/>
  <c r="J56"/>
  <c r="D56"/>
  <c r="E56"/>
  <c r="I55"/>
  <c r="J55"/>
  <c r="E55"/>
  <c r="D55"/>
  <c r="I54"/>
  <c r="J54"/>
  <c r="D54"/>
  <c r="E54"/>
  <c r="I53"/>
  <c r="J53"/>
  <c r="E53"/>
  <c r="D53"/>
  <c r="I52"/>
  <c r="J52"/>
  <c r="D52"/>
  <c r="E52"/>
  <c r="I51"/>
  <c r="J51"/>
  <c r="D51"/>
  <c r="E51"/>
  <c r="I50"/>
  <c r="J50"/>
  <c r="D50"/>
  <c r="E50"/>
  <c r="I49"/>
  <c r="J49"/>
  <c r="E49"/>
  <c r="D49"/>
  <c r="I48"/>
  <c r="J48"/>
  <c r="D48"/>
  <c r="E48"/>
  <c r="I47"/>
  <c r="J47"/>
  <c r="D47"/>
  <c r="E47"/>
  <c r="I46"/>
  <c r="J46"/>
  <c r="E46"/>
  <c r="D46"/>
  <c r="I45"/>
  <c r="J45"/>
  <c r="D45"/>
  <c r="E45"/>
  <c r="I44"/>
  <c r="J44"/>
  <c r="D44"/>
  <c r="E44"/>
  <c r="I43"/>
  <c r="J43"/>
  <c r="D43"/>
  <c r="E43"/>
  <c r="I42"/>
  <c r="J42"/>
  <c r="E42"/>
  <c r="D42"/>
  <c r="I41"/>
  <c r="J41"/>
  <c r="D41"/>
  <c r="E41"/>
  <c r="I40"/>
  <c r="J40"/>
  <c r="D40"/>
  <c r="E40"/>
  <c r="I39"/>
  <c r="J39"/>
  <c r="D39"/>
  <c r="E39"/>
  <c r="I38"/>
  <c r="J38"/>
  <c r="E38"/>
  <c r="D38"/>
  <c r="I37"/>
  <c r="J37"/>
  <c r="D37"/>
  <c r="E37"/>
  <c r="I36"/>
  <c r="J36"/>
  <c r="D36"/>
  <c r="E36"/>
  <c r="I35"/>
  <c r="J35"/>
  <c r="D35"/>
  <c r="E35"/>
  <c r="I34"/>
  <c r="J34"/>
  <c r="E34"/>
  <c r="D34"/>
  <c r="I33"/>
  <c r="J33"/>
  <c r="D33"/>
  <c r="E33"/>
  <c r="I32"/>
  <c r="J32"/>
  <c r="E32"/>
  <c r="D32"/>
  <c r="I31"/>
  <c r="J31"/>
  <c r="D31"/>
  <c r="E31"/>
  <c r="I30"/>
  <c r="J30"/>
  <c r="D30"/>
  <c r="E30"/>
  <c r="I29"/>
  <c r="J29"/>
  <c r="E29"/>
  <c r="D29"/>
  <c r="I28"/>
  <c r="J28"/>
  <c r="D28"/>
  <c r="E28"/>
  <c r="I27"/>
  <c r="J27"/>
  <c r="D27"/>
  <c r="E27"/>
  <c r="I26"/>
  <c r="J26"/>
  <c r="D26"/>
  <c r="E26"/>
  <c r="I25"/>
  <c r="J25"/>
  <c r="E25"/>
  <c r="D25"/>
  <c r="I24"/>
  <c r="J24"/>
  <c r="D24"/>
  <c r="E24"/>
  <c r="I23"/>
  <c r="J23"/>
  <c r="D23"/>
  <c r="E23"/>
  <c r="I22"/>
  <c r="J22"/>
  <c r="E22"/>
  <c r="D22"/>
  <c r="I21"/>
  <c r="J21"/>
  <c r="D21"/>
  <c r="E21"/>
  <c r="I20"/>
  <c r="J20"/>
  <c r="D20"/>
  <c r="E20"/>
  <c r="I19"/>
  <c r="J19"/>
  <c r="D19"/>
  <c r="E19"/>
  <c r="I18"/>
  <c r="J18"/>
  <c r="E18"/>
  <c r="D18"/>
  <c r="I17"/>
  <c r="J17"/>
  <c r="D17"/>
  <c r="E17"/>
  <c r="I16"/>
  <c r="J16"/>
  <c r="D16"/>
  <c r="E16"/>
  <c r="I15"/>
  <c r="J15"/>
  <c r="D15"/>
  <c r="E15"/>
  <c r="I14"/>
  <c r="J14"/>
  <c r="E14"/>
  <c r="D14"/>
  <c r="I13"/>
  <c r="J13"/>
  <c r="D13"/>
  <c r="E13"/>
  <c r="I12"/>
  <c r="J12"/>
  <c r="E12"/>
  <c r="D12"/>
  <c r="I11"/>
  <c r="J11"/>
  <c r="D11"/>
  <c r="E11"/>
  <c r="I10"/>
  <c r="J10"/>
  <c r="J110"/>
  <c r="D10"/>
  <c r="E10"/>
  <c r="E110"/>
  <c r="M5"/>
  <c r="D65" i="10"/>
  <c r="E65"/>
  <c r="J109"/>
  <c r="I109"/>
  <c r="D109"/>
  <c r="E109"/>
  <c r="I108"/>
  <c r="J108"/>
  <c r="D108"/>
  <c r="E108"/>
  <c r="I107"/>
  <c r="J107"/>
  <c r="D107"/>
  <c r="E107"/>
  <c r="I106"/>
  <c r="J106"/>
  <c r="D106"/>
  <c r="E106"/>
  <c r="I105"/>
  <c r="J105"/>
  <c r="D105"/>
  <c r="E105"/>
  <c r="J104"/>
  <c r="I104"/>
  <c r="D104"/>
  <c r="E104"/>
  <c r="I103"/>
  <c r="J103"/>
  <c r="D103"/>
  <c r="E103"/>
  <c r="I102"/>
  <c r="J102"/>
  <c r="D102"/>
  <c r="E102"/>
  <c r="J101"/>
  <c r="E101"/>
  <c r="D101"/>
  <c r="I100"/>
  <c r="J100"/>
  <c r="D100"/>
  <c r="E100"/>
  <c r="I99"/>
  <c r="J99"/>
  <c r="D99"/>
  <c r="E99"/>
  <c r="I98"/>
  <c r="J98"/>
  <c r="D98"/>
  <c r="E98"/>
  <c r="I97"/>
  <c r="J97"/>
  <c r="D97"/>
  <c r="E97"/>
  <c r="I96"/>
  <c r="J96"/>
  <c r="D96"/>
  <c r="E96"/>
  <c r="I95"/>
  <c r="J95"/>
  <c r="E95"/>
  <c r="D95"/>
  <c r="I94"/>
  <c r="J94"/>
  <c r="D94"/>
  <c r="E94"/>
  <c r="I93"/>
  <c r="J93"/>
  <c r="D93"/>
  <c r="E93"/>
  <c r="I92"/>
  <c r="J92"/>
  <c r="D92"/>
  <c r="E92"/>
  <c r="I91"/>
  <c r="J91"/>
  <c r="D91"/>
  <c r="E91"/>
  <c r="I90"/>
  <c r="J90"/>
  <c r="D90"/>
  <c r="E90"/>
  <c r="I89"/>
  <c r="J89"/>
  <c r="D89"/>
  <c r="E89"/>
  <c r="I88"/>
  <c r="J88"/>
  <c r="D88"/>
  <c r="E88"/>
  <c r="I87"/>
  <c r="J87"/>
  <c r="E87"/>
  <c r="D87"/>
  <c r="I86"/>
  <c r="J86"/>
  <c r="D86"/>
  <c r="E86"/>
  <c r="I85"/>
  <c r="J85"/>
  <c r="D85"/>
  <c r="E85"/>
  <c r="I84"/>
  <c r="J84"/>
  <c r="D84"/>
  <c r="E84"/>
  <c r="I83"/>
  <c r="J83"/>
  <c r="E83"/>
  <c r="D83"/>
  <c r="I82"/>
  <c r="J82"/>
  <c r="D82"/>
  <c r="E82"/>
  <c r="I81"/>
  <c r="J81"/>
  <c r="D81"/>
  <c r="E81"/>
  <c r="I80"/>
  <c r="J80"/>
  <c r="D80"/>
  <c r="E80"/>
  <c r="I79"/>
  <c r="J79"/>
  <c r="E79"/>
  <c r="D79"/>
  <c r="I78"/>
  <c r="J78"/>
  <c r="D78"/>
  <c r="E78"/>
  <c r="I77"/>
  <c r="J77"/>
  <c r="E77"/>
  <c r="D77"/>
  <c r="I76"/>
  <c r="J76"/>
  <c r="D76"/>
  <c r="E76"/>
  <c r="I75"/>
  <c r="J75"/>
  <c r="E75"/>
  <c r="D75"/>
  <c r="I74"/>
  <c r="J74"/>
  <c r="D74"/>
  <c r="E74"/>
  <c r="I73"/>
  <c r="J73"/>
  <c r="D73"/>
  <c r="E73"/>
  <c r="I72"/>
  <c r="J72"/>
  <c r="D72"/>
  <c r="E72"/>
  <c r="I71"/>
  <c r="J71"/>
  <c r="E71"/>
  <c r="D71"/>
  <c r="I70"/>
  <c r="J70"/>
  <c r="D70"/>
  <c r="E70"/>
  <c r="I69"/>
  <c r="J69"/>
  <c r="D69"/>
  <c r="E69"/>
  <c r="I68"/>
  <c r="J68"/>
  <c r="E68"/>
  <c r="D68"/>
  <c r="I67"/>
  <c r="J67"/>
  <c r="D67"/>
  <c r="E67"/>
  <c r="I66"/>
  <c r="J66"/>
  <c r="D66"/>
  <c r="E66"/>
  <c r="I65"/>
  <c r="J65"/>
  <c r="I64"/>
  <c r="J64"/>
  <c r="D64"/>
  <c r="E64"/>
  <c r="I63"/>
  <c r="J63"/>
  <c r="D63"/>
  <c r="E63"/>
  <c r="I62"/>
  <c r="J62"/>
  <c r="D62"/>
  <c r="E62"/>
  <c r="I61"/>
  <c r="J61"/>
  <c r="D61"/>
  <c r="E61"/>
  <c r="I60"/>
  <c r="J60"/>
  <c r="E60"/>
  <c r="D60"/>
  <c r="I59"/>
  <c r="J59"/>
  <c r="D59"/>
  <c r="E59"/>
  <c r="I58"/>
  <c r="J58"/>
  <c r="D58"/>
  <c r="E58"/>
  <c r="I57"/>
  <c r="J57"/>
  <c r="E57"/>
  <c r="D57"/>
  <c r="I56"/>
  <c r="J56"/>
  <c r="D56"/>
  <c r="E56"/>
  <c r="I55"/>
  <c r="J55"/>
  <c r="D55"/>
  <c r="E55"/>
  <c r="I54"/>
  <c r="J54"/>
  <c r="E54"/>
  <c r="D54"/>
  <c r="I53"/>
  <c r="J53"/>
  <c r="D53"/>
  <c r="E53"/>
  <c r="I52"/>
  <c r="J52"/>
  <c r="E52"/>
  <c r="D52"/>
  <c r="I51"/>
  <c r="J51"/>
  <c r="D51"/>
  <c r="E51"/>
  <c r="I50"/>
  <c r="J50"/>
  <c r="D50"/>
  <c r="E50"/>
  <c r="I49"/>
  <c r="J49"/>
  <c r="E49"/>
  <c r="D49"/>
  <c r="I48"/>
  <c r="J48"/>
  <c r="D48"/>
  <c r="E48"/>
  <c r="I47"/>
  <c r="J47"/>
  <c r="D47"/>
  <c r="E47"/>
  <c r="I46"/>
  <c r="J46"/>
  <c r="D46"/>
  <c r="E46"/>
  <c r="I45"/>
  <c r="J45"/>
  <c r="D45"/>
  <c r="E45"/>
  <c r="I44"/>
  <c r="J44"/>
  <c r="D44"/>
  <c r="E44"/>
  <c r="I43"/>
  <c r="J43"/>
  <c r="D43"/>
  <c r="E43"/>
  <c r="I42"/>
  <c r="J42"/>
  <c r="E42"/>
  <c r="D42"/>
  <c r="I41"/>
  <c r="J41"/>
  <c r="D41"/>
  <c r="E41"/>
  <c r="I40"/>
  <c r="J40"/>
  <c r="E40"/>
  <c r="D40"/>
  <c r="I39"/>
  <c r="J39"/>
  <c r="D39"/>
  <c r="E39"/>
  <c r="I38"/>
  <c r="J38"/>
  <c r="D38"/>
  <c r="E38"/>
  <c r="I37"/>
  <c r="J37"/>
  <c r="D37"/>
  <c r="E37"/>
  <c r="I36"/>
  <c r="J36"/>
  <c r="E36"/>
  <c r="D36"/>
  <c r="I35"/>
  <c r="J35"/>
  <c r="D35"/>
  <c r="E35"/>
  <c r="I34"/>
  <c r="J34"/>
  <c r="D34"/>
  <c r="E34"/>
  <c r="I33"/>
  <c r="J33"/>
  <c r="E33"/>
  <c r="D33"/>
  <c r="I32"/>
  <c r="J32"/>
  <c r="D32"/>
  <c r="E32"/>
  <c r="I31"/>
  <c r="J31"/>
  <c r="D31"/>
  <c r="E31"/>
  <c r="I30"/>
  <c r="J30"/>
  <c r="E30"/>
  <c r="D30"/>
  <c r="I29"/>
  <c r="J29"/>
  <c r="D29"/>
  <c r="E29"/>
  <c r="I28"/>
  <c r="J28"/>
  <c r="D28"/>
  <c r="E28"/>
  <c r="I27"/>
  <c r="J27"/>
  <c r="D27"/>
  <c r="E27"/>
  <c r="I26"/>
  <c r="J26"/>
  <c r="D26"/>
  <c r="E26"/>
  <c r="I25"/>
  <c r="J25"/>
  <c r="E25"/>
  <c r="D25"/>
  <c r="I24"/>
  <c r="J24"/>
  <c r="D24"/>
  <c r="E24"/>
  <c r="I23"/>
  <c r="J23"/>
  <c r="D23"/>
  <c r="E23"/>
  <c r="I22"/>
  <c r="J22"/>
  <c r="D22"/>
  <c r="E22"/>
  <c r="I21"/>
  <c r="J21"/>
  <c r="D21"/>
  <c r="E21"/>
  <c r="I20"/>
  <c r="J20"/>
  <c r="E20"/>
  <c r="D20"/>
  <c r="I19"/>
  <c r="J19"/>
  <c r="D19"/>
  <c r="E19"/>
  <c r="I18"/>
  <c r="J18"/>
  <c r="D18"/>
  <c r="E18"/>
  <c r="I17"/>
  <c r="J17"/>
  <c r="D17"/>
  <c r="E17"/>
  <c r="I16"/>
  <c r="J16"/>
  <c r="E16"/>
  <c r="D16"/>
  <c r="I15"/>
  <c r="J15"/>
  <c r="D15"/>
  <c r="E15"/>
  <c r="I14"/>
  <c r="J14"/>
  <c r="D14"/>
  <c r="E14"/>
  <c r="I13"/>
  <c r="J13"/>
  <c r="D13"/>
  <c r="E13"/>
  <c r="I12"/>
  <c r="J12"/>
  <c r="E12"/>
  <c r="D12"/>
  <c r="I11"/>
  <c r="J11"/>
  <c r="D11"/>
  <c r="E11"/>
  <c r="I10"/>
  <c r="J10"/>
  <c r="D10"/>
  <c r="E10"/>
  <c r="D19" i="9"/>
  <c r="E19"/>
  <c r="D20"/>
  <c r="D21"/>
  <c r="D22"/>
  <c r="D23"/>
  <c r="E23"/>
  <c r="I109"/>
  <c r="J109"/>
  <c r="D109"/>
  <c r="E109"/>
  <c r="I108"/>
  <c r="J108"/>
  <c r="E108"/>
  <c r="D108"/>
  <c r="I107"/>
  <c r="J107"/>
  <c r="D107"/>
  <c r="E107"/>
  <c r="I106"/>
  <c r="J106"/>
  <c r="D106"/>
  <c r="E106"/>
  <c r="I105"/>
  <c r="J105"/>
  <c r="E105"/>
  <c r="D105"/>
  <c r="I104"/>
  <c r="J104"/>
  <c r="D104"/>
  <c r="E104"/>
  <c r="I103"/>
  <c r="J103"/>
  <c r="E103"/>
  <c r="D103"/>
  <c r="I102"/>
  <c r="J102"/>
  <c r="D102"/>
  <c r="E102"/>
  <c r="J101"/>
  <c r="D101"/>
  <c r="E101"/>
  <c r="I100"/>
  <c r="J100"/>
  <c r="D100"/>
  <c r="E100"/>
  <c r="I99"/>
  <c r="J99"/>
  <c r="E99"/>
  <c r="D99"/>
  <c r="I98"/>
  <c r="J98"/>
  <c r="D98"/>
  <c r="E98"/>
  <c r="I97"/>
  <c r="J97"/>
  <c r="D97"/>
  <c r="E97"/>
  <c r="I96"/>
  <c r="J96"/>
  <c r="E96"/>
  <c r="D96"/>
  <c r="I95"/>
  <c r="J95"/>
  <c r="D95"/>
  <c r="E95"/>
  <c r="I94"/>
  <c r="J94"/>
  <c r="D94"/>
  <c r="E94"/>
  <c r="I93"/>
  <c r="J93"/>
  <c r="D93"/>
  <c r="E93"/>
  <c r="I92"/>
  <c r="J92"/>
  <c r="D92"/>
  <c r="E92"/>
  <c r="I91"/>
  <c r="J91"/>
  <c r="E91"/>
  <c r="D91"/>
  <c r="I90"/>
  <c r="J90"/>
  <c r="D90"/>
  <c r="E90"/>
  <c r="I89"/>
  <c r="J89"/>
  <c r="D89"/>
  <c r="E89"/>
  <c r="I88"/>
  <c r="J88"/>
  <c r="D88"/>
  <c r="E88"/>
  <c r="I87"/>
  <c r="J87"/>
  <c r="D87"/>
  <c r="E87"/>
  <c r="I86"/>
  <c r="J86"/>
  <c r="D86"/>
  <c r="E86"/>
  <c r="I85"/>
  <c r="J85"/>
  <c r="D85"/>
  <c r="E85"/>
  <c r="I84"/>
  <c r="J84"/>
  <c r="D84"/>
  <c r="E84"/>
  <c r="I83"/>
  <c r="J83"/>
  <c r="E83"/>
  <c r="D83"/>
  <c r="I82"/>
  <c r="J82"/>
  <c r="D82"/>
  <c r="E82"/>
  <c r="I81"/>
  <c r="J81"/>
  <c r="D81"/>
  <c r="E81"/>
  <c r="I80"/>
  <c r="J80"/>
  <c r="D80"/>
  <c r="E80"/>
  <c r="I79"/>
  <c r="J79"/>
  <c r="E79"/>
  <c r="D79"/>
  <c r="I78"/>
  <c r="J78"/>
  <c r="D78"/>
  <c r="E78"/>
  <c r="I77"/>
  <c r="J77"/>
  <c r="D77"/>
  <c r="E77"/>
  <c r="I76"/>
  <c r="J76"/>
  <c r="E76"/>
  <c r="D76"/>
  <c r="I75"/>
  <c r="J75"/>
  <c r="D75"/>
  <c r="E75"/>
  <c r="I74"/>
  <c r="J74"/>
  <c r="D74"/>
  <c r="E74"/>
  <c r="I73"/>
  <c r="J73"/>
  <c r="D73"/>
  <c r="E73"/>
  <c r="I72"/>
  <c r="J72"/>
  <c r="E72"/>
  <c r="D72"/>
  <c r="I71"/>
  <c r="J71"/>
  <c r="D71"/>
  <c r="E71"/>
  <c r="I70"/>
  <c r="J70"/>
  <c r="D70"/>
  <c r="E70"/>
  <c r="I69"/>
  <c r="J69"/>
  <c r="E69"/>
  <c r="D69"/>
  <c r="I68"/>
  <c r="J68"/>
  <c r="D68"/>
  <c r="E68"/>
  <c r="I67"/>
  <c r="J67"/>
  <c r="E67"/>
  <c r="D67"/>
  <c r="I66"/>
  <c r="J66"/>
  <c r="D66"/>
  <c r="E66"/>
  <c r="I65"/>
  <c r="J65"/>
  <c r="D65"/>
  <c r="E65"/>
  <c r="I64"/>
  <c r="J64"/>
  <c r="D64"/>
  <c r="E64"/>
  <c r="I63"/>
  <c r="J63"/>
  <c r="D63"/>
  <c r="E63"/>
  <c r="I62"/>
  <c r="J62"/>
  <c r="D62"/>
  <c r="E62"/>
  <c r="I61"/>
  <c r="J61"/>
  <c r="D61"/>
  <c r="E61"/>
  <c r="I60"/>
  <c r="J60"/>
  <c r="E60"/>
  <c r="D60"/>
  <c r="I59"/>
  <c r="J59"/>
  <c r="D59"/>
  <c r="E59"/>
  <c r="I58"/>
  <c r="J58"/>
  <c r="D58"/>
  <c r="E58"/>
  <c r="I57"/>
  <c r="J57"/>
  <c r="E57"/>
  <c r="D57"/>
  <c r="I56"/>
  <c r="J56"/>
  <c r="D56"/>
  <c r="E56"/>
  <c r="I55"/>
  <c r="J55"/>
  <c r="D55"/>
  <c r="E55"/>
  <c r="I54"/>
  <c r="J54"/>
  <c r="D54"/>
  <c r="E54"/>
  <c r="I53"/>
  <c r="J53"/>
  <c r="E53"/>
  <c r="D53"/>
  <c r="I52"/>
  <c r="J52"/>
  <c r="D52"/>
  <c r="E52"/>
  <c r="I51"/>
  <c r="J51"/>
  <c r="D51"/>
  <c r="E51"/>
  <c r="I50"/>
  <c r="J50"/>
  <c r="D50"/>
  <c r="E50"/>
  <c r="I49"/>
  <c r="J49"/>
  <c r="E49"/>
  <c r="D49"/>
  <c r="I48"/>
  <c r="J48"/>
  <c r="D48"/>
  <c r="E48"/>
  <c r="I47"/>
  <c r="J47"/>
  <c r="D47"/>
  <c r="E47"/>
  <c r="I46"/>
  <c r="J46"/>
  <c r="E46"/>
  <c r="D46"/>
  <c r="I45"/>
  <c r="J45"/>
  <c r="D45"/>
  <c r="E45"/>
  <c r="I44"/>
  <c r="J44"/>
  <c r="E44"/>
  <c r="D44"/>
  <c r="I43"/>
  <c r="J43"/>
  <c r="D43"/>
  <c r="E43"/>
  <c r="I42"/>
  <c r="J42"/>
  <c r="D42"/>
  <c r="E42"/>
  <c r="I41"/>
  <c r="J41"/>
  <c r="D41"/>
  <c r="E41"/>
  <c r="I40"/>
  <c r="J40"/>
  <c r="E40"/>
  <c r="D40"/>
  <c r="I39"/>
  <c r="J39"/>
  <c r="D39"/>
  <c r="E39"/>
  <c r="I38"/>
  <c r="J38"/>
  <c r="D38"/>
  <c r="E38"/>
  <c r="I37"/>
  <c r="J37"/>
  <c r="E37"/>
  <c r="D37"/>
  <c r="I36"/>
  <c r="J36"/>
  <c r="D36"/>
  <c r="E36"/>
  <c r="I35"/>
  <c r="J35"/>
  <c r="D35"/>
  <c r="E35"/>
  <c r="I34"/>
  <c r="J34"/>
  <c r="D34"/>
  <c r="E34"/>
  <c r="I33"/>
  <c r="J33"/>
  <c r="E33"/>
  <c r="D33"/>
  <c r="I32"/>
  <c r="J32"/>
  <c r="D32"/>
  <c r="E32"/>
  <c r="I31"/>
  <c r="J31"/>
  <c r="D31"/>
  <c r="E31"/>
  <c r="I30"/>
  <c r="J30"/>
  <c r="D30"/>
  <c r="E30"/>
  <c r="I29"/>
  <c r="J29"/>
  <c r="D29"/>
  <c r="E29"/>
  <c r="I28"/>
  <c r="J28"/>
  <c r="D28"/>
  <c r="E28"/>
  <c r="I27"/>
  <c r="J27"/>
  <c r="D27"/>
  <c r="E27"/>
  <c r="I26"/>
  <c r="J26"/>
  <c r="D26"/>
  <c r="E26"/>
  <c r="I25"/>
  <c r="J25"/>
  <c r="D25"/>
  <c r="E25"/>
  <c r="I24"/>
  <c r="J24"/>
  <c r="D24"/>
  <c r="E24"/>
  <c r="I23"/>
  <c r="J23"/>
  <c r="I22"/>
  <c r="J22"/>
  <c r="E22"/>
  <c r="I21"/>
  <c r="J21"/>
  <c r="E21"/>
  <c r="I20"/>
  <c r="J20"/>
  <c r="E20"/>
  <c r="I19"/>
  <c r="J19"/>
  <c r="I18"/>
  <c r="J18"/>
  <c r="D18"/>
  <c r="E18"/>
  <c r="I17"/>
  <c r="J17"/>
  <c r="D17"/>
  <c r="E17"/>
  <c r="I16"/>
  <c r="J16"/>
  <c r="D16"/>
  <c r="E16"/>
  <c r="I15"/>
  <c r="J15"/>
  <c r="D15"/>
  <c r="E15"/>
  <c r="I14"/>
  <c r="J14"/>
  <c r="D14"/>
  <c r="E14"/>
  <c r="I13"/>
  <c r="J13"/>
  <c r="D13"/>
  <c r="E13"/>
  <c r="I12"/>
  <c r="J12"/>
  <c r="D12"/>
  <c r="E12"/>
  <c r="I11"/>
  <c r="J11"/>
  <c r="D11"/>
  <c r="E11"/>
  <c r="I10"/>
  <c r="J10"/>
  <c r="J110"/>
  <c r="D10"/>
  <c r="E10"/>
  <c r="I104" i="8"/>
  <c r="J104"/>
  <c r="I105"/>
  <c r="J105"/>
  <c r="I106"/>
  <c r="J106"/>
  <c r="I107"/>
  <c r="J107"/>
  <c r="I108"/>
  <c r="J108"/>
  <c r="I109"/>
  <c r="J109"/>
  <c r="D109"/>
  <c r="E109"/>
  <c r="D108"/>
  <c r="E108"/>
  <c r="E107"/>
  <c r="D107"/>
  <c r="D106"/>
  <c r="E106"/>
  <c r="D105"/>
  <c r="E105"/>
  <c r="D104"/>
  <c r="E104"/>
  <c r="I103"/>
  <c r="J103"/>
  <c r="D103"/>
  <c r="E103"/>
  <c r="I102"/>
  <c r="J102"/>
  <c r="D102"/>
  <c r="E102"/>
  <c r="J101"/>
  <c r="D101"/>
  <c r="E101"/>
  <c r="I100"/>
  <c r="J100"/>
  <c r="D100"/>
  <c r="E100"/>
  <c r="I99"/>
  <c r="J99"/>
  <c r="D99"/>
  <c r="E99"/>
  <c r="I98"/>
  <c r="J98"/>
  <c r="D98"/>
  <c r="E98"/>
  <c r="I97"/>
  <c r="J97"/>
  <c r="D97"/>
  <c r="E97"/>
  <c r="I96"/>
  <c r="J96"/>
  <c r="D96"/>
  <c r="E96"/>
  <c r="I95"/>
  <c r="J95"/>
  <c r="D95"/>
  <c r="E95"/>
  <c r="I94"/>
  <c r="J94"/>
  <c r="D94"/>
  <c r="E94"/>
  <c r="I93"/>
  <c r="J93"/>
  <c r="D93"/>
  <c r="E93"/>
  <c r="I92"/>
  <c r="J92"/>
  <c r="D92"/>
  <c r="E92"/>
  <c r="I91"/>
  <c r="J91"/>
  <c r="D91"/>
  <c r="E91"/>
  <c r="I90"/>
  <c r="J90"/>
  <c r="D90"/>
  <c r="E90"/>
  <c r="I89"/>
  <c r="J89"/>
  <c r="D89"/>
  <c r="E89"/>
  <c r="I88"/>
  <c r="J88"/>
  <c r="D88"/>
  <c r="E88"/>
  <c r="I87"/>
  <c r="J87"/>
  <c r="D87"/>
  <c r="E87"/>
  <c r="I86"/>
  <c r="J86"/>
  <c r="D86"/>
  <c r="E86"/>
  <c r="I85"/>
  <c r="J85"/>
  <c r="D85"/>
  <c r="E85"/>
  <c r="I84"/>
  <c r="J84"/>
  <c r="D84"/>
  <c r="E84"/>
  <c r="I83"/>
  <c r="J83"/>
  <c r="D83"/>
  <c r="E83"/>
  <c r="I82"/>
  <c r="J82"/>
  <c r="D82"/>
  <c r="E82"/>
  <c r="I81"/>
  <c r="J81"/>
  <c r="D81"/>
  <c r="E81"/>
  <c r="I80"/>
  <c r="J80"/>
  <c r="D80"/>
  <c r="E80"/>
  <c r="I79"/>
  <c r="J79"/>
  <c r="D79"/>
  <c r="E79"/>
  <c r="I78"/>
  <c r="J78"/>
  <c r="D78"/>
  <c r="E78"/>
  <c r="I77"/>
  <c r="J77"/>
  <c r="D77"/>
  <c r="E77"/>
  <c r="I76"/>
  <c r="J76"/>
  <c r="D76"/>
  <c r="E76"/>
  <c r="I75"/>
  <c r="J75"/>
  <c r="D75"/>
  <c r="E75"/>
  <c r="I74"/>
  <c r="J74"/>
  <c r="D74"/>
  <c r="E74"/>
  <c r="I73"/>
  <c r="J73"/>
  <c r="D73"/>
  <c r="E73"/>
  <c r="I72"/>
  <c r="J72"/>
  <c r="D72"/>
  <c r="E72"/>
  <c r="I71"/>
  <c r="J71"/>
  <c r="D71"/>
  <c r="E71"/>
  <c r="I70"/>
  <c r="J70"/>
  <c r="D70"/>
  <c r="E70"/>
  <c r="I69"/>
  <c r="J69"/>
  <c r="D69"/>
  <c r="E69"/>
  <c r="I68"/>
  <c r="J68"/>
  <c r="D68"/>
  <c r="E68"/>
  <c r="I67"/>
  <c r="J67"/>
  <c r="D67"/>
  <c r="E67"/>
  <c r="I66"/>
  <c r="J66"/>
  <c r="D66"/>
  <c r="E66"/>
  <c r="I65"/>
  <c r="J65"/>
  <c r="D65"/>
  <c r="E65"/>
  <c r="I64"/>
  <c r="J64"/>
  <c r="D64"/>
  <c r="E64"/>
  <c r="I63"/>
  <c r="J63"/>
  <c r="D63"/>
  <c r="E63"/>
  <c r="I62"/>
  <c r="J62"/>
  <c r="D62"/>
  <c r="E62"/>
  <c r="I61"/>
  <c r="J61"/>
  <c r="D61"/>
  <c r="E61"/>
  <c r="I60"/>
  <c r="J60"/>
  <c r="D60"/>
  <c r="E60"/>
  <c r="I59"/>
  <c r="J59"/>
  <c r="D59"/>
  <c r="E59"/>
  <c r="I58"/>
  <c r="J58"/>
  <c r="D58"/>
  <c r="E58"/>
  <c r="I57"/>
  <c r="J57"/>
  <c r="D57"/>
  <c r="E57"/>
  <c r="I56"/>
  <c r="J56"/>
  <c r="D56"/>
  <c r="E56"/>
  <c r="I55"/>
  <c r="J55"/>
  <c r="D55"/>
  <c r="E55"/>
  <c r="I54"/>
  <c r="J54"/>
  <c r="D54"/>
  <c r="E54"/>
  <c r="I53"/>
  <c r="J53"/>
  <c r="D53"/>
  <c r="E53"/>
  <c r="I52"/>
  <c r="J52"/>
  <c r="D52"/>
  <c r="E52"/>
  <c r="I51"/>
  <c r="J51"/>
  <c r="D51"/>
  <c r="E51"/>
  <c r="I50"/>
  <c r="J50"/>
  <c r="D50"/>
  <c r="E50"/>
  <c r="I49"/>
  <c r="J49"/>
  <c r="D49"/>
  <c r="E49"/>
  <c r="I48"/>
  <c r="J48"/>
  <c r="D48"/>
  <c r="E48"/>
  <c r="I47"/>
  <c r="J47"/>
  <c r="D47"/>
  <c r="E47"/>
  <c r="I46"/>
  <c r="J46"/>
  <c r="D46"/>
  <c r="E46"/>
  <c r="I45"/>
  <c r="J45"/>
  <c r="D45"/>
  <c r="E45"/>
  <c r="I44"/>
  <c r="J44"/>
  <c r="D44"/>
  <c r="E44"/>
  <c r="I43"/>
  <c r="J43"/>
  <c r="D43"/>
  <c r="E43"/>
  <c r="I42"/>
  <c r="J42"/>
  <c r="D42"/>
  <c r="E42"/>
  <c r="I41"/>
  <c r="J41"/>
  <c r="D41"/>
  <c r="E41"/>
  <c r="I40"/>
  <c r="J40"/>
  <c r="D40"/>
  <c r="E40"/>
  <c r="I39"/>
  <c r="J39"/>
  <c r="D39"/>
  <c r="E39"/>
  <c r="I38"/>
  <c r="J38"/>
  <c r="D38"/>
  <c r="E38"/>
  <c r="I37"/>
  <c r="J37"/>
  <c r="D37"/>
  <c r="E37"/>
  <c r="I36"/>
  <c r="J36"/>
  <c r="D36"/>
  <c r="E36"/>
  <c r="I35"/>
  <c r="J35"/>
  <c r="D35"/>
  <c r="E35"/>
  <c r="I34"/>
  <c r="J34"/>
  <c r="D34"/>
  <c r="E34"/>
  <c r="I33"/>
  <c r="J33"/>
  <c r="D33"/>
  <c r="E33"/>
  <c r="I32"/>
  <c r="J32"/>
  <c r="D32"/>
  <c r="E32"/>
  <c r="I31"/>
  <c r="J31"/>
  <c r="D31"/>
  <c r="E31"/>
  <c r="I30"/>
  <c r="J30"/>
  <c r="D30"/>
  <c r="E30"/>
  <c r="I29"/>
  <c r="J29"/>
  <c r="D29"/>
  <c r="E29"/>
  <c r="I28"/>
  <c r="J28"/>
  <c r="D28"/>
  <c r="E28"/>
  <c r="I27"/>
  <c r="J27"/>
  <c r="D27"/>
  <c r="E27"/>
  <c r="I26"/>
  <c r="J26"/>
  <c r="D26"/>
  <c r="E26"/>
  <c r="I25"/>
  <c r="J25"/>
  <c r="D25"/>
  <c r="E25"/>
  <c r="I24"/>
  <c r="J24"/>
  <c r="D24"/>
  <c r="E24"/>
  <c r="I23"/>
  <c r="J23"/>
  <c r="D23"/>
  <c r="E23"/>
  <c r="I22"/>
  <c r="J22"/>
  <c r="D22"/>
  <c r="E22"/>
  <c r="I21"/>
  <c r="J21"/>
  <c r="D21"/>
  <c r="E21"/>
  <c r="I20"/>
  <c r="J20"/>
  <c r="D20"/>
  <c r="E20"/>
  <c r="I19"/>
  <c r="J19"/>
  <c r="D19"/>
  <c r="E19"/>
  <c r="I18"/>
  <c r="J18"/>
  <c r="D18"/>
  <c r="E18"/>
  <c r="I17"/>
  <c r="J17"/>
  <c r="D17"/>
  <c r="E17"/>
  <c r="I16"/>
  <c r="J16"/>
  <c r="D16"/>
  <c r="E16"/>
  <c r="I15"/>
  <c r="J15"/>
  <c r="D15"/>
  <c r="E15"/>
  <c r="I14"/>
  <c r="J14"/>
  <c r="D14"/>
  <c r="E14"/>
  <c r="I13"/>
  <c r="J13"/>
  <c r="D13"/>
  <c r="E13"/>
  <c r="I12"/>
  <c r="J12"/>
  <c r="D12"/>
  <c r="E12"/>
  <c r="I11"/>
  <c r="J11"/>
  <c r="D11"/>
  <c r="E11"/>
  <c r="I10"/>
  <c r="J10"/>
  <c r="D10"/>
  <c r="E10"/>
  <c r="E110"/>
  <c r="J7" i="6"/>
  <c r="H7"/>
  <c r="F7"/>
  <c r="D7"/>
  <c r="B7"/>
  <c r="I109"/>
  <c r="J109"/>
  <c r="D109"/>
  <c r="E109"/>
  <c r="I108"/>
  <c r="J108"/>
  <c r="D108"/>
  <c r="E108"/>
  <c r="I107"/>
  <c r="J107"/>
  <c r="D107"/>
  <c r="E107"/>
  <c r="I106"/>
  <c r="J106"/>
  <c r="D106"/>
  <c r="E106"/>
  <c r="I105"/>
  <c r="J105"/>
  <c r="D105"/>
  <c r="E105"/>
  <c r="I104"/>
  <c r="J104"/>
  <c r="D104"/>
  <c r="E104"/>
  <c r="I103"/>
  <c r="J103"/>
  <c r="D103"/>
  <c r="E103"/>
  <c r="I102"/>
  <c r="J102"/>
  <c r="D102"/>
  <c r="E102"/>
  <c r="I101"/>
  <c r="J101"/>
  <c r="D101"/>
  <c r="E101"/>
  <c r="I100"/>
  <c r="J100"/>
  <c r="D100"/>
  <c r="E100"/>
  <c r="I99"/>
  <c r="J99"/>
  <c r="D99"/>
  <c r="E99"/>
  <c r="I98"/>
  <c r="J98"/>
  <c r="D98"/>
  <c r="E98"/>
  <c r="I97"/>
  <c r="J97"/>
  <c r="D97"/>
  <c r="E97"/>
  <c r="I96"/>
  <c r="J96"/>
  <c r="D96"/>
  <c r="E96"/>
  <c r="I95"/>
  <c r="J95"/>
  <c r="D95"/>
  <c r="E95"/>
  <c r="I94"/>
  <c r="J94"/>
  <c r="D94"/>
  <c r="E94"/>
  <c r="I93"/>
  <c r="J93"/>
  <c r="D93"/>
  <c r="E93"/>
  <c r="I92"/>
  <c r="J92"/>
  <c r="D92"/>
  <c r="E92"/>
  <c r="I91"/>
  <c r="J91"/>
  <c r="D91"/>
  <c r="E91"/>
  <c r="I90"/>
  <c r="J90"/>
  <c r="D90"/>
  <c r="E90"/>
  <c r="I89"/>
  <c r="J89"/>
  <c r="D89"/>
  <c r="E89"/>
  <c r="I88"/>
  <c r="J88"/>
  <c r="D88"/>
  <c r="E88"/>
  <c r="I87"/>
  <c r="J87"/>
  <c r="D87"/>
  <c r="E87"/>
  <c r="I86"/>
  <c r="J86"/>
  <c r="D86"/>
  <c r="E86"/>
  <c r="I85"/>
  <c r="J85"/>
  <c r="D85"/>
  <c r="E85"/>
  <c r="I84"/>
  <c r="J84"/>
  <c r="D84"/>
  <c r="E84"/>
  <c r="I83"/>
  <c r="J83"/>
  <c r="D83"/>
  <c r="E83"/>
  <c r="I82"/>
  <c r="J82"/>
  <c r="D82"/>
  <c r="E82"/>
  <c r="I81"/>
  <c r="J81"/>
  <c r="D81"/>
  <c r="E81"/>
  <c r="I80"/>
  <c r="J80"/>
  <c r="D80"/>
  <c r="E80"/>
  <c r="I79"/>
  <c r="J79"/>
  <c r="D79"/>
  <c r="E79"/>
  <c r="I78"/>
  <c r="J78"/>
  <c r="D78"/>
  <c r="E78"/>
  <c r="I77"/>
  <c r="J77"/>
  <c r="D77"/>
  <c r="E77"/>
  <c r="I76"/>
  <c r="J76"/>
  <c r="D76"/>
  <c r="E76"/>
  <c r="I75"/>
  <c r="J75"/>
  <c r="D75"/>
  <c r="E75"/>
  <c r="I74"/>
  <c r="J74"/>
  <c r="D74"/>
  <c r="E74"/>
  <c r="I73"/>
  <c r="J73"/>
  <c r="D73"/>
  <c r="E73"/>
  <c r="I72"/>
  <c r="J72"/>
  <c r="D72"/>
  <c r="E72"/>
  <c r="I71"/>
  <c r="J71"/>
  <c r="D71"/>
  <c r="E71"/>
  <c r="I70"/>
  <c r="J70"/>
  <c r="D70"/>
  <c r="E70"/>
  <c r="I69"/>
  <c r="J69"/>
  <c r="D69"/>
  <c r="E69"/>
  <c r="I68"/>
  <c r="J68"/>
  <c r="D68"/>
  <c r="E68"/>
  <c r="I67"/>
  <c r="J67"/>
  <c r="D67"/>
  <c r="E67"/>
  <c r="I66"/>
  <c r="J66"/>
  <c r="D66"/>
  <c r="E66"/>
  <c r="I65"/>
  <c r="J65"/>
  <c r="D65"/>
  <c r="E65"/>
  <c r="I64"/>
  <c r="J64"/>
  <c r="D64"/>
  <c r="E64"/>
  <c r="I63"/>
  <c r="J63"/>
  <c r="D63"/>
  <c r="E63"/>
  <c r="I62"/>
  <c r="J62"/>
  <c r="D62"/>
  <c r="E62"/>
  <c r="I61"/>
  <c r="J61"/>
  <c r="D61"/>
  <c r="E61"/>
  <c r="I60"/>
  <c r="J60"/>
  <c r="D60"/>
  <c r="E60"/>
  <c r="I59"/>
  <c r="J59"/>
  <c r="D59"/>
  <c r="E59"/>
  <c r="I58"/>
  <c r="J58"/>
  <c r="D58"/>
  <c r="E58"/>
  <c r="I57"/>
  <c r="J57"/>
  <c r="D57"/>
  <c r="E57"/>
  <c r="I56"/>
  <c r="J56"/>
  <c r="D56"/>
  <c r="E56"/>
  <c r="I55"/>
  <c r="J55"/>
  <c r="D55"/>
  <c r="E55"/>
  <c r="I54"/>
  <c r="J54"/>
  <c r="D54"/>
  <c r="E54"/>
  <c r="I53"/>
  <c r="J53"/>
  <c r="D53"/>
  <c r="E53"/>
  <c r="I52"/>
  <c r="J52"/>
  <c r="D52"/>
  <c r="E52"/>
  <c r="I51"/>
  <c r="J51"/>
  <c r="D51"/>
  <c r="E51"/>
  <c r="I50"/>
  <c r="J50"/>
  <c r="D50"/>
  <c r="E50"/>
  <c r="I49"/>
  <c r="J49"/>
  <c r="D49"/>
  <c r="E49"/>
  <c r="I48"/>
  <c r="J48"/>
  <c r="D48"/>
  <c r="E48"/>
  <c r="I47"/>
  <c r="J47"/>
  <c r="D47"/>
  <c r="E47"/>
  <c r="I46"/>
  <c r="J46"/>
  <c r="D46"/>
  <c r="E46"/>
  <c r="I45"/>
  <c r="J45"/>
  <c r="D45"/>
  <c r="E45"/>
  <c r="I44"/>
  <c r="J44"/>
  <c r="D44"/>
  <c r="E44"/>
  <c r="I43"/>
  <c r="J43"/>
  <c r="D43"/>
  <c r="E43"/>
  <c r="I42"/>
  <c r="J42"/>
  <c r="D42"/>
  <c r="E42"/>
  <c r="I41"/>
  <c r="J41"/>
  <c r="D41"/>
  <c r="E41"/>
  <c r="I40"/>
  <c r="J40"/>
  <c r="D40"/>
  <c r="E40"/>
  <c r="I39"/>
  <c r="J39"/>
  <c r="D39"/>
  <c r="E39"/>
  <c r="I38"/>
  <c r="J38"/>
  <c r="D38"/>
  <c r="E38"/>
  <c r="I37"/>
  <c r="J37"/>
  <c r="D37"/>
  <c r="E37"/>
  <c r="I36"/>
  <c r="J36"/>
  <c r="D36"/>
  <c r="E36"/>
  <c r="I35"/>
  <c r="J35"/>
  <c r="D35"/>
  <c r="E35"/>
  <c r="I34"/>
  <c r="J34"/>
  <c r="D34"/>
  <c r="E34"/>
  <c r="I33"/>
  <c r="J33"/>
  <c r="D33"/>
  <c r="E33"/>
  <c r="I32"/>
  <c r="J32"/>
  <c r="D32"/>
  <c r="E32"/>
  <c r="I31"/>
  <c r="J31"/>
  <c r="D31"/>
  <c r="E31"/>
  <c r="I30"/>
  <c r="J30"/>
  <c r="D30"/>
  <c r="E30"/>
  <c r="I29"/>
  <c r="J29"/>
  <c r="D29"/>
  <c r="E29"/>
  <c r="I28"/>
  <c r="J28"/>
  <c r="D28"/>
  <c r="E28"/>
  <c r="I27"/>
  <c r="J27"/>
  <c r="D27"/>
  <c r="E27"/>
  <c r="I26"/>
  <c r="J26"/>
  <c r="D26"/>
  <c r="E26"/>
  <c r="I25"/>
  <c r="J25"/>
  <c r="D25"/>
  <c r="E25"/>
  <c r="I24"/>
  <c r="J24"/>
  <c r="D24"/>
  <c r="E24"/>
  <c r="I23"/>
  <c r="J23"/>
  <c r="D23"/>
  <c r="E23"/>
  <c r="I22"/>
  <c r="J22"/>
  <c r="D22"/>
  <c r="E22"/>
  <c r="I21"/>
  <c r="J21"/>
  <c r="D21"/>
  <c r="E21"/>
  <c r="I20"/>
  <c r="J20"/>
  <c r="D20"/>
  <c r="E20"/>
  <c r="I19"/>
  <c r="J19"/>
  <c r="D19"/>
  <c r="E19"/>
  <c r="I18"/>
  <c r="J18"/>
  <c r="D18"/>
  <c r="E18"/>
  <c r="I17"/>
  <c r="J17"/>
  <c r="D17"/>
  <c r="E17"/>
  <c r="I16"/>
  <c r="J16"/>
  <c r="D16"/>
  <c r="E16"/>
  <c r="I15"/>
  <c r="J15"/>
  <c r="D15"/>
  <c r="E15"/>
  <c r="I14"/>
  <c r="J14"/>
  <c r="D14"/>
  <c r="E14"/>
  <c r="I13"/>
  <c r="J13"/>
  <c r="D13"/>
  <c r="E13"/>
  <c r="I12"/>
  <c r="J12"/>
  <c r="D12"/>
  <c r="E12"/>
  <c r="I11"/>
  <c r="J11"/>
  <c r="D11"/>
  <c r="E11"/>
  <c r="I10"/>
  <c r="J10"/>
  <c r="J110"/>
  <c r="D10"/>
  <c r="E10"/>
  <c r="E110"/>
  <c r="J7" i="5"/>
  <c r="H7"/>
  <c r="F7"/>
  <c r="D7"/>
  <c r="B7"/>
  <c r="I109"/>
  <c r="J109"/>
  <c r="D109"/>
  <c r="E109"/>
  <c r="I108"/>
  <c r="J108"/>
  <c r="D108"/>
  <c r="E108"/>
  <c r="I107"/>
  <c r="J107"/>
  <c r="D107"/>
  <c r="E107"/>
  <c r="I106"/>
  <c r="J106"/>
  <c r="D106"/>
  <c r="E106"/>
  <c r="I105"/>
  <c r="J105"/>
  <c r="D105"/>
  <c r="E105"/>
  <c r="I104"/>
  <c r="J104"/>
  <c r="D104"/>
  <c r="E104"/>
  <c r="I103"/>
  <c r="J103"/>
  <c r="D103"/>
  <c r="E103"/>
  <c r="I102"/>
  <c r="J102"/>
  <c r="D102"/>
  <c r="E102"/>
  <c r="I101"/>
  <c r="J101"/>
  <c r="E101"/>
  <c r="D101"/>
  <c r="I100"/>
  <c r="J100"/>
  <c r="D100"/>
  <c r="E100"/>
  <c r="I99"/>
  <c r="J99"/>
  <c r="D99"/>
  <c r="E99"/>
  <c r="I98"/>
  <c r="J98"/>
  <c r="D98"/>
  <c r="E98"/>
  <c r="I97"/>
  <c r="J97"/>
  <c r="D97"/>
  <c r="E97"/>
  <c r="I96"/>
  <c r="J96"/>
  <c r="D96"/>
  <c r="E96"/>
  <c r="I95"/>
  <c r="J95"/>
  <c r="D95"/>
  <c r="E95"/>
  <c r="I94"/>
  <c r="J94"/>
  <c r="D94"/>
  <c r="E94"/>
  <c r="I93"/>
  <c r="J93"/>
  <c r="D93"/>
  <c r="E93"/>
  <c r="I92"/>
  <c r="J92"/>
  <c r="D92"/>
  <c r="E92"/>
  <c r="I91"/>
  <c r="J91"/>
  <c r="D91"/>
  <c r="E91"/>
  <c r="I90"/>
  <c r="J90"/>
  <c r="D90"/>
  <c r="E90"/>
  <c r="I89"/>
  <c r="J89"/>
  <c r="D89"/>
  <c r="E89"/>
  <c r="I88"/>
  <c r="J88"/>
  <c r="D88"/>
  <c r="E88"/>
  <c r="I87"/>
  <c r="J87"/>
  <c r="D87"/>
  <c r="E87"/>
  <c r="I86"/>
  <c r="J86"/>
  <c r="D86"/>
  <c r="E86"/>
  <c r="I85"/>
  <c r="J85"/>
  <c r="D85"/>
  <c r="E85"/>
  <c r="I84"/>
  <c r="J84"/>
  <c r="D84"/>
  <c r="E84"/>
  <c r="I83"/>
  <c r="J83"/>
  <c r="D83"/>
  <c r="E83"/>
  <c r="I82"/>
  <c r="J82"/>
  <c r="D82"/>
  <c r="E82"/>
  <c r="I81"/>
  <c r="J81"/>
  <c r="D81"/>
  <c r="E81"/>
  <c r="I80"/>
  <c r="J80"/>
  <c r="D80"/>
  <c r="E80"/>
  <c r="I79"/>
  <c r="J79"/>
  <c r="D79"/>
  <c r="E79"/>
  <c r="I78"/>
  <c r="J78"/>
  <c r="D78"/>
  <c r="E78"/>
  <c r="I77"/>
  <c r="J77"/>
  <c r="D77"/>
  <c r="E77"/>
  <c r="I76"/>
  <c r="J76"/>
  <c r="D76"/>
  <c r="E76"/>
  <c r="I75"/>
  <c r="J75"/>
  <c r="D75"/>
  <c r="E75"/>
  <c r="I74"/>
  <c r="J74"/>
  <c r="D74"/>
  <c r="E74"/>
  <c r="I73"/>
  <c r="J73"/>
  <c r="E73"/>
  <c r="D73"/>
  <c r="I72"/>
  <c r="J72"/>
  <c r="D72"/>
  <c r="E72"/>
  <c r="I71"/>
  <c r="J71"/>
  <c r="D71"/>
  <c r="E71"/>
  <c r="I70"/>
  <c r="J70"/>
  <c r="D70"/>
  <c r="E70"/>
  <c r="I69"/>
  <c r="J69"/>
  <c r="D69"/>
  <c r="E69"/>
  <c r="I68"/>
  <c r="J68"/>
  <c r="D68"/>
  <c r="E68"/>
  <c r="I67"/>
  <c r="J67"/>
  <c r="D67"/>
  <c r="E67"/>
  <c r="I66"/>
  <c r="J66"/>
  <c r="D66"/>
  <c r="E66"/>
  <c r="I65"/>
  <c r="J65"/>
  <c r="E65"/>
  <c r="D65"/>
  <c r="I64"/>
  <c r="J64"/>
  <c r="D64"/>
  <c r="E64"/>
  <c r="I63"/>
  <c r="J63"/>
  <c r="D63"/>
  <c r="E63"/>
  <c r="I62"/>
  <c r="J62"/>
  <c r="D62"/>
  <c r="E62"/>
  <c r="I61"/>
  <c r="J61"/>
  <c r="E61"/>
  <c r="D61"/>
  <c r="I60"/>
  <c r="J60"/>
  <c r="D60"/>
  <c r="E60"/>
  <c r="I59"/>
  <c r="J59"/>
  <c r="D59"/>
  <c r="E59"/>
  <c r="I58"/>
  <c r="J58"/>
  <c r="D58"/>
  <c r="E58"/>
  <c r="I57"/>
  <c r="J57"/>
  <c r="E57"/>
  <c r="D57"/>
  <c r="I56"/>
  <c r="J56"/>
  <c r="D56"/>
  <c r="E56"/>
  <c r="I55"/>
  <c r="J55"/>
  <c r="D55"/>
  <c r="E55"/>
  <c r="I54"/>
  <c r="J54"/>
  <c r="D54"/>
  <c r="E54"/>
  <c r="I53"/>
  <c r="J53"/>
  <c r="E53"/>
  <c r="D53"/>
  <c r="I52"/>
  <c r="J52"/>
  <c r="D52"/>
  <c r="E52"/>
  <c r="I51"/>
  <c r="J51"/>
  <c r="E51"/>
  <c r="D51"/>
  <c r="I50"/>
  <c r="J50"/>
  <c r="D50"/>
  <c r="E50"/>
  <c r="I49"/>
  <c r="J49"/>
  <c r="D49"/>
  <c r="E49"/>
  <c r="I48"/>
  <c r="J48"/>
  <c r="D48"/>
  <c r="E48"/>
  <c r="I47"/>
  <c r="J47"/>
  <c r="E47"/>
  <c r="D47"/>
  <c r="I46"/>
  <c r="J46"/>
  <c r="D46"/>
  <c r="E46"/>
  <c r="I45"/>
  <c r="J45"/>
  <c r="E45"/>
  <c r="D45"/>
  <c r="I44"/>
  <c r="J44"/>
  <c r="D44"/>
  <c r="E44"/>
  <c r="I43"/>
  <c r="J43"/>
  <c r="D43"/>
  <c r="E43"/>
  <c r="I42"/>
  <c r="J42"/>
  <c r="D42"/>
  <c r="E42"/>
  <c r="I41"/>
  <c r="J41"/>
  <c r="D41"/>
  <c r="E41"/>
  <c r="I40"/>
  <c r="J40"/>
  <c r="D40"/>
  <c r="E40"/>
  <c r="I39"/>
  <c r="J39"/>
  <c r="D39"/>
  <c r="E39"/>
  <c r="I38"/>
  <c r="J38"/>
  <c r="D38"/>
  <c r="E38"/>
  <c r="I37"/>
  <c r="J37"/>
  <c r="D37"/>
  <c r="E37"/>
  <c r="I36"/>
  <c r="J36"/>
  <c r="D36"/>
  <c r="E36"/>
  <c r="I35"/>
  <c r="J35"/>
  <c r="D35"/>
  <c r="E35"/>
  <c r="I34"/>
  <c r="J34"/>
  <c r="D34"/>
  <c r="E34"/>
  <c r="I33"/>
  <c r="J33"/>
  <c r="D33"/>
  <c r="E33"/>
  <c r="I32"/>
  <c r="J32"/>
  <c r="D32"/>
  <c r="E32"/>
  <c r="I31"/>
  <c r="J31"/>
  <c r="D31"/>
  <c r="E31"/>
  <c r="I30"/>
  <c r="J30"/>
  <c r="D30"/>
  <c r="E30"/>
  <c r="I29"/>
  <c r="J29"/>
  <c r="D29"/>
  <c r="E29"/>
  <c r="I28"/>
  <c r="J28"/>
  <c r="D28"/>
  <c r="E28"/>
  <c r="I27"/>
  <c r="J27"/>
  <c r="D27"/>
  <c r="E27"/>
  <c r="I26"/>
  <c r="J26"/>
  <c r="D26"/>
  <c r="E26"/>
  <c r="I25"/>
  <c r="J25"/>
  <c r="D25"/>
  <c r="E25"/>
  <c r="I24"/>
  <c r="J24"/>
  <c r="D24"/>
  <c r="E24"/>
  <c r="I23"/>
  <c r="J23"/>
  <c r="D23"/>
  <c r="E23"/>
  <c r="I22"/>
  <c r="J22"/>
  <c r="D22"/>
  <c r="E22"/>
  <c r="I21"/>
  <c r="J21"/>
  <c r="D21"/>
  <c r="E21"/>
  <c r="I20"/>
  <c r="J20"/>
  <c r="D20"/>
  <c r="E20"/>
  <c r="I19"/>
  <c r="J19"/>
  <c r="D19"/>
  <c r="E19"/>
  <c r="I18"/>
  <c r="J18"/>
  <c r="D18"/>
  <c r="E18"/>
  <c r="I17"/>
  <c r="J17"/>
  <c r="D17"/>
  <c r="E17"/>
  <c r="I16"/>
  <c r="J16"/>
  <c r="D16"/>
  <c r="E16"/>
  <c r="I15"/>
  <c r="J15"/>
  <c r="D15"/>
  <c r="E15"/>
  <c r="I14"/>
  <c r="J14"/>
  <c r="D14"/>
  <c r="E14"/>
  <c r="I13"/>
  <c r="J13"/>
  <c r="D13"/>
  <c r="E13"/>
  <c r="I12"/>
  <c r="J12"/>
  <c r="D12"/>
  <c r="E12"/>
  <c r="I11"/>
  <c r="J11"/>
  <c r="D11"/>
  <c r="E11"/>
  <c r="I10"/>
  <c r="J10"/>
  <c r="J110"/>
  <c r="D10"/>
  <c r="E10"/>
  <c r="J7" i="4"/>
  <c r="H7"/>
  <c r="F7"/>
  <c r="D7"/>
  <c r="B7"/>
  <c r="I109"/>
  <c r="J109"/>
  <c r="D109"/>
  <c r="E109"/>
  <c r="I108"/>
  <c r="J108"/>
  <c r="D108"/>
  <c r="E108"/>
  <c r="I107"/>
  <c r="J107"/>
  <c r="D107"/>
  <c r="E107"/>
  <c r="I106"/>
  <c r="J106"/>
  <c r="D106"/>
  <c r="E106"/>
  <c r="I105"/>
  <c r="J105"/>
  <c r="D105"/>
  <c r="E105"/>
  <c r="I104"/>
  <c r="J104"/>
  <c r="D104"/>
  <c r="E104"/>
  <c r="I103"/>
  <c r="J103"/>
  <c r="D103"/>
  <c r="E103"/>
  <c r="I102"/>
  <c r="J102"/>
  <c r="D102"/>
  <c r="E102"/>
  <c r="I101"/>
  <c r="J101"/>
  <c r="D101"/>
  <c r="E101"/>
  <c r="I100"/>
  <c r="J100"/>
  <c r="D100"/>
  <c r="E100"/>
  <c r="I99"/>
  <c r="J99"/>
  <c r="D99"/>
  <c r="E99"/>
  <c r="I98"/>
  <c r="J98"/>
  <c r="D98"/>
  <c r="E98"/>
  <c r="I97"/>
  <c r="J97"/>
  <c r="D97"/>
  <c r="E97"/>
  <c r="I96"/>
  <c r="J96"/>
  <c r="D96"/>
  <c r="E96"/>
  <c r="I95"/>
  <c r="J95"/>
  <c r="D95"/>
  <c r="E95"/>
  <c r="I94"/>
  <c r="J94"/>
  <c r="D94"/>
  <c r="E94"/>
  <c r="J93"/>
  <c r="I93"/>
  <c r="D93"/>
  <c r="E93"/>
  <c r="I92"/>
  <c r="J92"/>
  <c r="D92"/>
  <c r="E92"/>
  <c r="I91"/>
  <c r="J91"/>
  <c r="D91"/>
  <c r="E91"/>
  <c r="I90"/>
  <c r="J90"/>
  <c r="D90"/>
  <c r="E90"/>
  <c r="J89"/>
  <c r="I89"/>
  <c r="D89"/>
  <c r="E89"/>
  <c r="I88"/>
  <c r="J88"/>
  <c r="D88"/>
  <c r="E88"/>
  <c r="I87"/>
  <c r="J87"/>
  <c r="D87"/>
  <c r="E87"/>
  <c r="I86"/>
  <c r="J86"/>
  <c r="D86"/>
  <c r="E86"/>
  <c r="I85"/>
  <c r="J85"/>
  <c r="D85"/>
  <c r="E85"/>
  <c r="I84"/>
  <c r="J84"/>
  <c r="D84"/>
  <c r="E84"/>
  <c r="J83"/>
  <c r="I83"/>
  <c r="D83"/>
  <c r="E83"/>
  <c r="I82"/>
  <c r="J82"/>
  <c r="D82"/>
  <c r="E82"/>
  <c r="I81"/>
  <c r="J81"/>
  <c r="D81"/>
  <c r="E81"/>
  <c r="I80"/>
  <c r="J80"/>
  <c r="D80"/>
  <c r="E80"/>
  <c r="I79"/>
  <c r="J79"/>
  <c r="D79"/>
  <c r="E79"/>
  <c r="I78"/>
  <c r="J78"/>
  <c r="D78"/>
  <c r="E78"/>
  <c r="I77"/>
  <c r="J77"/>
  <c r="D77"/>
  <c r="E77"/>
  <c r="J76"/>
  <c r="I76"/>
  <c r="D76"/>
  <c r="E76"/>
  <c r="I75"/>
  <c r="J75"/>
  <c r="D75"/>
  <c r="E75"/>
  <c r="I74"/>
  <c r="J74"/>
  <c r="D74"/>
  <c r="E74"/>
  <c r="J73"/>
  <c r="I73"/>
  <c r="D73"/>
  <c r="E73"/>
  <c r="I72"/>
  <c r="J72"/>
  <c r="D72"/>
  <c r="E72"/>
  <c r="J71"/>
  <c r="I71"/>
  <c r="D71"/>
  <c r="E71"/>
  <c r="I70"/>
  <c r="J70"/>
  <c r="D70"/>
  <c r="E70"/>
  <c r="I69"/>
  <c r="J69"/>
  <c r="D69"/>
  <c r="E69"/>
  <c r="I68"/>
  <c r="J68"/>
  <c r="D68"/>
  <c r="E68"/>
  <c r="J67"/>
  <c r="I67"/>
  <c r="D67"/>
  <c r="E67"/>
  <c r="I66"/>
  <c r="J66"/>
  <c r="D66"/>
  <c r="E66"/>
  <c r="I65"/>
  <c r="J65"/>
  <c r="D65"/>
  <c r="E65"/>
  <c r="I64"/>
  <c r="J64"/>
  <c r="D64"/>
  <c r="E64"/>
  <c r="I63"/>
  <c r="J63"/>
  <c r="D63"/>
  <c r="E63"/>
  <c r="I62"/>
  <c r="J62"/>
  <c r="D62"/>
  <c r="E62"/>
  <c r="J61"/>
  <c r="I61"/>
  <c r="D61"/>
  <c r="E61"/>
  <c r="I60"/>
  <c r="J60"/>
  <c r="D60"/>
  <c r="E60"/>
  <c r="I59"/>
  <c r="J59"/>
  <c r="D59"/>
  <c r="E59"/>
  <c r="I58"/>
  <c r="J58"/>
  <c r="D58"/>
  <c r="E58"/>
  <c r="J57"/>
  <c r="I57"/>
  <c r="D57"/>
  <c r="E57"/>
  <c r="I56"/>
  <c r="J56"/>
  <c r="D56"/>
  <c r="E56"/>
  <c r="J55"/>
  <c r="I55"/>
  <c r="D55"/>
  <c r="E55"/>
  <c r="I54"/>
  <c r="J54"/>
  <c r="D54"/>
  <c r="E54"/>
  <c r="I53"/>
  <c r="J53"/>
  <c r="D53"/>
  <c r="E53"/>
  <c r="J52"/>
  <c r="I52"/>
  <c r="D52"/>
  <c r="E52"/>
  <c r="I51"/>
  <c r="J51"/>
  <c r="D51"/>
  <c r="E51"/>
  <c r="I50"/>
  <c r="J50"/>
  <c r="D50"/>
  <c r="E50"/>
  <c r="J49"/>
  <c r="I49"/>
  <c r="D49"/>
  <c r="E49"/>
  <c r="I48"/>
  <c r="J48"/>
  <c r="D48"/>
  <c r="E48"/>
  <c r="I47"/>
  <c r="J47"/>
  <c r="D47"/>
  <c r="E47"/>
  <c r="I46"/>
  <c r="J46"/>
  <c r="D46"/>
  <c r="E46"/>
  <c r="J45"/>
  <c r="I45"/>
  <c r="D45"/>
  <c r="E45"/>
  <c r="I44"/>
  <c r="J44"/>
  <c r="D44"/>
  <c r="E44"/>
  <c r="I43"/>
  <c r="J43"/>
  <c r="D43"/>
  <c r="E43"/>
  <c r="I42"/>
  <c r="J42"/>
  <c r="D42"/>
  <c r="E42"/>
  <c r="I41"/>
  <c r="J41"/>
  <c r="D41"/>
  <c r="E41"/>
  <c r="I40"/>
  <c r="J40"/>
  <c r="D40"/>
  <c r="E40"/>
  <c r="J39"/>
  <c r="I39"/>
  <c r="D39"/>
  <c r="E39"/>
  <c r="I38"/>
  <c r="J38"/>
  <c r="D38"/>
  <c r="E38"/>
  <c r="I37"/>
  <c r="J37"/>
  <c r="D37"/>
  <c r="E37"/>
  <c r="J36"/>
  <c r="I36"/>
  <c r="D36"/>
  <c r="E36"/>
  <c r="I35"/>
  <c r="J35"/>
  <c r="D35"/>
  <c r="E35"/>
  <c r="I34"/>
  <c r="J34"/>
  <c r="D34"/>
  <c r="E34"/>
  <c r="J33"/>
  <c r="I33"/>
  <c r="D33"/>
  <c r="E33"/>
  <c r="I32"/>
  <c r="J32"/>
  <c r="D32"/>
  <c r="E32"/>
  <c r="I31"/>
  <c r="J31"/>
  <c r="D31"/>
  <c r="E31"/>
  <c r="I30"/>
  <c r="J30"/>
  <c r="D30"/>
  <c r="E30"/>
  <c r="I29"/>
  <c r="J29"/>
  <c r="D29"/>
  <c r="E29"/>
  <c r="I28"/>
  <c r="J28"/>
  <c r="D28"/>
  <c r="E28"/>
  <c r="I27"/>
  <c r="J27"/>
  <c r="D27"/>
  <c r="E27"/>
  <c r="I26"/>
  <c r="J26"/>
  <c r="D26"/>
  <c r="E26"/>
  <c r="I25"/>
  <c r="J25"/>
  <c r="D25"/>
  <c r="E25"/>
  <c r="I24"/>
  <c r="J24"/>
  <c r="D24"/>
  <c r="E24"/>
  <c r="I23"/>
  <c r="J23"/>
  <c r="D23"/>
  <c r="E23"/>
  <c r="I22"/>
  <c r="J22"/>
  <c r="D22"/>
  <c r="E22"/>
  <c r="J21"/>
  <c r="I21"/>
  <c r="D21"/>
  <c r="E21"/>
  <c r="I20"/>
  <c r="J20"/>
  <c r="D20"/>
  <c r="E20"/>
  <c r="I19"/>
  <c r="J19"/>
  <c r="D19"/>
  <c r="E19"/>
  <c r="I18"/>
  <c r="J18"/>
  <c r="D18"/>
  <c r="E18"/>
  <c r="I17"/>
  <c r="J17"/>
  <c r="D17"/>
  <c r="E17"/>
  <c r="I16"/>
  <c r="J16"/>
  <c r="D16"/>
  <c r="E16"/>
  <c r="J15"/>
  <c r="I15"/>
  <c r="D15"/>
  <c r="E15"/>
  <c r="I14"/>
  <c r="J14"/>
  <c r="D14"/>
  <c r="E14"/>
  <c r="J13"/>
  <c r="I13"/>
  <c r="D13"/>
  <c r="E13"/>
  <c r="I12"/>
  <c r="J12"/>
  <c r="D12"/>
  <c r="E12"/>
  <c r="J11"/>
  <c r="I11"/>
  <c r="D11"/>
  <c r="E11"/>
  <c r="I10"/>
  <c r="J10"/>
  <c r="D10"/>
  <c r="E10"/>
  <c r="E110"/>
  <c r="I11" i="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101"/>
  <c r="J101"/>
  <c r="I102"/>
  <c r="J102"/>
  <c r="I103"/>
  <c r="J103"/>
  <c r="I104"/>
  <c r="J104"/>
  <c r="I105"/>
  <c r="J105"/>
  <c r="I106"/>
  <c r="J106"/>
  <c r="I107"/>
  <c r="J107"/>
  <c r="I108"/>
  <c r="J108"/>
  <c r="I109"/>
  <c r="J109"/>
  <c r="I10"/>
  <c r="J10"/>
  <c r="J110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"/>
  <c r="E11"/>
  <c r="D12"/>
  <c r="E12"/>
  <c r="D13"/>
  <c r="E13"/>
  <c r="D14"/>
  <c r="E14"/>
  <c r="D15"/>
  <c r="E15"/>
  <c r="D16"/>
  <c r="E16"/>
  <c r="D10"/>
  <c r="E10"/>
  <c r="E110"/>
  <c r="M5"/>
  <c r="J110" i="4"/>
  <c r="E110" i="10"/>
  <c r="M5" i="4"/>
  <c r="M9"/>
  <c r="O3"/>
  <c r="O5"/>
  <c r="P5"/>
  <c r="M8"/>
  <c r="M13"/>
  <c r="O7"/>
  <c r="P7"/>
  <c r="M10"/>
  <c r="M11" i="5"/>
  <c r="O4"/>
  <c r="P4"/>
  <c r="M12"/>
  <c r="O6"/>
  <c r="P6"/>
  <c r="M5" i="6"/>
  <c r="M9"/>
  <c r="O3"/>
  <c r="P3"/>
  <c r="M8"/>
  <c r="O5"/>
  <c r="P5"/>
  <c r="M14"/>
  <c r="M10"/>
  <c r="O7"/>
  <c r="P7"/>
  <c r="M13"/>
  <c r="J110" i="8"/>
  <c r="M5" i="12"/>
  <c r="E110" i="13"/>
  <c r="M5"/>
  <c r="E110" i="14"/>
  <c r="J110" i="15"/>
  <c r="E110" i="20"/>
  <c r="M11" i="4"/>
  <c r="M12"/>
  <c r="O4"/>
  <c r="P4"/>
  <c r="M15"/>
  <c r="O6"/>
  <c r="P6"/>
  <c r="E110" i="5"/>
  <c r="M5"/>
  <c r="M9"/>
  <c r="O3"/>
  <c r="M8"/>
  <c r="O5"/>
  <c r="P5"/>
  <c r="M13"/>
  <c r="O7"/>
  <c r="P7"/>
  <c r="M10"/>
  <c r="M12" i="6"/>
  <c r="O4"/>
  <c r="P4"/>
  <c r="M11"/>
  <c r="O6"/>
  <c r="P6"/>
  <c r="M5" i="8"/>
  <c r="E110" i="9"/>
  <c r="M5"/>
  <c r="J110" i="10"/>
  <c r="J110" i="12"/>
  <c r="J110" i="14"/>
  <c r="E110" i="15"/>
  <c r="M5"/>
  <c r="J110" i="17"/>
  <c r="M5"/>
  <c r="J110" i="20"/>
  <c r="M5" i="22"/>
  <c r="J110"/>
  <c r="J110" i="23"/>
  <c r="J110" i="25"/>
  <c r="M12" i="13"/>
  <c r="O4"/>
  <c r="P4"/>
  <c r="M11"/>
  <c r="O6"/>
  <c r="P6"/>
  <c r="M12" i="12"/>
  <c r="O4"/>
  <c r="P4"/>
  <c r="M11"/>
  <c r="O6"/>
  <c r="P6"/>
  <c r="M9" i="11"/>
  <c r="O3"/>
  <c r="P3"/>
  <c r="O5"/>
  <c r="P5"/>
  <c r="M8"/>
  <c r="M13"/>
  <c r="M14"/>
  <c r="M10"/>
  <c r="O7"/>
  <c r="P7"/>
  <c r="M11" i="10"/>
  <c r="O4"/>
  <c r="P4"/>
  <c r="M12"/>
  <c r="O6"/>
  <c r="P6"/>
  <c r="E110" i="23"/>
  <c r="M5"/>
  <c r="E110" i="24"/>
  <c r="J110"/>
  <c r="E110" i="25"/>
  <c r="M5"/>
  <c r="O3" i="13"/>
  <c r="P3"/>
  <c r="M15"/>
  <c r="M9"/>
  <c r="M8"/>
  <c r="O5"/>
  <c r="P5"/>
  <c r="M14"/>
  <c r="O7"/>
  <c r="P7"/>
  <c r="M10"/>
  <c r="M13"/>
  <c r="M9" i="12"/>
  <c r="O3"/>
  <c r="P3"/>
  <c r="M8"/>
  <c r="O5"/>
  <c r="P5"/>
  <c r="M14"/>
  <c r="M10"/>
  <c r="O7"/>
  <c r="P7"/>
  <c r="M13"/>
  <c r="M11" i="11"/>
  <c r="O4"/>
  <c r="P4"/>
  <c r="M12"/>
  <c r="O6"/>
  <c r="P6"/>
  <c r="M9" i="10"/>
  <c r="O3"/>
  <c r="P3"/>
  <c r="O5"/>
  <c r="P5"/>
  <c r="M8"/>
  <c r="M13"/>
  <c r="M14"/>
  <c r="M10"/>
  <c r="O7"/>
  <c r="P7"/>
  <c r="J110" i="16"/>
  <c r="O6"/>
  <c r="P6"/>
  <c r="O5"/>
  <c r="P5"/>
  <c r="M8"/>
  <c r="E110"/>
  <c r="O4"/>
  <c r="P4"/>
  <c r="M11"/>
  <c r="M12"/>
  <c r="O3"/>
  <c r="P3"/>
  <c r="M9"/>
  <c r="M14"/>
  <c r="M10"/>
  <c r="O7"/>
  <c r="P7"/>
  <c r="M13"/>
  <c r="M15" i="12"/>
  <c r="M5" i="24"/>
  <c r="M15" i="10"/>
  <c r="M15" i="11"/>
  <c r="M5" i="20"/>
  <c r="M5" i="10"/>
  <c r="M15" i="5"/>
  <c r="M5" i="14"/>
  <c r="M15" i="6"/>
  <c r="M15" i="16"/>
  <c r="M5"/>
</calcChain>
</file>

<file path=xl/sharedStrings.xml><?xml version="1.0" encoding="utf-8"?>
<sst xmlns="http://schemas.openxmlformats.org/spreadsheetml/2006/main" count="2094" uniqueCount="201">
  <si>
    <t>Формула крови</t>
  </si>
  <si>
    <t>эозинофилы</t>
  </si>
  <si>
    <t>нейтрофилы</t>
  </si>
  <si>
    <t>палоч.</t>
  </si>
  <si>
    <t>сегм.</t>
  </si>
  <si>
    <t>моноциты</t>
  </si>
  <si>
    <t>лимфоциты</t>
  </si>
  <si>
    <t>%</t>
  </si>
  <si>
    <t>абс.</t>
  </si>
  <si>
    <t>Цитоморфометрический метод</t>
  </si>
  <si>
    <r>
      <t xml:space="preserve">Фамилия </t>
    </r>
    <r>
      <rPr>
        <b/>
        <sz val="11"/>
        <color indexed="8"/>
        <rFont val="Calibri"/>
        <family val="2"/>
        <charset val="204"/>
      </rPr>
      <t>Потоцкая</t>
    </r>
    <r>
      <rPr>
        <sz val="11"/>
        <color theme="1"/>
        <rFont val="Calibri"/>
        <family val="2"/>
        <charset val="204"/>
        <scheme val="minor"/>
      </rPr>
      <t>, шифр</t>
    </r>
    <r>
      <rPr>
        <b/>
        <sz val="11"/>
        <color indexed="8"/>
        <rFont val="Calibri"/>
        <family val="2"/>
        <charset val="204"/>
      </rPr>
      <t xml:space="preserve"> ГЯК1</t>
    </r>
  </si>
  <si>
    <t>№ п/п</t>
  </si>
  <si>
    <t xml:space="preserve">d max
y.o.
</t>
  </si>
  <si>
    <t xml:space="preserve">d min
y.o.
</t>
  </si>
  <si>
    <t xml:space="preserve">d сер.,
у.о.
</t>
  </si>
  <si>
    <t xml:space="preserve">d сер., мкм
(к=6,67)
</t>
  </si>
  <si>
    <r>
      <t xml:space="preserve">Фамилия </t>
    </r>
    <r>
      <rPr>
        <b/>
        <sz val="11"/>
        <color indexed="8"/>
        <rFont val="Calibri"/>
        <family val="2"/>
        <charset val="204"/>
      </rPr>
      <t>Смирнова</t>
    </r>
    <r>
      <rPr>
        <sz val="11"/>
        <color theme="1"/>
        <rFont val="Calibri"/>
        <family val="2"/>
        <charset val="204"/>
        <scheme val="minor"/>
      </rPr>
      <t>, шифр</t>
    </r>
    <r>
      <rPr>
        <b/>
        <sz val="11"/>
        <color indexed="8"/>
        <rFont val="Calibri"/>
        <family val="2"/>
        <charset val="204"/>
      </rPr>
      <t xml:space="preserve"> ГЯ1</t>
    </r>
  </si>
  <si>
    <r>
      <t xml:space="preserve">Фамилия </t>
    </r>
    <r>
      <rPr>
        <b/>
        <sz val="11"/>
        <color indexed="8"/>
        <rFont val="Calibri"/>
        <family val="2"/>
        <charset val="204"/>
      </rPr>
      <t>Сотинова</t>
    </r>
    <r>
      <rPr>
        <sz val="11"/>
        <color theme="1"/>
        <rFont val="Calibri"/>
        <family val="2"/>
        <charset val="204"/>
        <scheme val="minor"/>
      </rPr>
      <t>, шифр</t>
    </r>
    <r>
      <rPr>
        <b/>
        <sz val="11"/>
        <color indexed="8"/>
        <rFont val="Calibri"/>
        <family val="2"/>
        <charset val="204"/>
      </rPr>
      <t xml:space="preserve"> ГЯК3</t>
    </r>
  </si>
  <si>
    <r>
      <t xml:space="preserve">Фамилия </t>
    </r>
    <r>
      <rPr>
        <b/>
        <sz val="11"/>
        <color indexed="8"/>
        <rFont val="Calibri"/>
        <family val="2"/>
        <charset val="204"/>
      </rPr>
      <t>Алтунина</t>
    </r>
    <r>
      <rPr>
        <sz val="11"/>
        <color theme="1"/>
        <rFont val="Calibri"/>
        <family val="2"/>
        <charset val="204"/>
        <scheme val="minor"/>
      </rPr>
      <t>, шифр</t>
    </r>
    <r>
      <rPr>
        <b/>
        <sz val="11"/>
        <color indexed="8"/>
        <rFont val="Calibri"/>
        <family val="2"/>
        <charset val="204"/>
      </rPr>
      <t xml:space="preserve"> ГЯ3</t>
    </r>
  </si>
  <si>
    <r>
      <t xml:space="preserve">Фамилия </t>
    </r>
    <r>
      <rPr>
        <b/>
        <sz val="11"/>
        <color indexed="8"/>
        <rFont val="Calibri"/>
        <family val="2"/>
        <charset val="204"/>
      </rPr>
      <t>Капшитар</t>
    </r>
    <r>
      <rPr>
        <sz val="11"/>
        <color theme="1"/>
        <rFont val="Calibri"/>
        <family val="2"/>
        <charset val="204"/>
        <scheme val="minor"/>
      </rPr>
      <t>, шифр</t>
    </r>
    <r>
      <rPr>
        <b/>
        <sz val="11"/>
        <color indexed="8"/>
        <rFont val="Calibri"/>
        <family val="2"/>
        <charset val="204"/>
      </rPr>
      <t xml:space="preserve"> ГЯ2</t>
    </r>
  </si>
  <si>
    <r>
      <t xml:space="preserve">Фамилия </t>
    </r>
    <r>
      <rPr>
        <b/>
        <sz val="11"/>
        <color indexed="8"/>
        <rFont val="Calibri"/>
        <family val="2"/>
        <charset val="204"/>
      </rPr>
      <t>Буянкова</t>
    </r>
    <r>
      <rPr>
        <sz val="11"/>
        <color theme="1"/>
        <rFont val="Calibri"/>
        <family val="2"/>
        <charset val="204"/>
        <scheme val="minor"/>
      </rPr>
      <t>, шифр</t>
    </r>
    <r>
      <rPr>
        <b/>
        <sz val="11"/>
        <color indexed="8"/>
        <rFont val="Calibri"/>
        <family val="2"/>
        <charset val="204"/>
      </rPr>
      <t xml:space="preserve"> ГЯ4</t>
    </r>
  </si>
  <si>
    <r>
      <t>Фамилия Бойко, шифр</t>
    </r>
    <r>
      <rPr>
        <b/>
        <sz val="11"/>
        <color indexed="8"/>
        <rFont val="Calibri"/>
        <family val="2"/>
        <charset val="204"/>
      </rPr>
      <t xml:space="preserve"> ГЯ5</t>
    </r>
  </si>
  <si>
    <r>
      <t>Фамилия Федина, шифр</t>
    </r>
    <r>
      <rPr>
        <b/>
        <sz val="11"/>
        <color indexed="8"/>
        <rFont val="Calibri"/>
        <family val="2"/>
        <charset val="204"/>
      </rPr>
      <t xml:space="preserve"> ГЯ6</t>
    </r>
  </si>
  <si>
    <r>
      <t>Фамилия Березовская, шифр</t>
    </r>
    <r>
      <rPr>
        <b/>
        <sz val="11"/>
        <color indexed="8"/>
        <rFont val="Calibri"/>
        <family val="2"/>
        <charset val="204"/>
      </rPr>
      <t xml:space="preserve"> ГЯ7</t>
    </r>
  </si>
  <si>
    <r>
      <t>Фамилия Самойленко, шифр</t>
    </r>
    <r>
      <rPr>
        <b/>
        <sz val="11"/>
        <color indexed="8"/>
        <rFont val="Calibri"/>
        <family val="2"/>
        <charset val="204"/>
      </rPr>
      <t xml:space="preserve"> ГЯ8</t>
    </r>
  </si>
  <si>
    <r>
      <t xml:space="preserve">Фамилия </t>
    </r>
    <r>
      <rPr>
        <b/>
        <sz val="11"/>
        <color indexed="8"/>
        <rFont val="Calibri"/>
        <family val="2"/>
        <charset val="204"/>
      </rPr>
      <t>Тарасенко</t>
    </r>
    <r>
      <rPr>
        <sz val="11"/>
        <color theme="1"/>
        <rFont val="Calibri"/>
        <family val="2"/>
        <charset val="204"/>
        <scheme val="minor"/>
      </rPr>
      <t>, шифр</t>
    </r>
    <r>
      <rPr>
        <b/>
        <sz val="11"/>
        <color indexed="8"/>
        <rFont val="Calibri"/>
        <family val="2"/>
        <charset val="204"/>
      </rPr>
      <t xml:space="preserve"> ГЯ9</t>
    </r>
  </si>
  <si>
    <r>
      <t xml:space="preserve">Фамилия </t>
    </r>
    <r>
      <rPr>
        <b/>
        <sz val="11"/>
        <color indexed="8"/>
        <rFont val="Calibri"/>
        <family val="2"/>
        <charset val="204"/>
      </rPr>
      <t>Захарова</t>
    </r>
    <r>
      <rPr>
        <sz val="11"/>
        <color theme="1"/>
        <rFont val="Calibri"/>
        <family val="2"/>
        <charset val="204"/>
        <scheme val="minor"/>
      </rPr>
      <t>, шифр</t>
    </r>
    <r>
      <rPr>
        <b/>
        <sz val="11"/>
        <color indexed="8"/>
        <rFont val="Calibri"/>
        <family val="2"/>
        <charset val="204"/>
      </rPr>
      <t xml:space="preserve"> ГЯ11</t>
    </r>
  </si>
  <si>
    <r>
      <t xml:space="preserve">Фамилия </t>
    </r>
    <r>
      <rPr>
        <b/>
        <sz val="11"/>
        <color indexed="8"/>
        <rFont val="Calibri"/>
        <family val="2"/>
        <charset val="204"/>
      </rPr>
      <t>Камнева</t>
    </r>
    <r>
      <rPr>
        <sz val="11"/>
        <color theme="1"/>
        <rFont val="Calibri"/>
        <family val="2"/>
        <charset val="204"/>
        <scheme val="minor"/>
      </rPr>
      <t>, шифр</t>
    </r>
    <r>
      <rPr>
        <b/>
        <sz val="11"/>
        <color indexed="8"/>
        <rFont val="Calibri"/>
        <family val="2"/>
        <charset val="204"/>
      </rPr>
      <t xml:space="preserve"> ГЯК2</t>
    </r>
  </si>
  <si>
    <r>
      <t>Фамилия</t>
    </r>
    <r>
      <rPr>
        <b/>
        <sz val="11"/>
        <color indexed="8"/>
        <rFont val="Calibri"/>
        <family val="2"/>
        <charset val="204"/>
      </rPr>
      <t xml:space="preserve"> Гындыч</t>
    </r>
    <r>
      <rPr>
        <sz val="11"/>
        <color theme="1"/>
        <rFont val="Calibri"/>
        <family val="2"/>
        <charset val="204"/>
        <scheme val="minor"/>
      </rPr>
      <t>, шифр</t>
    </r>
    <r>
      <rPr>
        <b/>
        <sz val="11"/>
        <color indexed="8"/>
        <rFont val="Calibri"/>
        <family val="2"/>
        <charset val="204"/>
      </rPr>
      <t xml:space="preserve"> ГЯК4</t>
    </r>
  </si>
  <si>
    <r>
      <t xml:space="preserve">Фамилия </t>
    </r>
    <r>
      <rPr>
        <b/>
        <sz val="11"/>
        <color indexed="8"/>
        <rFont val="Calibri"/>
        <family val="2"/>
        <charset val="204"/>
      </rPr>
      <t>Буренко</t>
    </r>
    <r>
      <rPr>
        <sz val="11"/>
        <color theme="1"/>
        <rFont val="Calibri"/>
        <family val="2"/>
        <charset val="204"/>
        <scheme val="minor"/>
      </rPr>
      <t>, шифр</t>
    </r>
    <r>
      <rPr>
        <b/>
        <sz val="11"/>
        <color indexed="8"/>
        <rFont val="Calibri"/>
        <family val="2"/>
        <charset val="204"/>
      </rPr>
      <t xml:space="preserve"> ГЯК5</t>
    </r>
  </si>
  <si>
    <r>
      <t xml:space="preserve">Фамилия </t>
    </r>
    <r>
      <rPr>
        <b/>
        <sz val="11"/>
        <color indexed="8"/>
        <rFont val="Calibri"/>
        <family val="2"/>
        <charset val="204"/>
      </rPr>
      <t>Афанасьева</t>
    </r>
    <r>
      <rPr>
        <sz val="11"/>
        <color theme="1"/>
        <rFont val="Calibri"/>
        <family val="2"/>
        <charset val="204"/>
        <scheme val="minor"/>
      </rPr>
      <t>, шифр</t>
    </r>
    <r>
      <rPr>
        <b/>
        <sz val="11"/>
        <color indexed="8"/>
        <rFont val="Calibri"/>
        <family val="2"/>
        <charset val="204"/>
      </rPr>
      <t xml:space="preserve"> ГЯК7</t>
    </r>
  </si>
  <si>
    <r>
      <t xml:space="preserve">Фамилия </t>
    </r>
    <r>
      <rPr>
        <b/>
        <sz val="11"/>
        <color indexed="8"/>
        <rFont val="Calibri"/>
        <family val="2"/>
        <charset val="204"/>
      </rPr>
      <t>Степанова</t>
    </r>
    <r>
      <rPr>
        <sz val="11"/>
        <color theme="1"/>
        <rFont val="Calibri"/>
        <family val="2"/>
        <charset val="204"/>
        <scheme val="minor"/>
      </rPr>
      <t>, шифр</t>
    </r>
    <r>
      <rPr>
        <b/>
        <sz val="11"/>
        <color indexed="8"/>
        <rFont val="Calibri"/>
        <family val="2"/>
        <charset val="204"/>
      </rPr>
      <t xml:space="preserve"> ГЯК9</t>
    </r>
  </si>
  <si>
    <r>
      <t>Фамилия</t>
    </r>
    <r>
      <rPr>
        <b/>
        <sz val="11"/>
        <color indexed="8"/>
        <rFont val="Calibri"/>
        <family val="2"/>
        <charset val="204"/>
      </rPr>
      <t xml:space="preserve"> Котенко</t>
    </r>
    <r>
      <rPr>
        <sz val="11"/>
        <color theme="1"/>
        <rFont val="Calibri"/>
        <family val="2"/>
        <charset val="204"/>
        <scheme val="minor"/>
      </rPr>
      <t>, шифр</t>
    </r>
    <r>
      <rPr>
        <b/>
        <sz val="11"/>
        <color indexed="8"/>
        <rFont val="Calibri"/>
        <family val="2"/>
        <charset val="204"/>
      </rPr>
      <t xml:space="preserve"> ГЯК10</t>
    </r>
  </si>
  <si>
    <r>
      <t xml:space="preserve">Фамилия </t>
    </r>
    <r>
      <rPr>
        <b/>
        <sz val="11"/>
        <color indexed="8"/>
        <rFont val="Calibri"/>
        <family val="2"/>
        <charset val="204"/>
      </rPr>
      <t>Пастушенко</t>
    </r>
    <r>
      <rPr>
        <sz val="11"/>
        <color theme="1"/>
        <rFont val="Calibri"/>
        <family val="2"/>
        <charset val="204"/>
        <scheme val="minor"/>
      </rPr>
      <t>, шифр</t>
    </r>
    <r>
      <rPr>
        <b/>
        <sz val="11"/>
        <color indexed="8"/>
        <rFont val="Calibri"/>
        <family val="2"/>
        <charset val="204"/>
      </rPr>
      <t xml:space="preserve"> ГЯК11</t>
    </r>
  </si>
  <si>
    <r>
      <t>Фамилия</t>
    </r>
    <r>
      <rPr>
        <b/>
        <sz val="11"/>
        <color indexed="8"/>
        <rFont val="Calibri"/>
        <family val="2"/>
        <charset val="204"/>
      </rPr>
      <t xml:space="preserve"> Калашникова</t>
    </r>
    <r>
      <rPr>
        <sz val="11"/>
        <color theme="1"/>
        <rFont val="Calibri"/>
        <family val="2"/>
        <charset val="204"/>
        <scheme val="minor"/>
      </rPr>
      <t>, шифр</t>
    </r>
    <r>
      <rPr>
        <b/>
        <sz val="11"/>
        <color indexed="8"/>
        <rFont val="Calibri"/>
        <family val="2"/>
        <charset val="204"/>
      </rPr>
      <t xml:space="preserve"> ГЯК12</t>
    </r>
  </si>
  <si>
    <t>КЛср</t>
  </si>
  <si>
    <t>Ірв</t>
  </si>
  <si>
    <t>Іра</t>
  </si>
  <si>
    <r>
      <t xml:space="preserve">КЛ </t>
    </r>
    <r>
      <rPr>
        <sz val="11"/>
        <color indexed="8"/>
        <rFont val="Calibri"/>
        <family val="2"/>
        <charset val="204"/>
      </rPr>
      <t>≤ 6,5</t>
    </r>
  </si>
  <si>
    <t>КЛ 7-9</t>
  </si>
  <si>
    <r>
      <t xml:space="preserve">КЛ </t>
    </r>
    <r>
      <rPr>
        <sz val="11"/>
        <color indexed="8"/>
        <rFont val="Calibri"/>
        <family val="2"/>
        <charset val="204"/>
      </rPr>
      <t>≥ 10</t>
    </r>
  </si>
  <si>
    <t>РОН</t>
  </si>
  <si>
    <r>
      <rPr>
        <sz val="11"/>
        <color indexed="8"/>
        <rFont val="Calibri"/>
        <family val="2"/>
        <charset val="204"/>
      </rPr>
      <t>ИСЛК</t>
    </r>
  </si>
  <si>
    <t>ЛИ</t>
  </si>
  <si>
    <r>
      <rPr>
        <sz val="11"/>
        <color indexed="8"/>
        <rFont val="Calibri"/>
        <family val="2"/>
        <charset val="204"/>
      </rPr>
      <t>ИСНЛ</t>
    </r>
  </si>
  <si>
    <r>
      <rPr>
        <sz val="11"/>
        <color indexed="8"/>
        <rFont val="Calibri"/>
        <family val="2"/>
        <charset val="204"/>
      </rPr>
      <t>ИСНМ</t>
    </r>
  </si>
  <si>
    <r>
      <rPr>
        <sz val="11"/>
        <color indexed="8"/>
        <rFont val="Calibri"/>
        <family val="2"/>
        <charset val="204"/>
      </rPr>
      <t>ИСЛМ</t>
    </r>
  </si>
  <si>
    <r>
      <rPr>
        <sz val="11"/>
        <color indexed="8"/>
        <rFont val="Calibri"/>
        <family val="2"/>
        <charset val="204"/>
      </rPr>
      <t>ИСЛЭ</t>
    </r>
  </si>
  <si>
    <t>ИШ</t>
  </si>
  <si>
    <t>Pi</t>
  </si>
  <si>
    <t>Pi*LN(Pi)</t>
  </si>
  <si>
    <t>Шифр</t>
  </si>
  <si>
    <t>абс</t>
  </si>
  <si>
    <t>ИСЛК</t>
  </si>
  <si>
    <t>ИСНЛ</t>
  </si>
  <si>
    <t>ИСНМ</t>
  </si>
  <si>
    <t>ИСЛМ</t>
  </si>
  <si>
    <t>ИСЛЭ</t>
  </si>
  <si>
    <t>ГЯК1</t>
  </si>
  <si>
    <t>ГЯК2</t>
  </si>
  <si>
    <t>ГЯК3</t>
  </si>
  <si>
    <t>ГЯК4</t>
  </si>
  <si>
    <t>ГЯК5</t>
  </si>
  <si>
    <t>ГЯК7</t>
  </si>
  <si>
    <t>ГЯК9</t>
  </si>
  <si>
    <t>ГЯК10</t>
  </si>
  <si>
    <t>ГЯК11</t>
  </si>
  <si>
    <t>ГЯК12</t>
  </si>
  <si>
    <t>ГЯ1</t>
  </si>
  <si>
    <t>ГЯ2</t>
  </si>
  <si>
    <t>ГЯ3</t>
  </si>
  <si>
    <t>ГЯ4</t>
  </si>
  <si>
    <t>ГЯ5</t>
  </si>
  <si>
    <t>ГЯ6</t>
  </si>
  <si>
    <t>ГЯ7</t>
  </si>
  <si>
    <t>ГЯ8</t>
  </si>
  <si>
    <t>ГЯ9</t>
  </si>
  <si>
    <t>ГЯ11</t>
  </si>
  <si>
    <t>КЛ≤6,0, %</t>
  </si>
  <si>
    <r>
      <t>КЛ 7</t>
    </r>
    <r>
      <rPr>
        <sz val="11"/>
        <color indexed="8"/>
        <rFont val="Calibri"/>
        <family val="2"/>
        <charset val="204"/>
      </rPr>
      <t>─9, %</t>
    </r>
  </si>
  <si>
    <t>КЛ ≥10 %</t>
  </si>
  <si>
    <t>КЛ ср.</t>
  </si>
  <si>
    <t>ГЯК25</t>
  </si>
  <si>
    <t>ГЯК24</t>
  </si>
  <si>
    <t>ГЯК23</t>
  </si>
  <si>
    <t>ГЯК22</t>
  </si>
  <si>
    <t>ГЯК21</t>
  </si>
  <si>
    <t>ГЯК20</t>
  </si>
  <si>
    <t>ГЯК19</t>
  </si>
  <si>
    <t>ГЯК18</t>
  </si>
  <si>
    <t>ГЯК17</t>
  </si>
  <si>
    <t>ГЯК16</t>
  </si>
  <si>
    <t>ГЯК15</t>
  </si>
  <si>
    <t>ГЯК14</t>
  </si>
  <si>
    <t>ГЯК13</t>
  </si>
  <si>
    <t>ГЯК8</t>
  </si>
  <si>
    <t>ГЯК6</t>
  </si>
  <si>
    <t>ГЯК28</t>
  </si>
  <si>
    <t>ГЯК27</t>
  </si>
  <si>
    <t>ГЯК26</t>
  </si>
  <si>
    <t>ФИ</t>
  </si>
  <si>
    <t>ФЧ</t>
  </si>
  <si>
    <t>ГЯ10</t>
  </si>
  <si>
    <t>ГЯ12</t>
  </si>
  <si>
    <t>ГЯ13</t>
  </si>
  <si>
    <t>Фолл</t>
  </si>
  <si>
    <t>ФСГ.сыв</t>
  </si>
  <si>
    <t>ЛГ.сыв</t>
  </si>
  <si>
    <t>Прогестерон.сыв</t>
  </si>
  <si>
    <t>Эстрадиол.сыв</t>
  </si>
  <si>
    <t>Кортизол.сыв</t>
  </si>
  <si>
    <t>DHEA-S.сыв</t>
  </si>
  <si>
    <t>Пролактин. ФЖ</t>
  </si>
  <si>
    <t>ФСГ.ФЖ</t>
  </si>
  <si>
    <t>ЛГ.ФЖ</t>
  </si>
  <si>
    <t>Прогестерон.ФЖ</t>
  </si>
  <si>
    <t>Эстрадиол.ФЖ</t>
  </si>
  <si>
    <t>Кортизол.ФЖ</t>
  </si>
  <si>
    <t>DHEA-S. ФЖ</t>
  </si>
  <si>
    <t xml:space="preserve">Пролактин.сыв, </t>
  </si>
  <si>
    <t>мкМЕ/мл</t>
  </si>
  <si>
    <t>МЕ/л</t>
  </si>
  <si>
    <t>нмоль/л</t>
  </si>
  <si>
    <t>пмоль/л</t>
  </si>
  <si>
    <t>мкмоль/л</t>
  </si>
  <si>
    <t>&gt;1908</t>
  </si>
  <si>
    <t>ммоль/л</t>
  </si>
  <si>
    <t>Е/л</t>
  </si>
  <si>
    <t>г/л</t>
  </si>
  <si>
    <t>Глюкоза.сыв</t>
  </si>
  <si>
    <t>АЛТ.сыв</t>
  </si>
  <si>
    <t>Альбумин.сыв</t>
  </si>
  <si>
    <t>АСТ.сыв</t>
  </si>
  <si>
    <t xml:space="preserve">Билирубин общий. сыв </t>
  </si>
  <si>
    <t>Билирубин прямой. сыв</t>
  </si>
  <si>
    <t>Билирубин непрямой. сыв</t>
  </si>
  <si>
    <t>Гамма-глутамилтрансфераза.сыв</t>
  </si>
  <si>
    <t>Лактат-дегидрогеназа.сыв</t>
  </si>
  <si>
    <t>Щелосная фосфатаза. сыв</t>
  </si>
  <si>
    <t>Калий.сыв</t>
  </si>
  <si>
    <t>креатинин.сыв</t>
  </si>
  <si>
    <t>Мочевина.сыв</t>
  </si>
  <si>
    <t>Натрий.сыв</t>
  </si>
  <si>
    <t>Общий белок.сыв</t>
  </si>
  <si>
    <t>Глюкоза.ФЖ</t>
  </si>
  <si>
    <t>АЛТ.ФЖ</t>
  </si>
  <si>
    <t>Альбумин.ФЖ</t>
  </si>
  <si>
    <t>АСТ.ФЖ</t>
  </si>
  <si>
    <t xml:space="preserve">Билирубин общий.ФЖ </t>
  </si>
  <si>
    <t>Билирубин прямой.ФЖ</t>
  </si>
  <si>
    <t>Билирубин непрямой.ФЖ</t>
  </si>
  <si>
    <t>Гамма-глутамилтрансфераза.ФЖ</t>
  </si>
  <si>
    <t>Лактат-дегидрогеназа.ФЖ</t>
  </si>
  <si>
    <t>Щелосная фосфатаза.ФЖ</t>
  </si>
  <si>
    <t>Калий.ФЖ</t>
  </si>
  <si>
    <t>креатинин.ФЖ</t>
  </si>
  <si>
    <t>Мочевина.ФЖ</t>
  </si>
  <si>
    <t>Натрий.ФЖ</t>
  </si>
  <si>
    <t>Общий белок.ФЖ</t>
  </si>
  <si>
    <t>Кол-во лейк.</t>
  </si>
  <si>
    <t>Г/л</t>
  </si>
  <si>
    <t>Эоз.</t>
  </si>
  <si>
    <t>П.нейт</t>
  </si>
  <si>
    <t>С.нейт</t>
  </si>
  <si>
    <t>Мон.</t>
  </si>
  <si>
    <t>Л/ф</t>
  </si>
  <si>
    <t>Лейкоцитарная формула</t>
  </si>
  <si>
    <t>Лейкоцитарные индексы</t>
  </si>
  <si>
    <t>Фагоцитоз</t>
  </si>
  <si>
    <r>
      <t xml:space="preserve">Фамилия </t>
    </r>
    <r>
      <rPr>
        <b/>
        <sz val="11"/>
        <color indexed="8"/>
        <rFont val="Calibri"/>
        <family val="2"/>
        <charset val="204"/>
      </rPr>
      <t>Юзюк</t>
    </r>
    <r>
      <rPr>
        <sz val="11"/>
        <color theme="1"/>
        <rFont val="Calibri"/>
        <family val="2"/>
        <charset val="204"/>
        <scheme val="minor"/>
      </rPr>
      <t>, шифр</t>
    </r>
    <r>
      <rPr>
        <b/>
        <sz val="11"/>
        <color indexed="8"/>
        <rFont val="Calibri"/>
        <family val="2"/>
        <charset val="204"/>
      </rPr>
      <t xml:space="preserve"> ГЯК6</t>
    </r>
  </si>
  <si>
    <r>
      <t xml:space="preserve">Фамилия </t>
    </r>
    <r>
      <rPr>
        <b/>
        <sz val="11"/>
        <color indexed="8"/>
        <rFont val="Calibri"/>
        <family val="2"/>
        <charset val="204"/>
      </rPr>
      <t>Демьяненко</t>
    </r>
    <r>
      <rPr>
        <sz val="11"/>
        <color theme="1"/>
        <rFont val="Calibri"/>
        <family val="2"/>
        <charset val="204"/>
        <scheme val="minor"/>
      </rPr>
      <t>, шифр</t>
    </r>
    <r>
      <rPr>
        <b/>
        <sz val="11"/>
        <color indexed="8"/>
        <rFont val="Calibri"/>
        <family val="2"/>
        <charset val="204"/>
      </rPr>
      <t xml:space="preserve"> ГЯК13</t>
    </r>
  </si>
  <si>
    <r>
      <t xml:space="preserve">Фамилия </t>
    </r>
    <r>
      <rPr>
        <b/>
        <sz val="11"/>
        <color indexed="8"/>
        <rFont val="Calibri"/>
        <family val="2"/>
        <charset val="204"/>
      </rPr>
      <t>Демьяненко</t>
    </r>
    <r>
      <rPr>
        <sz val="11"/>
        <color theme="1"/>
        <rFont val="Calibri"/>
        <family val="2"/>
        <charset val="204"/>
        <scheme val="minor"/>
      </rPr>
      <t>, шифр</t>
    </r>
    <r>
      <rPr>
        <b/>
        <sz val="11"/>
        <color indexed="8"/>
        <rFont val="Calibri"/>
        <family val="2"/>
        <charset val="204"/>
      </rPr>
      <t xml:space="preserve"> ГЯ10</t>
    </r>
  </si>
  <si>
    <r>
      <t xml:space="preserve">Фамилия </t>
    </r>
    <r>
      <rPr>
        <b/>
        <sz val="11"/>
        <color indexed="8"/>
        <rFont val="Calibri"/>
        <family val="2"/>
        <charset val="204"/>
      </rPr>
      <t>Комарова</t>
    </r>
    <r>
      <rPr>
        <sz val="11"/>
        <color theme="1"/>
        <rFont val="Calibri"/>
        <family val="2"/>
        <charset val="204"/>
        <scheme val="minor"/>
      </rPr>
      <t>, шифр</t>
    </r>
    <r>
      <rPr>
        <b/>
        <sz val="11"/>
        <color indexed="8"/>
        <rFont val="Calibri"/>
        <family val="2"/>
        <charset val="204"/>
      </rPr>
      <t xml:space="preserve"> ГЯК8</t>
    </r>
  </si>
  <si>
    <t>№</t>
  </si>
  <si>
    <t>d cр. У.е</t>
  </si>
  <si>
    <t>d cр, мкм</t>
  </si>
  <si>
    <r>
      <t>Фамилия , шифр</t>
    </r>
    <r>
      <rPr>
        <b/>
        <sz val="11"/>
        <color indexed="8"/>
        <rFont val="Calibri"/>
        <family val="2"/>
        <charset val="204"/>
      </rPr>
      <t xml:space="preserve"> ГЯ13</t>
    </r>
  </si>
  <si>
    <r>
      <t>Фамилия , шифр</t>
    </r>
    <r>
      <rPr>
        <b/>
        <sz val="11"/>
        <color indexed="8"/>
        <rFont val="Calibri"/>
        <family val="2"/>
        <charset val="204"/>
      </rPr>
      <t xml:space="preserve"> ГЯК26</t>
    </r>
  </si>
  <si>
    <r>
      <t>Фамилия , шифр</t>
    </r>
    <r>
      <rPr>
        <b/>
        <sz val="11"/>
        <color indexed="8"/>
        <rFont val="Calibri"/>
        <family val="2"/>
        <charset val="204"/>
      </rPr>
      <t xml:space="preserve"> ГЯ14</t>
    </r>
  </si>
  <si>
    <r>
      <t>Фамилия , шифр</t>
    </r>
    <r>
      <rPr>
        <b/>
        <sz val="11"/>
        <color indexed="8"/>
        <rFont val="Calibri"/>
        <family val="2"/>
        <charset val="204"/>
      </rPr>
      <t xml:space="preserve"> ГЯ12</t>
    </r>
  </si>
  <si>
    <r>
      <t>Фамилия , шифр</t>
    </r>
    <r>
      <rPr>
        <b/>
        <sz val="11"/>
        <color indexed="8"/>
        <rFont val="Calibri"/>
        <family val="2"/>
        <charset val="204"/>
      </rPr>
      <t xml:space="preserve"> ГЯК25</t>
    </r>
  </si>
  <si>
    <r>
      <t>Фамилия , шифр</t>
    </r>
    <r>
      <rPr>
        <b/>
        <sz val="11"/>
        <color indexed="8"/>
        <rFont val="Calibri"/>
        <family val="2"/>
        <charset val="204"/>
      </rPr>
      <t xml:space="preserve"> ГЯК24</t>
    </r>
  </si>
  <si>
    <r>
      <t>Фамилия , шифр</t>
    </r>
    <r>
      <rPr>
        <b/>
        <sz val="11"/>
        <color indexed="8"/>
        <rFont val="Calibri"/>
        <family val="2"/>
        <charset val="204"/>
      </rPr>
      <t xml:space="preserve"> ГЯК23</t>
    </r>
  </si>
  <si>
    <r>
      <t>Фамилия , шифр</t>
    </r>
    <r>
      <rPr>
        <b/>
        <sz val="11"/>
        <color indexed="8"/>
        <rFont val="Calibri"/>
        <family val="2"/>
        <charset val="204"/>
      </rPr>
      <t xml:space="preserve"> ГЯК15</t>
    </r>
  </si>
  <si>
    <r>
      <t>Фамилия , шифр</t>
    </r>
    <r>
      <rPr>
        <b/>
        <sz val="11"/>
        <color indexed="8"/>
        <rFont val="Calibri"/>
        <family val="2"/>
        <charset val="204"/>
      </rPr>
      <t xml:space="preserve"> ГЯК16</t>
    </r>
  </si>
  <si>
    <r>
      <t>Фамилия , шифр</t>
    </r>
    <r>
      <rPr>
        <b/>
        <sz val="11"/>
        <color indexed="8"/>
        <rFont val="Calibri"/>
        <family val="2"/>
        <charset val="204"/>
      </rPr>
      <t xml:space="preserve"> ГЯК14</t>
    </r>
  </si>
  <si>
    <r>
      <t>Фамилия , шифр</t>
    </r>
    <r>
      <rPr>
        <b/>
        <sz val="11"/>
        <color indexed="8"/>
        <rFont val="Calibri"/>
        <family val="2"/>
        <charset val="204"/>
      </rPr>
      <t xml:space="preserve"> ГЯК19</t>
    </r>
  </si>
  <si>
    <r>
      <t>Фамилия , шифр</t>
    </r>
    <r>
      <rPr>
        <b/>
        <sz val="11"/>
        <color indexed="8"/>
        <rFont val="Calibri"/>
        <family val="2"/>
        <charset val="204"/>
      </rPr>
      <t xml:space="preserve"> ГЯК18</t>
    </r>
  </si>
  <si>
    <r>
      <t>Фамилия , шифр</t>
    </r>
    <r>
      <rPr>
        <b/>
        <sz val="11"/>
        <color indexed="8"/>
        <rFont val="Calibri"/>
        <family val="2"/>
        <charset val="204"/>
      </rPr>
      <t xml:space="preserve"> ГЯК17</t>
    </r>
  </si>
  <si>
    <r>
      <t>Фамилия , шифр</t>
    </r>
    <r>
      <rPr>
        <b/>
        <sz val="11"/>
        <color indexed="8"/>
        <rFont val="Calibri"/>
        <family val="2"/>
        <charset val="204"/>
      </rPr>
      <t xml:space="preserve"> ГЯК21</t>
    </r>
  </si>
  <si>
    <r>
      <t>Фамилия , шифр</t>
    </r>
    <r>
      <rPr>
        <b/>
        <sz val="11"/>
        <color indexed="8"/>
        <rFont val="Calibri"/>
        <family val="2"/>
        <charset val="204"/>
      </rPr>
      <t xml:space="preserve"> ГЯК20</t>
    </r>
  </si>
  <si>
    <r>
      <t>Фамилия , шифр</t>
    </r>
    <r>
      <rPr>
        <b/>
        <sz val="11"/>
        <color indexed="8"/>
        <rFont val="Calibri"/>
        <family val="2"/>
        <charset val="204"/>
      </rPr>
      <t xml:space="preserve"> ГЯК22</t>
    </r>
  </si>
  <si>
    <r>
      <t>Фамилия , шифр</t>
    </r>
    <r>
      <rPr>
        <b/>
        <sz val="11"/>
        <color indexed="8"/>
        <rFont val="Calibri"/>
        <family val="2"/>
        <charset val="204"/>
      </rPr>
      <t xml:space="preserve"> ГЯК27</t>
    </r>
  </si>
  <si>
    <r>
      <t>Фамилия , шифр</t>
    </r>
    <r>
      <rPr>
        <b/>
        <sz val="11"/>
        <color indexed="8"/>
        <rFont val="Calibri"/>
        <family val="2"/>
        <charset val="204"/>
      </rPr>
      <t xml:space="preserve"> ГЯК28</t>
    </r>
  </si>
  <si>
    <t>С-РБ</t>
  </si>
  <si>
    <t>≤6</t>
  </si>
  <si>
    <t>С-РБ. Сыв</t>
  </si>
  <si>
    <t>Тестостерон сыв</t>
  </si>
  <si>
    <t>Тестостерон ФЖ</t>
  </si>
  <si>
    <t>&gt;110100</t>
  </si>
  <si>
    <t>группа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</si>
</sst>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2" borderId="2" xfId="0" applyFill="1" applyBorder="1"/>
    <xf numFmtId="0" fontId="0" fillId="2" borderId="1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/>
    </xf>
    <xf numFmtId="0" fontId="2" fillId="0" borderId="21" xfId="0" applyFont="1" applyBorder="1" applyAlignment="1">
      <alignment horizontal="right"/>
    </xf>
    <xf numFmtId="0" fontId="5" fillId="2" borderId="1" xfId="1" applyFont="1" applyFill="1" applyBorder="1" applyAlignment="1" applyProtection="1">
      <alignment horizontal="left" vertical="center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3" fillId="0" borderId="1" xfId="0" applyFont="1" applyBorder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/>
    <xf numFmtId="2" fontId="0" fillId="0" borderId="2" xfId="0" applyNumberFormat="1" applyBorder="1"/>
    <xf numFmtId="0" fontId="6" fillId="0" borderId="1" xfId="0" applyFont="1" applyFill="1" applyBorder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0" xfId="0" applyBorder="1" applyAlignment="1">
      <alignment horizontal="left"/>
    </xf>
    <xf numFmtId="0" fontId="0" fillId="0" borderId="29" xfId="0" applyBorder="1" applyAlignment="1">
      <alignment horizontal="center"/>
    </xf>
    <xf numFmtId="0" fontId="0" fillId="3" borderId="25" xfId="0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2">
    <cellStyle name="Обычный" xfId="0" builtinId="0"/>
    <cellStyle name="Обычный_Лист6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sqref="A1:J7"/>
    </sheetView>
  </sheetViews>
  <sheetFormatPr defaultRowHeight="15"/>
  <cols>
    <col min="1" max="10" width="8.28515625" customWidth="1"/>
  </cols>
  <sheetData>
    <row r="1" spans="1:16" ht="15.75" thickBot="1">
      <c r="A1" s="48" t="s">
        <v>16</v>
      </c>
      <c r="B1" s="48"/>
      <c r="C1" s="48"/>
      <c r="D1" s="48"/>
      <c r="E1" s="48"/>
      <c r="F1" s="48"/>
      <c r="G1" s="48"/>
      <c r="H1" s="48"/>
      <c r="I1" s="48"/>
      <c r="J1" s="48"/>
    </row>
    <row r="2" spans="1:16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  <c r="L2" s="1" t="s">
        <v>38</v>
      </c>
      <c r="M2" s="1">
        <v>50.5</v>
      </c>
      <c r="O2" t="s">
        <v>49</v>
      </c>
      <c r="P2" t="s">
        <v>50</v>
      </c>
    </row>
    <row r="3" spans="1:16" ht="15.75" customHeight="1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41.5</v>
      </c>
      <c r="O3">
        <f>B7/(B7+D7+F7+H7+J7)</f>
        <v>1.4000000000000002E-2</v>
      </c>
      <c r="P3">
        <f>O3*LN(O3)</f>
        <v>-5.9761771291136301E-2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8</v>
      </c>
      <c r="O4">
        <f>D7/(B7+D7+F7+H7+J7)</f>
        <v>8.2000000000000003E-2</v>
      </c>
      <c r="P4">
        <f>O4*LN(O4)</f>
        <v>-0.20508495460086648</v>
      </c>
    </row>
    <row r="5" spans="1:16">
      <c r="A5" s="46">
        <v>6</v>
      </c>
      <c r="B5" s="46"/>
      <c r="C5" s="47">
        <v>6</v>
      </c>
      <c r="D5" s="47"/>
      <c r="E5" s="47">
        <v>120</v>
      </c>
      <c r="F5" s="47"/>
      <c r="G5" s="45">
        <v>8</v>
      </c>
      <c r="H5" s="45"/>
      <c r="I5" s="45">
        <v>65</v>
      </c>
      <c r="J5" s="45"/>
      <c r="L5" s="1" t="s">
        <v>35</v>
      </c>
      <c r="M5" s="1">
        <f>(E110+J110)/200</f>
        <v>7.3103199999999946</v>
      </c>
      <c r="O5">
        <f>F7/(B7+D7+F7+H7+J7)</f>
        <v>0.53800000000000003</v>
      </c>
      <c r="P5">
        <f>O5*LN(O5)</f>
        <v>-0.33350443472534969</v>
      </c>
    </row>
    <row r="6" spans="1:16" ht="15.75" thickBot="1">
      <c r="A6" s="21" t="s">
        <v>7</v>
      </c>
      <c r="B6" s="22" t="s">
        <v>8</v>
      </c>
      <c r="C6" s="23" t="s">
        <v>7</v>
      </c>
      <c r="D6" s="24" t="s">
        <v>8</v>
      </c>
      <c r="E6" s="22" t="s">
        <v>7</v>
      </c>
      <c r="F6" s="22" t="s">
        <v>8</v>
      </c>
      <c r="G6" s="22" t="s">
        <v>7</v>
      </c>
      <c r="H6" s="22" t="s">
        <v>8</v>
      </c>
      <c r="I6" s="22" t="s">
        <v>7</v>
      </c>
      <c r="J6" s="23" t="s">
        <v>8</v>
      </c>
      <c r="L6" s="1" t="s">
        <v>36</v>
      </c>
      <c r="M6" s="1">
        <v>1.575</v>
      </c>
      <c r="O6">
        <f>H7/(B7+D7+F7+H7+J7)</f>
        <v>5.3000000000000012E-2</v>
      </c>
      <c r="P6">
        <f>O6*LN(O6)</f>
        <v>-0.15568555836779083</v>
      </c>
    </row>
    <row r="7" spans="1:16">
      <c r="A7" s="2">
        <v>1.4</v>
      </c>
      <c r="B7" s="2">
        <f>11.55*1.4/100</f>
        <v>0.16170000000000001</v>
      </c>
      <c r="C7" s="2">
        <v>8.1999999999999993</v>
      </c>
      <c r="D7" s="2">
        <f>11.55*8.2/100</f>
        <v>0.94709999999999994</v>
      </c>
      <c r="E7" s="2">
        <v>53.8</v>
      </c>
      <c r="F7" s="2">
        <f>11.55*53.8/100</f>
        <v>6.2138999999999998</v>
      </c>
      <c r="G7" s="2">
        <v>5.3</v>
      </c>
      <c r="H7" s="2">
        <f>11.55*5.3/100</f>
        <v>0.61215000000000008</v>
      </c>
      <c r="I7" s="2">
        <v>31.3</v>
      </c>
      <c r="J7" s="2">
        <f>11.55*31.3/100</f>
        <v>3.6151500000000003</v>
      </c>
      <c r="L7" s="1" t="s">
        <v>37</v>
      </c>
      <c r="M7" s="1">
        <v>18.2</v>
      </c>
      <c r="O7">
        <f>J7/(B7+D7+F7+H7+J7)</f>
        <v>0.31300000000000006</v>
      </c>
      <c r="P7">
        <f>O7*LN(O7)</f>
        <v>-0.36356580368234093</v>
      </c>
    </row>
    <row r="8" spans="1:16" ht="15.75" thickBot="1">
      <c r="A8" t="s">
        <v>9</v>
      </c>
      <c r="L8" s="31" t="s">
        <v>41</v>
      </c>
      <c r="M8" s="1">
        <f>(F7*D7)/((J7+H7)*B7)</f>
        <v>8.6096799375487869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1.7322404371584696</v>
      </c>
    </row>
    <row r="10" spans="1:16">
      <c r="A10" s="2">
        <v>1</v>
      </c>
      <c r="B10" s="2">
        <v>1.5</v>
      </c>
      <c r="C10" s="2">
        <v>1.4</v>
      </c>
      <c r="D10" s="2">
        <f>(B10+C10)/2</f>
        <v>1.45</v>
      </c>
      <c r="E10" s="2">
        <f>D10*6.67</f>
        <v>9.6715</v>
      </c>
      <c r="F10" s="2">
        <v>42</v>
      </c>
      <c r="G10" s="2">
        <v>1.7</v>
      </c>
      <c r="H10" s="2">
        <v>1.2</v>
      </c>
      <c r="I10" s="2">
        <f>(G10+H10)/2</f>
        <v>1.45</v>
      </c>
      <c r="J10" s="2">
        <f>I10*6.67</f>
        <v>9.6715</v>
      </c>
      <c r="L10" s="31" t="s">
        <v>43</v>
      </c>
      <c r="M10" s="1">
        <f>J7/F7</f>
        <v>0.58178438661710041</v>
      </c>
    </row>
    <row r="11" spans="1:16">
      <c r="A11" s="2">
        <v>2</v>
      </c>
      <c r="B11" s="1">
        <v>1.2</v>
      </c>
      <c r="C11" s="1">
        <v>1</v>
      </c>
      <c r="D11" s="2">
        <f t="shared" ref="D11:D74" si="0">(B11+C11)/2</f>
        <v>1.1000000000000001</v>
      </c>
      <c r="E11" s="2">
        <f t="shared" ref="E11:E74" si="1">D11*6.67</f>
        <v>7.3370000000000006</v>
      </c>
      <c r="F11" s="2">
        <v>43</v>
      </c>
      <c r="G11" s="1">
        <v>1.6</v>
      </c>
      <c r="H11" s="1">
        <v>1.5</v>
      </c>
      <c r="I11" s="2">
        <f t="shared" ref="I11:I74" si="2">(G11+H11)/2</f>
        <v>1.55</v>
      </c>
      <c r="J11" s="2">
        <f t="shared" ref="J11:J74" si="3">I11*6.67</f>
        <v>10.3385</v>
      </c>
      <c r="L11" s="31" t="s">
        <v>44</v>
      </c>
      <c r="M11" s="1">
        <f>(D7+F7)/J7</f>
        <v>1.9808306709265173</v>
      </c>
    </row>
    <row r="12" spans="1:16">
      <c r="A12" s="2">
        <v>3</v>
      </c>
      <c r="B12" s="1">
        <v>1</v>
      </c>
      <c r="C12" s="1">
        <v>1</v>
      </c>
      <c r="D12" s="2">
        <f t="shared" si="0"/>
        <v>1</v>
      </c>
      <c r="E12" s="2">
        <f t="shared" si="1"/>
        <v>6.67</v>
      </c>
      <c r="F12" s="2">
        <v>44</v>
      </c>
      <c r="G12" s="1">
        <v>1.6</v>
      </c>
      <c r="H12" s="1">
        <v>1.4</v>
      </c>
      <c r="I12" s="2">
        <f t="shared" si="2"/>
        <v>1.5</v>
      </c>
      <c r="J12" s="2">
        <f t="shared" si="3"/>
        <v>10.004999999999999</v>
      </c>
      <c r="L12" s="31" t="s">
        <v>45</v>
      </c>
      <c r="M12" s="1">
        <f>(D7+F7)/H7</f>
        <v>11.698113207547168</v>
      </c>
    </row>
    <row r="13" spans="1:16">
      <c r="A13" s="2">
        <v>4</v>
      </c>
      <c r="B13" s="1">
        <v>1.1000000000000001</v>
      </c>
      <c r="C13" s="1">
        <v>1</v>
      </c>
      <c r="D13" s="2">
        <f t="shared" si="0"/>
        <v>1.05</v>
      </c>
      <c r="E13" s="2">
        <f t="shared" si="1"/>
        <v>7.0034999999999998</v>
      </c>
      <c r="F13" s="2">
        <v>45</v>
      </c>
      <c r="G13" s="1">
        <v>1.2</v>
      </c>
      <c r="H13" s="1">
        <v>1.1000000000000001</v>
      </c>
      <c r="I13" s="2">
        <f t="shared" si="2"/>
        <v>1.1499999999999999</v>
      </c>
      <c r="J13" s="2">
        <f t="shared" si="3"/>
        <v>7.6704999999999997</v>
      </c>
      <c r="L13" s="31" t="s">
        <v>46</v>
      </c>
      <c r="M13" s="1">
        <f>J7/H7</f>
        <v>5.9056603773584904</v>
      </c>
    </row>
    <row r="14" spans="1:16">
      <c r="A14" s="2">
        <v>5</v>
      </c>
      <c r="B14" s="1">
        <v>1.1000000000000001</v>
      </c>
      <c r="C14" s="1">
        <v>1</v>
      </c>
      <c r="D14" s="2">
        <f t="shared" si="0"/>
        <v>1.05</v>
      </c>
      <c r="E14" s="2">
        <f t="shared" si="1"/>
        <v>7.0034999999999998</v>
      </c>
      <c r="F14" s="2">
        <v>46</v>
      </c>
      <c r="G14" s="1">
        <v>1.3</v>
      </c>
      <c r="H14" s="1">
        <v>1.1000000000000001</v>
      </c>
      <c r="I14" s="2">
        <f t="shared" si="2"/>
        <v>1.2000000000000002</v>
      </c>
      <c r="J14" s="2">
        <f t="shared" si="3"/>
        <v>8.0040000000000013</v>
      </c>
      <c r="L14" s="31" t="s">
        <v>47</v>
      </c>
      <c r="M14" s="1">
        <f>J7/B7</f>
        <v>22.357142857142858</v>
      </c>
    </row>
    <row r="15" spans="1:16">
      <c r="A15" s="2">
        <v>6</v>
      </c>
      <c r="B15" s="1">
        <v>1.1000000000000001</v>
      </c>
      <c r="C15" s="1">
        <v>1</v>
      </c>
      <c r="D15" s="2">
        <f t="shared" si="0"/>
        <v>1.05</v>
      </c>
      <c r="E15" s="2">
        <f t="shared" si="1"/>
        <v>7.0034999999999998</v>
      </c>
      <c r="F15" s="2">
        <v>47</v>
      </c>
      <c r="G15" s="1">
        <v>0.9</v>
      </c>
      <c r="H15" s="1">
        <v>0.8</v>
      </c>
      <c r="I15" s="2">
        <f t="shared" si="2"/>
        <v>0.85000000000000009</v>
      </c>
      <c r="J15" s="2">
        <f t="shared" si="3"/>
        <v>5.6695000000000002</v>
      </c>
      <c r="L15" s="31" t="s">
        <v>48</v>
      </c>
      <c r="M15" s="1">
        <f>SUM(P3:P7)</f>
        <v>-1.1176025226674842</v>
      </c>
    </row>
    <row r="16" spans="1:16">
      <c r="A16" s="2">
        <v>7</v>
      </c>
      <c r="B16" s="1">
        <v>1.4</v>
      </c>
      <c r="C16" s="1">
        <v>1.2</v>
      </c>
      <c r="D16" s="2">
        <f t="shared" si="0"/>
        <v>1.2999999999999998</v>
      </c>
      <c r="E16" s="2">
        <f t="shared" si="1"/>
        <v>8.6709999999999994</v>
      </c>
      <c r="F16" s="2">
        <v>48</v>
      </c>
      <c r="G16" s="1">
        <v>1.2</v>
      </c>
      <c r="H16" s="1">
        <v>1.1000000000000001</v>
      </c>
      <c r="I16" s="2">
        <f t="shared" si="2"/>
        <v>1.1499999999999999</v>
      </c>
      <c r="J16" s="2">
        <f t="shared" si="3"/>
        <v>7.6704999999999997</v>
      </c>
    </row>
    <row r="17" spans="1:10">
      <c r="A17" s="2">
        <v>8</v>
      </c>
      <c r="B17" s="1">
        <v>1</v>
      </c>
      <c r="C17" s="1">
        <v>1</v>
      </c>
      <c r="D17" s="2">
        <f t="shared" si="0"/>
        <v>1</v>
      </c>
      <c r="E17" s="2">
        <f t="shared" si="1"/>
        <v>6.67</v>
      </c>
      <c r="F17" s="2">
        <v>49</v>
      </c>
      <c r="G17" s="1">
        <v>1</v>
      </c>
      <c r="H17" s="1">
        <v>1</v>
      </c>
      <c r="I17" s="2">
        <f t="shared" si="2"/>
        <v>1</v>
      </c>
      <c r="J17" s="2">
        <f t="shared" si="3"/>
        <v>6.67</v>
      </c>
    </row>
    <row r="18" spans="1:10">
      <c r="A18" s="2">
        <v>9</v>
      </c>
      <c r="B18" s="1">
        <v>1</v>
      </c>
      <c r="C18" s="1">
        <v>1</v>
      </c>
      <c r="D18" s="2">
        <f t="shared" si="0"/>
        <v>1</v>
      </c>
      <c r="E18" s="2">
        <f t="shared" si="1"/>
        <v>6.67</v>
      </c>
      <c r="F18" s="2">
        <v>50</v>
      </c>
      <c r="G18" s="1">
        <v>1</v>
      </c>
      <c r="H18" s="1">
        <v>1</v>
      </c>
      <c r="I18" s="2">
        <f t="shared" si="2"/>
        <v>1</v>
      </c>
      <c r="J18" s="2">
        <f t="shared" si="3"/>
        <v>6.67</v>
      </c>
    </row>
    <row r="19" spans="1:10">
      <c r="A19" s="2">
        <v>10</v>
      </c>
      <c r="B19" s="1">
        <v>1</v>
      </c>
      <c r="C19" s="1">
        <v>1</v>
      </c>
      <c r="D19" s="2">
        <f t="shared" si="0"/>
        <v>1</v>
      </c>
      <c r="E19" s="2">
        <f t="shared" si="1"/>
        <v>6.67</v>
      </c>
      <c r="F19" s="2">
        <v>51</v>
      </c>
      <c r="G19" s="1">
        <v>1.1000000000000001</v>
      </c>
      <c r="H19" s="1">
        <v>1</v>
      </c>
      <c r="I19" s="2">
        <f t="shared" si="2"/>
        <v>1.05</v>
      </c>
      <c r="J19" s="2">
        <f t="shared" si="3"/>
        <v>7.0034999999999998</v>
      </c>
    </row>
    <row r="20" spans="1:10">
      <c r="A20" s="2">
        <v>11</v>
      </c>
      <c r="B20" s="1">
        <v>1</v>
      </c>
      <c r="C20" s="1">
        <v>1</v>
      </c>
      <c r="D20" s="2">
        <f t="shared" si="0"/>
        <v>1</v>
      </c>
      <c r="E20" s="2">
        <f t="shared" si="1"/>
        <v>6.67</v>
      </c>
      <c r="F20" s="2">
        <v>52</v>
      </c>
      <c r="G20" s="1">
        <v>1</v>
      </c>
      <c r="H20" s="1">
        <v>1</v>
      </c>
      <c r="I20" s="2">
        <f t="shared" si="2"/>
        <v>1</v>
      </c>
      <c r="J20" s="2">
        <f t="shared" si="3"/>
        <v>6.67</v>
      </c>
    </row>
    <row r="21" spans="1:10">
      <c r="A21" s="2">
        <v>12</v>
      </c>
      <c r="B21" s="1">
        <v>1.1000000000000001</v>
      </c>
      <c r="C21" s="1">
        <v>1</v>
      </c>
      <c r="D21" s="2">
        <f t="shared" si="0"/>
        <v>1.05</v>
      </c>
      <c r="E21" s="2">
        <f t="shared" si="1"/>
        <v>7.0034999999999998</v>
      </c>
      <c r="F21" s="2">
        <v>53</v>
      </c>
      <c r="G21" s="1">
        <v>1.1000000000000001</v>
      </c>
      <c r="H21" s="1">
        <v>1</v>
      </c>
      <c r="I21" s="2">
        <f t="shared" si="2"/>
        <v>1.05</v>
      </c>
      <c r="J21" s="2">
        <f t="shared" si="3"/>
        <v>7.0034999999999998</v>
      </c>
    </row>
    <row r="22" spans="1:10">
      <c r="A22" s="2">
        <v>13</v>
      </c>
      <c r="B22" s="1">
        <v>1.1000000000000001</v>
      </c>
      <c r="C22" s="1">
        <v>1</v>
      </c>
      <c r="D22" s="2">
        <f t="shared" si="0"/>
        <v>1.05</v>
      </c>
      <c r="E22" s="2">
        <f t="shared" si="1"/>
        <v>7.0034999999999998</v>
      </c>
      <c r="F22" s="2">
        <v>54</v>
      </c>
      <c r="G22" s="1">
        <v>1.1000000000000001</v>
      </c>
      <c r="H22" s="1">
        <v>1</v>
      </c>
      <c r="I22" s="2">
        <f t="shared" si="2"/>
        <v>1.05</v>
      </c>
      <c r="J22" s="2">
        <f t="shared" si="3"/>
        <v>7.0034999999999998</v>
      </c>
    </row>
    <row r="23" spans="1:10">
      <c r="A23" s="2">
        <v>14</v>
      </c>
      <c r="B23" s="1">
        <v>1</v>
      </c>
      <c r="C23" s="1">
        <v>1</v>
      </c>
      <c r="D23" s="2">
        <f t="shared" si="0"/>
        <v>1</v>
      </c>
      <c r="E23" s="2">
        <f t="shared" si="1"/>
        <v>6.67</v>
      </c>
      <c r="F23" s="2">
        <v>55</v>
      </c>
      <c r="G23" s="1">
        <v>1</v>
      </c>
      <c r="H23" s="1">
        <v>0.9</v>
      </c>
      <c r="I23" s="2">
        <f t="shared" si="2"/>
        <v>0.95</v>
      </c>
      <c r="J23" s="2">
        <f t="shared" si="3"/>
        <v>6.3365</v>
      </c>
    </row>
    <row r="24" spans="1:10">
      <c r="A24" s="2">
        <v>15</v>
      </c>
      <c r="B24" s="1">
        <v>1</v>
      </c>
      <c r="C24" s="1">
        <v>1</v>
      </c>
      <c r="D24" s="2">
        <f t="shared" si="0"/>
        <v>1</v>
      </c>
      <c r="E24" s="2">
        <f t="shared" si="1"/>
        <v>6.67</v>
      </c>
      <c r="F24" s="2">
        <v>56</v>
      </c>
      <c r="G24" s="1">
        <v>1.2</v>
      </c>
      <c r="H24" s="1">
        <v>1.1000000000000001</v>
      </c>
      <c r="I24" s="2">
        <f t="shared" si="2"/>
        <v>1.1499999999999999</v>
      </c>
      <c r="J24" s="2">
        <f t="shared" si="3"/>
        <v>7.6704999999999997</v>
      </c>
    </row>
    <row r="25" spans="1:10">
      <c r="A25" s="2">
        <v>16</v>
      </c>
      <c r="B25" s="1">
        <v>1</v>
      </c>
      <c r="C25" s="1">
        <v>1</v>
      </c>
      <c r="D25" s="2">
        <f t="shared" si="0"/>
        <v>1</v>
      </c>
      <c r="E25" s="2">
        <f t="shared" si="1"/>
        <v>6.67</v>
      </c>
      <c r="F25" s="2">
        <v>57</v>
      </c>
      <c r="G25" s="1">
        <v>1</v>
      </c>
      <c r="H25" s="1">
        <v>1</v>
      </c>
      <c r="I25" s="2">
        <f t="shared" si="2"/>
        <v>1</v>
      </c>
      <c r="J25" s="2">
        <f t="shared" si="3"/>
        <v>6.67</v>
      </c>
    </row>
    <row r="26" spans="1:10">
      <c r="A26" s="2">
        <v>17</v>
      </c>
      <c r="B26" s="1">
        <v>1.1000000000000001</v>
      </c>
      <c r="C26" s="1">
        <v>1.1000000000000001</v>
      </c>
      <c r="D26" s="2">
        <f t="shared" si="0"/>
        <v>1.1000000000000001</v>
      </c>
      <c r="E26" s="2">
        <f t="shared" si="1"/>
        <v>7.3370000000000006</v>
      </c>
      <c r="F26" s="2">
        <v>58</v>
      </c>
      <c r="G26" s="1">
        <v>1.3</v>
      </c>
      <c r="H26" s="1">
        <v>1</v>
      </c>
      <c r="I26" s="2">
        <f t="shared" si="2"/>
        <v>1.1499999999999999</v>
      </c>
      <c r="J26" s="2">
        <f t="shared" si="3"/>
        <v>7.6704999999999997</v>
      </c>
    </row>
    <row r="27" spans="1:10">
      <c r="A27" s="2">
        <v>18</v>
      </c>
      <c r="B27" s="1">
        <v>1</v>
      </c>
      <c r="C27" s="1">
        <v>1</v>
      </c>
      <c r="D27" s="2">
        <f t="shared" si="0"/>
        <v>1</v>
      </c>
      <c r="E27" s="2">
        <f t="shared" si="1"/>
        <v>6.67</v>
      </c>
      <c r="F27" s="2">
        <v>59</v>
      </c>
      <c r="G27" s="1">
        <v>1.9</v>
      </c>
      <c r="H27" s="1">
        <v>1.1000000000000001</v>
      </c>
      <c r="I27" s="2">
        <f t="shared" si="2"/>
        <v>1.5</v>
      </c>
      <c r="J27" s="2">
        <f t="shared" si="3"/>
        <v>10.004999999999999</v>
      </c>
    </row>
    <row r="28" spans="1:10">
      <c r="A28" s="2">
        <v>19</v>
      </c>
      <c r="B28" s="1">
        <v>1.2</v>
      </c>
      <c r="C28" s="1">
        <v>1.1000000000000001</v>
      </c>
      <c r="D28" s="2">
        <f t="shared" si="0"/>
        <v>1.1499999999999999</v>
      </c>
      <c r="E28" s="2">
        <f t="shared" si="1"/>
        <v>7.6704999999999997</v>
      </c>
      <c r="F28" s="2">
        <v>60</v>
      </c>
      <c r="G28" s="1">
        <v>2</v>
      </c>
      <c r="H28" s="1">
        <v>1.3</v>
      </c>
      <c r="I28" s="2">
        <f t="shared" si="2"/>
        <v>1.65</v>
      </c>
      <c r="J28" s="2">
        <f t="shared" si="3"/>
        <v>11.0055</v>
      </c>
    </row>
    <row r="29" spans="1:10">
      <c r="A29" s="2">
        <v>20</v>
      </c>
      <c r="B29" s="1">
        <v>1.2</v>
      </c>
      <c r="C29" s="1">
        <v>1.1000000000000001</v>
      </c>
      <c r="D29" s="2">
        <f t="shared" si="0"/>
        <v>1.1499999999999999</v>
      </c>
      <c r="E29" s="2">
        <f t="shared" si="1"/>
        <v>7.6704999999999997</v>
      </c>
      <c r="F29" s="2">
        <v>61</v>
      </c>
      <c r="G29" s="1">
        <v>1</v>
      </c>
      <c r="H29" s="1">
        <v>1</v>
      </c>
      <c r="I29" s="2">
        <f t="shared" si="2"/>
        <v>1</v>
      </c>
      <c r="J29" s="2">
        <f t="shared" si="3"/>
        <v>6.67</v>
      </c>
    </row>
    <row r="30" spans="1:10">
      <c r="A30" s="2">
        <v>21</v>
      </c>
      <c r="B30" s="1">
        <v>1.9</v>
      </c>
      <c r="C30" s="1">
        <v>1.1000000000000001</v>
      </c>
      <c r="D30" s="2">
        <f t="shared" si="0"/>
        <v>1.5</v>
      </c>
      <c r="E30" s="2">
        <f t="shared" si="1"/>
        <v>10.004999999999999</v>
      </c>
      <c r="F30" s="2">
        <v>62</v>
      </c>
      <c r="G30" s="1">
        <v>1.1000000000000001</v>
      </c>
      <c r="H30" s="1">
        <v>1</v>
      </c>
      <c r="I30" s="2">
        <f t="shared" si="2"/>
        <v>1.05</v>
      </c>
      <c r="J30" s="2">
        <f t="shared" si="3"/>
        <v>7.0034999999999998</v>
      </c>
    </row>
    <row r="31" spans="1:10">
      <c r="A31" s="2">
        <v>22</v>
      </c>
      <c r="B31" s="1">
        <v>1.1000000000000001</v>
      </c>
      <c r="C31" s="1">
        <v>1</v>
      </c>
      <c r="D31" s="2">
        <f t="shared" si="0"/>
        <v>1.05</v>
      </c>
      <c r="E31" s="2">
        <f t="shared" si="1"/>
        <v>7.0034999999999998</v>
      </c>
      <c r="F31" s="2">
        <v>63</v>
      </c>
      <c r="G31" s="1">
        <v>1.2</v>
      </c>
      <c r="H31" s="1">
        <v>1.1000000000000001</v>
      </c>
      <c r="I31" s="2">
        <f t="shared" si="2"/>
        <v>1.1499999999999999</v>
      </c>
      <c r="J31" s="2">
        <f t="shared" si="3"/>
        <v>7.6704999999999997</v>
      </c>
    </row>
    <row r="32" spans="1:10">
      <c r="A32" s="2">
        <v>23</v>
      </c>
      <c r="B32" s="1">
        <v>1.2</v>
      </c>
      <c r="C32" s="1">
        <v>1.1000000000000001</v>
      </c>
      <c r="D32" s="2">
        <f t="shared" si="0"/>
        <v>1.1499999999999999</v>
      </c>
      <c r="E32" s="2">
        <f t="shared" si="1"/>
        <v>7.6704999999999997</v>
      </c>
      <c r="F32" s="2">
        <v>64</v>
      </c>
      <c r="G32" s="1">
        <v>1</v>
      </c>
      <c r="H32" s="1">
        <v>1</v>
      </c>
      <c r="I32" s="2">
        <f t="shared" si="2"/>
        <v>1</v>
      </c>
      <c r="J32" s="2">
        <f t="shared" si="3"/>
        <v>6.67</v>
      </c>
    </row>
    <row r="33" spans="1:10">
      <c r="A33" s="2">
        <v>24</v>
      </c>
      <c r="B33" s="1">
        <v>1</v>
      </c>
      <c r="C33" s="1">
        <v>1</v>
      </c>
      <c r="D33" s="2">
        <f t="shared" si="0"/>
        <v>1</v>
      </c>
      <c r="E33" s="2">
        <f t="shared" si="1"/>
        <v>6.67</v>
      </c>
      <c r="F33" s="2">
        <v>65</v>
      </c>
      <c r="G33" s="1">
        <v>1</v>
      </c>
      <c r="H33" s="1">
        <v>1</v>
      </c>
      <c r="I33" s="2">
        <f t="shared" si="2"/>
        <v>1</v>
      </c>
      <c r="J33" s="2">
        <f t="shared" si="3"/>
        <v>6.67</v>
      </c>
    </row>
    <row r="34" spans="1:10">
      <c r="A34" s="2">
        <v>25</v>
      </c>
      <c r="B34" s="1">
        <v>1.1000000000000001</v>
      </c>
      <c r="C34" s="1">
        <v>1.1000000000000001</v>
      </c>
      <c r="D34" s="2">
        <f t="shared" si="0"/>
        <v>1.1000000000000001</v>
      </c>
      <c r="E34" s="2">
        <f t="shared" si="1"/>
        <v>7.3370000000000006</v>
      </c>
      <c r="F34" s="2">
        <v>66</v>
      </c>
      <c r="G34" s="1">
        <v>1.1000000000000001</v>
      </c>
      <c r="H34" s="1">
        <v>1</v>
      </c>
      <c r="I34" s="2">
        <f t="shared" si="2"/>
        <v>1.05</v>
      </c>
      <c r="J34" s="2">
        <f t="shared" si="3"/>
        <v>7.0034999999999998</v>
      </c>
    </row>
    <row r="35" spans="1:10">
      <c r="A35" s="2">
        <v>26</v>
      </c>
      <c r="B35" s="1">
        <v>1.2</v>
      </c>
      <c r="C35" s="1">
        <v>1</v>
      </c>
      <c r="D35" s="2">
        <f t="shared" si="0"/>
        <v>1.1000000000000001</v>
      </c>
      <c r="E35" s="2">
        <f t="shared" si="1"/>
        <v>7.3370000000000006</v>
      </c>
      <c r="F35" s="2">
        <v>67</v>
      </c>
      <c r="G35" s="1">
        <v>1.1000000000000001</v>
      </c>
      <c r="H35" s="1">
        <v>1</v>
      </c>
      <c r="I35" s="2">
        <f t="shared" si="2"/>
        <v>1.05</v>
      </c>
      <c r="J35" s="2">
        <f t="shared" si="3"/>
        <v>7.0034999999999998</v>
      </c>
    </row>
    <row r="36" spans="1:10">
      <c r="A36" s="2">
        <v>27</v>
      </c>
      <c r="B36" s="1">
        <v>1.9</v>
      </c>
      <c r="C36" s="1">
        <v>1.2</v>
      </c>
      <c r="D36" s="2">
        <f t="shared" si="0"/>
        <v>1.5499999999999998</v>
      </c>
      <c r="E36" s="2">
        <f t="shared" si="1"/>
        <v>10.338499999999998</v>
      </c>
      <c r="F36" s="2">
        <v>68</v>
      </c>
      <c r="G36" s="1">
        <v>0.9</v>
      </c>
      <c r="H36" s="1">
        <v>0.8</v>
      </c>
      <c r="I36" s="2">
        <f t="shared" si="2"/>
        <v>0.85000000000000009</v>
      </c>
      <c r="J36" s="2">
        <f t="shared" si="3"/>
        <v>5.6695000000000002</v>
      </c>
    </row>
    <row r="37" spans="1:10">
      <c r="A37" s="2">
        <v>28</v>
      </c>
      <c r="B37" s="1">
        <v>1</v>
      </c>
      <c r="C37" s="1">
        <v>1</v>
      </c>
      <c r="D37" s="2">
        <f t="shared" si="0"/>
        <v>1</v>
      </c>
      <c r="E37" s="2">
        <f t="shared" si="1"/>
        <v>6.67</v>
      </c>
      <c r="F37" s="2">
        <v>69</v>
      </c>
      <c r="G37" s="1">
        <v>1</v>
      </c>
      <c r="H37" s="1">
        <v>1</v>
      </c>
      <c r="I37" s="2">
        <f t="shared" si="2"/>
        <v>1</v>
      </c>
      <c r="J37" s="2">
        <f t="shared" si="3"/>
        <v>6.67</v>
      </c>
    </row>
    <row r="38" spans="1:10">
      <c r="A38" s="2">
        <v>29</v>
      </c>
      <c r="B38" s="1">
        <v>1</v>
      </c>
      <c r="C38" s="1">
        <v>1</v>
      </c>
      <c r="D38" s="2">
        <f t="shared" si="0"/>
        <v>1</v>
      </c>
      <c r="E38" s="2">
        <f t="shared" si="1"/>
        <v>6.67</v>
      </c>
      <c r="F38" s="2">
        <v>70</v>
      </c>
      <c r="G38" s="1">
        <v>1</v>
      </c>
      <c r="H38" s="1">
        <v>1</v>
      </c>
      <c r="I38" s="2">
        <f t="shared" si="2"/>
        <v>1</v>
      </c>
      <c r="J38" s="2">
        <f t="shared" si="3"/>
        <v>6.67</v>
      </c>
    </row>
    <row r="39" spans="1:10">
      <c r="A39" s="2">
        <v>30</v>
      </c>
      <c r="B39" s="1">
        <v>1</v>
      </c>
      <c r="C39" s="1">
        <v>0.9</v>
      </c>
      <c r="D39" s="2">
        <f t="shared" si="0"/>
        <v>0.95</v>
      </c>
      <c r="E39" s="2">
        <f t="shared" si="1"/>
        <v>6.3365</v>
      </c>
      <c r="F39" s="2">
        <v>71</v>
      </c>
      <c r="G39" s="1">
        <v>1.2</v>
      </c>
      <c r="H39" s="1">
        <v>1</v>
      </c>
      <c r="I39" s="2">
        <f t="shared" si="2"/>
        <v>1.1000000000000001</v>
      </c>
      <c r="J39" s="2">
        <f t="shared" si="3"/>
        <v>7.3370000000000006</v>
      </c>
    </row>
    <row r="40" spans="1:10">
      <c r="A40" s="2">
        <v>31</v>
      </c>
      <c r="B40" s="1">
        <v>1</v>
      </c>
      <c r="C40" s="1">
        <v>1</v>
      </c>
      <c r="D40" s="2">
        <f t="shared" si="0"/>
        <v>1</v>
      </c>
      <c r="E40" s="2">
        <f t="shared" si="1"/>
        <v>6.67</v>
      </c>
      <c r="F40" s="2">
        <v>72</v>
      </c>
      <c r="G40" s="1">
        <v>1</v>
      </c>
      <c r="H40" s="1">
        <v>0.9</v>
      </c>
      <c r="I40" s="2">
        <f t="shared" si="2"/>
        <v>0.95</v>
      </c>
      <c r="J40" s="2">
        <f t="shared" si="3"/>
        <v>6.3365</v>
      </c>
    </row>
    <row r="41" spans="1:10">
      <c r="A41" s="2">
        <v>32</v>
      </c>
      <c r="B41" s="1">
        <v>1.1000000000000001</v>
      </c>
      <c r="C41" s="1">
        <v>1</v>
      </c>
      <c r="D41" s="2">
        <f t="shared" si="0"/>
        <v>1.05</v>
      </c>
      <c r="E41" s="2">
        <f t="shared" si="1"/>
        <v>7.0034999999999998</v>
      </c>
      <c r="F41" s="2">
        <v>73</v>
      </c>
      <c r="G41" s="1">
        <v>1</v>
      </c>
      <c r="H41" s="1">
        <v>1</v>
      </c>
      <c r="I41" s="2">
        <f t="shared" si="2"/>
        <v>1</v>
      </c>
      <c r="J41" s="2">
        <f t="shared" si="3"/>
        <v>6.67</v>
      </c>
    </row>
    <row r="42" spans="1:10">
      <c r="A42" s="2">
        <v>33</v>
      </c>
      <c r="B42" s="1">
        <v>1</v>
      </c>
      <c r="C42" s="1">
        <v>1</v>
      </c>
      <c r="D42" s="2">
        <f t="shared" si="0"/>
        <v>1</v>
      </c>
      <c r="E42" s="2">
        <f t="shared" si="1"/>
        <v>6.67</v>
      </c>
      <c r="F42" s="2">
        <v>74</v>
      </c>
      <c r="G42" s="1">
        <v>1</v>
      </c>
      <c r="H42" s="1">
        <v>1</v>
      </c>
      <c r="I42" s="2">
        <f t="shared" si="2"/>
        <v>1</v>
      </c>
      <c r="J42" s="2">
        <f t="shared" si="3"/>
        <v>6.67</v>
      </c>
    </row>
    <row r="43" spans="1:10">
      <c r="A43" s="2">
        <v>34</v>
      </c>
      <c r="B43" s="1">
        <v>1.4</v>
      </c>
      <c r="C43" s="1">
        <v>1.2</v>
      </c>
      <c r="D43" s="2">
        <f t="shared" si="0"/>
        <v>1.2999999999999998</v>
      </c>
      <c r="E43" s="2">
        <f t="shared" si="1"/>
        <v>8.6709999999999994</v>
      </c>
      <c r="F43" s="2">
        <v>75</v>
      </c>
      <c r="G43" s="1">
        <v>1.2</v>
      </c>
      <c r="H43" s="1">
        <v>1</v>
      </c>
      <c r="I43" s="2">
        <f t="shared" si="2"/>
        <v>1.1000000000000001</v>
      </c>
      <c r="J43" s="2">
        <f t="shared" si="3"/>
        <v>7.3370000000000006</v>
      </c>
    </row>
    <row r="44" spans="1:10">
      <c r="A44" s="2">
        <v>35</v>
      </c>
      <c r="B44" s="1">
        <v>1.1000000000000001</v>
      </c>
      <c r="C44" s="1">
        <v>1</v>
      </c>
      <c r="D44" s="2">
        <f t="shared" si="0"/>
        <v>1.05</v>
      </c>
      <c r="E44" s="2">
        <f t="shared" si="1"/>
        <v>7.0034999999999998</v>
      </c>
      <c r="F44" s="2">
        <v>76</v>
      </c>
      <c r="G44" s="1">
        <v>1</v>
      </c>
      <c r="H44" s="1">
        <v>1</v>
      </c>
      <c r="I44" s="2">
        <f t="shared" si="2"/>
        <v>1</v>
      </c>
      <c r="J44" s="2">
        <f t="shared" si="3"/>
        <v>6.67</v>
      </c>
    </row>
    <row r="45" spans="1:10">
      <c r="A45" s="2">
        <v>36</v>
      </c>
      <c r="B45" s="1">
        <v>0.9</v>
      </c>
      <c r="C45" s="1">
        <v>0.9</v>
      </c>
      <c r="D45" s="2">
        <f t="shared" si="0"/>
        <v>0.9</v>
      </c>
      <c r="E45" s="2">
        <f t="shared" si="1"/>
        <v>6.0030000000000001</v>
      </c>
      <c r="F45" s="2">
        <v>77</v>
      </c>
      <c r="G45" s="1">
        <v>1</v>
      </c>
      <c r="H45" s="1">
        <v>1</v>
      </c>
      <c r="I45" s="2">
        <f t="shared" si="2"/>
        <v>1</v>
      </c>
      <c r="J45" s="2">
        <f t="shared" si="3"/>
        <v>6.67</v>
      </c>
    </row>
    <row r="46" spans="1:10">
      <c r="A46" s="2">
        <v>37</v>
      </c>
      <c r="B46" s="1">
        <v>1</v>
      </c>
      <c r="C46" s="1">
        <v>1</v>
      </c>
      <c r="D46" s="2">
        <f t="shared" si="0"/>
        <v>1</v>
      </c>
      <c r="E46" s="2">
        <f t="shared" si="1"/>
        <v>6.67</v>
      </c>
      <c r="F46" s="2">
        <v>78</v>
      </c>
      <c r="G46" s="1">
        <v>1.1000000000000001</v>
      </c>
      <c r="H46" s="1">
        <v>1</v>
      </c>
      <c r="I46" s="2">
        <f t="shared" si="2"/>
        <v>1.05</v>
      </c>
      <c r="J46" s="2">
        <f t="shared" si="3"/>
        <v>7.0034999999999998</v>
      </c>
    </row>
    <row r="47" spans="1:10">
      <c r="A47" s="2">
        <v>38</v>
      </c>
      <c r="B47" s="1">
        <v>1</v>
      </c>
      <c r="C47" s="1">
        <v>1</v>
      </c>
      <c r="D47" s="2">
        <f t="shared" si="0"/>
        <v>1</v>
      </c>
      <c r="E47" s="2">
        <f t="shared" si="1"/>
        <v>6.67</v>
      </c>
      <c r="F47" s="2">
        <v>79</v>
      </c>
      <c r="G47" s="1">
        <v>1</v>
      </c>
      <c r="H47" s="1">
        <v>0.9</v>
      </c>
      <c r="I47" s="2">
        <f t="shared" si="2"/>
        <v>0.95</v>
      </c>
      <c r="J47" s="2">
        <f t="shared" si="3"/>
        <v>6.3365</v>
      </c>
    </row>
    <row r="48" spans="1:10">
      <c r="A48" s="2">
        <v>39</v>
      </c>
      <c r="B48" s="1">
        <v>1.1000000000000001</v>
      </c>
      <c r="C48" s="1">
        <v>1.1000000000000001</v>
      </c>
      <c r="D48" s="2">
        <f t="shared" si="0"/>
        <v>1.1000000000000001</v>
      </c>
      <c r="E48" s="2">
        <f t="shared" si="1"/>
        <v>7.3370000000000006</v>
      </c>
      <c r="F48" s="2">
        <v>80</v>
      </c>
      <c r="G48" s="1">
        <v>1</v>
      </c>
      <c r="H48" s="1">
        <v>1</v>
      </c>
      <c r="I48" s="2">
        <f t="shared" si="2"/>
        <v>1</v>
      </c>
      <c r="J48" s="2">
        <f t="shared" si="3"/>
        <v>6.67</v>
      </c>
    </row>
    <row r="49" spans="1:10">
      <c r="A49" s="2">
        <v>40</v>
      </c>
      <c r="B49" s="1">
        <v>1.1000000000000001</v>
      </c>
      <c r="C49" s="1">
        <v>1.1000000000000001</v>
      </c>
      <c r="D49" s="2">
        <f t="shared" si="0"/>
        <v>1.1000000000000001</v>
      </c>
      <c r="E49" s="2">
        <f t="shared" si="1"/>
        <v>7.3370000000000006</v>
      </c>
      <c r="F49" s="2">
        <v>81</v>
      </c>
      <c r="G49" s="1">
        <v>1</v>
      </c>
      <c r="H49" s="1">
        <v>1</v>
      </c>
      <c r="I49" s="2">
        <f t="shared" si="2"/>
        <v>1</v>
      </c>
      <c r="J49" s="2">
        <f t="shared" si="3"/>
        <v>6.67</v>
      </c>
    </row>
    <row r="50" spans="1:10">
      <c r="A50" s="2">
        <v>41</v>
      </c>
      <c r="B50" s="1">
        <v>1.3</v>
      </c>
      <c r="C50" s="1">
        <v>1.2</v>
      </c>
      <c r="D50" s="2">
        <f t="shared" si="0"/>
        <v>1.25</v>
      </c>
      <c r="E50" s="2">
        <f t="shared" si="1"/>
        <v>8.3375000000000004</v>
      </c>
      <c r="F50" s="2">
        <v>82</v>
      </c>
      <c r="G50" s="1">
        <v>1.2</v>
      </c>
      <c r="H50" s="1">
        <v>1</v>
      </c>
      <c r="I50" s="2">
        <f t="shared" si="2"/>
        <v>1.1000000000000001</v>
      </c>
      <c r="J50" s="2">
        <f t="shared" si="3"/>
        <v>7.3370000000000006</v>
      </c>
    </row>
    <row r="51" spans="1:10">
      <c r="A51" s="1">
        <v>83</v>
      </c>
      <c r="B51" s="1">
        <v>1.5</v>
      </c>
      <c r="C51" s="1">
        <v>1.1000000000000001</v>
      </c>
      <c r="D51" s="2">
        <f t="shared" si="0"/>
        <v>1.3</v>
      </c>
      <c r="E51" s="2">
        <f t="shared" si="1"/>
        <v>8.6709999999999994</v>
      </c>
      <c r="F51" s="1">
        <v>135</v>
      </c>
      <c r="G51" s="1">
        <v>1.9</v>
      </c>
      <c r="H51" s="1">
        <v>1.5</v>
      </c>
      <c r="I51" s="2">
        <f t="shared" si="2"/>
        <v>1.7</v>
      </c>
      <c r="J51" s="2">
        <f t="shared" si="3"/>
        <v>11.339</v>
      </c>
    </row>
    <row r="52" spans="1:10">
      <c r="A52" s="1">
        <v>84</v>
      </c>
      <c r="B52" s="1">
        <v>1.1000000000000001</v>
      </c>
      <c r="C52" s="1">
        <v>1.1000000000000001</v>
      </c>
      <c r="D52" s="2">
        <f t="shared" si="0"/>
        <v>1.1000000000000001</v>
      </c>
      <c r="E52" s="2">
        <f t="shared" si="1"/>
        <v>7.3370000000000006</v>
      </c>
      <c r="F52" s="1">
        <v>136</v>
      </c>
      <c r="G52" s="1">
        <v>1.6</v>
      </c>
      <c r="H52" s="1">
        <v>1.5</v>
      </c>
      <c r="I52" s="2">
        <f t="shared" si="2"/>
        <v>1.55</v>
      </c>
      <c r="J52" s="2">
        <f t="shared" si="3"/>
        <v>10.3385</v>
      </c>
    </row>
    <row r="53" spans="1:10">
      <c r="A53" s="1">
        <v>85</v>
      </c>
      <c r="B53" s="1">
        <v>1</v>
      </c>
      <c r="C53" s="1">
        <v>1</v>
      </c>
      <c r="D53" s="2">
        <f t="shared" si="0"/>
        <v>1</v>
      </c>
      <c r="E53" s="2">
        <f t="shared" si="1"/>
        <v>6.67</v>
      </c>
      <c r="F53" s="1">
        <v>137</v>
      </c>
      <c r="G53" s="1">
        <v>1.2</v>
      </c>
      <c r="H53" s="1">
        <v>1.1000000000000001</v>
      </c>
      <c r="I53" s="2">
        <f t="shared" si="2"/>
        <v>1.1499999999999999</v>
      </c>
      <c r="J53" s="2">
        <f t="shared" si="3"/>
        <v>7.6704999999999997</v>
      </c>
    </row>
    <row r="54" spans="1:10">
      <c r="A54" s="1">
        <v>86</v>
      </c>
      <c r="B54" s="1">
        <v>1.4</v>
      </c>
      <c r="C54" s="1">
        <v>1</v>
      </c>
      <c r="D54" s="2">
        <f t="shared" si="0"/>
        <v>1.2</v>
      </c>
      <c r="E54" s="2">
        <f t="shared" si="1"/>
        <v>8.0039999999999996</v>
      </c>
      <c r="F54" s="1">
        <v>138</v>
      </c>
      <c r="G54" s="1">
        <v>1.3</v>
      </c>
      <c r="H54" s="1">
        <v>1.1000000000000001</v>
      </c>
      <c r="I54" s="2">
        <f t="shared" si="2"/>
        <v>1.2000000000000002</v>
      </c>
      <c r="J54" s="2">
        <f t="shared" si="3"/>
        <v>8.0040000000000013</v>
      </c>
    </row>
    <row r="55" spans="1:10">
      <c r="A55" s="1">
        <v>87</v>
      </c>
      <c r="B55" s="1">
        <v>1.3</v>
      </c>
      <c r="C55" s="1">
        <v>1.1000000000000001</v>
      </c>
      <c r="D55" s="2">
        <f t="shared" si="0"/>
        <v>1.2000000000000002</v>
      </c>
      <c r="E55" s="2">
        <f t="shared" si="1"/>
        <v>8.0040000000000013</v>
      </c>
      <c r="F55" s="1">
        <v>139</v>
      </c>
      <c r="G55" s="1">
        <v>1</v>
      </c>
      <c r="H55" s="1">
        <v>1</v>
      </c>
      <c r="I55" s="2">
        <f t="shared" si="2"/>
        <v>1</v>
      </c>
      <c r="J55" s="2">
        <f t="shared" si="3"/>
        <v>6.67</v>
      </c>
    </row>
    <row r="56" spans="1:10">
      <c r="A56" s="1">
        <v>88</v>
      </c>
      <c r="B56" s="1">
        <v>1.7</v>
      </c>
      <c r="C56" s="1">
        <v>1.5</v>
      </c>
      <c r="D56" s="2">
        <f t="shared" si="0"/>
        <v>1.6</v>
      </c>
      <c r="E56" s="2">
        <f t="shared" si="1"/>
        <v>10.672000000000001</v>
      </c>
      <c r="F56" s="1">
        <v>140</v>
      </c>
      <c r="G56" s="1">
        <v>1.1000000000000001</v>
      </c>
      <c r="H56" s="1">
        <v>1</v>
      </c>
      <c r="I56" s="2">
        <f t="shared" si="2"/>
        <v>1.05</v>
      </c>
      <c r="J56" s="2">
        <f t="shared" si="3"/>
        <v>7.0034999999999998</v>
      </c>
    </row>
    <row r="57" spans="1:10">
      <c r="A57" s="1">
        <v>89</v>
      </c>
      <c r="B57" s="1">
        <v>1.6</v>
      </c>
      <c r="C57" s="1">
        <v>1.5</v>
      </c>
      <c r="D57" s="2">
        <f t="shared" si="0"/>
        <v>1.55</v>
      </c>
      <c r="E57" s="2">
        <f t="shared" si="1"/>
        <v>10.3385</v>
      </c>
      <c r="F57" s="1">
        <v>141</v>
      </c>
      <c r="G57" s="1">
        <v>1.1000000000000001</v>
      </c>
      <c r="H57" s="1">
        <v>1</v>
      </c>
      <c r="I57" s="2">
        <f t="shared" si="2"/>
        <v>1.05</v>
      </c>
      <c r="J57" s="2">
        <f t="shared" si="3"/>
        <v>7.0034999999999998</v>
      </c>
    </row>
    <row r="58" spans="1:10">
      <c r="A58" s="1">
        <v>90</v>
      </c>
      <c r="B58" s="1">
        <v>1.4</v>
      </c>
      <c r="C58" s="1">
        <v>1.3</v>
      </c>
      <c r="D58" s="2">
        <f t="shared" si="0"/>
        <v>1.35</v>
      </c>
      <c r="E58" s="2">
        <f t="shared" si="1"/>
        <v>9.0045000000000002</v>
      </c>
      <c r="F58" s="1">
        <v>142</v>
      </c>
      <c r="G58" s="1">
        <v>1</v>
      </c>
      <c r="H58" s="1">
        <v>1</v>
      </c>
      <c r="I58" s="2">
        <f t="shared" si="2"/>
        <v>1</v>
      </c>
      <c r="J58" s="2">
        <f t="shared" si="3"/>
        <v>6.67</v>
      </c>
    </row>
    <row r="59" spans="1:10">
      <c r="A59" s="1">
        <v>91</v>
      </c>
      <c r="B59" s="1">
        <v>1.5</v>
      </c>
      <c r="C59" s="1">
        <v>1.5</v>
      </c>
      <c r="D59" s="2">
        <f t="shared" si="0"/>
        <v>1.5</v>
      </c>
      <c r="E59" s="2">
        <f t="shared" si="1"/>
        <v>10.004999999999999</v>
      </c>
      <c r="F59" s="1">
        <v>143</v>
      </c>
      <c r="G59" s="1">
        <v>1</v>
      </c>
      <c r="H59" s="1">
        <v>1</v>
      </c>
      <c r="I59" s="2">
        <f t="shared" si="2"/>
        <v>1</v>
      </c>
      <c r="J59" s="2">
        <f t="shared" si="3"/>
        <v>6.67</v>
      </c>
    </row>
    <row r="60" spans="1:10">
      <c r="A60" s="1">
        <v>92</v>
      </c>
      <c r="B60" s="1">
        <v>1.7</v>
      </c>
      <c r="C60" s="1">
        <v>1.7</v>
      </c>
      <c r="D60" s="2">
        <f t="shared" si="0"/>
        <v>1.7</v>
      </c>
      <c r="E60" s="2">
        <f t="shared" si="1"/>
        <v>11.339</v>
      </c>
      <c r="F60" s="1">
        <v>144</v>
      </c>
      <c r="G60" s="1">
        <v>1.1000000000000001</v>
      </c>
      <c r="H60" s="1">
        <v>1</v>
      </c>
      <c r="I60" s="2">
        <f t="shared" si="2"/>
        <v>1.05</v>
      </c>
      <c r="J60" s="2">
        <f t="shared" si="3"/>
        <v>7.0034999999999998</v>
      </c>
    </row>
    <row r="61" spans="1:10">
      <c r="A61" s="1">
        <v>93</v>
      </c>
      <c r="B61" s="1">
        <v>1.2</v>
      </c>
      <c r="C61" s="1">
        <v>1.1000000000000001</v>
      </c>
      <c r="D61" s="2">
        <f t="shared" si="0"/>
        <v>1.1499999999999999</v>
      </c>
      <c r="E61" s="2">
        <f t="shared" si="1"/>
        <v>7.6704999999999997</v>
      </c>
      <c r="F61" s="1">
        <v>145</v>
      </c>
      <c r="G61" s="1">
        <v>1.1000000000000001</v>
      </c>
      <c r="H61" s="1">
        <v>1</v>
      </c>
      <c r="I61" s="2">
        <f t="shared" si="2"/>
        <v>1.05</v>
      </c>
      <c r="J61" s="2">
        <f t="shared" si="3"/>
        <v>7.0034999999999998</v>
      </c>
    </row>
    <row r="62" spans="1:10">
      <c r="A62" s="1">
        <v>94</v>
      </c>
      <c r="B62" s="1">
        <v>1.2</v>
      </c>
      <c r="C62" s="1">
        <v>1.1000000000000001</v>
      </c>
      <c r="D62" s="2">
        <f t="shared" si="0"/>
        <v>1.1499999999999999</v>
      </c>
      <c r="E62" s="2">
        <f t="shared" si="1"/>
        <v>7.6704999999999997</v>
      </c>
      <c r="F62" s="1">
        <v>146</v>
      </c>
      <c r="G62" s="1">
        <v>1</v>
      </c>
      <c r="H62" s="1">
        <v>0.9</v>
      </c>
      <c r="I62" s="2">
        <f t="shared" si="2"/>
        <v>0.95</v>
      </c>
      <c r="J62" s="2">
        <f t="shared" si="3"/>
        <v>6.3365</v>
      </c>
    </row>
    <row r="63" spans="1:10">
      <c r="A63" s="1">
        <v>95</v>
      </c>
      <c r="B63" s="1">
        <v>1.3</v>
      </c>
      <c r="C63" s="1">
        <v>1.1000000000000001</v>
      </c>
      <c r="D63" s="2">
        <f t="shared" si="0"/>
        <v>1.2000000000000002</v>
      </c>
      <c r="E63" s="2">
        <f t="shared" si="1"/>
        <v>8.0040000000000013</v>
      </c>
      <c r="F63" s="1">
        <v>147</v>
      </c>
      <c r="G63" s="1">
        <v>1.2</v>
      </c>
      <c r="H63" s="1">
        <v>1.2</v>
      </c>
      <c r="I63" s="2">
        <f t="shared" si="2"/>
        <v>1.2</v>
      </c>
      <c r="J63" s="2">
        <f t="shared" si="3"/>
        <v>8.0039999999999996</v>
      </c>
    </row>
    <row r="64" spans="1:10">
      <c r="A64" s="1">
        <v>96</v>
      </c>
      <c r="B64" s="1">
        <v>1</v>
      </c>
      <c r="C64" s="1">
        <v>1</v>
      </c>
      <c r="D64" s="2">
        <f t="shared" si="0"/>
        <v>1</v>
      </c>
      <c r="E64" s="2">
        <f t="shared" si="1"/>
        <v>6.67</v>
      </c>
      <c r="F64" s="1">
        <v>148</v>
      </c>
      <c r="G64" s="1">
        <v>1.2</v>
      </c>
      <c r="H64" s="1">
        <v>1.1000000000000001</v>
      </c>
      <c r="I64" s="2">
        <f t="shared" si="2"/>
        <v>1.1499999999999999</v>
      </c>
      <c r="J64" s="2">
        <f t="shared" si="3"/>
        <v>7.6704999999999997</v>
      </c>
    </row>
    <row r="65" spans="1:10">
      <c r="A65" s="1">
        <v>97</v>
      </c>
      <c r="B65" s="1">
        <v>1.1000000000000001</v>
      </c>
      <c r="C65" s="1">
        <v>1</v>
      </c>
      <c r="D65" s="2">
        <f t="shared" si="0"/>
        <v>1.05</v>
      </c>
      <c r="E65" s="2">
        <f t="shared" si="1"/>
        <v>7.0034999999999998</v>
      </c>
      <c r="F65" s="1">
        <v>149</v>
      </c>
      <c r="G65" s="1">
        <v>1.1000000000000001</v>
      </c>
      <c r="H65" s="1">
        <v>1.1000000000000001</v>
      </c>
      <c r="I65" s="2">
        <f t="shared" si="2"/>
        <v>1.1000000000000001</v>
      </c>
      <c r="J65" s="2">
        <f t="shared" si="3"/>
        <v>7.3370000000000006</v>
      </c>
    </row>
    <row r="66" spans="1:10">
      <c r="A66" s="1">
        <v>98</v>
      </c>
      <c r="B66" s="1">
        <v>1</v>
      </c>
      <c r="C66" s="1">
        <v>1</v>
      </c>
      <c r="D66" s="2">
        <f t="shared" si="0"/>
        <v>1</v>
      </c>
      <c r="E66" s="2">
        <f t="shared" si="1"/>
        <v>6.67</v>
      </c>
      <c r="F66" s="1">
        <v>150</v>
      </c>
      <c r="G66" s="1">
        <v>1</v>
      </c>
      <c r="H66" s="1">
        <v>1</v>
      </c>
      <c r="I66" s="2">
        <f t="shared" si="2"/>
        <v>1</v>
      </c>
      <c r="J66" s="2">
        <f t="shared" si="3"/>
        <v>6.67</v>
      </c>
    </row>
    <row r="67" spans="1:10">
      <c r="A67" s="1">
        <v>99</v>
      </c>
      <c r="B67" s="1">
        <v>1</v>
      </c>
      <c r="C67" s="1">
        <v>1</v>
      </c>
      <c r="D67" s="2">
        <f t="shared" si="0"/>
        <v>1</v>
      </c>
      <c r="E67" s="2">
        <f t="shared" si="1"/>
        <v>6.67</v>
      </c>
      <c r="F67" s="1">
        <v>151</v>
      </c>
      <c r="G67" s="1">
        <v>1</v>
      </c>
      <c r="H67" s="1">
        <v>1</v>
      </c>
      <c r="I67" s="2">
        <f t="shared" si="2"/>
        <v>1</v>
      </c>
      <c r="J67" s="2">
        <f t="shared" si="3"/>
        <v>6.67</v>
      </c>
    </row>
    <row r="68" spans="1:10">
      <c r="A68" s="1">
        <v>100</v>
      </c>
      <c r="B68" s="1">
        <v>1</v>
      </c>
      <c r="C68" s="1">
        <v>1</v>
      </c>
      <c r="D68" s="2">
        <f t="shared" si="0"/>
        <v>1</v>
      </c>
      <c r="E68" s="2">
        <f t="shared" si="1"/>
        <v>6.67</v>
      </c>
      <c r="F68" s="1">
        <v>152</v>
      </c>
      <c r="G68" s="1">
        <v>1</v>
      </c>
      <c r="H68" s="1">
        <v>1</v>
      </c>
      <c r="I68" s="2">
        <f t="shared" si="2"/>
        <v>1</v>
      </c>
      <c r="J68" s="2">
        <f t="shared" si="3"/>
        <v>6.67</v>
      </c>
    </row>
    <row r="69" spans="1:10">
      <c r="A69" s="1">
        <v>101</v>
      </c>
      <c r="B69" s="1">
        <v>1</v>
      </c>
      <c r="C69" s="1">
        <v>1</v>
      </c>
      <c r="D69" s="2">
        <f t="shared" si="0"/>
        <v>1</v>
      </c>
      <c r="E69" s="2">
        <f t="shared" si="1"/>
        <v>6.67</v>
      </c>
      <c r="F69" s="1">
        <v>153</v>
      </c>
      <c r="G69" s="1">
        <v>1</v>
      </c>
      <c r="H69" s="1">
        <v>1</v>
      </c>
      <c r="I69" s="2">
        <f t="shared" si="2"/>
        <v>1</v>
      </c>
      <c r="J69" s="2">
        <f t="shared" si="3"/>
        <v>6.67</v>
      </c>
    </row>
    <row r="70" spans="1:10">
      <c r="A70" s="1">
        <v>102</v>
      </c>
      <c r="B70" s="1">
        <v>1</v>
      </c>
      <c r="C70" s="1">
        <v>1</v>
      </c>
      <c r="D70" s="2">
        <f t="shared" si="0"/>
        <v>1</v>
      </c>
      <c r="E70" s="2">
        <f t="shared" si="1"/>
        <v>6.67</v>
      </c>
      <c r="F70" s="1">
        <v>154</v>
      </c>
      <c r="G70" s="1">
        <v>1</v>
      </c>
      <c r="H70" s="1">
        <v>1</v>
      </c>
      <c r="I70" s="2">
        <f t="shared" si="2"/>
        <v>1</v>
      </c>
      <c r="J70" s="2">
        <f t="shared" si="3"/>
        <v>6.67</v>
      </c>
    </row>
    <row r="71" spans="1:10">
      <c r="A71" s="1">
        <v>103</v>
      </c>
      <c r="B71" s="1">
        <v>1</v>
      </c>
      <c r="C71" s="1">
        <v>1</v>
      </c>
      <c r="D71" s="2">
        <f t="shared" si="0"/>
        <v>1</v>
      </c>
      <c r="E71" s="2">
        <f t="shared" si="1"/>
        <v>6.67</v>
      </c>
      <c r="F71" s="1">
        <v>155</v>
      </c>
      <c r="G71" s="1">
        <v>1.1000000000000001</v>
      </c>
      <c r="H71" s="1">
        <v>1</v>
      </c>
      <c r="I71" s="2">
        <f t="shared" si="2"/>
        <v>1.05</v>
      </c>
      <c r="J71" s="2">
        <f t="shared" si="3"/>
        <v>7.0034999999999998</v>
      </c>
    </row>
    <row r="72" spans="1:10">
      <c r="A72" s="1">
        <v>104</v>
      </c>
      <c r="B72" s="1">
        <v>1</v>
      </c>
      <c r="C72" s="1">
        <v>0.9</v>
      </c>
      <c r="D72" s="2">
        <f t="shared" si="0"/>
        <v>0.95</v>
      </c>
      <c r="E72" s="2">
        <f t="shared" si="1"/>
        <v>6.3365</v>
      </c>
      <c r="F72" s="1">
        <v>156</v>
      </c>
      <c r="G72" s="1">
        <v>1.1000000000000001</v>
      </c>
      <c r="H72" s="1">
        <v>1.1000000000000001</v>
      </c>
      <c r="I72" s="2">
        <f t="shared" si="2"/>
        <v>1.1000000000000001</v>
      </c>
      <c r="J72" s="2">
        <f t="shared" si="3"/>
        <v>7.3370000000000006</v>
      </c>
    </row>
    <row r="73" spans="1:10">
      <c r="A73" s="1">
        <v>105</v>
      </c>
      <c r="B73" s="1">
        <v>1</v>
      </c>
      <c r="C73" s="1">
        <v>1</v>
      </c>
      <c r="D73" s="2">
        <f t="shared" si="0"/>
        <v>1</v>
      </c>
      <c r="E73" s="2">
        <f t="shared" si="1"/>
        <v>6.67</v>
      </c>
      <c r="F73" s="1">
        <v>157</v>
      </c>
      <c r="G73" s="1">
        <v>1</v>
      </c>
      <c r="H73" s="1">
        <v>1</v>
      </c>
      <c r="I73" s="2">
        <f t="shared" si="2"/>
        <v>1</v>
      </c>
      <c r="J73" s="2">
        <f t="shared" si="3"/>
        <v>6.67</v>
      </c>
    </row>
    <row r="74" spans="1:10">
      <c r="A74" s="1">
        <v>106</v>
      </c>
      <c r="B74" s="1">
        <v>1.1000000000000001</v>
      </c>
      <c r="C74" s="1">
        <v>1</v>
      </c>
      <c r="D74" s="2">
        <f t="shared" si="0"/>
        <v>1.05</v>
      </c>
      <c r="E74" s="2">
        <f t="shared" si="1"/>
        <v>7.0034999999999998</v>
      </c>
      <c r="F74" s="1">
        <v>158</v>
      </c>
      <c r="G74" s="1">
        <v>1.1000000000000001</v>
      </c>
      <c r="H74" s="1">
        <v>1</v>
      </c>
      <c r="I74" s="2">
        <f t="shared" si="2"/>
        <v>1.05</v>
      </c>
      <c r="J74" s="2">
        <f t="shared" si="3"/>
        <v>7.0034999999999998</v>
      </c>
    </row>
    <row r="75" spans="1:10">
      <c r="A75" s="1">
        <v>107</v>
      </c>
      <c r="B75" s="1">
        <v>1</v>
      </c>
      <c r="C75" s="1">
        <v>0.9</v>
      </c>
      <c r="D75" s="2">
        <f t="shared" ref="D75:D109" si="4">(B75+C75)/2</f>
        <v>0.95</v>
      </c>
      <c r="E75" s="2">
        <f t="shared" ref="E75:E109" si="5">D75*6.67</f>
        <v>6.3365</v>
      </c>
      <c r="F75" s="1">
        <v>159</v>
      </c>
      <c r="G75" s="1">
        <v>1.1000000000000001</v>
      </c>
      <c r="H75" s="1">
        <v>1.1000000000000001</v>
      </c>
      <c r="I75" s="2">
        <f t="shared" ref="I75:I109" si="6">(G75+H75)/2</f>
        <v>1.1000000000000001</v>
      </c>
      <c r="J75" s="2">
        <f t="shared" ref="J75:J109" si="7">I75*6.67</f>
        <v>7.3370000000000006</v>
      </c>
    </row>
    <row r="76" spans="1:10">
      <c r="A76" s="1">
        <v>108</v>
      </c>
      <c r="B76" s="1">
        <v>0.9</v>
      </c>
      <c r="C76" s="1">
        <v>0.9</v>
      </c>
      <c r="D76" s="2">
        <f t="shared" si="4"/>
        <v>0.9</v>
      </c>
      <c r="E76" s="2">
        <f t="shared" si="5"/>
        <v>6.0030000000000001</v>
      </c>
      <c r="F76" s="1">
        <v>160</v>
      </c>
      <c r="G76" s="1">
        <v>1.3</v>
      </c>
      <c r="H76" s="1">
        <v>0.9</v>
      </c>
      <c r="I76" s="2">
        <f t="shared" si="6"/>
        <v>1.1000000000000001</v>
      </c>
      <c r="J76" s="2">
        <f t="shared" si="7"/>
        <v>7.3370000000000006</v>
      </c>
    </row>
    <row r="77" spans="1:10">
      <c r="A77" s="1">
        <v>109</v>
      </c>
      <c r="B77" s="1">
        <v>1.1000000000000001</v>
      </c>
      <c r="C77" s="1">
        <v>1</v>
      </c>
      <c r="D77" s="2">
        <f t="shared" si="4"/>
        <v>1.05</v>
      </c>
      <c r="E77" s="2">
        <f t="shared" si="5"/>
        <v>7.0034999999999998</v>
      </c>
      <c r="F77" s="1">
        <v>161</v>
      </c>
      <c r="G77" s="1">
        <v>1.1000000000000001</v>
      </c>
      <c r="H77" s="1">
        <v>1.1000000000000001</v>
      </c>
      <c r="I77" s="2">
        <f t="shared" si="6"/>
        <v>1.1000000000000001</v>
      </c>
      <c r="J77" s="2">
        <f t="shared" si="7"/>
        <v>7.3370000000000006</v>
      </c>
    </row>
    <row r="78" spans="1:10">
      <c r="A78" s="1">
        <v>110</v>
      </c>
      <c r="B78" s="1">
        <v>1</v>
      </c>
      <c r="C78" s="1">
        <v>0.9</v>
      </c>
      <c r="D78" s="2">
        <f t="shared" si="4"/>
        <v>0.95</v>
      </c>
      <c r="E78" s="2">
        <f t="shared" si="5"/>
        <v>6.3365</v>
      </c>
      <c r="F78" s="1">
        <v>162</v>
      </c>
      <c r="G78" s="1">
        <v>1</v>
      </c>
      <c r="H78" s="1">
        <v>0.9</v>
      </c>
      <c r="I78" s="2">
        <f t="shared" si="6"/>
        <v>0.95</v>
      </c>
      <c r="J78" s="2">
        <f t="shared" si="7"/>
        <v>6.3365</v>
      </c>
    </row>
    <row r="79" spans="1:10">
      <c r="A79" s="1">
        <v>111</v>
      </c>
      <c r="B79" s="1">
        <v>1.1000000000000001</v>
      </c>
      <c r="C79" s="1">
        <v>1</v>
      </c>
      <c r="D79" s="2">
        <f t="shared" si="4"/>
        <v>1.05</v>
      </c>
      <c r="E79" s="2">
        <f t="shared" si="5"/>
        <v>7.0034999999999998</v>
      </c>
      <c r="F79" s="1">
        <v>163</v>
      </c>
      <c r="G79" s="1">
        <v>2</v>
      </c>
      <c r="H79" s="1">
        <v>0.9</v>
      </c>
      <c r="I79" s="2">
        <f t="shared" si="6"/>
        <v>1.45</v>
      </c>
      <c r="J79" s="2">
        <f t="shared" si="7"/>
        <v>9.6715</v>
      </c>
    </row>
    <row r="80" spans="1:10">
      <c r="A80" s="1">
        <v>112</v>
      </c>
      <c r="B80" s="1">
        <v>1</v>
      </c>
      <c r="C80" s="1">
        <v>1</v>
      </c>
      <c r="D80" s="2">
        <f t="shared" si="4"/>
        <v>1</v>
      </c>
      <c r="E80" s="2">
        <f t="shared" si="5"/>
        <v>6.67</v>
      </c>
      <c r="F80" s="1">
        <v>164</v>
      </c>
      <c r="G80" s="1">
        <v>1.1000000000000001</v>
      </c>
      <c r="H80" s="1">
        <v>1</v>
      </c>
      <c r="I80" s="2">
        <f t="shared" si="6"/>
        <v>1.05</v>
      </c>
      <c r="J80" s="2">
        <f t="shared" si="7"/>
        <v>7.0034999999999998</v>
      </c>
    </row>
    <row r="81" spans="1:10">
      <c r="A81" s="1">
        <v>113</v>
      </c>
      <c r="B81" s="1">
        <v>1</v>
      </c>
      <c r="C81" s="1">
        <v>1</v>
      </c>
      <c r="D81" s="2">
        <f t="shared" si="4"/>
        <v>1</v>
      </c>
      <c r="E81" s="2">
        <f t="shared" si="5"/>
        <v>6.67</v>
      </c>
      <c r="F81" s="1">
        <v>165</v>
      </c>
      <c r="G81" s="1">
        <v>1.1000000000000001</v>
      </c>
      <c r="H81" s="1">
        <v>1</v>
      </c>
      <c r="I81" s="2">
        <f t="shared" si="6"/>
        <v>1.05</v>
      </c>
      <c r="J81" s="2">
        <f t="shared" si="7"/>
        <v>7.0034999999999998</v>
      </c>
    </row>
    <row r="82" spans="1:10">
      <c r="A82" s="1">
        <v>114</v>
      </c>
      <c r="B82" s="1">
        <v>1</v>
      </c>
      <c r="C82" s="1">
        <v>0.9</v>
      </c>
      <c r="D82" s="2">
        <f t="shared" si="4"/>
        <v>0.95</v>
      </c>
      <c r="E82" s="2">
        <f t="shared" si="5"/>
        <v>6.3365</v>
      </c>
      <c r="F82" s="1">
        <v>166</v>
      </c>
      <c r="G82" s="1">
        <v>1</v>
      </c>
      <c r="H82" s="1">
        <v>1</v>
      </c>
      <c r="I82" s="2">
        <f t="shared" si="6"/>
        <v>1</v>
      </c>
      <c r="J82" s="2">
        <f t="shared" si="7"/>
        <v>6.67</v>
      </c>
    </row>
    <row r="83" spans="1:10">
      <c r="A83" s="1">
        <v>115</v>
      </c>
      <c r="B83" s="1">
        <v>1</v>
      </c>
      <c r="C83" s="1">
        <v>0.9</v>
      </c>
      <c r="D83" s="2">
        <f t="shared" si="4"/>
        <v>0.95</v>
      </c>
      <c r="E83" s="2">
        <f t="shared" si="5"/>
        <v>6.3365</v>
      </c>
      <c r="F83" s="1">
        <v>167</v>
      </c>
      <c r="G83" s="1">
        <v>1.1000000000000001</v>
      </c>
      <c r="H83" s="1">
        <v>1</v>
      </c>
      <c r="I83" s="2">
        <f t="shared" si="6"/>
        <v>1.05</v>
      </c>
      <c r="J83" s="2">
        <f t="shared" si="7"/>
        <v>7.0034999999999998</v>
      </c>
    </row>
    <row r="84" spans="1:10">
      <c r="A84" s="1">
        <v>116</v>
      </c>
      <c r="B84" s="1">
        <v>1</v>
      </c>
      <c r="C84" s="1">
        <v>1</v>
      </c>
      <c r="D84" s="2">
        <f t="shared" si="4"/>
        <v>1</v>
      </c>
      <c r="E84" s="2">
        <f t="shared" si="5"/>
        <v>6.67</v>
      </c>
      <c r="F84" s="1">
        <v>168</v>
      </c>
      <c r="G84" s="1">
        <v>1.3</v>
      </c>
      <c r="H84" s="1">
        <v>1.2</v>
      </c>
      <c r="I84" s="2">
        <f t="shared" si="6"/>
        <v>1.25</v>
      </c>
      <c r="J84" s="2">
        <f t="shared" si="7"/>
        <v>8.3375000000000004</v>
      </c>
    </row>
    <row r="85" spans="1:10">
      <c r="A85" s="1">
        <v>117</v>
      </c>
      <c r="B85" s="1">
        <v>1.3</v>
      </c>
      <c r="C85" s="1">
        <v>1</v>
      </c>
      <c r="D85" s="2">
        <f t="shared" si="4"/>
        <v>1.1499999999999999</v>
      </c>
      <c r="E85" s="2">
        <f t="shared" si="5"/>
        <v>7.6704999999999997</v>
      </c>
      <c r="F85" s="1">
        <v>169</v>
      </c>
      <c r="G85" s="1">
        <v>1</v>
      </c>
      <c r="H85" s="1">
        <v>1</v>
      </c>
      <c r="I85" s="2">
        <f t="shared" si="6"/>
        <v>1</v>
      </c>
      <c r="J85" s="2">
        <f t="shared" si="7"/>
        <v>6.67</v>
      </c>
    </row>
    <row r="86" spans="1:10">
      <c r="A86" s="1">
        <v>118</v>
      </c>
      <c r="B86" s="1">
        <v>0.9</v>
      </c>
      <c r="C86" s="1">
        <v>0.8</v>
      </c>
      <c r="D86" s="2">
        <f t="shared" si="4"/>
        <v>0.85000000000000009</v>
      </c>
      <c r="E86" s="2">
        <f t="shared" si="5"/>
        <v>5.6695000000000002</v>
      </c>
      <c r="F86" s="1">
        <v>170</v>
      </c>
      <c r="G86" s="1">
        <v>1.2</v>
      </c>
      <c r="H86" s="1">
        <v>0.9</v>
      </c>
      <c r="I86" s="2">
        <f t="shared" si="6"/>
        <v>1.05</v>
      </c>
      <c r="J86" s="2">
        <f t="shared" si="7"/>
        <v>7.0034999999999998</v>
      </c>
    </row>
    <row r="87" spans="1:10">
      <c r="A87" s="1">
        <v>119</v>
      </c>
      <c r="B87" s="1">
        <v>1</v>
      </c>
      <c r="C87" s="1">
        <v>1.1000000000000001</v>
      </c>
      <c r="D87" s="2">
        <f t="shared" si="4"/>
        <v>1.05</v>
      </c>
      <c r="E87" s="2">
        <f t="shared" si="5"/>
        <v>7.0034999999999998</v>
      </c>
      <c r="F87" s="1">
        <v>171</v>
      </c>
      <c r="G87" s="1">
        <v>0.9</v>
      </c>
      <c r="H87" s="1">
        <v>0.8</v>
      </c>
      <c r="I87" s="2">
        <f t="shared" si="6"/>
        <v>0.85000000000000009</v>
      </c>
      <c r="J87" s="2">
        <f t="shared" si="7"/>
        <v>5.6695000000000002</v>
      </c>
    </row>
    <row r="88" spans="1:10">
      <c r="A88" s="1">
        <v>120</v>
      </c>
      <c r="B88" s="1">
        <v>0.9</v>
      </c>
      <c r="C88" s="1">
        <v>0.9</v>
      </c>
      <c r="D88" s="2">
        <f t="shared" si="4"/>
        <v>0.9</v>
      </c>
      <c r="E88" s="2">
        <f t="shared" si="5"/>
        <v>6.0030000000000001</v>
      </c>
      <c r="F88" s="1">
        <v>172</v>
      </c>
      <c r="G88" s="1">
        <v>1</v>
      </c>
      <c r="H88" s="1">
        <v>1</v>
      </c>
      <c r="I88" s="2">
        <f t="shared" si="6"/>
        <v>1</v>
      </c>
      <c r="J88" s="2">
        <f t="shared" si="7"/>
        <v>6.67</v>
      </c>
    </row>
    <row r="89" spans="1:10">
      <c r="A89" s="1">
        <v>121</v>
      </c>
      <c r="B89" s="1">
        <v>1</v>
      </c>
      <c r="C89" s="1">
        <v>1</v>
      </c>
      <c r="D89" s="2">
        <f t="shared" si="4"/>
        <v>1</v>
      </c>
      <c r="E89" s="2">
        <f t="shared" si="5"/>
        <v>6.67</v>
      </c>
      <c r="F89" s="1">
        <v>173</v>
      </c>
      <c r="G89" s="1">
        <v>1</v>
      </c>
      <c r="H89" s="1">
        <v>1</v>
      </c>
      <c r="I89" s="2">
        <f t="shared" si="6"/>
        <v>1</v>
      </c>
      <c r="J89" s="2">
        <f t="shared" si="7"/>
        <v>6.67</v>
      </c>
    </row>
    <row r="90" spans="1:10">
      <c r="A90" s="1">
        <v>122</v>
      </c>
      <c r="B90" s="1">
        <v>1</v>
      </c>
      <c r="C90" s="1">
        <v>0.9</v>
      </c>
      <c r="D90" s="2">
        <f t="shared" si="4"/>
        <v>0.95</v>
      </c>
      <c r="E90" s="2">
        <f t="shared" si="5"/>
        <v>6.3365</v>
      </c>
      <c r="F90" s="1">
        <v>174</v>
      </c>
      <c r="G90" s="1">
        <v>1</v>
      </c>
      <c r="H90" s="1">
        <v>1</v>
      </c>
      <c r="I90" s="2">
        <f t="shared" si="6"/>
        <v>1</v>
      </c>
      <c r="J90" s="2">
        <f t="shared" si="7"/>
        <v>6.67</v>
      </c>
    </row>
    <row r="91" spans="1:10">
      <c r="A91" s="1">
        <v>123</v>
      </c>
      <c r="B91" s="1">
        <v>1</v>
      </c>
      <c r="C91" s="1">
        <v>1</v>
      </c>
      <c r="D91" s="2">
        <f t="shared" si="4"/>
        <v>1</v>
      </c>
      <c r="E91" s="2">
        <f t="shared" si="5"/>
        <v>6.67</v>
      </c>
      <c r="F91" s="1">
        <v>175</v>
      </c>
      <c r="G91" s="1">
        <v>1</v>
      </c>
      <c r="H91" s="1">
        <v>1</v>
      </c>
      <c r="I91" s="2">
        <f t="shared" si="6"/>
        <v>1</v>
      </c>
      <c r="J91" s="2">
        <f t="shared" si="7"/>
        <v>6.67</v>
      </c>
    </row>
    <row r="92" spans="1:10">
      <c r="A92" s="1">
        <v>124</v>
      </c>
      <c r="B92" s="1">
        <v>1</v>
      </c>
      <c r="C92" s="1">
        <v>0.9</v>
      </c>
      <c r="D92" s="2">
        <f t="shared" si="4"/>
        <v>0.95</v>
      </c>
      <c r="E92" s="2">
        <f t="shared" si="5"/>
        <v>6.3365</v>
      </c>
      <c r="F92" s="1">
        <v>176</v>
      </c>
      <c r="G92" s="1">
        <v>1</v>
      </c>
      <c r="H92" s="1">
        <v>1</v>
      </c>
      <c r="I92" s="2">
        <f t="shared" si="6"/>
        <v>1</v>
      </c>
      <c r="J92" s="2">
        <f t="shared" si="7"/>
        <v>6.67</v>
      </c>
    </row>
    <row r="93" spans="1:10">
      <c r="A93" s="1">
        <v>125</v>
      </c>
      <c r="B93" s="1">
        <v>1</v>
      </c>
      <c r="C93" s="1">
        <v>1</v>
      </c>
      <c r="D93" s="2">
        <f t="shared" si="4"/>
        <v>1</v>
      </c>
      <c r="E93" s="2">
        <f t="shared" si="5"/>
        <v>6.67</v>
      </c>
      <c r="F93" s="1">
        <v>177</v>
      </c>
      <c r="G93" s="1">
        <v>1.2</v>
      </c>
      <c r="H93" s="1">
        <v>1</v>
      </c>
      <c r="I93" s="2">
        <f t="shared" si="6"/>
        <v>1.1000000000000001</v>
      </c>
      <c r="J93" s="2">
        <f t="shared" si="7"/>
        <v>7.3370000000000006</v>
      </c>
    </row>
    <row r="94" spans="1:10">
      <c r="A94" s="1">
        <v>126</v>
      </c>
      <c r="B94" s="1">
        <v>1</v>
      </c>
      <c r="C94" s="1">
        <v>1</v>
      </c>
      <c r="D94" s="2">
        <f t="shared" si="4"/>
        <v>1</v>
      </c>
      <c r="E94" s="2">
        <f t="shared" si="5"/>
        <v>6.67</v>
      </c>
      <c r="F94" s="1">
        <v>178</v>
      </c>
      <c r="G94" s="1">
        <v>1.7</v>
      </c>
      <c r="H94" s="1">
        <v>1.6</v>
      </c>
      <c r="I94" s="2">
        <f t="shared" si="6"/>
        <v>1.65</v>
      </c>
      <c r="J94" s="2">
        <f t="shared" si="7"/>
        <v>11.0055</v>
      </c>
    </row>
    <row r="95" spans="1:10">
      <c r="A95" s="1">
        <v>127</v>
      </c>
      <c r="B95" s="1">
        <v>1</v>
      </c>
      <c r="C95" s="1">
        <v>1</v>
      </c>
      <c r="D95" s="2">
        <f t="shared" si="4"/>
        <v>1</v>
      </c>
      <c r="E95" s="2">
        <f t="shared" si="5"/>
        <v>6.67</v>
      </c>
      <c r="F95" s="1">
        <v>179</v>
      </c>
      <c r="G95" s="1">
        <v>1.7</v>
      </c>
      <c r="H95" s="1">
        <v>1.7</v>
      </c>
      <c r="I95" s="2">
        <f t="shared" si="6"/>
        <v>1.7</v>
      </c>
      <c r="J95" s="2">
        <f t="shared" si="7"/>
        <v>11.339</v>
      </c>
    </row>
    <row r="96" spans="1:10">
      <c r="A96" s="1">
        <v>128</v>
      </c>
      <c r="B96" s="1">
        <v>1</v>
      </c>
      <c r="C96" s="1">
        <v>1</v>
      </c>
      <c r="D96" s="2">
        <f t="shared" si="4"/>
        <v>1</v>
      </c>
      <c r="E96" s="2">
        <f t="shared" si="5"/>
        <v>6.67</v>
      </c>
      <c r="F96" s="1">
        <v>180</v>
      </c>
      <c r="G96" s="1">
        <v>1.5</v>
      </c>
      <c r="H96" s="1">
        <v>1.5</v>
      </c>
      <c r="I96" s="2">
        <f t="shared" si="6"/>
        <v>1.5</v>
      </c>
      <c r="J96" s="2">
        <f t="shared" si="7"/>
        <v>10.004999999999999</v>
      </c>
    </row>
    <row r="97" spans="1:10">
      <c r="A97" s="1">
        <v>129</v>
      </c>
      <c r="B97" s="1">
        <v>1</v>
      </c>
      <c r="C97" s="1">
        <v>1</v>
      </c>
      <c r="D97" s="2">
        <f t="shared" si="4"/>
        <v>1</v>
      </c>
      <c r="E97" s="2">
        <f t="shared" si="5"/>
        <v>6.67</v>
      </c>
      <c r="F97" s="1">
        <v>181</v>
      </c>
      <c r="G97" s="1">
        <v>1.4</v>
      </c>
      <c r="H97" s="1">
        <v>1.2</v>
      </c>
      <c r="I97" s="2">
        <f t="shared" si="6"/>
        <v>1.2999999999999998</v>
      </c>
      <c r="J97" s="2">
        <f t="shared" si="7"/>
        <v>8.6709999999999994</v>
      </c>
    </row>
    <row r="98" spans="1:10">
      <c r="A98" s="1">
        <v>130</v>
      </c>
      <c r="B98" s="1">
        <v>1</v>
      </c>
      <c r="C98" s="1">
        <v>1</v>
      </c>
      <c r="D98" s="2">
        <f t="shared" si="4"/>
        <v>1</v>
      </c>
      <c r="E98" s="2">
        <f t="shared" si="5"/>
        <v>6.67</v>
      </c>
      <c r="F98" s="1">
        <v>182</v>
      </c>
      <c r="G98" s="1">
        <v>1</v>
      </c>
      <c r="H98" s="1">
        <v>1</v>
      </c>
      <c r="I98" s="2">
        <f t="shared" si="6"/>
        <v>1</v>
      </c>
      <c r="J98" s="2">
        <f t="shared" si="7"/>
        <v>6.67</v>
      </c>
    </row>
    <row r="99" spans="1:10">
      <c r="A99" s="1">
        <v>131</v>
      </c>
      <c r="B99" s="1">
        <v>1</v>
      </c>
      <c r="C99" s="1">
        <v>1</v>
      </c>
      <c r="D99" s="2">
        <f t="shared" si="4"/>
        <v>1</v>
      </c>
      <c r="E99" s="2">
        <f t="shared" si="5"/>
        <v>6.67</v>
      </c>
      <c r="F99" s="1">
        <v>183</v>
      </c>
      <c r="G99" s="1">
        <v>1</v>
      </c>
      <c r="H99" s="1">
        <v>1</v>
      </c>
      <c r="I99" s="2">
        <f t="shared" si="6"/>
        <v>1</v>
      </c>
      <c r="J99" s="2">
        <f t="shared" si="7"/>
        <v>6.67</v>
      </c>
    </row>
    <row r="100" spans="1:10">
      <c r="A100" s="1">
        <v>132</v>
      </c>
      <c r="B100" s="1">
        <v>1</v>
      </c>
      <c r="C100" s="1">
        <v>0.9</v>
      </c>
      <c r="D100" s="2">
        <f t="shared" si="4"/>
        <v>0.95</v>
      </c>
      <c r="E100" s="2">
        <f t="shared" si="5"/>
        <v>6.3365</v>
      </c>
      <c r="F100" s="1">
        <v>184</v>
      </c>
      <c r="G100" s="1">
        <v>1</v>
      </c>
      <c r="H100" s="1">
        <v>1</v>
      </c>
      <c r="I100" s="2">
        <f t="shared" si="6"/>
        <v>1</v>
      </c>
      <c r="J100" s="2">
        <f t="shared" si="7"/>
        <v>6.67</v>
      </c>
    </row>
    <row r="101" spans="1:10">
      <c r="A101" s="1">
        <v>133</v>
      </c>
      <c r="B101" s="1">
        <v>1.5</v>
      </c>
      <c r="C101" s="1">
        <v>1.2</v>
      </c>
      <c r="D101" s="2">
        <f t="shared" si="4"/>
        <v>1.35</v>
      </c>
      <c r="E101" s="2">
        <f t="shared" si="5"/>
        <v>9.0045000000000002</v>
      </c>
      <c r="F101" s="1">
        <v>185</v>
      </c>
      <c r="G101" s="1">
        <v>1.2</v>
      </c>
      <c r="H101" s="1">
        <v>1.2</v>
      </c>
      <c r="I101" s="2">
        <f t="shared" si="6"/>
        <v>1.2</v>
      </c>
      <c r="J101" s="2">
        <f t="shared" si="7"/>
        <v>8.0039999999999996</v>
      </c>
    </row>
    <row r="102" spans="1:10">
      <c r="A102" s="1">
        <v>134</v>
      </c>
      <c r="B102" s="1">
        <v>1.5</v>
      </c>
      <c r="C102" s="1">
        <v>1.5</v>
      </c>
      <c r="D102" s="2">
        <f t="shared" si="4"/>
        <v>1.5</v>
      </c>
      <c r="E102" s="2">
        <f t="shared" si="5"/>
        <v>10.004999999999999</v>
      </c>
      <c r="F102" s="1">
        <v>186</v>
      </c>
      <c r="G102" s="1">
        <v>1.2</v>
      </c>
      <c r="H102" s="1">
        <v>1.1000000000000001</v>
      </c>
      <c r="I102" s="2">
        <f t="shared" si="6"/>
        <v>1.1499999999999999</v>
      </c>
      <c r="J102" s="2">
        <f t="shared" si="7"/>
        <v>7.6704999999999997</v>
      </c>
    </row>
    <row r="103" spans="1:10">
      <c r="A103" s="1">
        <v>187</v>
      </c>
      <c r="B103" s="1">
        <v>1</v>
      </c>
      <c r="C103" s="1">
        <v>1</v>
      </c>
      <c r="D103" s="2">
        <f t="shared" si="4"/>
        <v>1</v>
      </c>
      <c r="E103" s="2">
        <f t="shared" si="5"/>
        <v>6.67</v>
      </c>
      <c r="F103" s="1">
        <v>194</v>
      </c>
      <c r="G103" s="1">
        <v>1.3</v>
      </c>
      <c r="H103" s="1">
        <v>1.3</v>
      </c>
      <c r="I103" s="2">
        <f t="shared" si="6"/>
        <v>1.3</v>
      </c>
      <c r="J103" s="2">
        <f t="shared" si="7"/>
        <v>8.6709999999999994</v>
      </c>
    </row>
    <row r="104" spans="1:10">
      <c r="A104" s="1">
        <v>188</v>
      </c>
      <c r="B104" s="1">
        <v>1.1000000000000001</v>
      </c>
      <c r="C104" s="1">
        <v>1</v>
      </c>
      <c r="D104" s="2">
        <f t="shared" si="4"/>
        <v>1.05</v>
      </c>
      <c r="E104" s="2">
        <f t="shared" si="5"/>
        <v>7.0034999999999998</v>
      </c>
      <c r="F104" s="1">
        <v>195</v>
      </c>
      <c r="G104" s="1">
        <v>1</v>
      </c>
      <c r="H104" s="1">
        <v>1</v>
      </c>
      <c r="I104" s="2">
        <f t="shared" si="6"/>
        <v>1</v>
      </c>
      <c r="J104" s="2">
        <f t="shared" si="7"/>
        <v>6.67</v>
      </c>
    </row>
    <row r="105" spans="1:10">
      <c r="A105" s="1">
        <v>189</v>
      </c>
      <c r="B105" s="1">
        <v>1.6</v>
      </c>
      <c r="C105" s="1">
        <v>1.1000000000000001</v>
      </c>
      <c r="D105" s="2">
        <f t="shared" si="4"/>
        <v>1.35</v>
      </c>
      <c r="E105" s="2">
        <f t="shared" si="5"/>
        <v>9.0045000000000002</v>
      </c>
      <c r="F105" s="1">
        <v>196</v>
      </c>
      <c r="G105" s="1">
        <v>1.4</v>
      </c>
      <c r="H105" s="1">
        <v>1.2</v>
      </c>
      <c r="I105" s="2">
        <f t="shared" si="6"/>
        <v>1.2999999999999998</v>
      </c>
      <c r="J105" s="2">
        <f t="shared" si="7"/>
        <v>8.6709999999999994</v>
      </c>
    </row>
    <row r="106" spans="1:10">
      <c r="A106" s="1">
        <v>190</v>
      </c>
      <c r="B106" s="1">
        <v>1</v>
      </c>
      <c r="C106" s="1">
        <v>1</v>
      </c>
      <c r="D106" s="2">
        <f t="shared" si="4"/>
        <v>1</v>
      </c>
      <c r="E106" s="2">
        <f t="shared" si="5"/>
        <v>6.67</v>
      </c>
      <c r="F106" s="1">
        <v>197</v>
      </c>
      <c r="G106" s="1">
        <v>1.1000000000000001</v>
      </c>
      <c r="H106" s="1">
        <v>0.9</v>
      </c>
      <c r="I106" s="2">
        <f t="shared" si="6"/>
        <v>1</v>
      </c>
      <c r="J106" s="2">
        <f t="shared" si="7"/>
        <v>6.67</v>
      </c>
    </row>
    <row r="107" spans="1:10">
      <c r="A107" s="1">
        <v>191</v>
      </c>
      <c r="B107" s="1">
        <v>1</v>
      </c>
      <c r="C107" s="1">
        <v>0.9</v>
      </c>
      <c r="D107" s="2">
        <f t="shared" si="4"/>
        <v>0.95</v>
      </c>
      <c r="E107" s="2">
        <f t="shared" si="5"/>
        <v>6.3365</v>
      </c>
      <c r="F107" s="1">
        <v>198</v>
      </c>
      <c r="G107" s="1">
        <v>1</v>
      </c>
      <c r="H107" s="1">
        <v>1</v>
      </c>
      <c r="I107" s="2">
        <f t="shared" si="6"/>
        <v>1</v>
      </c>
      <c r="J107" s="2">
        <f t="shared" si="7"/>
        <v>6.67</v>
      </c>
    </row>
    <row r="108" spans="1:10">
      <c r="A108" s="1">
        <v>192</v>
      </c>
      <c r="B108" s="1">
        <v>1</v>
      </c>
      <c r="C108" s="1">
        <v>1</v>
      </c>
      <c r="D108" s="2">
        <f t="shared" si="4"/>
        <v>1</v>
      </c>
      <c r="E108" s="2">
        <f t="shared" si="5"/>
        <v>6.67</v>
      </c>
      <c r="F108" s="1">
        <v>199</v>
      </c>
      <c r="G108" s="1">
        <v>1</v>
      </c>
      <c r="H108" s="1">
        <v>1</v>
      </c>
      <c r="I108" s="2">
        <f t="shared" si="6"/>
        <v>1</v>
      </c>
      <c r="J108" s="2">
        <f t="shared" si="7"/>
        <v>6.67</v>
      </c>
    </row>
    <row r="109" spans="1:10">
      <c r="A109" s="1">
        <v>193</v>
      </c>
      <c r="B109" s="1">
        <v>1</v>
      </c>
      <c r="C109" s="1">
        <v>0.9</v>
      </c>
      <c r="D109" s="2">
        <f t="shared" si="4"/>
        <v>0.95</v>
      </c>
      <c r="E109" s="2">
        <f t="shared" si="5"/>
        <v>6.3365</v>
      </c>
      <c r="F109" s="1">
        <v>200</v>
      </c>
      <c r="G109" s="1">
        <v>1.4</v>
      </c>
      <c r="H109" s="1">
        <v>1.3</v>
      </c>
      <c r="I109" s="2">
        <f t="shared" si="6"/>
        <v>1.35</v>
      </c>
      <c r="J109" s="2">
        <f t="shared" si="7"/>
        <v>9.0045000000000002</v>
      </c>
    </row>
    <row r="110" spans="1:10">
      <c r="E110" s="18">
        <f>SUM(E10:E109)</f>
        <v>723.36149999999952</v>
      </c>
      <c r="J110" s="18">
        <f>SUM(J10:J109)</f>
        <v>738.70249999999953</v>
      </c>
    </row>
  </sheetData>
  <mergeCells count="13">
    <mergeCell ref="G3:H4"/>
    <mergeCell ref="I3:J4"/>
    <mergeCell ref="A3:B4"/>
    <mergeCell ref="I5:J5"/>
    <mergeCell ref="A5:B5"/>
    <mergeCell ref="C5:D5"/>
    <mergeCell ref="E5:F5"/>
    <mergeCell ref="G5:H5"/>
    <mergeCell ref="A1:J1"/>
    <mergeCell ref="A2:J2"/>
    <mergeCell ref="C3:F3"/>
    <mergeCell ref="C4:D4"/>
    <mergeCell ref="E4:F4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10"/>
  <sheetViews>
    <sheetView zoomScale="90" zoomScaleNormal="90" workbookViewId="0">
      <selection activeCell="H8" sqref="H8"/>
    </sheetView>
  </sheetViews>
  <sheetFormatPr defaultRowHeight="15"/>
  <cols>
    <col min="1" max="10" width="8.28515625" customWidth="1"/>
  </cols>
  <sheetData>
    <row r="1" spans="1:16" ht="15.75" thickBot="1">
      <c r="A1" s="48" t="s">
        <v>171</v>
      </c>
      <c r="B1" s="48"/>
      <c r="C1" s="48"/>
      <c r="D1" s="48"/>
      <c r="E1" s="48"/>
      <c r="F1" s="48"/>
      <c r="G1" s="48"/>
      <c r="H1" s="48"/>
      <c r="I1" s="48"/>
      <c r="J1" s="48"/>
    </row>
    <row r="2" spans="1:16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  <c r="L2" s="1" t="s">
        <v>38</v>
      </c>
      <c r="M2" s="1">
        <v>13.5</v>
      </c>
      <c r="O2" t="s">
        <v>49</v>
      </c>
      <c r="P2" t="s">
        <v>50</v>
      </c>
    </row>
    <row r="3" spans="1:16" ht="15.75" customHeight="1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67.5</v>
      </c>
      <c r="O3">
        <f>B7/(B7+D7+F7+H7+J7)</f>
        <v>0.01</v>
      </c>
      <c r="P3">
        <f>O3*LN(O3)</f>
        <v>-4.605170185988091E-2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19</v>
      </c>
      <c r="O4">
        <f>D7/(B7+D7+F7+H7+J7)</f>
        <v>5.3000000000000005E-2</v>
      </c>
      <c r="P4">
        <f>O4*LN(O4)</f>
        <v>-0.15568555836779083</v>
      </c>
    </row>
    <row r="5" spans="1:16">
      <c r="A5" s="46">
        <v>2</v>
      </c>
      <c r="B5" s="46"/>
      <c r="C5" s="47">
        <v>11</v>
      </c>
      <c r="D5" s="47"/>
      <c r="E5" s="47">
        <v>140</v>
      </c>
      <c r="F5" s="47"/>
      <c r="G5" s="45">
        <v>7</v>
      </c>
      <c r="H5" s="45"/>
      <c r="I5" s="45">
        <v>47</v>
      </c>
      <c r="J5" s="45"/>
      <c r="L5" s="1" t="s">
        <v>35</v>
      </c>
      <c r="M5" s="1">
        <f>(D110+I110)/200</f>
        <v>8.4683987499999951</v>
      </c>
      <c r="O5">
        <f>F7/(B7+D7+F7+H7+J7)</f>
        <v>0.67599999999999993</v>
      </c>
      <c r="P5">
        <f>O5*LN(O5)</f>
        <v>-0.26469604918688094</v>
      </c>
    </row>
    <row r="6" spans="1:16" ht="15.75" thickBot="1">
      <c r="A6" s="21" t="s">
        <v>7</v>
      </c>
      <c r="B6" s="22" t="s">
        <v>8</v>
      </c>
      <c r="C6" s="23" t="s">
        <v>7</v>
      </c>
      <c r="D6" s="24" t="s">
        <v>8</v>
      </c>
      <c r="E6" s="22" t="s">
        <v>7</v>
      </c>
      <c r="F6" s="22" t="s">
        <v>8</v>
      </c>
      <c r="G6" s="22" t="s">
        <v>7</v>
      </c>
      <c r="H6" s="22" t="s">
        <v>8</v>
      </c>
      <c r="I6" s="22" t="s">
        <v>7</v>
      </c>
      <c r="J6" s="23" t="s">
        <v>8</v>
      </c>
      <c r="L6" s="1" t="s">
        <v>36</v>
      </c>
      <c r="M6" s="1">
        <v>2.0499999999999998</v>
      </c>
      <c r="O6">
        <f>H7/(B7+D7+F7+H7+J7)</f>
        <v>3.4000000000000002E-2</v>
      </c>
      <c r="P6">
        <f>O6*LN(O6)</f>
        <v>-0.11496742164844319</v>
      </c>
    </row>
    <row r="7" spans="1:16">
      <c r="A7" s="2">
        <v>1</v>
      </c>
      <c r="B7" s="2">
        <f>7.3*1/100</f>
        <v>7.2999999999999995E-2</v>
      </c>
      <c r="C7" s="2">
        <v>5.3</v>
      </c>
      <c r="D7" s="2">
        <f>5.3*7.3/100</f>
        <v>0.38689999999999997</v>
      </c>
      <c r="E7" s="2">
        <v>67.599999999999994</v>
      </c>
      <c r="F7" s="2">
        <f>67.6*7.3/100</f>
        <v>4.9347999999999992</v>
      </c>
      <c r="G7" s="2">
        <v>3.4</v>
      </c>
      <c r="H7" s="2">
        <f>7.3*3.4/100</f>
        <v>0.2482</v>
      </c>
      <c r="I7" s="2">
        <v>22.7</v>
      </c>
      <c r="J7" s="2">
        <f>7.3*22.7/100</f>
        <v>1.6570999999999998</v>
      </c>
      <c r="L7" s="1" t="s">
        <v>37</v>
      </c>
      <c r="M7" s="1">
        <v>14.96</v>
      </c>
      <c r="O7">
        <f>J7/(B7+D7+F7+H7+J7)</f>
        <v>0.22700000000000001</v>
      </c>
      <c r="P7">
        <f>O7*LN(O7)</f>
        <v>-0.3365967943606667</v>
      </c>
    </row>
    <row r="8" spans="1:16" ht="15.75" thickBot="1">
      <c r="A8" t="s">
        <v>9</v>
      </c>
      <c r="L8" s="31" t="s">
        <v>41</v>
      </c>
      <c r="M8" s="1">
        <f>(F7*D7)/((J7+H7)*B7)</f>
        <v>13.727203065134097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2.8314176245210727</v>
      </c>
    </row>
    <row r="10" spans="1:16">
      <c r="A10" s="2">
        <v>1</v>
      </c>
      <c r="B10" s="2">
        <v>1.2</v>
      </c>
      <c r="C10" s="2">
        <v>1.2</v>
      </c>
      <c r="D10" s="2">
        <f>(B10+C10)/2</f>
        <v>1.2</v>
      </c>
      <c r="E10" s="2">
        <f>D10*6.67</f>
        <v>8.0039999999999996</v>
      </c>
      <c r="F10" s="2">
        <v>101</v>
      </c>
      <c r="G10" s="2">
        <v>1.1000000000000001</v>
      </c>
      <c r="H10" s="2">
        <v>1.1000000000000001</v>
      </c>
      <c r="I10" s="2">
        <f>(G10+H10)/2</f>
        <v>1.1000000000000001</v>
      </c>
      <c r="J10" s="2">
        <f>I10*6.67</f>
        <v>7.3370000000000006</v>
      </c>
      <c r="L10" s="31" t="s">
        <v>43</v>
      </c>
      <c r="M10" s="1">
        <f>J7/F7</f>
        <v>0.33579881656804733</v>
      </c>
    </row>
    <row r="11" spans="1:16">
      <c r="A11" s="2">
        <v>2</v>
      </c>
      <c r="B11" s="1">
        <v>1</v>
      </c>
      <c r="C11" s="1">
        <v>0.9</v>
      </c>
      <c r="D11" s="2">
        <f t="shared" ref="D11:D74" si="0">(B11+C11)/2</f>
        <v>0.95</v>
      </c>
      <c r="E11" s="2">
        <f t="shared" ref="E11:E74" si="1">D11*6.67</f>
        <v>6.3365</v>
      </c>
      <c r="F11" s="2">
        <v>102</v>
      </c>
      <c r="G11" s="1">
        <v>1.1000000000000001</v>
      </c>
      <c r="H11" s="1">
        <v>1</v>
      </c>
      <c r="I11" s="2">
        <f>(G11+H11)/2</f>
        <v>1.05</v>
      </c>
      <c r="J11" s="2">
        <f t="shared" ref="J11:J74" si="2">I11*6.67</f>
        <v>7.0034999999999998</v>
      </c>
      <c r="L11" s="31" t="s">
        <v>44</v>
      </c>
      <c r="M11" s="1">
        <f>(D7+F7)/J7</f>
        <v>3.2114537444933919</v>
      </c>
    </row>
    <row r="12" spans="1:16">
      <c r="A12" s="2">
        <v>3</v>
      </c>
      <c r="B12" s="1">
        <v>1.3</v>
      </c>
      <c r="C12" s="1">
        <v>1.2</v>
      </c>
      <c r="D12" s="2">
        <f t="shared" si="0"/>
        <v>1.25</v>
      </c>
      <c r="E12" s="2">
        <f t="shared" si="1"/>
        <v>8.3375000000000004</v>
      </c>
      <c r="F12" s="2">
        <v>103</v>
      </c>
      <c r="G12" s="1">
        <v>1.1000000000000001</v>
      </c>
      <c r="H12" s="1">
        <v>1</v>
      </c>
      <c r="I12" s="2">
        <f>(G12+H12)/2</f>
        <v>1.05</v>
      </c>
      <c r="J12" s="2">
        <f t="shared" si="2"/>
        <v>7.0034999999999998</v>
      </c>
      <c r="L12" s="31" t="s">
        <v>45</v>
      </c>
      <c r="M12" s="1">
        <f>(D7+F7)/H7</f>
        <v>21.441176470588232</v>
      </c>
    </row>
    <row r="13" spans="1:16">
      <c r="A13" s="2">
        <v>4</v>
      </c>
      <c r="B13" s="1">
        <v>1.9</v>
      </c>
      <c r="C13" s="1">
        <v>1.1000000000000001</v>
      </c>
      <c r="D13" s="2">
        <f t="shared" si="0"/>
        <v>1.5</v>
      </c>
      <c r="E13" s="2">
        <f t="shared" si="1"/>
        <v>10.004999999999999</v>
      </c>
      <c r="F13" s="2">
        <v>104</v>
      </c>
      <c r="G13" s="1">
        <v>1.8</v>
      </c>
      <c r="H13" s="1">
        <v>1</v>
      </c>
      <c r="I13" s="2">
        <f>(G13+H13)/2</f>
        <v>1.4</v>
      </c>
      <c r="J13" s="2">
        <f t="shared" si="2"/>
        <v>9.3379999999999992</v>
      </c>
      <c r="L13" s="31" t="s">
        <v>46</v>
      </c>
      <c r="M13" s="1">
        <f>J7/H7</f>
        <v>6.6764705882352935</v>
      </c>
    </row>
    <row r="14" spans="1:16">
      <c r="A14" s="2">
        <v>5</v>
      </c>
      <c r="B14" s="1">
        <v>1.2</v>
      </c>
      <c r="C14" s="1">
        <v>1.2</v>
      </c>
      <c r="D14" s="2">
        <f t="shared" si="0"/>
        <v>1.2</v>
      </c>
      <c r="E14" s="2">
        <f t="shared" si="1"/>
        <v>8.0039999999999996</v>
      </c>
      <c r="F14" s="2">
        <v>105</v>
      </c>
      <c r="G14" s="1">
        <v>1.1000000000000001</v>
      </c>
      <c r="H14" s="1">
        <v>1.1000000000000001</v>
      </c>
      <c r="I14" s="2">
        <f t="shared" ref="I14:I77" si="3">(G14+H14)/2</f>
        <v>1.1000000000000001</v>
      </c>
      <c r="J14" s="2">
        <f t="shared" si="2"/>
        <v>7.3370000000000006</v>
      </c>
      <c r="L14" s="31" t="s">
        <v>47</v>
      </c>
      <c r="M14" s="1">
        <f>J7/B7</f>
        <v>22.7</v>
      </c>
    </row>
    <row r="15" spans="1:16">
      <c r="A15" s="2">
        <v>6</v>
      </c>
      <c r="B15" s="1">
        <v>1.2</v>
      </c>
      <c r="C15" s="1">
        <v>1.2</v>
      </c>
      <c r="D15" s="2">
        <f t="shared" si="0"/>
        <v>1.2</v>
      </c>
      <c r="E15" s="2">
        <f t="shared" si="1"/>
        <v>8.0039999999999996</v>
      </c>
      <c r="F15" s="2">
        <v>106</v>
      </c>
      <c r="G15" s="1">
        <v>1.3</v>
      </c>
      <c r="H15" s="1">
        <v>1.2</v>
      </c>
      <c r="I15" s="2">
        <f t="shared" si="3"/>
        <v>1.25</v>
      </c>
      <c r="J15" s="2">
        <f t="shared" si="2"/>
        <v>8.3375000000000004</v>
      </c>
      <c r="L15" s="31" t="s">
        <v>48</v>
      </c>
      <c r="M15" s="1">
        <f>SUM(P3:P7)</f>
        <v>-0.91799752542366253</v>
      </c>
    </row>
    <row r="16" spans="1:16">
      <c r="A16" s="2">
        <v>7</v>
      </c>
      <c r="B16" s="1">
        <v>1.2</v>
      </c>
      <c r="C16" s="1">
        <v>1.1000000000000001</v>
      </c>
      <c r="D16" s="2">
        <f t="shared" si="0"/>
        <v>1.1499999999999999</v>
      </c>
      <c r="E16" s="2">
        <f t="shared" si="1"/>
        <v>7.6704999999999997</v>
      </c>
      <c r="F16" s="2">
        <v>107</v>
      </c>
      <c r="G16" s="1">
        <v>2</v>
      </c>
      <c r="H16" s="1">
        <v>1.8</v>
      </c>
      <c r="I16" s="2">
        <f t="shared" si="3"/>
        <v>1.9</v>
      </c>
      <c r="J16" s="2">
        <f t="shared" si="2"/>
        <v>12.673</v>
      </c>
    </row>
    <row r="17" spans="1:10">
      <c r="A17" s="2">
        <v>8</v>
      </c>
      <c r="B17" s="1">
        <v>1.3</v>
      </c>
      <c r="C17" s="1">
        <v>1.1000000000000001</v>
      </c>
      <c r="D17" s="2">
        <f t="shared" si="0"/>
        <v>1.2000000000000002</v>
      </c>
      <c r="E17" s="2">
        <f t="shared" si="1"/>
        <v>8.0040000000000013</v>
      </c>
      <c r="F17" s="2">
        <v>108</v>
      </c>
      <c r="G17" s="1">
        <v>1</v>
      </c>
      <c r="H17" s="1">
        <v>1</v>
      </c>
      <c r="I17" s="2">
        <f t="shared" si="3"/>
        <v>1</v>
      </c>
      <c r="J17" s="2">
        <f t="shared" si="2"/>
        <v>6.67</v>
      </c>
    </row>
    <row r="18" spans="1:10">
      <c r="A18" s="2">
        <v>9</v>
      </c>
      <c r="B18" s="1">
        <v>1</v>
      </c>
      <c r="C18" s="1">
        <v>1</v>
      </c>
      <c r="D18" s="2">
        <f t="shared" si="0"/>
        <v>1</v>
      </c>
      <c r="E18" s="2">
        <f t="shared" si="1"/>
        <v>6.67</v>
      </c>
      <c r="F18" s="2">
        <v>109</v>
      </c>
      <c r="G18" s="1">
        <v>1.7</v>
      </c>
      <c r="H18" s="1">
        <v>1.1000000000000001</v>
      </c>
      <c r="I18" s="2">
        <f t="shared" si="3"/>
        <v>1.4</v>
      </c>
      <c r="J18" s="2">
        <f t="shared" si="2"/>
        <v>9.3379999999999992</v>
      </c>
    </row>
    <row r="19" spans="1:10">
      <c r="A19" s="2">
        <v>10</v>
      </c>
      <c r="B19" s="1">
        <v>1.1000000000000001</v>
      </c>
      <c r="C19" s="1">
        <v>1.1000000000000001</v>
      </c>
      <c r="D19" s="2">
        <f t="shared" si="0"/>
        <v>1.1000000000000001</v>
      </c>
      <c r="E19" s="2">
        <f t="shared" si="1"/>
        <v>7.3370000000000006</v>
      </c>
      <c r="F19" s="2">
        <v>110</v>
      </c>
      <c r="G19" s="1">
        <v>1.4</v>
      </c>
      <c r="H19" s="1">
        <v>1.4</v>
      </c>
      <c r="I19" s="2">
        <f t="shared" si="3"/>
        <v>1.4</v>
      </c>
      <c r="J19" s="2">
        <f t="shared" si="2"/>
        <v>9.3379999999999992</v>
      </c>
    </row>
    <row r="20" spans="1:10">
      <c r="A20" s="2">
        <v>11</v>
      </c>
      <c r="B20" s="1">
        <v>1.6</v>
      </c>
      <c r="C20" s="1">
        <v>1.5</v>
      </c>
      <c r="D20" s="2">
        <f t="shared" si="0"/>
        <v>1.55</v>
      </c>
      <c r="E20" s="2">
        <f t="shared" si="1"/>
        <v>10.3385</v>
      </c>
      <c r="F20" s="2">
        <v>111</v>
      </c>
      <c r="G20" s="1">
        <v>1.1000000000000001</v>
      </c>
      <c r="H20" s="1">
        <v>1</v>
      </c>
      <c r="I20" s="2">
        <f t="shared" si="3"/>
        <v>1.05</v>
      </c>
      <c r="J20" s="2">
        <f t="shared" si="2"/>
        <v>7.0034999999999998</v>
      </c>
    </row>
    <row r="21" spans="1:10">
      <c r="A21" s="2">
        <v>12</v>
      </c>
      <c r="B21" s="1">
        <v>1.1000000000000001</v>
      </c>
      <c r="C21" s="1">
        <v>1</v>
      </c>
      <c r="D21" s="2">
        <f t="shared" si="0"/>
        <v>1.05</v>
      </c>
      <c r="E21" s="2">
        <f t="shared" si="1"/>
        <v>7.0034999999999998</v>
      </c>
      <c r="F21" s="2">
        <v>112</v>
      </c>
      <c r="G21" s="1">
        <v>1.1000000000000001</v>
      </c>
      <c r="H21" s="1">
        <v>1.1000000000000001</v>
      </c>
      <c r="I21" s="2">
        <f t="shared" si="3"/>
        <v>1.1000000000000001</v>
      </c>
      <c r="J21" s="2">
        <f t="shared" si="2"/>
        <v>7.3370000000000006</v>
      </c>
    </row>
    <row r="22" spans="1:10">
      <c r="A22" s="2">
        <v>13</v>
      </c>
      <c r="B22" s="1">
        <v>1.3</v>
      </c>
      <c r="C22" s="1">
        <v>1.3</v>
      </c>
      <c r="D22" s="2">
        <f t="shared" si="0"/>
        <v>1.3</v>
      </c>
      <c r="E22" s="2">
        <f t="shared" si="1"/>
        <v>8.6709999999999994</v>
      </c>
      <c r="F22" s="2">
        <v>113</v>
      </c>
      <c r="G22" s="1">
        <v>1.7</v>
      </c>
      <c r="H22" s="1">
        <v>1.1000000000000001</v>
      </c>
      <c r="I22" s="2">
        <f t="shared" si="3"/>
        <v>1.4</v>
      </c>
      <c r="J22" s="2">
        <f t="shared" si="2"/>
        <v>9.3379999999999992</v>
      </c>
    </row>
    <row r="23" spans="1:10">
      <c r="A23" s="2">
        <v>14</v>
      </c>
      <c r="B23" s="1">
        <v>1.1000000000000001</v>
      </c>
      <c r="C23" s="1">
        <v>1</v>
      </c>
      <c r="D23" s="2">
        <f t="shared" si="0"/>
        <v>1.05</v>
      </c>
      <c r="E23" s="2">
        <f t="shared" si="1"/>
        <v>7.0034999999999998</v>
      </c>
      <c r="F23" s="2">
        <v>114</v>
      </c>
      <c r="G23" s="1">
        <v>1.1000000000000001</v>
      </c>
      <c r="H23" s="1">
        <v>1.1000000000000001</v>
      </c>
      <c r="I23" s="2">
        <f t="shared" si="3"/>
        <v>1.1000000000000001</v>
      </c>
      <c r="J23" s="2">
        <f t="shared" si="2"/>
        <v>7.3370000000000006</v>
      </c>
    </row>
    <row r="24" spans="1:10">
      <c r="A24" s="2">
        <v>15</v>
      </c>
      <c r="B24" s="1">
        <v>1.3</v>
      </c>
      <c r="C24" s="1">
        <v>1</v>
      </c>
      <c r="D24" s="2">
        <f t="shared" si="0"/>
        <v>1.1499999999999999</v>
      </c>
      <c r="E24" s="2">
        <f t="shared" si="1"/>
        <v>7.6704999999999997</v>
      </c>
      <c r="F24" s="2">
        <v>115</v>
      </c>
      <c r="G24" s="1">
        <v>1.5</v>
      </c>
      <c r="H24" s="1">
        <v>1.4</v>
      </c>
      <c r="I24" s="2">
        <f t="shared" si="3"/>
        <v>1.45</v>
      </c>
      <c r="J24" s="2">
        <f t="shared" si="2"/>
        <v>9.6715</v>
      </c>
    </row>
    <row r="25" spans="1:10">
      <c r="A25" s="2">
        <v>16</v>
      </c>
      <c r="B25" s="1">
        <v>1.1000000000000001</v>
      </c>
      <c r="C25" s="1">
        <v>1</v>
      </c>
      <c r="D25" s="2">
        <f t="shared" si="0"/>
        <v>1.05</v>
      </c>
      <c r="E25" s="2">
        <f t="shared" si="1"/>
        <v>7.0034999999999998</v>
      </c>
      <c r="F25" s="2">
        <v>116</v>
      </c>
      <c r="G25" s="1">
        <v>1.2</v>
      </c>
      <c r="H25" s="1">
        <v>1.1000000000000001</v>
      </c>
      <c r="I25" s="2">
        <f t="shared" si="3"/>
        <v>1.1499999999999999</v>
      </c>
      <c r="J25" s="2">
        <f t="shared" si="2"/>
        <v>7.6704999999999997</v>
      </c>
    </row>
    <row r="26" spans="1:10">
      <c r="A26" s="2">
        <v>17</v>
      </c>
      <c r="B26" s="1">
        <v>1.9</v>
      </c>
      <c r="C26" s="1">
        <v>1.1000000000000001</v>
      </c>
      <c r="D26" s="2">
        <f t="shared" si="0"/>
        <v>1.5</v>
      </c>
      <c r="E26" s="2">
        <f t="shared" si="1"/>
        <v>10.004999999999999</v>
      </c>
      <c r="F26" s="2">
        <v>117</v>
      </c>
      <c r="G26" s="1">
        <v>1.1000000000000001</v>
      </c>
      <c r="H26" s="1">
        <v>1.1000000000000001</v>
      </c>
      <c r="I26" s="2">
        <f t="shared" si="3"/>
        <v>1.1000000000000001</v>
      </c>
      <c r="J26" s="2">
        <f t="shared" si="2"/>
        <v>7.3370000000000006</v>
      </c>
    </row>
    <row r="27" spans="1:10">
      <c r="A27" s="2">
        <v>18</v>
      </c>
      <c r="B27" s="1">
        <v>2</v>
      </c>
      <c r="C27" s="1">
        <v>1.6</v>
      </c>
      <c r="D27" s="2">
        <f t="shared" si="0"/>
        <v>1.8</v>
      </c>
      <c r="E27" s="2">
        <f t="shared" si="1"/>
        <v>12.006</v>
      </c>
      <c r="F27" s="2">
        <v>118</v>
      </c>
      <c r="G27" s="1">
        <v>1.6</v>
      </c>
      <c r="H27" s="1">
        <v>1.4</v>
      </c>
      <c r="I27" s="2">
        <f t="shared" si="3"/>
        <v>1.5</v>
      </c>
      <c r="J27" s="2">
        <f t="shared" si="2"/>
        <v>10.004999999999999</v>
      </c>
    </row>
    <row r="28" spans="1:10">
      <c r="A28" s="2">
        <v>19</v>
      </c>
      <c r="B28" s="1">
        <v>1.1000000000000001</v>
      </c>
      <c r="C28" s="1">
        <v>1.1000000000000001</v>
      </c>
      <c r="D28" s="2">
        <f t="shared" si="0"/>
        <v>1.1000000000000001</v>
      </c>
      <c r="E28" s="2">
        <f t="shared" si="1"/>
        <v>7.3370000000000006</v>
      </c>
      <c r="F28" s="2">
        <v>119</v>
      </c>
      <c r="G28" s="1">
        <v>1.3</v>
      </c>
      <c r="H28" s="1">
        <v>1.1000000000000001</v>
      </c>
      <c r="I28" s="2">
        <f t="shared" si="3"/>
        <v>1.2000000000000002</v>
      </c>
      <c r="J28" s="2">
        <f t="shared" si="2"/>
        <v>8.0040000000000013</v>
      </c>
    </row>
    <row r="29" spans="1:10">
      <c r="A29" s="2">
        <v>20</v>
      </c>
      <c r="B29" s="1">
        <v>1.1000000000000001</v>
      </c>
      <c r="C29" s="1">
        <v>0.9</v>
      </c>
      <c r="D29" s="2">
        <f t="shared" si="0"/>
        <v>1</v>
      </c>
      <c r="E29" s="2">
        <f t="shared" si="1"/>
        <v>6.67</v>
      </c>
      <c r="F29" s="2">
        <v>120</v>
      </c>
      <c r="G29" s="1">
        <v>1.2</v>
      </c>
      <c r="H29" s="1">
        <v>1.2</v>
      </c>
      <c r="I29" s="2">
        <f t="shared" si="3"/>
        <v>1.2</v>
      </c>
      <c r="J29" s="2">
        <f t="shared" si="2"/>
        <v>8.0039999999999996</v>
      </c>
    </row>
    <row r="30" spans="1:10">
      <c r="A30" s="2">
        <v>21</v>
      </c>
      <c r="B30" s="1">
        <v>1.1000000000000001</v>
      </c>
      <c r="C30" s="1">
        <v>1</v>
      </c>
      <c r="D30" s="2">
        <f t="shared" si="0"/>
        <v>1.05</v>
      </c>
      <c r="E30" s="2">
        <f t="shared" si="1"/>
        <v>7.0034999999999998</v>
      </c>
      <c r="F30" s="2">
        <v>121</v>
      </c>
      <c r="G30" s="1">
        <v>1.2</v>
      </c>
      <c r="H30" s="1">
        <v>1.2</v>
      </c>
      <c r="I30" s="2">
        <f t="shared" si="3"/>
        <v>1.2</v>
      </c>
      <c r="J30" s="2">
        <f t="shared" si="2"/>
        <v>8.0039999999999996</v>
      </c>
    </row>
    <row r="31" spans="1:10">
      <c r="A31" s="2">
        <v>22</v>
      </c>
      <c r="B31" s="1">
        <v>1.1000000000000001</v>
      </c>
      <c r="C31" s="1">
        <v>1.1000000000000001</v>
      </c>
      <c r="D31" s="2">
        <f t="shared" si="0"/>
        <v>1.1000000000000001</v>
      </c>
      <c r="E31" s="2">
        <f t="shared" si="1"/>
        <v>7.3370000000000006</v>
      </c>
      <c r="F31" s="2">
        <v>122</v>
      </c>
      <c r="G31" s="1">
        <v>1.3</v>
      </c>
      <c r="H31" s="1">
        <v>1.1000000000000001</v>
      </c>
      <c r="I31" s="2">
        <f t="shared" si="3"/>
        <v>1.2000000000000002</v>
      </c>
      <c r="J31" s="2">
        <f t="shared" si="2"/>
        <v>8.0040000000000013</v>
      </c>
    </row>
    <row r="32" spans="1:10">
      <c r="A32" s="2">
        <v>23</v>
      </c>
      <c r="B32" s="1">
        <v>1.5</v>
      </c>
      <c r="C32" s="1">
        <v>1.1000000000000001</v>
      </c>
      <c r="D32" s="2">
        <f t="shared" si="0"/>
        <v>1.3</v>
      </c>
      <c r="E32" s="2">
        <f t="shared" si="1"/>
        <v>8.6709999999999994</v>
      </c>
      <c r="F32" s="2">
        <v>123</v>
      </c>
      <c r="G32" s="1">
        <v>1.9</v>
      </c>
      <c r="H32" s="1">
        <v>1.9</v>
      </c>
      <c r="I32" s="2">
        <f t="shared" si="3"/>
        <v>1.9</v>
      </c>
      <c r="J32" s="2">
        <f t="shared" si="2"/>
        <v>12.673</v>
      </c>
    </row>
    <row r="33" spans="1:10">
      <c r="A33" s="2">
        <v>24</v>
      </c>
      <c r="B33" s="1">
        <v>1.1000000000000001</v>
      </c>
      <c r="C33" s="1">
        <v>1.1000000000000001</v>
      </c>
      <c r="D33" s="2">
        <f t="shared" si="0"/>
        <v>1.1000000000000001</v>
      </c>
      <c r="E33" s="2">
        <f t="shared" si="1"/>
        <v>7.3370000000000006</v>
      </c>
      <c r="F33" s="2">
        <v>124</v>
      </c>
      <c r="G33" s="1">
        <v>1.2</v>
      </c>
      <c r="H33" s="1">
        <v>1.1000000000000001</v>
      </c>
      <c r="I33" s="2">
        <f t="shared" si="3"/>
        <v>1.1499999999999999</v>
      </c>
      <c r="J33" s="2">
        <f t="shared" si="2"/>
        <v>7.6704999999999997</v>
      </c>
    </row>
    <row r="34" spans="1:10">
      <c r="A34" s="2">
        <v>25</v>
      </c>
      <c r="B34" s="1">
        <v>1</v>
      </c>
      <c r="C34" s="1">
        <v>1</v>
      </c>
      <c r="D34" s="2">
        <f t="shared" si="0"/>
        <v>1</v>
      </c>
      <c r="E34" s="2">
        <f t="shared" si="1"/>
        <v>6.67</v>
      </c>
      <c r="F34" s="2">
        <v>125</v>
      </c>
      <c r="G34" s="1">
        <v>1.5</v>
      </c>
      <c r="H34" s="1">
        <v>1.1000000000000001</v>
      </c>
      <c r="I34" s="2">
        <f t="shared" si="3"/>
        <v>1.3</v>
      </c>
      <c r="J34" s="2">
        <f t="shared" si="2"/>
        <v>8.6709999999999994</v>
      </c>
    </row>
    <row r="35" spans="1:10">
      <c r="A35" s="2">
        <v>26</v>
      </c>
      <c r="B35" s="1">
        <v>1.1000000000000001</v>
      </c>
      <c r="C35" s="1">
        <v>1</v>
      </c>
      <c r="D35" s="2">
        <f t="shared" si="0"/>
        <v>1.05</v>
      </c>
      <c r="E35" s="2">
        <f t="shared" si="1"/>
        <v>7.0034999999999998</v>
      </c>
      <c r="F35" s="2">
        <v>126</v>
      </c>
      <c r="G35" s="1">
        <v>1.4</v>
      </c>
      <c r="H35" s="1">
        <v>1.2</v>
      </c>
      <c r="I35" s="2">
        <f t="shared" si="3"/>
        <v>1.2999999999999998</v>
      </c>
      <c r="J35" s="2">
        <f t="shared" si="2"/>
        <v>8.6709999999999994</v>
      </c>
    </row>
    <row r="36" spans="1:10">
      <c r="A36" s="2">
        <v>27</v>
      </c>
      <c r="B36" s="1">
        <v>1.1000000000000001</v>
      </c>
      <c r="C36" s="1">
        <v>1.1000000000000001</v>
      </c>
      <c r="D36" s="2">
        <f t="shared" si="0"/>
        <v>1.1000000000000001</v>
      </c>
      <c r="E36" s="2">
        <f t="shared" si="1"/>
        <v>7.3370000000000006</v>
      </c>
      <c r="F36" s="2">
        <v>127</v>
      </c>
      <c r="G36" s="1">
        <v>1.5</v>
      </c>
      <c r="H36" s="1">
        <v>1.3</v>
      </c>
      <c r="I36" s="2">
        <f t="shared" si="3"/>
        <v>1.4</v>
      </c>
      <c r="J36" s="2">
        <f t="shared" si="2"/>
        <v>9.3379999999999992</v>
      </c>
    </row>
    <row r="37" spans="1:10">
      <c r="A37" s="2">
        <v>28</v>
      </c>
      <c r="B37" s="1">
        <v>1.2</v>
      </c>
      <c r="C37" s="1">
        <v>1.1000000000000001</v>
      </c>
      <c r="D37" s="2">
        <f t="shared" si="0"/>
        <v>1.1499999999999999</v>
      </c>
      <c r="E37" s="2">
        <f t="shared" si="1"/>
        <v>7.6704999999999997</v>
      </c>
      <c r="F37" s="2">
        <v>128</v>
      </c>
      <c r="G37" s="1">
        <v>2</v>
      </c>
      <c r="H37" s="1">
        <v>1.2</v>
      </c>
      <c r="I37" s="2">
        <f t="shared" si="3"/>
        <v>1.6</v>
      </c>
      <c r="J37" s="2">
        <f t="shared" si="2"/>
        <v>10.672000000000001</v>
      </c>
    </row>
    <row r="38" spans="1:10">
      <c r="A38" s="2">
        <v>29</v>
      </c>
      <c r="B38" s="1">
        <v>1.6</v>
      </c>
      <c r="C38" s="1">
        <v>1</v>
      </c>
      <c r="D38" s="2">
        <f t="shared" si="0"/>
        <v>1.3</v>
      </c>
      <c r="E38" s="2">
        <f t="shared" si="1"/>
        <v>8.6709999999999994</v>
      </c>
      <c r="F38" s="2">
        <v>129</v>
      </c>
      <c r="G38" s="1">
        <v>2</v>
      </c>
      <c r="H38" s="1">
        <v>1.3</v>
      </c>
      <c r="I38" s="2">
        <f t="shared" si="3"/>
        <v>1.65</v>
      </c>
      <c r="J38" s="2">
        <f t="shared" si="2"/>
        <v>11.0055</v>
      </c>
    </row>
    <row r="39" spans="1:10">
      <c r="A39" s="2">
        <v>30</v>
      </c>
      <c r="B39" s="1">
        <v>1.2</v>
      </c>
      <c r="C39" s="1">
        <v>1.2</v>
      </c>
      <c r="D39" s="2">
        <f t="shared" si="0"/>
        <v>1.2</v>
      </c>
      <c r="E39" s="2">
        <f t="shared" si="1"/>
        <v>8.0039999999999996</v>
      </c>
      <c r="F39" s="2">
        <v>130</v>
      </c>
      <c r="G39" s="1">
        <v>1.6</v>
      </c>
      <c r="H39" s="1">
        <v>1</v>
      </c>
      <c r="I39" s="2">
        <f t="shared" si="3"/>
        <v>1.3</v>
      </c>
      <c r="J39" s="2">
        <f t="shared" si="2"/>
        <v>8.6709999999999994</v>
      </c>
    </row>
    <row r="40" spans="1:10">
      <c r="A40" s="2">
        <v>31</v>
      </c>
      <c r="B40" s="1">
        <v>1</v>
      </c>
      <c r="C40" s="1">
        <v>0.9</v>
      </c>
      <c r="D40" s="2">
        <f t="shared" si="0"/>
        <v>0.95</v>
      </c>
      <c r="E40" s="2">
        <f t="shared" si="1"/>
        <v>6.3365</v>
      </c>
      <c r="F40" s="2">
        <v>131</v>
      </c>
      <c r="G40" s="1">
        <v>1</v>
      </c>
      <c r="H40" s="1">
        <v>1</v>
      </c>
      <c r="I40" s="2">
        <f t="shared" si="3"/>
        <v>1</v>
      </c>
      <c r="J40" s="2">
        <f t="shared" si="2"/>
        <v>6.67</v>
      </c>
    </row>
    <row r="41" spans="1:10">
      <c r="A41" s="2">
        <v>32</v>
      </c>
      <c r="B41" s="1">
        <v>1.5</v>
      </c>
      <c r="C41" s="1">
        <v>1.55</v>
      </c>
      <c r="D41" s="2">
        <f t="shared" si="0"/>
        <v>1.5249999999999999</v>
      </c>
      <c r="E41" s="2">
        <f t="shared" si="1"/>
        <v>10.171749999999999</v>
      </c>
      <c r="F41" s="2">
        <v>132</v>
      </c>
      <c r="G41" s="1">
        <v>1.3</v>
      </c>
      <c r="H41" s="1">
        <v>1.2</v>
      </c>
      <c r="I41" s="2">
        <f t="shared" si="3"/>
        <v>1.25</v>
      </c>
      <c r="J41" s="2">
        <f t="shared" si="2"/>
        <v>8.3375000000000004</v>
      </c>
    </row>
    <row r="42" spans="1:10">
      <c r="A42" s="2">
        <v>33</v>
      </c>
      <c r="B42" s="1">
        <v>1</v>
      </c>
      <c r="C42" s="1">
        <v>1</v>
      </c>
      <c r="D42" s="2">
        <f t="shared" si="0"/>
        <v>1</v>
      </c>
      <c r="E42" s="2">
        <f t="shared" si="1"/>
        <v>6.67</v>
      </c>
      <c r="F42" s="2">
        <v>133</v>
      </c>
      <c r="G42" s="1">
        <v>1.4</v>
      </c>
      <c r="H42" s="1">
        <v>1.1000000000000001</v>
      </c>
      <c r="I42" s="2">
        <f t="shared" si="3"/>
        <v>1.25</v>
      </c>
      <c r="J42" s="2">
        <f t="shared" si="2"/>
        <v>8.3375000000000004</v>
      </c>
    </row>
    <row r="43" spans="1:10">
      <c r="A43" s="2">
        <v>34</v>
      </c>
      <c r="B43" s="1">
        <v>1.1000000000000001</v>
      </c>
      <c r="C43" s="1">
        <v>1</v>
      </c>
      <c r="D43" s="2">
        <f t="shared" si="0"/>
        <v>1.05</v>
      </c>
      <c r="E43" s="2">
        <f t="shared" si="1"/>
        <v>7.0034999999999998</v>
      </c>
      <c r="F43" s="2">
        <v>134</v>
      </c>
      <c r="G43" s="1">
        <v>2</v>
      </c>
      <c r="H43" s="1">
        <v>2</v>
      </c>
      <c r="I43" s="2">
        <f t="shared" si="3"/>
        <v>2</v>
      </c>
      <c r="J43" s="2">
        <f t="shared" si="2"/>
        <v>13.34</v>
      </c>
    </row>
    <row r="44" spans="1:10">
      <c r="A44" s="2">
        <v>35</v>
      </c>
      <c r="B44" s="1">
        <v>1.3</v>
      </c>
      <c r="C44" s="1">
        <v>1.1000000000000001</v>
      </c>
      <c r="D44" s="2">
        <f t="shared" si="0"/>
        <v>1.2000000000000002</v>
      </c>
      <c r="E44" s="2">
        <f t="shared" si="1"/>
        <v>8.0040000000000013</v>
      </c>
      <c r="F44" s="2">
        <v>135</v>
      </c>
      <c r="G44" s="1">
        <v>1.4</v>
      </c>
      <c r="H44" s="1">
        <v>1.1000000000000001</v>
      </c>
      <c r="I44" s="2">
        <f t="shared" si="3"/>
        <v>1.25</v>
      </c>
      <c r="J44" s="2">
        <f t="shared" si="2"/>
        <v>8.3375000000000004</v>
      </c>
    </row>
    <row r="45" spans="1:10">
      <c r="A45" s="2">
        <v>36</v>
      </c>
      <c r="B45" s="1">
        <v>1.3</v>
      </c>
      <c r="C45" s="1">
        <v>1.2</v>
      </c>
      <c r="D45" s="2">
        <f t="shared" si="0"/>
        <v>1.25</v>
      </c>
      <c r="E45" s="2">
        <f t="shared" si="1"/>
        <v>8.3375000000000004</v>
      </c>
      <c r="F45" s="2">
        <v>136</v>
      </c>
      <c r="G45" s="1">
        <v>1.2</v>
      </c>
      <c r="H45" s="1">
        <v>1.2</v>
      </c>
      <c r="I45" s="2">
        <f t="shared" si="3"/>
        <v>1.2</v>
      </c>
      <c r="J45" s="2">
        <f t="shared" si="2"/>
        <v>8.0039999999999996</v>
      </c>
    </row>
    <row r="46" spans="1:10">
      <c r="A46" s="2">
        <v>37</v>
      </c>
      <c r="B46" s="1">
        <v>1.3</v>
      </c>
      <c r="C46" s="1">
        <v>1.1000000000000001</v>
      </c>
      <c r="D46" s="2">
        <f t="shared" si="0"/>
        <v>1.2000000000000002</v>
      </c>
      <c r="E46" s="2">
        <f t="shared" si="1"/>
        <v>8.0040000000000013</v>
      </c>
      <c r="F46" s="2">
        <v>137</v>
      </c>
      <c r="G46" s="1">
        <v>1.1000000000000001</v>
      </c>
      <c r="H46" s="1">
        <v>1.1000000000000001</v>
      </c>
      <c r="I46" s="2">
        <f t="shared" si="3"/>
        <v>1.1000000000000001</v>
      </c>
      <c r="J46" s="2">
        <f t="shared" si="2"/>
        <v>7.3370000000000006</v>
      </c>
    </row>
    <row r="47" spans="1:10">
      <c r="A47" s="2">
        <v>38</v>
      </c>
      <c r="B47" s="1">
        <v>2</v>
      </c>
      <c r="C47" s="1">
        <v>1.8</v>
      </c>
      <c r="D47" s="2">
        <f t="shared" si="0"/>
        <v>1.9</v>
      </c>
      <c r="E47" s="2">
        <f t="shared" si="1"/>
        <v>12.673</v>
      </c>
      <c r="F47" s="2">
        <v>138</v>
      </c>
      <c r="G47" s="1">
        <v>1.1000000000000001</v>
      </c>
      <c r="H47" s="1">
        <v>1.1000000000000001</v>
      </c>
      <c r="I47" s="2">
        <f t="shared" si="3"/>
        <v>1.1000000000000001</v>
      </c>
      <c r="J47" s="2">
        <f t="shared" si="2"/>
        <v>7.3370000000000006</v>
      </c>
    </row>
    <row r="48" spans="1:10">
      <c r="A48" s="2">
        <v>39</v>
      </c>
      <c r="B48" s="1">
        <v>1.2</v>
      </c>
      <c r="C48" s="1">
        <v>1.2</v>
      </c>
      <c r="D48" s="2">
        <f t="shared" si="0"/>
        <v>1.2</v>
      </c>
      <c r="E48" s="2">
        <f t="shared" si="1"/>
        <v>8.0039999999999996</v>
      </c>
      <c r="F48" s="2">
        <v>139</v>
      </c>
      <c r="G48" s="1">
        <v>1.2</v>
      </c>
      <c r="H48" s="1">
        <v>1.1000000000000001</v>
      </c>
      <c r="I48" s="2">
        <f t="shared" si="3"/>
        <v>1.1499999999999999</v>
      </c>
      <c r="J48" s="2">
        <f t="shared" si="2"/>
        <v>7.6704999999999997</v>
      </c>
    </row>
    <row r="49" spans="1:10">
      <c r="A49" s="2">
        <v>40</v>
      </c>
      <c r="B49" s="1">
        <v>2</v>
      </c>
      <c r="C49" s="1">
        <v>1.7</v>
      </c>
      <c r="D49" s="2">
        <f t="shared" si="0"/>
        <v>1.85</v>
      </c>
      <c r="E49" s="2">
        <f t="shared" si="1"/>
        <v>12.339500000000001</v>
      </c>
      <c r="F49" s="2">
        <v>140</v>
      </c>
      <c r="G49" s="1">
        <v>1.1000000000000001</v>
      </c>
      <c r="H49" s="1">
        <v>1</v>
      </c>
      <c r="I49" s="2">
        <f t="shared" si="3"/>
        <v>1.05</v>
      </c>
      <c r="J49" s="2">
        <f t="shared" si="2"/>
        <v>7.0034999999999998</v>
      </c>
    </row>
    <row r="50" spans="1:10">
      <c r="A50" s="2">
        <v>41</v>
      </c>
      <c r="B50" s="1">
        <v>1.4</v>
      </c>
      <c r="C50" s="1">
        <v>1.4</v>
      </c>
      <c r="D50" s="2">
        <f t="shared" si="0"/>
        <v>1.4</v>
      </c>
      <c r="E50" s="2">
        <f t="shared" si="1"/>
        <v>9.3379999999999992</v>
      </c>
      <c r="F50" s="2">
        <v>141</v>
      </c>
      <c r="G50" s="1">
        <v>1.1000000000000001</v>
      </c>
      <c r="H50" s="1">
        <v>1</v>
      </c>
      <c r="I50" s="2">
        <f t="shared" si="3"/>
        <v>1.05</v>
      </c>
      <c r="J50" s="2">
        <f t="shared" si="2"/>
        <v>7.0034999999999998</v>
      </c>
    </row>
    <row r="51" spans="1:10">
      <c r="A51" s="2">
        <v>42</v>
      </c>
      <c r="B51" s="1">
        <v>2</v>
      </c>
      <c r="C51" s="1">
        <v>2</v>
      </c>
      <c r="D51" s="2">
        <f t="shared" si="0"/>
        <v>2</v>
      </c>
      <c r="E51" s="2">
        <f t="shared" si="1"/>
        <v>13.34</v>
      </c>
      <c r="F51" s="2">
        <v>142</v>
      </c>
      <c r="G51" s="1">
        <v>1.4</v>
      </c>
      <c r="H51" s="1">
        <v>1.1000000000000001</v>
      </c>
      <c r="I51" s="2">
        <f t="shared" si="3"/>
        <v>1.25</v>
      </c>
      <c r="J51" s="2">
        <f t="shared" si="2"/>
        <v>8.3375000000000004</v>
      </c>
    </row>
    <row r="52" spans="1:10">
      <c r="A52" s="2">
        <v>43</v>
      </c>
      <c r="B52" s="1">
        <v>1.2</v>
      </c>
      <c r="C52" s="1">
        <v>1.2</v>
      </c>
      <c r="D52" s="2">
        <f t="shared" si="0"/>
        <v>1.2</v>
      </c>
      <c r="E52" s="2">
        <f t="shared" si="1"/>
        <v>8.0039999999999996</v>
      </c>
      <c r="F52" s="2">
        <v>143</v>
      </c>
      <c r="G52" s="1">
        <v>1.1000000000000001</v>
      </c>
      <c r="H52" s="1">
        <v>1</v>
      </c>
      <c r="I52" s="2">
        <f t="shared" si="3"/>
        <v>1.05</v>
      </c>
      <c r="J52" s="2">
        <f t="shared" si="2"/>
        <v>7.0034999999999998</v>
      </c>
    </row>
    <row r="53" spans="1:10">
      <c r="A53" s="2">
        <v>44</v>
      </c>
      <c r="B53" s="1">
        <v>2</v>
      </c>
      <c r="C53" s="1">
        <v>2</v>
      </c>
      <c r="D53" s="2">
        <f t="shared" si="0"/>
        <v>2</v>
      </c>
      <c r="E53" s="2">
        <f t="shared" si="1"/>
        <v>13.34</v>
      </c>
      <c r="F53" s="2">
        <v>144</v>
      </c>
      <c r="G53" s="1">
        <v>1.1000000000000001</v>
      </c>
      <c r="H53" s="1">
        <v>1</v>
      </c>
      <c r="I53" s="2">
        <f t="shared" si="3"/>
        <v>1.05</v>
      </c>
      <c r="J53" s="2">
        <f t="shared" si="2"/>
        <v>7.0034999999999998</v>
      </c>
    </row>
    <row r="54" spans="1:10">
      <c r="A54" s="2">
        <v>45</v>
      </c>
      <c r="B54" s="1">
        <v>1.5</v>
      </c>
      <c r="C54" s="1">
        <v>1.5</v>
      </c>
      <c r="D54" s="2">
        <f t="shared" si="0"/>
        <v>1.5</v>
      </c>
      <c r="E54" s="2">
        <f t="shared" si="1"/>
        <v>10.004999999999999</v>
      </c>
      <c r="F54" s="2">
        <v>145</v>
      </c>
      <c r="G54" s="1">
        <v>1.3</v>
      </c>
      <c r="H54" s="1">
        <v>1.2</v>
      </c>
      <c r="I54" s="2">
        <f t="shared" si="3"/>
        <v>1.25</v>
      </c>
      <c r="J54" s="2">
        <f t="shared" si="2"/>
        <v>8.3375000000000004</v>
      </c>
    </row>
    <row r="55" spans="1:10">
      <c r="A55" s="2">
        <v>46</v>
      </c>
      <c r="B55" s="1">
        <v>1.7</v>
      </c>
      <c r="C55" s="1">
        <v>1.2</v>
      </c>
      <c r="D55" s="2">
        <f t="shared" si="0"/>
        <v>1.45</v>
      </c>
      <c r="E55" s="2">
        <f t="shared" si="1"/>
        <v>9.6715</v>
      </c>
      <c r="F55" s="2">
        <v>146</v>
      </c>
      <c r="G55" s="1">
        <v>1</v>
      </c>
      <c r="H55" s="1">
        <v>1</v>
      </c>
      <c r="I55" s="2">
        <f t="shared" si="3"/>
        <v>1</v>
      </c>
      <c r="J55" s="2">
        <f t="shared" si="2"/>
        <v>6.67</v>
      </c>
    </row>
    <row r="56" spans="1:10">
      <c r="A56" s="2">
        <v>47</v>
      </c>
      <c r="B56" s="1">
        <v>1.7</v>
      </c>
      <c r="C56" s="1">
        <v>1.7</v>
      </c>
      <c r="D56" s="2">
        <f t="shared" si="0"/>
        <v>1.7</v>
      </c>
      <c r="E56" s="2">
        <f t="shared" si="1"/>
        <v>11.339</v>
      </c>
      <c r="F56" s="2">
        <v>147</v>
      </c>
      <c r="G56" s="1">
        <v>1.8</v>
      </c>
      <c r="H56" s="1">
        <v>1.3</v>
      </c>
      <c r="I56" s="2">
        <f t="shared" si="3"/>
        <v>1.55</v>
      </c>
      <c r="J56" s="2">
        <f t="shared" si="2"/>
        <v>10.3385</v>
      </c>
    </row>
    <row r="57" spans="1:10">
      <c r="A57" s="2">
        <v>48</v>
      </c>
      <c r="B57" s="1">
        <v>2</v>
      </c>
      <c r="C57" s="1">
        <v>2</v>
      </c>
      <c r="D57" s="2">
        <f t="shared" si="0"/>
        <v>2</v>
      </c>
      <c r="E57" s="2">
        <f t="shared" si="1"/>
        <v>13.34</v>
      </c>
      <c r="F57" s="2">
        <v>148</v>
      </c>
      <c r="G57" s="1">
        <v>1</v>
      </c>
      <c r="H57" s="1">
        <v>1</v>
      </c>
      <c r="I57" s="2">
        <f t="shared" si="3"/>
        <v>1</v>
      </c>
      <c r="J57" s="2">
        <f t="shared" si="2"/>
        <v>6.67</v>
      </c>
    </row>
    <row r="58" spans="1:10">
      <c r="A58" s="2">
        <v>49</v>
      </c>
      <c r="B58" s="1">
        <v>1.4</v>
      </c>
      <c r="C58" s="1">
        <v>1.4</v>
      </c>
      <c r="D58" s="2">
        <f t="shared" si="0"/>
        <v>1.4</v>
      </c>
      <c r="E58" s="2">
        <f t="shared" si="1"/>
        <v>9.3379999999999992</v>
      </c>
      <c r="F58" s="2">
        <v>149</v>
      </c>
      <c r="G58" s="1">
        <v>1.3</v>
      </c>
      <c r="H58" s="1">
        <v>1.1000000000000001</v>
      </c>
      <c r="I58" s="2">
        <f t="shared" si="3"/>
        <v>1.2000000000000002</v>
      </c>
      <c r="J58" s="2">
        <f t="shared" si="2"/>
        <v>8.0040000000000013</v>
      </c>
    </row>
    <row r="59" spans="1:10">
      <c r="A59" s="2">
        <v>50</v>
      </c>
      <c r="B59" s="1">
        <v>1.2</v>
      </c>
      <c r="C59" s="1">
        <v>1.2</v>
      </c>
      <c r="D59" s="2">
        <f t="shared" si="0"/>
        <v>1.2</v>
      </c>
      <c r="E59" s="2">
        <f t="shared" si="1"/>
        <v>8.0039999999999996</v>
      </c>
      <c r="F59" s="2">
        <v>150</v>
      </c>
      <c r="G59" s="1">
        <v>1.2</v>
      </c>
      <c r="H59" s="1">
        <v>1.1000000000000001</v>
      </c>
      <c r="I59" s="2">
        <f t="shared" si="3"/>
        <v>1.1499999999999999</v>
      </c>
      <c r="J59" s="2">
        <f t="shared" si="2"/>
        <v>7.6704999999999997</v>
      </c>
    </row>
    <row r="60" spans="1:10">
      <c r="A60" s="2">
        <v>51</v>
      </c>
      <c r="B60" s="1">
        <v>1.2</v>
      </c>
      <c r="C60" s="1">
        <v>1.1000000000000001</v>
      </c>
      <c r="D60" s="2">
        <f t="shared" si="0"/>
        <v>1.1499999999999999</v>
      </c>
      <c r="E60" s="2">
        <f t="shared" si="1"/>
        <v>7.6704999999999997</v>
      </c>
      <c r="F60" s="2">
        <v>151</v>
      </c>
      <c r="G60" s="1">
        <v>1.2</v>
      </c>
      <c r="H60" s="1">
        <v>1.1000000000000001</v>
      </c>
      <c r="I60" s="2">
        <f t="shared" si="3"/>
        <v>1.1499999999999999</v>
      </c>
      <c r="J60" s="2">
        <f t="shared" si="2"/>
        <v>7.6704999999999997</v>
      </c>
    </row>
    <row r="61" spans="1:10">
      <c r="A61" s="2">
        <v>52</v>
      </c>
      <c r="B61" s="1">
        <v>1.3</v>
      </c>
      <c r="C61" s="1">
        <v>1.2</v>
      </c>
      <c r="D61" s="2">
        <f t="shared" si="0"/>
        <v>1.25</v>
      </c>
      <c r="E61" s="2">
        <f t="shared" si="1"/>
        <v>8.3375000000000004</v>
      </c>
      <c r="F61" s="2">
        <v>152</v>
      </c>
      <c r="G61" s="1">
        <v>1.3</v>
      </c>
      <c r="H61" s="1">
        <v>1.1000000000000001</v>
      </c>
      <c r="I61" s="2">
        <f t="shared" si="3"/>
        <v>1.2000000000000002</v>
      </c>
      <c r="J61" s="2">
        <f t="shared" si="2"/>
        <v>8.0040000000000013</v>
      </c>
    </row>
    <row r="62" spans="1:10">
      <c r="A62" s="2">
        <v>53</v>
      </c>
      <c r="B62" s="1">
        <v>2</v>
      </c>
      <c r="C62" s="1">
        <v>1.5</v>
      </c>
      <c r="D62" s="2">
        <f t="shared" si="0"/>
        <v>1.75</v>
      </c>
      <c r="E62" s="2">
        <f t="shared" si="1"/>
        <v>11.672499999999999</v>
      </c>
      <c r="F62" s="2">
        <v>153</v>
      </c>
      <c r="G62" s="1">
        <v>2</v>
      </c>
      <c r="H62" s="1">
        <v>2</v>
      </c>
      <c r="I62" s="2">
        <f t="shared" si="3"/>
        <v>2</v>
      </c>
      <c r="J62" s="2">
        <f t="shared" si="2"/>
        <v>13.34</v>
      </c>
    </row>
    <row r="63" spans="1:10">
      <c r="A63" s="2">
        <v>54</v>
      </c>
      <c r="B63" s="1">
        <v>1.2</v>
      </c>
      <c r="C63" s="1">
        <v>1.1000000000000001</v>
      </c>
      <c r="D63" s="2">
        <f t="shared" si="0"/>
        <v>1.1499999999999999</v>
      </c>
      <c r="E63" s="2">
        <f t="shared" si="1"/>
        <v>7.6704999999999997</v>
      </c>
      <c r="F63" s="2">
        <v>154</v>
      </c>
      <c r="G63" s="1">
        <v>1</v>
      </c>
      <c r="H63" s="1">
        <v>1</v>
      </c>
      <c r="I63" s="2">
        <f t="shared" si="3"/>
        <v>1</v>
      </c>
      <c r="J63" s="2">
        <f t="shared" si="2"/>
        <v>6.67</v>
      </c>
    </row>
    <row r="64" spans="1:10">
      <c r="A64" s="2">
        <v>55</v>
      </c>
      <c r="B64" s="1">
        <v>1.1000000000000001</v>
      </c>
      <c r="C64" s="1">
        <v>1.1000000000000001</v>
      </c>
      <c r="D64" s="2">
        <f t="shared" si="0"/>
        <v>1.1000000000000001</v>
      </c>
      <c r="E64" s="2">
        <f t="shared" si="1"/>
        <v>7.3370000000000006</v>
      </c>
      <c r="F64" s="2">
        <v>155</v>
      </c>
      <c r="G64" s="1">
        <v>1.5</v>
      </c>
      <c r="H64" s="1">
        <v>1.4</v>
      </c>
      <c r="I64" s="2">
        <f t="shared" si="3"/>
        <v>1.45</v>
      </c>
      <c r="J64" s="2">
        <f t="shared" si="2"/>
        <v>9.6715</v>
      </c>
    </row>
    <row r="65" spans="1:10">
      <c r="A65" s="2">
        <v>56</v>
      </c>
      <c r="B65" s="1">
        <v>1.2</v>
      </c>
      <c r="C65" s="1">
        <v>1.1000000000000001</v>
      </c>
      <c r="D65" s="2">
        <f t="shared" si="0"/>
        <v>1.1499999999999999</v>
      </c>
      <c r="E65" s="2">
        <f t="shared" si="1"/>
        <v>7.6704999999999997</v>
      </c>
      <c r="F65" s="2">
        <v>156</v>
      </c>
      <c r="G65" s="1">
        <v>1.1000000000000001</v>
      </c>
      <c r="H65" s="1">
        <v>1</v>
      </c>
      <c r="I65" s="2">
        <f t="shared" si="3"/>
        <v>1.05</v>
      </c>
      <c r="J65" s="2">
        <f t="shared" si="2"/>
        <v>7.0034999999999998</v>
      </c>
    </row>
    <row r="66" spans="1:10">
      <c r="A66" s="2">
        <v>57</v>
      </c>
      <c r="B66" s="1">
        <v>1.1000000000000001</v>
      </c>
      <c r="C66" s="1">
        <v>1.1000000000000001</v>
      </c>
      <c r="D66" s="2">
        <f t="shared" si="0"/>
        <v>1.1000000000000001</v>
      </c>
      <c r="E66" s="2">
        <f t="shared" si="1"/>
        <v>7.3370000000000006</v>
      </c>
      <c r="F66" s="2">
        <v>157</v>
      </c>
      <c r="G66" s="1">
        <v>2.1</v>
      </c>
      <c r="H66" s="1">
        <v>2</v>
      </c>
      <c r="I66" s="2">
        <f t="shared" si="3"/>
        <v>2.0499999999999998</v>
      </c>
      <c r="J66" s="2">
        <f t="shared" si="2"/>
        <v>13.673499999999999</v>
      </c>
    </row>
    <row r="67" spans="1:10">
      <c r="A67" s="2">
        <v>58</v>
      </c>
      <c r="B67" s="1">
        <v>1.7</v>
      </c>
      <c r="C67" s="1">
        <v>1.7</v>
      </c>
      <c r="D67" s="2">
        <f t="shared" si="0"/>
        <v>1.7</v>
      </c>
      <c r="E67" s="2">
        <f t="shared" si="1"/>
        <v>11.339</v>
      </c>
      <c r="F67" s="2">
        <v>158</v>
      </c>
      <c r="G67" s="1">
        <v>1.2</v>
      </c>
      <c r="H67" s="1">
        <v>1.2</v>
      </c>
      <c r="I67" s="2">
        <f t="shared" si="3"/>
        <v>1.2</v>
      </c>
      <c r="J67" s="2">
        <f t="shared" si="2"/>
        <v>8.0039999999999996</v>
      </c>
    </row>
    <row r="68" spans="1:10">
      <c r="A68" s="2">
        <v>59</v>
      </c>
      <c r="B68" s="1">
        <v>1.2</v>
      </c>
      <c r="C68" s="1">
        <v>1</v>
      </c>
      <c r="D68" s="2">
        <f t="shared" si="0"/>
        <v>1.1000000000000001</v>
      </c>
      <c r="E68" s="2">
        <f t="shared" si="1"/>
        <v>7.3370000000000006</v>
      </c>
      <c r="F68" s="2">
        <v>159</v>
      </c>
      <c r="G68" s="1">
        <v>1.1000000000000001</v>
      </c>
      <c r="H68" s="1">
        <v>1.1000000000000001</v>
      </c>
      <c r="I68" s="2">
        <f t="shared" si="3"/>
        <v>1.1000000000000001</v>
      </c>
      <c r="J68" s="2">
        <f t="shared" si="2"/>
        <v>7.3370000000000006</v>
      </c>
    </row>
    <row r="69" spans="1:10">
      <c r="A69" s="2">
        <v>60</v>
      </c>
      <c r="B69" s="1">
        <v>1.1000000000000001</v>
      </c>
      <c r="C69" s="1">
        <v>1.1000000000000001</v>
      </c>
      <c r="D69" s="2">
        <f t="shared" si="0"/>
        <v>1.1000000000000001</v>
      </c>
      <c r="E69" s="2">
        <f t="shared" si="1"/>
        <v>7.3370000000000006</v>
      </c>
      <c r="F69" s="2">
        <v>160</v>
      </c>
      <c r="G69" s="1">
        <v>1.1000000000000001</v>
      </c>
      <c r="H69" s="1">
        <v>1</v>
      </c>
      <c r="I69" s="2">
        <f t="shared" si="3"/>
        <v>1.05</v>
      </c>
      <c r="J69" s="2">
        <f t="shared" si="2"/>
        <v>7.0034999999999998</v>
      </c>
    </row>
    <row r="70" spans="1:10">
      <c r="A70" s="2">
        <v>61</v>
      </c>
      <c r="B70" s="1">
        <v>1</v>
      </c>
      <c r="C70" s="1">
        <v>0.8</v>
      </c>
      <c r="D70" s="2">
        <f t="shared" si="0"/>
        <v>0.9</v>
      </c>
      <c r="E70" s="2">
        <f t="shared" si="1"/>
        <v>6.0030000000000001</v>
      </c>
      <c r="F70" s="2">
        <v>161</v>
      </c>
      <c r="G70" s="1">
        <v>1.6</v>
      </c>
      <c r="H70" s="1">
        <v>1.5</v>
      </c>
      <c r="I70" s="2">
        <f t="shared" si="3"/>
        <v>1.55</v>
      </c>
      <c r="J70" s="2">
        <f t="shared" si="2"/>
        <v>10.3385</v>
      </c>
    </row>
    <row r="71" spans="1:10">
      <c r="A71" s="2">
        <v>62</v>
      </c>
      <c r="B71" s="1">
        <v>1.1000000000000001</v>
      </c>
      <c r="C71" s="1">
        <v>1.1000000000000001</v>
      </c>
      <c r="D71" s="2">
        <f t="shared" si="0"/>
        <v>1.1000000000000001</v>
      </c>
      <c r="E71" s="2">
        <f t="shared" si="1"/>
        <v>7.3370000000000006</v>
      </c>
      <c r="F71" s="2">
        <v>162</v>
      </c>
      <c r="G71" s="1">
        <v>1.8</v>
      </c>
      <c r="H71" s="1">
        <v>1.4</v>
      </c>
      <c r="I71" s="2">
        <f t="shared" si="3"/>
        <v>1.6</v>
      </c>
      <c r="J71" s="2">
        <f t="shared" si="2"/>
        <v>10.672000000000001</v>
      </c>
    </row>
    <row r="72" spans="1:10">
      <c r="A72" s="2">
        <v>63</v>
      </c>
      <c r="B72" s="1">
        <v>1</v>
      </c>
      <c r="C72" s="1">
        <v>1</v>
      </c>
      <c r="D72" s="2">
        <f t="shared" si="0"/>
        <v>1</v>
      </c>
      <c r="E72" s="2">
        <f t="shared" si="1"/>
        <v>6.67</v>
      </c>
      <c r="F72" s="2">
        <v>163</v>
      </c>
      <c r="G72" s="1">
        <v>2</v>
      </c>
      <c r="H72" s="1">
        <v>1.1000000000000001</v>
      </c>
      <c r="I72" s="2">
        <f t="shared" si="3"/>
        <v>1.55</v>
      </c>
      <c r="J72" s="2">
        <f t="shared" si="2"/>
        <v>10.3385</v>
      </c>
    </row>
    <row r="73" spans="1:10">
      <c r="A73" s="2">
        <v>64</v>
      </c>
      <c r="B73" s="1">
        <v>1.1000000000000001</v>
      </c>
      <c r="C73" s="1">
        <v>1.1000000000000001</v>
      </c>
      <c r="D73" s="2">
        <f t="shared" si="0"/>
        <v>1.1000000000000001</v>
      </c>
      <c r="E73" s="2">
        <f t="shared" si="1"/>
        <v>7.3370000000000006</v>
      </c>
      <c r="F73" s="2">
        <v>164</v>
      </c>
      <c r="G73" s="1">
        <v>1.1000000000000001</v>
      </c>
      <c r="H73" s="1">
        <v>1</v>
      </c>
      <c r="I73" s="2">
        <f t="shared" si="3"/>
        <v>1.05</v>
      </c>
      <c r="J73" s="2">
        <f t="shared" si="2"/>
        <v>7.0034999999999998</v>
      </c>
    </row>
    <row r="74" spans="1:10">
      <c r="A74" s="2">
        <v>65</v>
      </c>
      <c r="B74" s="1">
        <v>1.4</v>
      </c>
      <c r="C74" s="1">
        <v>1.3</v>
      </c>
      <c r="D74" s="2">
        <f t="shared" si="0"/>
        <v>1.35</v>
      </c>
      <c r="E74" s="2">
        <f t="shared" si="1"/>
        <v>9.0045000000000002</v>
      </c>
      <c r="F74" s="2">
        <v>165</v>
      </c>
      <c r="G74" s="1">
        <v>1</v>
      </c>
      <c r="H74" s="1">
        <v>1</v>
      </c>
      <c r="I74" s="2">
        <f t="shared" si="3"/>
        <v>1</v>
      </c>
      <c r="J74" s="2">
        <f t="shared" si="2"/>
        <v>6.67</v>
      </c>
    </row>
    <row r="75" spans="1:10">
      <c r="A75" s="2">
        <v>66</v>
      </c>
      <c r="B75" s="1">
        <v>1.1000000000000001</v>
      </c>
      <c r="C75" s="1">
        <v>1</v>
      </c>
      <c r="D75" s="2">
        <f t="shared" ref="D75:D109" si="4">(B75+C75)/2</f>
        <v>1.05</v>
      </c>
      <c r="E75" s="2">
        <f t="shared" ref="E75:E109" si="5">D75*6.67</f>
        <v>7.0034999999999998</v>
      </c>
      <c r="F75" s="2">
        <v>166</v>
      </c>
      <c r="G75" s="1">
        <v>1</v>
      </c>
      <c r="H75" s="1">
        <v>1</v>
      </c>
      <c r="I75" s="2">
        <f t="shared" si="3"/>
        <v>1</v>
      </c>
      <c r="J75" s="2">
        <f t="shared" ref="J75:J109" si="6">I75*6.67</f>
        <v>6.67</v>
      </c>
    </row>
    <row r="76" spans="1:10">
      <c r="A76" s="2">
        <v>67</v>
      </c>
      <c r="B76" s="1">
        <v>2</v>
      </c>
      <c r="C76" s="1">
        <v>1.4</v>
      </c>
      <c r="D76" s="2">
        <f t="shared" si="4"/>
        <v>1.7</v>
      </c>
      <c r="E76" s="2">
        <f t="shared" si="5"/>
        <v>11.339</v>
      </c>
      <c r="F76" s="2">
        <v>167</v>
      </c>
      <c r="G76" s="1">
        <v>1</v>
      </c>
      <c r="H76" s="1">
        <v>1</v>
      </c>
      <c r="I76" s="2">
        <f t="shared" si="3"/>
        <v>1</v>
      </c>
      <c r="J76" s="2">
        <f t="shared" si="6"/>
        <v>6.67</v>
      </c>
    </row>
    <row r="77" spans="1:10">
      <c r="A77" s="2">
        <v>68</v>
      </c>
      <c r="B77" s="1">
        <v>1.2</v>
      </c>
      <c r="C77" s="1">
        <v>1.2</v>
      </c>
      <c r="D77" s="2">
        <f t="shared" si="4"/>
        <v>1.2</v>
      </c>
      <c r="E77" s="2">
        <f t="shared" si="5"/>
        <v>8.0039999999999996</v>
      </c>
      <c r="F77" s="2">
        <v>168</v>
      </c>
      <c r="G77" s="1">
        <v>1</v>
      </c>
      <c r="H77" s="1">
        <v>1</v>
      </c>
      <c r="I77" s="2">
        <f t="shared" si="3"/>
        <v>1</v>
      </c>
      <c r="J77" s="2">
        <f t="shared" si="6"/>
        <v>6.67</v>
      </c>
    </row>
    <row r="78" spans="1:10">
      <c r="A78" s="2">
        <v>69</v>
      </c>
      <c r="B78" s="1">
        <v>1.2</v>
      </c>
      <c r="C78" s="1">
        <v>1.1000000000000001</v>
      </c>
      <c r="D78" s="2">
        <f t="shared" si="4"/>
        <v>1.1499999999999999</v>
      </c>
      <c r="E78" s="2">
        <f t="shared" si="5"/>
        <v>7.6704999999999997</v>
      </c>
      <c r="F78" s="2">
        <v>169</v>
      </c>
      <c r="G78" s="1">
        <v>1.2</v>
      </c>
      <c r="H78" s="1">
        <v>1.1000000000000001</v>
      </c>
      <c r="I78" s="2">
        <f t="shared" ref="I78:I109" si="7">(G78+H78)/2</f>
        <v>1.1499999999999999</v>
      </c>
      <c r="J78" s="2">
        <f t="shared" si="6"/>
        <v>7.6704999999999997</v>
      </c>
    </row>
    <row r="79" spans="1:10">
      <c r="A79" s="2">
        <v>70</v>
      </c>
      <c r="B79" s="1">
        <v>1.8</v>
      </c>
      <c r="C79" s="1">
        <v>1.7</v>
      </c>
      <c r="D79" s="2">
        <f t="shared" si="4"/>
        <v>1.75</v>
      </c>
      <c r="E79" s="2">
        <f t="shared" si="5"/>
        <v>11.672499999999999</v>
      </c>
      <c r="F79" s="2">
        <v>170</v>
      </c>
      <c r="G79" s="1">
        <v>1</v>
      </c>
      <c r="H79" s="1">
        <v>1</v>
      </c>
      <c r="I79" s="2">
        <f t="shared" si="7"/>
        <v>1</v>
      </c>
      <c r="J79" s="2">
        <f t="shared" si="6"/>
        <v>6.67</v>
      </c>
    </row>
    <row r="80" spans="1:10">
      <c r="A80" s="2">
        <v>71</v>
      </c>
      <c r="B80" s="1">
        <v>1.2</v>
      </c>
      <c r="C80" s="1">
        <v>1.2</v>
      </c>
      <c r="D80" s="2">
        <f t="shared" si="4"/>
        <v>1.2</v>
      </c>
      <c r="E80" s="2">
        <f t="shared" si="5"/>
        <v>8.0039999999999996</v>
      </c>
      <c r="F80" s="2">
        <v>171</v>
      </c>
      <c r="G80" s="1">
        <v>1.2</v>
      </c>
      <c r="H80" s="1">
        <v>1</v>
      </c>
      <c r="I80" s="2">
        <f t="shared" si="7"/>
        <v>1.1000000000000001</v>
      </c>
      <c r="J80" s="2">
        <f t="shared" si="6"/>
        <v>7.3370000000000006</v>
      </c>
    </row>
    <row r="81" spans="1:10">
      <c r="A81" s="2">
        <v>72</v>
      </c>
      <c r="B81" s="1">
        <v>1</v>
      </c>
      <c r="C81" s="1">
        <v>1</v>
      </c>
      <c r="D81" s="2">
        <f t="shared" si="4"/>
        <v>1</v>
      </c>
      <c r="E81" s="2">
        <f t="shared" si="5"/>
        <v>6.67</v>
      </c>
      <c r="F81" s="2">
        <v>172</v>
      </c>
      <c r="G81" s="1">
        <v>1</v>
      </c>
      <c r="H81" s="1">
        <v>1</v>
      </c>
      <c r="I81" s="2">
        <f t="shared" si="7"/>
        <v>1</v>
      </c>
      <c r="J81" s="2">
        <f t="shared" si="6"/>
        <v>6.67</v>
      </c>
    </row>
    <row r="82" spans="1:10">
      <c r="A82" s="2">
        <v>73</v>
      </c>
      <c r="B82" s="1">
        <v>1</v>
      </c>
      <c r="C82" s="1">
        <v>1</v>
      </c>
      <c r="D82" s="2">
        <f t="shared" si="4"/>
        <v>1</v>
      </c>
      <c r="E82" s="2">
        <f t="shared" si="5"/>
        <v>6.67</v>
      </c>
      <c r="F82" s="2">
        <v>173</v>
      </c>
      <c r="G82" s="1">
        <v>1.1000000000000001</v>
      </c>
      <c r="H82" s="1">
        <v>1</v>
      </c>
      <c r="I82" s="2">
        <f t="shared" si="7"/>
        <v>1.05</v>
      </c>
      <c r="J82" s="2">
        <f t="shared" si="6"/>
        <v>7.0034999999999998</v>
      </c>
    </row>
    <row r="83" spans="1:10">
      <c r="A83" s="2">
        <v>74</v>
      </c>
      <c r="B83" s="1">
        <v>1.3</v>
      </c>
      <c r="C83" s="1">
        <v>1.3</v>
      </c>
      <c r="D83" s="2">
        <f t="shared" si="4"/>
        <v>1.3</v>
      </c>
      <c r="E83" s="2">
        <f t="shared" si="5"/>
        <v>8.6709999999999994</v>
      </c>
      <c r="F83" s="2">
        <v>174</v>
      </c>
      <c r="G83" s="1">
        <v>2</v>
      </c>
      <c r="H83" s="1">
        <v>1.6</v>
      </c>
      <c r="I83" s="2">
        <f t="shared" si="7"/>
        <v>1.8</v>
      </c>
      <c r="J83" s="2">
        <f t="shared" si="6"/>
        <v>12.006</v>
      </c>
    </row>
    <row r="84" spans="1:10">
      <c r="A84" s="2">
        <v>75</v>
      </c>
      <c r="B84" s="1">
        <v>1.1000000000000001</v>
      </c>
      <c r="C84" s="1">
        <v>1.1000000000000001</v>
      </c>
      <c r="D84" s="2">
        <f t="shared" si="4"/>
        <v>1.1000000000000001</v>
      </c>
      <c r="E84" s="2">
        <f t="shared" si="5"/>
        <v>7.3370000000000006</v>
      </c>
      <c r="F84" s="2">
        <v>175</v>
      </c>
      <c r="G84" s="1">
        <v>1.3</v>
      </c>
      <c r="H84" s="1">
        <v>1.2</v>
      </c>
      <c r="I84" s="2">
        <f t="shared" si="7"/>
        <v>1.25</v>
      </c>
      <c r="J84" s="2">
        <f t="shared" si="6"/>
        <v>8.3375000000000004</v>
      </c>
    </row>
    <row r="85" spans="1:10">
      <c r="A85" s="2">
        <v>76</v>
      </c>
      <c r="B85" s="1">
        <v>1.2</v>
      </c>
      <c r="C85" s="1">
        <v>1.2</v>
      </c>
      <c r="D85" s="2">
        <f t="shared" si="4"/>
        <v>1.2</v>
      </c>
      <c r="E85" s="2">
        <f t="shared" si="5"/>
        <v>8.0039999999999996</v>
      </c>
      <c r="F85" s="2">
        <v>176</v>
      </c>
      <c r="G85" s="1">
        <v>1.6</v>
      </c>
      <c r="H85" s="1">
        <v>1.6</v>
      </c>
      <c r="I85" s="2">
        <f t="shared" si="7"/>
        <v>1.6</v>
      </c>
      <c r="J85" s="2">
        <f t="shared" si="6"/>
        <v>10.672000000000001</v>
      </c>
    </row>
    <row r="86" spans="1:10">
      <c r="A86" s="2">
        <v>77</v>
      </c>
      <c r="B86" s="1">
        <v>1.1000000000000001</v>
      </c>
      <c r="C86" s="1">
        <v>1.1000000000000001</v>
      </c>
      <c r="D86" s="2">
        <f t="shared" si="4"/>
        <v>1.1000000000000001</v>
      </c>
      <c r="E86" s="2">
        <f t="shared" si="5"/>
        <v>7.3370000000000006</v>
      </c>
      <c r="F86" s="2">
        <v>177</v>
      </c>
      <c r="G86" s="1">
        <v>1.4</v>
      </c>
      <c r="H86" s="1">
        <v>1.1000000000000001</v>
      </c>
      <c r="I86" s="2">
        <f t="shared" si="7"/>
        <v>1.25</v>
      </c>
      <c r="J86" s="2">
        <f t="shared" si="6"/>
        <v>8.3375000000000004</v>
      </c>
    </row>
    <row r="87" spans="1:10">
      <c r="A87" s="2">
        <v>78</v>
      </c>
      <c r="B87" s="1">
        <v>1.2</v>
      </c>
      <c r="C87" s="1">
        <v>1.1000000000000001</v>
      </c>
      <c r="D87" s="2">
        <f t="shared" si="4"/>
        <v>1.1499999999999999</v>
      </c>
      <c r="E87" s="2">
        <f t="shared" si="5"/>
        <v>7.6704999999999997</v>
      </c>
      <c r="F87" s="2">
        <v>178</v>
      </c>
      <c r="G87" s="1">
        <v>1.1000000000000001</v>
      </c>
      <c r="H87" s="1">
        <v>1</v>
      </c>
      <c r="I87" s="2">
        <f t="shared" si="7"/>
        <v>1.05</v>
      </c>
      <c r="J87" s="2">
        <f t="shared" si="6"/>
        <v>7.0034999999999998</v>
      </c>
    </row>
    <row r="88" spans="1:10">
      <c r="A88" s="2">
        <v>79</v>
      </c>
      <c r="B88" s="1">
        <v>1.3</v>
      </c>
      <c r="C88" s="1">
        <v>1.2</v>
      </c>
      <c r="D88" s="2">
        <f t="shared" si="4"/>
        <v>1.25</v>
      </c>
      <c r="E88" s="2">
        <f t="shared" si="5"/>
        <v>8.3375000000000004</v>
      </c>
      <c r="F88" s="2">
        <v>179</v>
      </c>
      <c r="G88" s="1">
        <v>1.3</v>
      </c>
      <c r="H88" s="1">
        <v>1.3</v>
      </c>
      <c r="I88" s="2">
        <f t="shared" si="7"/>
        <v>1.3</v>
      </c>
      <c r="J88" s="2">
        <f t="shared" si="6"/>
        <v>8.6709999999999994</v>
      </c>
    </row>
    <row r="89" spans="1:10">
      <c r="A89" s="2">
        <v>80</v>
      </c>
      <c r="B89" s="1">
        <v>1.9</v>
      </c>
      <c r="C89" s="1">
        <v>1.9</v>
      </c>
      <c r="D89" s="2">
        <f t="shared" si="4"/>
        <v>1.9</v>
      </c>
      <c r="E89" s="2">
        <f t="shared" si="5"/>
        <v>12.673</v>
      </c>
      <c r="F89" s="2">
        <v>180</v>
      </c>
      <c r="G89" s="1">
        <v>1.2</v>
      </c>
      <c r="H89" s="1">
        <v>1.2</v>
      </c>
      <c r="I89" s="2">
        <f t="shared" si="7"/>
        <v>1.2</v>
      </c>
      <c r="J89" s="2">
        <f t="shared" si="6"/>
        <v>8.0039999999999996</v>
      </c>
    </row>
    <row r="90" spans="1:10">
      <c r="A90" s="2">
        <v>81</v>
      </c>
      <c r="B90" s="1">
        <v>1.2</v>
      </c>
      <c r="C90" s="1">
        <v>1.1000000000000001</v>
      </c>
      <c r="D90" s="2">
        <f t="shared" si="4"/>
        <v>1.1499999999999999</v>
      </c>
      <c r="E90" s="2">
        <f t="shared" si="5"/>
        <v>7.6704999999999997</v>
      </c>
      <c r="F90" s="2">
        <v>181</v>
      </c>
      <c r="G90" s="1">
        <v>1.3</v>
      </c>
      <c r="H90" s="1">
        <v>1.2</v>
      </c>
      <c r="I90" s="2">
        <f t="shared" si="7"/>
        <v>1.25</v>
      </c>
      <c r="J90" s="2">
        <f t="shared" si="6"/>
        <v>8.3375000000000004</v>
      </c>
    </row>
    <row r="91" spans="1:10">
      <c r="A91" s="2">
        <v>82</v>
      </c>
      <c r="B91" s="1">
        <v>1.2</v>
      </c>
      <c r="C91" s="1">
        <v>1.1000000000000001</v>
      </c>
      <c r="D91" s="2">
        <f t="shared" si="4"/>
        <v>1.1499999999999999</v>
      </c>
      <c r="E91" s="2">
        <f t="shared" si="5"/>
        <v>7.6704999999999997</v>
      </c>
      <c r="F91" s="2">
        <v>182</v>
      </c>
      <c r="G91" s="1">
        <v>1.3</v>
      </c>
      <c r="H91" s="1">
        <v>1</v>
      </c>
      <c r="I91" s="2">
        <f t="shared" si="7"/>
        <v>1.1499999999999999</v>
      </c>
      <c r="J91" s="2">
        <f t="shared" si="6"/>
        <v>7.6704999999999997</v>
      </c>
    </row>
    <row r="92" spans="1:10">
      <c r="A92" s="2">
        <v>83</v>
      </c>
      <c r="B92" s="1">
        <v>2</v>
      </c>
      <c r="C92" s="1">
        <v>2</v>
      </c>
      <c r="D92" s="2">
        <f t="shared" si="4"/>
        <v>2</v>
      </c>
      <c r="E92" s="2">
        <f t="shared" si="5"/>
        <v>13.34</v>
      </c>
      <c r="F92" s="2">
        <v>183</v>
      </c>
      <c r="G92" s="1">
        <v>1.5</v>
      </c>
      <c r="H92" s="1">
        <v>1.1000000000000001</v>
      </c>
      <c r="I92" s="2">
        <f t="shared" si="7"/>
        <v>1.3</v>
      </c>
      <c r="J92" s="2">
        <f t="shared" si="6"/>
        <v>8.6709999999999994</v>
      </c>
    </row>
    <row r="93" spans="1:10">
      <c r="A93" s="2">
        <v>84</v>
      </c>
      <c r="B93" s="1">
        <v>2.5</v>
      </c>
      <c r="C93" s="1">
        <v>1.4</v>
      </c>
      <c r="D93" s="2">
        <f t="shared" si="4"/>
        <v>1.95</v>
      </c>
      <c r="E93" s="2">
        <f t="shared" si="5"/>
        <v>13.006499999999999</v>
      </c>
      <c r="F93" s="2">
        <v>184</v>
      </c>
      <c r="G93" s="1">
        <v>1.3</v>
      </c>
      <c r="H93" s="1">
        <v>1.2</v>
      </c>
      <c r="I93" s="2">
        <f t="shared" si="7"/>
        <v>1.25</v>
      </c>
      <c r="J93" s="2">
        <f t="shared" si="6"/>
        <v>8.3375000000000004</v>
      </c>
    </row>
    <row r="94" spans="1:10">
      <c r="A94" s="2">
        <v>85</v>
      </c>
      <c r="B94" s="1">
        <v>1.5</v>
      </c>
      <c r="C94" s="1">
        <v>1.3</v>
      </c>
      <c r="D94" s="2">
        <f t="shared" si="4"/>
        <v>1.4</v>
      </c>
      <c r="E94" s="2">
        <f t="shared" si="5"/>
        <v>9.3379999999999992</v>
      </c>
      <c r="F94" s="2">
        <v>185</v>
      </c>
      <c r="G94" s="1">
        <v>1.4</v>
      </c>
      <c r="H94" s="1">
        <v>1.2</v>
      </c>
      <c r="I94" s="2">
        <f t="shared" si="7"/>
        <v>1.2999999999999998</v>
      </c>
      <c r="J94" s="2">
        <f t="shared" si="6"/>
        <v>8.6709999999999994</v>
      </c>
    </row>
    <row r="95" spans="1:10">
      <c r="A95" s="2">
        <v>86</v>
      </c>
      <c r="B95" s="1">
        <v>2</v>
      </c>
      <c r="C95" s="1">
        <v>1.3</v>
      </c>
      <c r="D95" s="2">
        <f t="shared" si="4"/>
        <v>1.65</v>
      </c>
      <c r="E95" s="2">
        <f t="shared" si="5"/>
        <v>11.0055</v>
      </c>
      <c r="F95" s="2">
        <v>186</v>
      </c>
      <c r="G95" s="1">
        <v>1.3</v>
      </c>
      <c r="H95" s="1">
        <v>1.3</v>
      </c>
      <c r="I95" s="2">
        <f t="shared" si="7"/>
        <v>1.3</v>
      </c>
      <c r="J95" s="2">
        <f t="shared" si="6"/>
        <v>8.6709999999999994</v>
      </c>
    </row>
    <row r="96" spans="1:10">
      <c r="A96" s="2">
        <v>87</v>
      </c>
      <c r="B96" s="1">
        <v>1.3</v>
      </c>
      <c r="C96" s="1">
        <v>1.2</v>
      </c>
      <c r="D96" s="2">
        <f t="shared" si="4"/>
        <v>1.25</v>
      </c>
      <c r="E96" s="2">
        <f t="shared" si="5"/>
        <v>8.3375000000000004</v>
      </c>
      <c r="F96" s="2">
        <v>187</v>
      </c>
      <c r="G96" s="1">
        <v>1.4</v>
      </c>
      <c r="H96" s="1">
        <v>1.2</v>
      </c>
      <c r="I96" s="2">
        <f t="shared" si="7"/>
        <v>1.2999999999999998</v>
      </c>
      <c r="J96" s="2">
        <f t="shared" si="6"/>
        <v>8.6709999999999994</v>
      </c>
    </row>
    <row r="97" spans="1:10">
      <c r="A97" s="2">
        <v>88</v>
      </c>
      <c r="B97" s="1">
        <v>1.4</v>
      </c>
      <c r="C97" s="1">
        <v>1.3</v>
      </c>
      <c r="D97" s="2">
        <f t="shared" si="4"/>
        <v>1.35</v>
      </c>
      <c r="E97" s="2">
        <f t="shared" si="5"/>
        <v>9.0045000000000002</v>
      </c>
      <c r="F97" s="2">
        <v>188</v>
      </c>
      <c r="G97" s="1">
        <v>1.3</v>
      </c>
      <c r="H97" s="1">
        <v>1.2</v>
      </c>
      <c r="I97" s="2">
        <f t="shared" si="7"/>
        <v>1.25</v>
      </c>
      <c r="J97" s="2">
        <f t="shared" si="6"/>
        <v>8.3375000000000004</v>
      </c>
    </row>
    <row r="98" spans="1:10">
      <c r="A98" s="2">
        <v>89</v>
      </c>
      <c r="B98" s="1">
        <v>1.3</v>
      </c>
      <c r="C98" s="1">
        <v>1</v>
      </c>
      <c r="D98" s="2">
        <f t="shared" si="4"/>
        <v>1.1499999999999999</v>
      </c>
      <c r="E98" s="2">
        <f t="shared" si="5"/>
        <v>7.6704999999999997</v>
      </c>
      <c r="F98" s="2">
        <v>189</v>
      </c>
      <c r="G98" s="1">
        <v>2</v>
      </c>
      <c r="H98" s="1">
        <v>2</v>
      </c>
      <c r="I98" s="2">
        <f t="shared" si="7"/>
        <v>2</v>
      </c>
      <c r="J98" s="2">
        <f t="shared" si="6"/>
        <v>13.34</v>
      </c>
    </row>
    <row r="99" spans="1:10">
      <c r="A99" s="2">
        <v>90</v>
      </c>
      <c r="B99" s="1">
        <v>1.3</v>
      </c>
      <c r="C99" s="1">
        <v>1.2</v>
      </c>
      <c r="D99" s="2">
        <f t="shared" si="4"/>
        <v>1.25</v>
      </c>
      <c r="E99" s="2">
        <f t="shared" si="5"/>
        <v>8.3375000000000004</v>
      </c>
      <c r="F99" s="2">
        <v>190</v>
      </c>
      <c r="G99" s="1">
        <v>1.5</v>
      </c>
      <c r="H99" s="1">
        <v>1.1000000000000001</v>
      </c>
      <c r="I99" s="2">
        <f t="shared" si="7"/>
        <v>1.3</v>
      </c>
      <c r="J99" s="2">
        <f t="shared" si="6"/>
        <v>8.6709999999999994</v>
      </c>
    </row>
    <row r="100" spans="1:10">
      <c r="A100" s="2">
        <v>91</v>
      </c>
      <c r="B100" s="1">
        <v>1.6</v>
      </c>
      <c r="C100" s="1">
        <v>1.2</v>
      </c>
      <c r="D100" s="2">
        <f t="shared" si="4"/>
        <v>1.4</v>
      </c>
      <c r="E100" s="2">
        <f t="shared" si="5"/>
        <v>9.3379999999999992</v>
      </c>
      <c r="F100" s="2">
        <v>191</v>
      </c>
      <c r="G100" s="1">
        <v>1.1000000000000001</v>
      </c>
      <c r="H100" s="1">
        <v>1.1000000000000001</v>
      </c>
      <c r="I100" s="2">
        <f t="shared" si="7"/>
        <v>1.1000000000000001</v>
      </c>
      <c r="J100" s="2">
        <f t="shared" si="6"/>
        <v>7.3370000000000006</v>
      </c>
    </row>
    <row r="101" spans="1:10">
      <c r="A101" s="2">
        <v>92</v>
      </c>
      <c r="B101" s="1">
        <v>1.1000000000000001</v>
      </c>
      <c r="C101" s="1">
        <v>1.1000000000000001</v>
      </c>
      <c r="D101" s="2">
        <f t="shared" si="4"/>
        <v>1.1000000000000001</v>
      </c>
      <c r="E101" s="2">
        <f t="shared" si="5"/>
        <v>7.3370000000000006</v>
      </c>
      <c r="F101" s="2">
        <v>192</v>
      </c>
      <c r="G101" s="1">
        <v>1.7</v>
      </c>
      <c r="H101" s="1">
        <v>1.4</v>
      </c>
      <c r="I101" s="2">
        <f t="shared" si="7"/>
        <v>1.5499999999999998</v>
      </c>
      <c r="J101" s="2">
        <f t="shared" si="6"/>
        <v>10.338499999999998</v>
      </c>
    </row>
    <row r="102" spans="1:10">
      <c r="A102" s="2">
        <v>93</v>
      </c>
      <c r="B102" s="1">
        <v>1</v>
      </c>
      <c r="C102" s="1">
        <v>0.9</v>
      </c>
      <c r="D102" s="2">
        <f t="shared" si="4"/>
        <v>0.95</v>
      </c>
      <c r="E102" s="2">
        <f t="shared" si="5"/>
        <v>6.3365</v>
      </c>
      <c r="F102" s="2">
        <v>193</v>
      </c>
      <c r="G102" s="1">
        <v>1</v>
      </c>
      <c r="H102" s="1">
        <v>1</v>
      </c>
      <c r="I102" s="2">
        <f t="shared" si="7"/>
        <v>1</v>
      </c>
      <c r="J102" s="2">
        <f t="shared" si="6"/>
        <v>6.67</v>
      </c>
    </row>
    <row r="103" spans="1:10">
      <c r="A103" s="2">
        <v>94</v>
      </c>
      <c r="B103" s="1">
        <v>1.3</v>
      </c>
      <c r="C103" s="1">
        <v>1</v>
      </c>
      <c r="D103" s="2">
        <f t="shared" si="4"/>
        <v>1.1499999999999999</v>
      </c>
      <c r="E103" s="2">
        <f t="shared" si="5"/>
        <v>7.6704999999999997</v>
      </c>
      <c r="F103" s="2">
        <v>194</v>
      </c>
      <c r="G103" s="1">
        <v>1</v>
      </c>
      <c r="H103" s="1">
        <v>1</v>
      </c>
      <c r="I103" s="2">
        <f t="shared" si="7"/>
        <v>1</v>
      </c>
      <c r="J103" s="2">
        <f t="shared" si="6"/>
        <v>6.67</v>
      </c>
    </row>
    <row r="104" spans="1:10">
      <c r="A104" s="2">
        <v>95</v>
      </c>
      <c r="B104" s="1">
        <v>1.5</v>
      </c>
      <c r="C104" s="1">
        <v>1.3</v>
      </c>
      <c r="D104" s="2">
        <f t="shared" si="4"/>
        <v>1.4</v>
      </c>
      <c r="E104" s="2">
        <f t="shared" si="5"/>
        <v>9.3379999999999992</v>
      </c>
      <c r="F104" s="2">
        <v>195</v>
      </c>
      <c r="G104" s="1">
        <v>1</v>
      </c>
      <c r="H104" s="1">
        <v>1</v>
      </c>
      <c r="I104" s="2">
        <f t="shared" si="7"/>
        <v>1</v>
      </c>
      <c r="J104" s="2">
        <f t="shared" si="6"/>
        <v>6.67</v>
      </c>
    </row>
    <row r="105" spans="1:10">
      <c r="A105" s="2">
        <v>96</v>
      </c>
      <c r="B105" s="1">
        <v>1</v>
      </c>
      <c r="C105" s="1">
        <v>1</v>
      </c>
      <c r="D105" s="2">
        <f t="shared" si="4"/>
        <v>1</v>
      </c>
      <c r="E105" s="2">
        <f t="shared" si="5"/>
        <v>6.67</v>
      </c>
      <c r="F105" s="2">
        <v>196</v>
      </c>
      <c r="G105" s="1">
        <v>1.4</v>
      </c>
      <c r="H105" s="1">
        <v>1.4</v>
      </c>
      <c r="I105" s="2">
        <f t="shared" si="7"/>
        <v>1.4</v>
      </c>
      <c r="J105" s="2">
        <f t="shared" si="6"/>
        <v>9.3379999999999992</v>
      </c>
    </row>
    <row r="106" spans="1:10">
      <c r="A106" s="2">
        <v>97</v>
      </c>
      <c r="B106" s="1">
        <v>1.1000000000000001</v>
      </c>
      <c r="C106" s="1">
        <v>1</v>
      </c>
      <c r="D106" s="2">
        <f t="shared" si="4"/>
        <v>1.05</v>
      </c>
      <c r="E106" s="2">
        <f t="shared" si="5"/>
        <v>7.0034999999999998</v>
      </c>
      <c r="F106" s="2">
        <v>197</v>
      </c>
      <c r="G106" s="1">
        <v>1</v>
      </c>
      <c r="H106" s="1">
        <v>0.9</v>
      </c>
      <c r="I106" s="2">
        <f t="shared" si="7"/>
        <v>0.95</v>
      </c>
      <c r="J106" s="2">
        <f t="shared" si="6"/>
        <v>6.3365</v>
      </c>
    </row>
    <row r="107" spans="1:10">
      <c r="A107" s="2">
        <v>98</v>
      </c>
      <c r="B107" s="1">
        <v>1.6</v>
      </c>
      <c r="C107" s="1">
        <v>1.6</v>
      </c>
      <c r="D107" s="2">
        <f t="shared" si="4"/>
        <v>1.6</v>
      </c>
      <c r="E107" s="2">
        <f t="shared" si="5"/>
        <v>10.672000000000001</v>
      </c>
      <c r="F107" s="2">
        <v>198</v>
      </c>
      <c r="G107" s="1">
        <v>1</v>
      </c>
      <c r="H107" s="1">
        <v>1</v>
      </c>
      <c r="I107" s="2">
        <f t="shared" si="7"/>
        <v>1</v>
      </c>
      <c r="J107" s="2">
        <f t="shared" si="6"/>
        <v>6.67</v>
      </c>
    </row>
    <row r="108" spans="1:10">
      <c r="A108" s="2">
        <v>99</v>
      </c>
      <c r="B108" s="1">
        <v>1.7</v>
      </c>
      <c r="C108" s="1">
        <v>1.7</v>
      </c>
      <c r="D108" s="2">
        <f t="shared" si="4"/>
        <v>1.7</v>
      </c>
      <c r="E108" s="2">
        <f t="shared" si="5"/>
        <v>11.339</v>
      </c>
      <c r="F108" s="2">
        <v>199</v>
      </c>
      <c r="G108" s="1">
        <v>1.1000000000000001</v>
      </c>
      <c r="H108" s="1">
        <v>1</v>
      </c>
      <c r="I108" s="2">
        <f t="shared" si="7"/>
        <v>1.05</v>
      </c>
      <c r="J108" s="2">
        <f t="shared" si="6"/>
        <v>7.0034999999999998</v>
      </c>
    </row>
    <row r="109" spans="1:10">
      <c r="A109" s="2">
        <v>100</v>
      </c>
      <c r="B109" s="1">
        <v>1.7</v>
      </c>
      <c r="C109" s="1">
        <v>1.5</v>
      </c>
      <c r="D109" s="2">
        <f t="shared" si="4"/>
        <v>1.6</v>
      </c>
      <c r="E109" s="2">
        <f t="shared" si="5"/>
        <v>10.672000000000001</v>
      </c>
      <c r="F109" s="2">
        <v>200</v>
      </c>
      <c r="G109" s="1">
        <v>1</v>
      </c>
      <c r="H109" s="1">
        <v>1</v>
      </c>
      <c r="I109" s="2">
        <f t="shared" si="7"/>
        <v>1</v>
      </c>
      <c r="J109" s="2">
        <f t="shared" si="6"/>
        <v>6.67</v>
      </c>
    </row>
    <row r="110" spans="1:10">
      <c r="D110" s="18">
        <f>SUM(E10:E109)</f>
        <v>859.92974999999956</v>
      </c>
      <c r="I110" s="18">
        <f>SUM(J10:J109)</f>
        <v>833.74999999999932</v>
      </c>
    </row>
  </sheetData>
  <mergeCells count="13">
    <mergeCell ref="E5:F5"/>
    <mergeCell ref="G5:H5"/>
    <mergeCell ref="I5:J5"/>
    <mergeCell ref="A5:B5"/>
    <mergeCell ref="A1:J1"/>
    <mergeCell ref="A2:J2"/>
    <mergeCell ref="A3:B4"/>
    <mergeCell ref="C3:F3"/>
    <mergeCell ref="G3:H4"/>
    <mergeCell ref="I3:J4"/>
    <mergeCell ref="C4:D4"/>
    <mergeCell ref="E4:F4"/>
    <mergeCell ref="C5:D5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M13" sqref="M13"/>
    </sheetView>
  </sheetViews>
  <sheetFormatPr defaultRowHeight="15"/>
  <cols>
    <col min="1" max="10" width="8.28515625" customWidth="1"/>
  </cols>
  <sheetData>
    <row r="1" spans="1:16" ht="15.75" thickBot="1">
      <c r="A1" s="48" t="s">
        <v>26</v>
      </c>
      <c r="B1" s="48"/>
      <c r="C1" s="48"/>
      <c r="D1" s="48"/>
      <c r="E1" s="48"/>
      <c r="F1" s="48"/>
      <c r="G1" s="48"/>
      <c r="H1" s="48"/>
      <c r="I1" s="48"/>
      <c r="J1" s="48"/>
    </row>
    <row r="2" spans="1:16" ht="15.75" thickBot="1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  <c r="L2" s="1" t="s">
        <v>38</v>
      </c>
      <c r="M2" s="1">
        <v>3</v>
      </c>
      <c r="O2" t="s">
        <v>49</v>
      </c>
      <c r="P2" t="s">
        <v>50</v>
      </c>
    </row>
    <row r="3" spans="1:16" ht="15.75" customHeight="1" thickBot="1">
      <c r="A3" s="56" t="s">
        <v>1</v>
      </c>
      <c r="B3" s="57"/>
      <c r="C3" s="53" t="s">
        <v>2</v>
      </c>
      <c r="D3" s="54"/>
      <c r="E3" s="54"/>
      <c r="F3" s="55"/>
      <c r="G3" s="60" t="s">
        <v>5</v>
      </c>
      <c r="H3" s="61"/>
      <c r="I3" s="60" t="s">
        <v>6</v>
      </c>
      <c r="J3" s="61"/>
      <c r="L3" s="1" t="s">
        <v>39</v>
      </c>
      <c r="M3" s="1">
        <v>37</v>
      </c>
      <c r="O3">
        <f>B7/(B7+D7+F7+H7+J7)</f>
        <v>0</v>
      </c>
      <c r="P3">
        <v>0</v>
      </c>
    </row>
    <row r="4" spans="1:16" ht="15.75" thickBot="1">
      <c r="A4" s="58"/>
      <c r="B4" s="59"/>
      <c r="C4" s="49" t="s">
        <v>3</v>
      </c>
      <c r="D4" s="51"/>
      <c r="E4" s="49" t="s">
        <v>4</v>
      </c>
      <c r="F4" s="51"/>
      <c r="G4" s="62"/>
      <c r="H4" s="63"/>
      <c r="I4" s="62"/>
      <c r="J4" s="63"/>
      <c r="L4" s="1" t="s">
        <v>40</v>
      </c>
      <c r="M4" s="1">
        <v>60</v>
      </c>
      <c r="O4">
        <f>D7/(B7+D7+F7+H7+J7)</f>
        <v>0.01</v>
      </c>
      <c r="P4">
        <f>O4*LN(O4)</f>
        <v>-4.605170185988091E-2</v>
      </c>
    </row>
    <row r="5" spans="1:16">
      <c r="A5" s="13" t="s">
        <v>7</v>
      </c>
      <c r="B5" s="14" t="s">
        <v>8</v>
      </c>
      <c r="C5" s="15" t="s">
        <v>7</v>
      </c>
      <c r="D5" s="16" t="s">
        <v>8</v>
      </c>
      <c r="E5" s="14" t="s">
        <v>7</v>
      </c>
      <c r="F5" s="14" t="s">
        <v>8</v>
      </c>
      <c r="G5" s="14" t="s">
        <v>7</v>
      </c>
      <c r="H5" s="14" t="s">
        <v>8</v>
      </c>
      <c r="I5" s="14" t="s">
        <v>7</v>
      </c>
      <c r="J5" s="15" t="s">
        <v>8</v>
      </c>
      <c r="L5" s="1" t="s">
        <v>35</v>
      </c>
      <c r="M5" s="1">
        <f>(E110+J110)/200</f>
        <v>10.250122500000002</v>
      </c>
      <c r="O5">
        <f>F7/(B7+D7+F7+H7+J7)</f>
        <v>0.74400000000000011</v>
      </c>
      <c r="P5">
        <f>O5*LN(O5)</f>
        <v>-0.22001139764688957</v>
      </c>
    </row>
    <row r="6" spans="1:16">
      <c r="A6" s="47">
        <v>0</v>
      </c>
      <c r="B6" s="47"/>
      <c r="C6" s="47">
        <v>2</v>
      </c>
      <c r="D6" s="47"/>
      <c r="E6" s="47">
        <v>151</v>
      </c>
      <c r="F6" s="47"/>
      <c r="G6" s="47">
        <v>10</v>
      </c>
      <c r="H6" s="47"/>
      <c r="I6" s="47">
        <v>40</v>
      </c>
      <c r="J6" s="47"/>
      <c r="L6" s="1" t="s">
        <v>36</v>
      </c>
      <c r="M6" s="1">
        <v>2.57</v>
      </c>
      <c r="O6">
        <f>H7/(B7+D7+F7+H7+J7)</f>
        <v>4.8999999999999995E-2</v>
      </c>
      <c r="P6">
        <f>O6*LN(O6)</f>
        <v>-0.14778081406270399</v>
      </c>
    </row>
    <row r="7" spans="1:16" ht="15.75" thickBot="1">
      <c r="A7" s="30">
        <v>0</v>
      </c>
      <c r="B7" s="30">
        <v>0</v>
      </c>
      <c r="C7" s="30">
        <v>1</v>
      </c>
      <c r="D7" s="30">
        <v>0.12</v>
      </c>
      <c r="E7" s="30">
        <v>74.400000000000006</v>
      </c>
      <c r="F7" s="30">
        <v>8.9280000000000008</v>
      </c>
      <c r="G7" s="30">
        <v>4.9000000000000004</v>
      </c>
      <c r="H7" s="30">
        <v>0.58799999999999997</v>
      </c>
      <c r="I7" s="30">
        <v>19.7</v>
      </c>
      <c r="J7" s="30">
        <v>2.3639999999999999</v>
      </c>
      <c r="L7" s="1" t="s">
        <v>37</v>
      </c>
      <c r="M7" s="1">
        <v>30.84</v>
      </c>
      <c r="O7">
        <f>J7/(B7+D7+F7+H7+J7)</f>
        <v>0.19699999999999998</v>
      </c>
      <c r="P7">
        <f>O7*LN(O7)</f>
        <v>-0.32003665539809723</v>
      </c>
    </row>
    <row r="8" spans="1:16" ht="15.75" thickBot="1">
      <c r="A8" t="s">
        <v>9</v>
      </c>
      <c r="L8" s="31" t="s">
        <v>41</v>
      </c>
      <c r="M8" s="1">
        <v>0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3.065040650406504</v>
      </c>
    </row>
    <row r="10" spans="1:16">
      <c r="A10" s="2">
        <v>1</v>
      </c>
      <c r="B10" s="2">
        <v>1.5</v>
      </c>
      <c r="C10" s="2">
        <v>1.5</v>
      </c>
      <c r="D10" s="2">
        <f>(B10+C10)/2</f>
        <v>1.5</v>
      </c>
      <c r="E10" s="2">
        <f>D10*6.67</f>
        <v>10.004999999999999</v>
      </c>
      <c r="F10" s="2">
        <v>42</v>
      </c>
      <c r="G10" s="2">
        <v>1.6</v>
      </c>
      <c r="H10" s="2">
        <v>1.5</v>
      </c>
      <c r="I10" s="2">
        <f>(G10+H10)/2</f>
        <v>1.55</v>
      </c>
      <c r="J10" s="2">
        <f>I10*6.67</f>
        <v>10.3385</v>
      </c>
      <c r="L10" s="31" t="s">
        <v>43</v>
      </c>
      <c r="M10" s="1">
        <f>J7/F7</f>
        <v>0.26478494623655913</v>
      </c>
    </row>
    <row r="11" spans="1:16">
      <c r="A11" s="2">
        <v>2</v>
      </c>
      <c r="B11" s="1">
        <v>1.9</v>
      </c>
      <c r="C11" s="1">
        <v>1.6</v>
      </c>
      <c r="D11" s="2">
        <f t="shared" ref="D11:D74" si="0">(B11+C11)/2</f>
        <v>1.75</v>
      </c>
      <c r="E11" s="2">
        <f t="shared" ref="E11:E74" si="1">D11*6.67</f>
        <v>11.672499999999999</v>
      </c>
      <c r="F11" s="2">
        <v>43</v>
      </c>
      <c r="G11" s="1">
        <v>1.4</v>
      </c>
      <c r="H11" s="1">
        <v>1.1000000000000001</v>
      </c>
      <c r="I11" s="2">
        <f t="shared" ref="I11:I74" si="2">(G11+H11)/2</f>
        <v>1.25</v>
      </c>
      <c r="J11" s="2">
        <f t="shared" ref="J11:J74" si="3">I11*6.67</f>
        <v>8.3375000000000004</v>
      </c>
      <c r="L11" s="31" t="s">
        <v>44</v>
      </c>
      <c r="M11" s="1">
        <f>(D7+F7)/J7</f>
        <v>3.8274111675126905</v>
      </c>
    </row>
    <row r="12" spans="1:16">
      <c r="A12" s="2">
        <v>3</v>
      </c>
      <c r="B12" s="1">
        <v>0.7</v>
      </c>
      <c r="C12" s="1">
        <v>0.7</v>
      </c>
      <c r="D12" s="2">
        <f t="shared" si="0"/>
        <v>0.7</v>
      </c>
      <c r="E12" s="2">
        <f t="shared" si="1"/>
        <v>4.6689999999999996</v>
      </c>
      <c r="F12" s="2">
        <v>44</v>
      </c>
      <c r="G12" s="1">
        <v>1.4</v>
      </c>
      <c r="H12" s="1">
        <v>1.3</v>
      </c>
      <c r="I12" s="2">
        <f t="shared" si="2"/>
        <v>1.35</v>
      </c>
      <c r="J12" s="2">
        <f t="shared" si="3"/>
        <v>9.0045000000000002</v>
      </c>
      <c r="L12" s="31" t="s">
        <v>45</v>
      </c>
      <c r="M12" s="1">
        <f>(D7+F7)/H7</f>
        <v>15.387755102040817</v>
      </c>
    </row>
    <row r="13" spans="1:16">
      <c r="A13" s="2">
        <v>4</v>
      </c>
      <c r="B13" s="1">
        <v>1.7</v>
      </c>
      <c r="C13" s="1">
        <v>1.4</v>
      </c>
      <c r="D13" s="2">
        <f t="shared" si="0"/>
        <v>1.5499999999999998</v>
      </c>
      <c r="E13" s="2">
        <f t="shared" si="1"/>
        <v>10.338499999999998</v>
      </c>
      <c r="F13" s="2">
        <v>45</v>
      </c>
      <c r="G13" s="1">
        <v>1.4</v>
      </c>
      <c r="H13" s="1">
        <v>1.4</v>
      </c>
      <c r="I13" s="2">
        <f t="shared" si="2"/>
        <v>1.4</v>
      </c>
      <c r="J13" s="2">
        <f t="shared" si="3"/>
        <v>9.3379999999999992</v>
      </c>
      <c r="L13" s="31" t="s">
        <v>46</v>
      </c>
      <c r="M13" s="1">
        <f>J7/H7</f>
        <v>4.0204081632653059</v>
      </c>
    </row>
    <row r="14" spans="1:16">
      <c r="A14" s="2">
        <v>5</v>
      </c>
      <c r="B14" s="1">
        <v>1.7</v>
      </c>
      <c r="C14" s="1">
        <v>1.4</v>
      </c>
      <c r="D14" s="2">
        <f t="shared" si="0"/>
        <v>1.5499999999999998</v>
      </c>
      <c r="E14" s="2">
        <f t="shared" si="1"/>
        <v>10.338499999999998</v>
      </c>
      <c r="F14" s="2">
        <v>46</v>
      </c>
      <c r="G14" s="1">
        <v>1.3</v>
      </c>
      <c r="H14" s="1">
        <v>1.3</v>
      </c>
      <c r="I14" s="2">
        <f t="shared" si="2"/>
        <v>1.3</v>
      </c>
      <c r="J14" s="2">
        <f t="shared" si="3"/>
        <v>8.6709999999999994</v>
      </c>
      <c r="L14" s="31" t="s">
        <v>47</v>
      </c>
      <c r="M14" s="1">
        <v>0</v>
      </c>
    </row>
    <row r="15" spans="1:16">
      <c r="A15" s="2">
        <v>6</v>
      </c>
      <c r="B15" s="1">
        <v>1.4</v>
      </c>
      <c r="C15" s="1">
        <v>1.4</v>
      </c>
      <c r="D15" s="2">
        <f t="shared" si="0"/>
        <v>1.4</v>
      </c>
      <c r="E15" s="2">
        <f t="shared" si="1"/>
        <v>9.3379999999999992</v>
      </c>
      <c r="F15" s="2">
        <v>47</v>
      </c>
      <c r="G15" s="1">
        <v>1.5</v>
      </c>
      <c r="H15" s="1">
        <v>1.4</v>
      </c>
      <c r="I15" s="2">
        <f t="shared" si="2"/>
        <v>1.45</v>
      </c>
      <c r="J15" s="2">
        <f t="shared" si="3"/>
        <v>9.6715</v>
      </c>
      <c r="L15" s="31" t="s">
        <v>48</v>
      </c>
      <c r="M15" s="1">
        <f>SUM(P3:P7)</f>
        <v>-0.7338805689675717</v>
      </c>
    </row>
    <row r="16" spans="1:16">
      <c r="A16" s="2">
        <v>7</v>
      </c>
      <c r="B16" s="1">
        <v>2</v>
      </c>
      <c r="C16" s="1">
        <v>1.9</v>
      </c>
      <c r="D16" s="2">
        <f t="shared" si="0"/>
        <v>1.95</v>
      </c>
      <c r="E16" s="2">
        <f t="shared" si="1"/>
        <v>13.006499999999999</v>
      </c>
      <c r="F16" s="2">
        <v>48</v>
      </c>
      <c r="G16" s="1">
        <v>1.7</v>
      </c>
      <c r="H16" s="1">
        <v>1.6</v>
      </c>
      <c r="I16" s="2">
        <f t="shared" si="2"/>
        <v>1.65</v>
      </c>
      <c r="J16" s="2">
        <f t="shared" si="3"/>
        <v>11.0055</v>
      </c>
    </row>
    <row r="17" spans="1:10">
      <c r="A17" s="2">
        <v>8</v>
      </c>
      <c r="B17" s="1">
        <v>1.7</v>
      </c>
      <c r="C17" s="1">
        <v>1.6</v>
      </c>
      <c r="D17" s="2">
        <f t="shared" si="0"/>
        <v>1.65</v>
      </c>
      <c r="E17" s="2">
        <f t="shared" si="1"/>
        <v>11.0055</v>
      </c>
      <c r="F17" s="2">
        <v>49</v>
      </c>
      <c r="G17" s="1">
        <v>1.4</v>
      </c>
      <c r="H17" s="1">
        <v>1.2</v>
      </c>
      <c r="I17" s="2">
        <f t="shared" si="2"/>
        <v>1.2999999999999998</v>
      </c>
      <c r="J17" s="2">
        <f t="shared" si="3"/>
        <v>8.6709999999999994</v>
      </c>
    </row>
    <row r="18" spans="1:10">
      <c r="A18" s="2">
        <v>9</v>
      </c>
      <c r="B18" s="1">
        <v>1.7</v>
      </c>
      <c r="C18" s="1">
        <v>1.6</v>
      </c>
      <c r="D18" s="2">
        <f t="shared" si="0"/>
        <v>1.65</v>
      </c>
      <c r="E18" s="2">
        <f t="shared" si="1"/>
        <v>11.0055</v>
      </c>
      <c r="F18" s="2">
        <v>50</v>
      </c>
      <c r="G18" s="1">
        <v>1.3</v>
      </c>
      <c r="H18" s="1">
        <v>1.2</v>
      </c>
      <c r="I18" s="2">
        <f t="shared" si="2"/>
        <v>1.25</v>
      </c>
      <c r="J18" s="2">
        <f t="shared" si="3"/>
        <v>8.3375000000000004</v>
      </c>
    </row>
    <row r="19" spans="1:10">
      <c r="A19" s="2">
        <v>10</v>
      </c>
      <c r="B19" s="1">
        <v>1.9</v>
      </c>
      <c r="C19" s="1">
        <v>1.8</v>
      </c>
      <c r="D19" s="2">
        <f t="shared" si="0"/>
        <v>1.85</v>
      </c>
      <c r="E19" s="2">
        <f t="shared" si="1"/>
        <v>12.339500000000001</v>
      </c>
      <c r="F19" s="2">
        <v>51</v>
      </c>
      <c r="G19" s="1">
        <v>1.8</v>
      </c>
      <c r="H19" s="1">
        <v>1.5</v>
      </c>
      <c r="I19" s="2">
        <f t="shared" si="2"/>
        <v>1.65</v>
      </c>
      <c r="J19" s="2">
        <f t="shared" si="3"/>
        <v>11.0055</v>
      </c>
    </row>
    <row r="20" spans="1:10">
      <c r="A20" s="2">
        <v>11</v>
      </c>
      <c r="B20" s="1">
        <v>1.6</v>
      </c>
      <c r="C20" s="1">
        <v>1.4</v>
      </c>
      <c r="D20" s="2">
        <f t="shared" si="0"/>
        <v>1.5</v>
      </c>
      <c r="E20" s="2">
        <f t="shared" si="1"/>
        <v>10.004999999999999</v>
      </c>
      <c r="F20" s="2">
        <v>52</v>
      </c>
      <c r="G20" s="1">
        <v>1.4</v>
      </c>
      <c r="H20" s="1">
        <v>1.4</v>
      </c>
      <c r="I20" s="2">
        <f t="shared" si="2"/>
        <v>1.4</v>
      </c>
      <c r="J20" s="2">
        <f t="shared" si="3"/>
        <v>9.3379999999999992</v>
      </c>
    </row>
    <row r="21" spans="1:10">
      <c r="A21" s="2">
        <v>12</v>
      </c>
      <c r="B21" s="1">
        <v>1.6</v>
      </c>
      <c r="C21" s="1">
        <v>1.3</v>
      </c>
      <c r="D21" s="2">
        <f t="shared" si="0"/>
        <v>1.4500000000000002</v>
      </c>
      <c r="E21" s="2">
        <f t="shared" si="1"/>
        <v>9.6715000000000018</v>
      </c>
      <c r="F21" s="2">
        <v>53</v>
      </c>
      <c r="G21" s="1">
        <v>1.7</v>
      </c>
      <c r="H21" s="1">
        <v>1.4</v>
      </c>
      <c r="I21" s="2">
        <f t="shared" si="2"/>
        <v>1.5499999999999998</v>
      </c>
      <c r="J21" s="2">
        <f t="shared" si="3"/>
        <v>10.338499999999998</v>
      </c>
    </row>
    <row r="22" spans="1:10">
      <c r="A22" s="2">
        <v>13</v>
      </c>
      <c r="B22" s="1">
        <v>1.9</v>
      </c>
      <c r="C22" s="1">
        <v>1.8</v>
      </c>
      <c r="D22" s="2">
        <f t="shared" si="0"/>
        <v>1.85</v>
      </c>
      <c r="E22" s="2">
        <f t="shared" si="1"/>
        <v>12.339500000000001</v>
      </c>
      <c r="F22" s="2">
        <v>54</v>
      </c>
      <c r="G22" s="1">
        <v>1.8</v>
      </c>
      <c r="H22" s="1">
        <v>1.6</v>
      </c>
      <c r="I22" s="2">
        <f t="shared" si="2"/>
        <v>1.7000000000000002</v>
      </c>
      <c r="J22" s="2">
        <f t="shared" si="3"/>
        <v>11.339</v>
      </c>
    </row>
    <row r="23" spans="1:10">
      <c r="A23" s="2">
        <v>14</v>
      </c>
      <c r="B23" s="1">
        <v>1.7</v>
      </c>
      <c r="C23" s="1">
        <v>1.7</v>
      </c>
      <c r="D23" s="2">
        <f t="shared" si="0"/>
        <v>1.7</v>
      </c>
      <c r="E23" s="2">
        <f t="shared" si="1"/>
        <v>11.339</v>
      </c>
      <c r="F23" s="2">
        <v>55</v>
      </c>
      <c r="G23" s="1">
        <v>1.8</v>
      </c>
      <c r="H23" s="1">
        <v>1.3</v>
      </c>
      <c r="I23" s="2">
        <f t="shared" si="2"/>
        <v>1.55</v>
      </c>
      <c r="J23" s="2">
        <f t="shared" si="3"/>
        <v>10.3385</v>
      </c>
    </row>
    <row r="24" spans="1:10">
      <c r="A24" s="2">
        <v>15</v>
      </c>
      <c r="B24" s="1">
        <v>1.6</v>
      </c>
      <c r="C24" s="1">
        <v>1.6</v>
      </c>
      <c r="D24" s="2">
        <f t="shared" si="0"/>
        <v>1.6</v>
      </c>
      <c r="E24" s="2">
        <f t="shared" si="1"/>
        <v>10.672000000000001</v>
      </c>
      <c r="F24" s="2">
        <v>56</v>
      </c>
      <c r="G24" s="1">
        <v>2</v>
      </c>
      <c r="H24" s="1">
        <v>2</v>
      </c>
      <c r="I24" s="2">
        <f t="shared" si="2"/>
        <v>2</v>
      </c>
      <c r="J24" s="2">
        <f t="shared" si="3"/>
        <v>13.34</v>
      </c>
    </row>
    <row r="25" spans="1:10">
      <c r="A25" s="2">
        <v>16</v>
      </c>
      <c r="B25" s="1">
        <v>1.6</v>
      </c>
      <c r="C25" s="1">
        <v>1.2</v>
      </c>
      <c r="D25" s="2">
        <f t="shared" si="0"/>
        <v>1.4</v>
      </c>
      <c r="E25" s="2">
        <f t="shared" si="1"/>
        <v>9.3379999999999992</v>
      </c>
      <c r="F25" s="2">
        <v>57</v>
      </c>
      <c r="G25" s="1">
        <v>1.7</v>
      </c>
      <c r="H25" s="1">
        <v>1.7</v>
      </c>
      <c r="I25" s="2">
        <f t="shared" si="2"/>
        <v>1.7</v>
      </c>
      <c r="J25" s="2">
        <f t="shared" si="3"/>
        <v>11.339</v>
      </c>
    </row>
    <row r="26" spans="1:10">
      <c r="A26" s="2">
        <v>17</v>
      </c>
      <c r="B26" s="1">
        <v>1.5</v>
      </c>
      <c r="C26" s="1">
        <v>1.3</v>
      </c>
      <c r="D26" s="2">
        <f t="shared" si="0"/>
        <v>1.4</v>
      </c>
      <c r="E26" s="2">
        <f t="shared" si="1"/>
        <v>9.3379999999999992</v>
      </c>
      <c r="F26" s="2">
        <v>58</v>
      </c>
      <c r="G26" s="1">
        <v>1.5</v>
      </c>
      <c r="H26" s="1">
        <v>1.5</v>
      </c>
      <c r="I26" s="2">
        <f t="shared" si="2"/>
        <v>1.5</v>
      </c>
      <c r="J26" s="2">
        <f t="shared" si="3"/>
        <v>10.004999999999999</v>
      </c>
    </row>
    <row r="27" spans="1:10">
      <c r="A27" s="2">
        <v>18</v>
      </c>
      <c r="B27" s="1">
        <v>0.9</v>
      </c>
      <c r="C27" s="1">
        <v>0.8</v>
      </c>
      <c r="D27" s="2">
        <f t="shared" si="0"/>
        <v>0.85000000000000009</v>
      </c>
      <c r="E27" s="2">
        <f t="shared" si="1"/>
        <v>5.6695000000000002</v>
      </c>
      <c r="F27" s="2">
        <v>59</v>
      </c>
      <c r="G27" s="1">
        <v>1.5</v>
      </c>
      <c r="H27" s="1">
        <v>1.2</v>
      </c>
      <c r="I27" s="2">
        <f t="shared" si="2"/>
        <v>1.35</v>
      </c>
      <c r="J27" s="2">
        <f t="shared" si="3"/>
        <v>9.0045000000000002</v>
      </c>
    </row>
    <row r="28" spans="1:10">
      <c r="A28" s="2">
        <v>19</v>
      </c>
      <c r="B28" s="1">
        <v>0.9</v>
      </c>
      <c r="C28" s="1">
        <v>0.6</v>
      </c>
      <c r="D28" s="2">
        <f t="shared" si="0"/>
        <v>0.75</v>
      </c>
      <c r="E28" s="2">
        <f t="shared" si="1"/>
        <v>5.0024999999999995</v>
      </c>
      <c r="F28" s="2">
        <v>60</v>
      </c>
      <c r="G28" s="1">
        <v>1.3</v>
      </c>
      <c r="H28" s="1">
        <v>1.2</v>
      </c>
      <c r="I28" s="2">
        <f t="shared" si="2"/>
        <v>1.25</v>
      </c>
      <c r="J28" s="2">
        <f t="shared" si="3"/>
        <v>8.3375000000000004</v>
      </c>
    </row>
    <row r="29" spans="1:10">
      <c r="A29" s="2">
        <v>20</v>
      </c>
      <c r="B29" s="1">
        <v>1.9</v>
      </c>
      <c r="C29" s="1">
        <v>1.9</v>
      </c>
      <c r="D29" s="2">
        <f t="shared" si="0"/>
        <v>1.9</v>
      </c>
      <c r="E29" s="2">
        <f t="shared" si="1"/>
        <v>12.673</v>
      </c>
      <c r="F29" s="2">
        <v>61</v>
      </c>
      <c r="G29" s="1">
        <v>1.7</v>
      </c>
      <c r="H29" s="1">
        <v>1.6</v>
      </c>
      <c r="I29" s="2">
        <f t="shared" si="2"/>
        <v>1.65</v>
      </c>
      <c r="J29" s="2">
        <f t="shared" si="3"/>
        <v>11.0055</v>
      </c>
    </row>
    <row r="30" spans="1:10">
      <c r="A30" s="2">
        <v>21</v>
      </c>
      <c r="B30" s="1">
        <v>1.9</v>
      </c>
      <c r="C30" s="1">
        <v>1.5</v>
      </c>
      <c r="D30" s="2">
        <f t="shared" si="0"/>
        <v>1.7</v>
      </c>
      <c r="E30" s="2">
        <f t="shared" si="1"/>
        <v>11.339</v>
      </c>
      <c r="F30" s="2">
        <v>62</v>
      </c>
      <c r="G30" s="1">
        <v>2.4</v>
      </c>
      <c r="H30" s="1">
        <v>2.4</v>
      </c>
      <c r="I30" s="2">
        <f t="shared" si="2"/>
        <v>2.4</v>
      </c>
      <c r="J30" s="2">
        <f t="shared" si="3"/>
        <v>16.007999999999999</v>
      </c>
    </row>
    <row r="31" spans="1:10">
      <c r="A31" s="2">
        <v>22</v>
      </c>
      <c r="B31" s="1">
        <v>1.4</v>
      </c>
      <c r="C31" s="1">
        <v>1.1000000000000001</v>
      </c>
      <c r="D31" s="2">
        <f t="shared" si="0"/>
        <v>1.25</v>
      </c>
      <c r="E31" s="2">
        <f t="shared" si="1"/>
        <v>8.3375000000000004</v>
      </c>
      <c r="F31" s="2">
        <v>63</v>
      </c>
      <c r="G31" s="1">
        <v>1.7</v>
      </c>
      <c r="H31" s="1">
        <v>1.5</v>
      </c>
      <c r="I31" s="2">
        <f t="shared" si="2"/>
        <v>1.6</v>
      </c>
      <c r="J31" s="2">
        <f t="shared" si="3"/>
        <v>10.672000000000001</v>
      </c>
    </row>
    <row r="32" spans="1:10">
      <c r="A32" s="2">
        <v>23</v>
      </c>
      <c r="B32" s="1">
        <v>1.4</v>
      </c>
      <c r="C32" s="1">
        <v>1.2</v>
      </c>
      <c r="D32" s="2">
        <f t="shared" si="0"/>
        <v>1.2999999999999998</v>
      </c>
      <c r="E32" s="2">
        <f t="shared" si="1"/>
        <v>8.6709999999999994</v>
      </c>
      <c r="F32" s="2">
        <v>64</v>
      </c>
      <c r="G32" s="1">
        <v>1.5</v>
      </c>
      <c r="H32" s="1">
        <v>1.5</v>
      </c>
      <c r="I32" s="2">
        <f t="shared" si="2"/>
        <v>1.5</v>
      </c>
      <c r="J32" s="2">
        <f t="shared" si="3"/>
        <v>10.004999999999999</v>
      </c>
    </row>
    <row r="33" spans="1:10">
      <c r="A33" s="2">
        <v>24</v>
      </c>
      <c r="B33" s="1">
        <v>1.3</v>
      </c>
      <c r="C33" s="1">
        <v>1.3</v>
      </c>
      <c r="D33" s="2">
        <f t="shared" si="0"/>
        <v>1.3</v>
      </c>
      <c r="E33" s="2">
        <f t="shared" si="1"/>
        <v>8.6709999999999994</v>
      </c>
      <c r="F33" s="2">
        <v>65</v>
      </c>
      <c r="G33" s="1">
        <v>1.4</v>
      </c>
      <c r="H33" s="1">
        <v>1</v>
      </c>
      <c r="I33" s="2">
        <f t="shared" si="2"/>
        <v>1.2</v>
      </c>
      <c r="J33" s="2">
        <f t="shared" si="3"/>
        <v>8.0039999999999996</v>
      </c>
    </row>
    <row r="34" spans="1:10">
      <c r="A34" s="2">
        <v>25</v>
      </c>
      <c r="B34" s="1">
        <v>1.6</v>
      </c>
      <c r="C34" s="1">
        <v>1.5</v>
      </c>
      <c r="D34" s="2">
        <f t="shared" si="0"/>
        <v>1.55</v>
      </c>
      <c r="E34" s="2">
        <f t="shared" si="1"/>
        <v>10.3385</v>
      </c>
      <c r="F34" s="2">
        <v>66</v>
      </c>
      <c r="G34" s="1">
        <v>1.6</v>
      </c>
      <c r="H34" s="1">
        <v>1.6</v>
      </c>
      <c r="I34" s="2">
        <f t="shared" si="2"/>
        <v>1.6</v>
      </c>
      <c r="J34" s="2">
        <f t="shared" si="3"/>
        <v>10.672000000000001</v>
      </c>
    </row>
    <row r="35" spans="1:10">
      <c r="A35" s="2">
        <v>26</v>
      </c>
      <c r="B35" s="1">
        <v>1.8</v>
      </c>
      <c r="C35" s="1">
        <v>1.7</v>
      </c>
      <c r="D35" s="2">
        <f t="shared" si="0"/>
        <v>1.75</v>
      </c>
      <c r="E35" s="2">
        <f t="shared" si="1"/>
        <v>11.672499999999999</v>
      </c>
      <c r="F35" s="2">
        <v>67</v>
      </c>
      <c r="G35" s="1">
        <v>1.6</v>
      </c>
      <c r="H35" s="1">
        <v>1.4</v>
      </c>
      <c r="I35" s="2">
        <f t="shared" si="2"/>
        <v>1.5</v>
      </c>
      <c r="J35" s="2">
        <f t="shared" si="3"/>
        <v>10.004999999999999</v>
      </c>
    </row>
    <row r="36" spans="1:10">
      <c r="A36" s="2">
        <v>27</v>
      </c>
      <c r="B36" s="1">
        <v>1.6</v>
      </c>
      <c r="C36" s="1">
        <v>1.4</v>
      </c>
      <c r="D36" s="2">
        <f t="shared" si="0"/>
        <v>1.5</v>
      </c>
      <c r="E36" s="2">
        <f t="shared" si="1"/>
        <v>10.004999999999999</v>
      </c>
      <c r="F36" s="2">
        <v>68</v>
      </c>
      <c r="G36" s="1">
        <v>1.4</v>
      </c>
      <c r="H36" s="1">
        <v>1.4</v>
      </c>
      <c r="I36" s="2">
        <f t="shared" si="2"/>
        <v>1.4</v>
      </c>
      <c r="J36" s="2">
        <f t="shared" si="3"/>
        <v>9.3379999999999992</v>
      </c>
    </row>
    <row r="37" spans="1:10">
      <c r="A37" s="2">
        <v>28</v>
      </c>
      <c r="B37" s="1">
        <v>1.8</v>
      </c>
      <c r="C37" s="1">
        <v>1.7</v>
      </c>
      <c r="D37" s="2">
        <f t="shared" si="0"/>
        <v>1.75</v>
      </c>
      <c r="E37" s="2">
        <f t="shared" si="1"/>
        <v>11.672499999999999</v>
      </c>
      <c r="F37" s="2">
        <v>69</v>
      </c>
      <c r="G37" s="1">
        <v>1.7</v>
      </c>
      <c r="H37" s="1">
        <v>1.7</v>
      </c>
      <c r="I37" s="2">
        <f t="shared" si="2"/>
        <v>1.7</v>
      </c>
      <c r="J37" s="2">
        <f t="shared" si="3"/>
        <v>11.339</v>
      </c>
    </row>
    <row r="38" spans="1:10">
      <c r="A38" s="2">
        <v>29</v>
      </c>
      <c r="B38" s="1">
        <v>1.7</v>
      </c>
      <c r="C38" s="1">
        <v>1.7</v>
      </c>
      <c r="D38" s="2">
        <f t="shared" si="0"/>
        <v>1.7</v>
      </c>
      <c r="E38" s="2">
        <f t="shared" si="1"/>
        <v>11.339</v>
      </c>
      <c r="F38" s="2">
        <v>70</v>
      </c>
      <c r="G38" s="1">
        <v>1.4</v>
      </c>
      <c r="H38" s="1">
        <v>1.4</v>
      </c>
      <c r="I38" s="2">
        <f t="shared" si="2"/>
        <v>1.4</v>
      </c>
      <c r="J38" s="2">
        <f t="shared" si="3"/>
        <v>9.3379999999999992</v>
      </c>
    </row>
    <row r="39" spans="1:10">
      <c r="A39" s="2">
        <v>30</v>
      </c>
      <c r="B39" s="1">
        <v>1.4</v>
      </c>
      <c r="C39" s="1">
        <v>1.3</v>
      </c>
      <c r="D39" s="2">
        <f t="shared" si="0"/>
        <v>1.35</v>
      </c>
      <c r="E39" s="2">
        <f t="shared" si="1"/>
        <v>9.0045000000000002</v>
      </c>
      <c r="F39" s="2">
        <v>71</v>
      </c>
      <c r="G39" s="1">
        <v>1.3</v>
      </c>
      <c r="H39" s="1">
        <v>1.1000000000000001</v>
      </c>
      <c r="I39" s="2">
        <f t="shared" si="2"/>
        <v>1.2000000000000002</v>
      </c>
      <c r="J39" s="2">
        <f t="shared" si="3"/>
        <v>8.0040000000000013</v>
      </c>
    </row>
    <row r="40" spans="1:10">
      <c r="A40" s="2">
        <v>31</v>
      </c>
      <c r="B40" s="1">
        <v>1.7</v>
      </c>
      <c r="C40" s="1">
        <v>1.6</v>
      </c>
      <c r="D40" s="2">
        <f t="shared" si="0"/>
        <v>1.65</v>
      </c>
      <c r="E40" s="2">
        <f t="shared" si="1"/>
        <v>11.0055</v>
      </c>
      <c r="F40" s="2">
        <v>72</v>
      </c>
      <c r="G40" s="1">
        <v>1.8</v>
      </c>
      <c r="H40" s="1">
        <v>1.4</v>
      </c>
      <c r="I40" s="2">
        <f t="shared" si="2"/>
        <v>1.6</v>
      </c>
      <c r="J40" s="2">
        <f t="shared" si="3"/>
        <v>10.672000000000001</v>
      </c>
    </row>
    <row r="41" spans="1:10">
      <c r="A41" s="2">
        <v>32</v>
      </c>
      <c r="B41" s="1">
        <v>1.6</v>
      </c>
      <c r="C41" s="1">
        <v>1.6</v>
      </c>
      <c r="D41" s="2">
        <f t="shared" si="0"/>
        <v>1.6</v>
      </c>
      <c r="E41" s="2">
        <f t="shared" si="1"/>
        <v>10.672000000000001</v>
      </c>
      <c r="F41" s="2">
        <v>73</v>
      </c>
      <c r="G41" s="1">
        <v>2.1</v>
      </c>
      <c r="H41" s="1">
        <v>2.1</v>
      </c>
      <c r="I41" s="2">
        <f t="shared" si="2"/>
        <v>2.1</v>
      </c>
      <c r="J41" s="2">
        <f t="shared" si="3"/>
        <v>14.007</v>
      </c>
    </row>
    <row r="42" spans="1:10">
      <c r="A42" s="2">
        <v>33</v>
      </c>
      <c r="B42" s="1">
        <v>1.5</v>
      </c>
      <c r="C42" s="1">
        <v>1.5</v>
      </c>
      <c r="D42" s="2">
        <f t="shared" si="0"/>
        <v>1.5</v>
      </c>
      <c r="E42" s="2">
        <f t="shared" si="1"/>
        <v>10.004999999999999</v>
      </c>
      <c r="F42" s="2">
        <v>74</v>
      </c>
      <c r="G42" s="1">
        <v>1.8</v>
      </c>
      <c r="H42" s="1">
        <v>1.8</v>
      </c>
      <c r="I42" s="2">
        <f t="shared" si="2"/>
        <v>1.8</v>
      </c>
      <c r="J42" s="2">
        <f t="shared" si="3"/>
        <v>12.006</v>
      </c>
    </row>
    <row r="43" spans="1:10">
      <c r="A43" s="2">
        <v>34</v>
      </c>
      <c r="B43" s="1">
        <v>0.9</v>
      </c>
      <c r="C43" s="1">
        <v>0.6</v>
      </c>
      <c r="D43" s="2">
        <f t="shared" si="0"/>
        <v>0.75</v>
      </c>
      <c r="E43" s="2">
        <f t="shared" si="1"/>
        <v>5.0024999999999995</v>
      </c>
      <c r="F43" s="2">
        <v>75</v>
      </c>
      <c r="G43" s="1">
        <v>1.8</v>
      </c>
      <c r="H43" s="1">
        <v>1.8</v>
      </c>
      <c r="I43" s="2">
        <f t="shared" si="2"/>
        <v>1.8</v>
      </c>
      <c r="J43" s="2">
        <f t="shared" si="3"/>
        <v>12.006</v>
      </c>
    </row>
    <row r="44" spans="1:10">
      <c r="A44" s="2">
        <v>35</v>
      </c>
      <c r="B44" s="1">
        <v>1.8</v>
      </c>
      <c r="C44" s="1">
        <v>1.7</v>
      </c>
      <c r="D44" s="2">
        <f t="shared" si="0"/>
        <v>1.75</v>
      </c>
      <c r="E44" s="2">
        <f t="shared" si="1"/>
        <v>11.672499999999999</v>
      </c>
      <c r="F44" s="2">
        <v>76</v>
      </c>
      <c r="G44" s="1">
        <v>1.7</v>
      </c>
      <c r="H44" s="1">
        <v>1.7</v>
      </c>
      <c r="I44" s="2">
        <f t="shared" si="2"/>
        <v>1.7</v>
      </c>
      <c r="J44" s="2">
        <f t="shared" si="3"/>
        <v>11.339</v>
      </c>
    </row>
    <row r="45" spans="1:10">
      <c r="A45" s="2">
        <v>36</v>
      </c>
      <c r="B45" s="1">
        <v>1.6</v>
      </c>
      <c r="C45" s="1">
        <v>1.5</v>
      </c>
      <c r="D45" s="2">
        <f t="shared" si="0"/>
        <v>1.55</v>
      </c>
      <c r="E45" s="2">
        <f t="shared" si="1"/>
        <v>10.3385</v>
      </c>
      <c r="F45" s="2">
        <v>77</v>
      </c>
      <c r="G45" s="1">
        <v>1.9</v>
      </c>
      <c r="H45" s="1">
        <v>1.9</v>
      </c>
      <c r="I45" s="2">
        <f t="shared" si="2"/>
        <v>1.9</v>
      </c>
      <c r="J45" s="2">
        <f t="shared" si="3"/>
        <v>12.673</v>
      </c>
    </row>
    <row r="46" spans="1:10">
      <c r="A46" s="2">
        <v>37</v>
      </c>
      <c r="B46" s="1">
        <v>1.7</v>
      </c>
      <c r="C46" s="1">
        <v>1.6</v>
      </c>
      <c r="D46" s="2">
        <f t="shared" si="0"/>
        <v>1.65</v>
      </c>
      <c r="E46" s="2">
        <f t="shared" si="1"/>
        <v>11.0055</v>
      </c>
      <c r="F46" s="2">
        <v>78</v>
      </c>
      <c r="G46" s="1">
        <v>1.7</v>
      </c>
      <c r="H46" s="1">
        <v>1.7</v>
      </c>
      <c r="I46" s="2">
        <f t="shared" si="2"/>
        <v>1.7</v>
      </c>
      <c r="J46" s="2">
        <f t="shared" si="3"/>
        <v>11.339</v>
      </c>
    </row>
    <row r="47" spans="1:10">
      <c r="A47" s="2">
        <v>38</v>
      </c>
      <c r="B47" s="1">
        <v>1.4</v>
      </c>
      <c r="C47" s="1">
        <v>1.4</v>
      </c>
      <c r="D47" s="2">
        <f t="shared" si="0"/>
        <v>1.4</v>
      </c>
      <c r="E47" s="2">
        <f t="shared" si="1"/>
        <v>9.3379999999999992</v>
      </c>
      <c r="F47" s="2">
        <v>79</v>
      </c>
      <c r="G47" s="1">
        <v>1.2</v>
      </c>
      <c r="H47" s="1">
        <v>1.2</v>
      </c>
      <c r="I47" s="2">
        <f t="shared" si="2"/>
        <v>1.2</v>
      </c>
      <c r="J47" s="2">
        <f t="shared" si="3"/>
        <v>8.0039999999999996</v>
      </c>
    </row>
    <row r="48" spans="1:10">
      <c r="A48" s="2">
        <v>39</v>
      </c>
      <c r="B48" s="1">
        <v>1.5</v>
      </c>
      <c r="C48" s="1">
        <v>1.4</v>
      </c>
      <c r="D48" s="2">
        <f t="shared" si="0"/>
        <v>1.45</v>
      </c>
      <c r="E48" s="2">
        <f t="shared" si="1"/>
        <v>9.6715</v>
      </c>
      <c r="F48" s="2">
        <v>80</v>
      </c>
      <c r="G48" s="1">
        <v>1.7</v>
      </c>
      <c r="H48" s="1">
        <v>1.7</v>
      </c>
      <c r="I48" s="2">
        <f t="shared" si="2"/>
        <v>1.7</v>
      </c>
      <c r="J48" s="2">
        <f t="shared" si="3"/>
        <v>11.339</v>
      </c>
    </row>
    <row r="49" spans="1:10">
      <c r="A49" s="2">
        <v>40</v>
      </c>
      <c r="B49" s="1">
        <v>1.4</v>
      </c>
      <c r="C49" s="1">
        <v>1.4</v>
      </c>
      <c r="D49" s="2">
        <f t="shared" si="0"/>
        <v>1.4</v>
      </c>
      <c r="E49" s="2">
        <f t="shared" si="1"/>
        <v>9.3379999999999992</v>
      </c>
      <c r="F49" s="2">
        <v>81</v>
      </c>
      <c r="G49" s="1">
        <v>1.3</v>
      </c>
      <c r="H49" s="1">
        <v>1.2</v>
      </c>
      <c r="I49" s="2">
        <f t="shared" si="2"/>
        <v>1.25</v>
      </c>
      <c r="J49" s="2">
        <f t="shared" si="3"/>
        <v>8.3375000000000004</v>
      </c>
    </row>
    <row r="50" spans="1:10">
      <c r="A50" s="2">
        <v>41</v>
      </c>
      <c r="B50" s="1">
        <v>1.7</v>
      </c>
      <c r="C50" s="1">
        <v>1.6</v>
      </c>
      <c r="D50" s="2">
        <f t="shared" si="0"/>
        <v>1.65</v>
      </c>
      <c r="E50" s="2">
        <f t="shared" si="1"/>
        <v>11.0055</v>
      </c>
      <c r="F50" s="2">
        <v>82</v>
      </c>
      <c r="G50" s="1">
        <v>1.7</v>
      </c>
      <c r="H50" s="1">
        <v>1.6</v>
      </c>
      <c r="I50" s="2">
        <f t="shared" si="2"/>
        <v>1.65</v>
      </c>
      <c r="J50" s="2">
        <f t="shared" si="3"/>
        <v>11.0055</v>
      </c>
    </row>
    <row r="51" spans="1:10">
      <c r="A51" s="1">
        <v>83</v>
      </c>
      <c r="B51" s="1">
        <v>1.5</v>
      </c>
      <c r="C51" s="1">
        <v>1.4</v>
      </c>
      <c r="D51" s="2">
        <f t="shared" si="0"/>
        <v>1.45</v>
      </c>
      <c r="E51" s="2">
        <f t="shared" si="1"/>
        <v>9.6715</v>
      </c>
      <c r="F51" s="1">
        <v>135</v>
      </c>
      <c r="G51" s="1">
        <v>1.3</v>
      </c>
      <c r="H51" s="1">
        <v>1.3</v>
      </c>
      <c r="I51" s="2">
        <f t="shared" si="2"/>
        <v>1.3</v>
      </c>
      <c r="J51" s="2">
        <f t="shared" si="3"/>
        <v>8.6709999999999994</v>
      </c>
    </row>
    <row r="52" spans="1:10">
      <c r="A52" s="1">
        <v>84</v>
      </c>
      <c r="B52" s="1">
        <v>1.5</v>
      </c>
      <c r="C52" s="1">
        <v>1.4</v>
      </c>
      <c r="D52" s="2">
        <f t="shared" si="0"/>
        <v>1.45</v>
      </c>
      <c r="E52" s="2">
        <f t="shared" si="1"/>
        <v>9.6715</v>
      </c>
      <c r="F52" s="1">
        <v>136</v>
      </c>
      <c r="G52" s="1">
        <v>1.7</v>
      </c>
      <c r="H52" s="1">
        <v>1.6</v>
      </c>
      <c r="I52" s="2">
        <f t="shared" si="2"/>
        <v>1.65</v>
      </c>
      <c r="J52" s="2">
        <f t="shared" si="3"/>
        <v>11.0055</v>
      </c>
    </row>
    <row r="53" spans="1:10">
      <c r="A53" s="1">
        <v>85</v>
      </c>
      <c r="B53" s="1">
        <v>1.9</v>
      </c>
      <c r="C53" s="1">
        <v>1.8</v>
      </c>
      <c r="D53" s="2">
        <f t="shared" si="0"/>
        <v>1.85</v>
      </c>
      <c r="E53" s="2">
        <f t="shared" si="1"/>
        <v>12.339500000000001</v>
      </c>
      <c r="F53" s="1">
        <v>137</v>
      </c>
      <c r="G53" s="1">
        <v>1.7</v>
      </c>
      <c r="H53" s="1">
        <v>1.7</v>
      </c>
      <c r="I53" s="2">
        <f t="shared" si="2"/>
        <v>1.7</v>
      </c>
      <c r="J53" s="2">
        <f t="shared" si="3"/>
        <v>11.339</v>
      </c>
    </row>
    <row r="54" spans="1:10">
      <c r="A54" s="1">
        <v>86</v>
      </c>
      <c r="B54" s="1">
        <v>1.7</v>
      </c>
      <c r="C54" s="1">
        <v>1.6</v>
      </c>
      <c r="D54" s="2">
        <f t="shared" si="0"/>
        <v>1.65</v>
      </c>
      <c r="E54" s="2">
        <f t="shared" si="1"/>
        <v>11.0055</v>
      </c>
      <c r="F54" s="1">
        <v>138</v>
      </c>
      <c r="G54" s="1">
        <v>1.6</v>
      </c>
      <c r="H54" s="1">
        <v>1.5</v>
      </c>
      <c r="I54" s="2">
        <f t="shared" si="2"/>
        <v>1.55</v>
      </c>
      <c r="J54" s="2">
        <f t="shared" si="3"/>
        <v>10.3385</v>
      </c>
    </row>
    <row r="55" spans="1:10">
      <c r="A55" s="1">
        <v>87</v>
      </c>
      <c r="B55" s="1">
        <v>1.4</v>
      </c>
      <c r="C55" s="1">
        <v>1.3</v>
      </c>
      <c r="D55" s="2">
        <f t="shared" si="0"/>
        <v>1.35</v>
      </c>
      <c r="E55" s="2">
        <f t="shared" si="1"/>
        <v>9.0045000000000002</v>
      </c>
      <c r="F55" s="1">
        <v>139</v>
      </c>
      <c r="G55" s="1">
        <v>1.7</v>
      </c>
      <c r="H55" s="1">
        <v>1.6</v>
      </c>
      <c r="I55" s="2">
        <f t="shared" si="2"/>
        <v>1.65</v>
      </c>
      <c r="J55" s="2">
        <f t="shared" si="3"/>
        <v>11.0055</v>
      </c>
    </row>
    <row r="56" spans="1:10">
      <c r="A56" s="1">
        <v>88</v>
      </c>
      <c r="B56" s="1">
        <v>1.9</v>
      </c>
      <c r="C56" s="1">
        <v>1.8</v>
      </c>
      <c r="D56" s="2">
        <f t="shared" si="0"/>
        <v>1.85</v>
      </c>
      <c r="E56" s="2">
        <f t="shared" si="1"/>
        <v>12.339500000000001</v>
      </c>
      <c r="F56" s="1">
        <v>140</v>
      </c>
      <c r="G56" s="1">
        <v>1.7</v>
      </c>
      <c r="H56" s="1">
        <v>1.7</v>
      </c>
      <c r="I56" s="2">
        <f t="shared" si="2"/>
        <v>1.7</v>
      </c>
      <c r="J56" s="2">
        <f t="shared" si="3"/>
        <v>11.339</v>
      </c>
    </row>
    <row r="57" spans="1:10">
      <c r="A57" s="1">
        <v>89</v>
      </c>
      <c r="B57" s="1">
        <v>1.6</v>
      </c>
      <c r="C57" s="1">
        <v>1.6</v>
      </c>
      <c r="D57" s="2">
        <f t="shared" si="0"/>
        <v>1.6</v>
      </c>
      <c r="E57" s="2">
        <f t="shared" si="1"/>
        <v>10.672000000000001</v>
      </c>
      <c r="F57" s="1">
        <v>141</v>
      </c>
      <c r="G57" s="1">
        <v>1.6</v>
      </c>
      <c r="H57" s="1">
        <v>1.4</v>
      </c>
      <c r="I57" s="2">
        <f t="shared" si="2"/>
        <v>1.5</v>
      </c>
      <c r="J57" s="2">
        <f t="shared" si="3"/>
        <v>10.004999999999999</v>
      </c>
    </row>
    <row r="58" spans="1:10">
      <c r="A58" s="1">
        <v>90</v>
      </c>
      <c r="B58" s="1">
        <v>1.7</v>
      </c>
      <c r="C58" s="1">
        <v>1.7</v>
      </c>
      <c r="D58" s="2">
        <f t="shared" si="0"/>
        <v>1.7</v>
      </c>
      <c r="E58" s="2">
        <f t="shared" si="1"/>
        <v>11.339</v>
      </c>
      <c r="F58" s="1">
        <v>142</v>
      </c>
      <c r="G58" s="1">
        <v>1.3</v>
      </c>
      <c r="H58" s="1">
        <v>1.2</v>
      </c>
      <c r="I58" s="2">
        <f t="shared" si="2"/>
        <v>1.25</v>
      </c>
      <c r="J58" s="2">
        <f t="shared" si="3"/>
        <v>8.3375000000000004</v>
      </c>
    </row>
    <row r="59" spans="1:10">
      <c r="A59" s="1">
        <v>91</v>
      </c>
      <c r="B59" s="1">
        <v>1.6</v>
      </c>
      <c r="C59" s="1">
        <v>1.5</v>
      </c>
      <c r="D59" s="2">
        <f t="shared" si="0"/>
        <v>1.55</v>
      </c>
      <c r="E59" s="2">
        <f t="shared" si="1"/>
        <v>10.3385</v>
      </c>
      <c r="F59" s="1">
        <v>143</v>
      </c>
      <c r="G59" s="1">
        <v>1.3</v>
      </c>
      <c r="H59" s="1">
        <v>1.3</v>
      </c>
      <c r="I59" s="2">
        <f t="shared" si="2"/>
        <v>1.3</v>
      </c>
      <c r="J59" s="2">
        <f t="shared" si="3"/>
        <v>8.6709999999999994</v>
      </c>
    </row>
    <row r="60" spans="1:10">
      <c r="A60" s="1">
        <v>92</v>
      </c>
      <c r="B60" s="1">
        <v>1.5</v>
      </c>
      <c r="C60" s="1">
        <v>1.5</v>
      </c>
      <c r="D60" s="2">
        <f t="shared" si="0"/>
        <v>1.5</v>
      </c>
      <c r="E60" s="2">
        <f t="shared" si="1"/>
        <v>10.004999999999999</v>
      </c>
      <c r="F60" s="1">
        <v>144</v>
      </c>
      <c r="G60" s="1">
        <v>1.3</v>
      </c>
      <c r="H60" s="1">
        <v>1.1000000000000001</v>
      </c>
      <c r="I60" s="2">
        <f t="shared" si="2"/>
        <v>1.2000000000000002</v>
      </c>
      <c r="J60" s="2">
        <f t="shared" si="3"/>
        <v>8.0040000000000013</v>
      </c>
    </row>
    <row r="61" spans="1:10">
      <c r="A61" s="1">
        <v>93</v>
      </c>
      <c r="B61" s="1">
        <v>2</v>
      </c>
      <c r="C61" s="1">
        <v>2</v>
      </c>
      <c r="D61" s="2">
        <f t="shared" si="0"/>
        <v>2</v>
      </c>
      <c r="E61" s="2">
        <f t="shared" si="1"/>
        <v>13.34</v>
      </c>
      <c r="F61" s="1">
        <v>145</v>
      </c>
      <c r="G61" s="1">
        <v>1.6</v>
      </c>
      <c r="H61" s="1">
        <v>1.4</v>
      </c>
      <c r="I61" s="2">
        <f t="shared" si="2"/>
        <v>1.5</v>
      </c>
      <c r="J61" s="2">
        <f t="shared" si="3"/>
        <v>10.004999999999999</v>
      </c>
    </row>
    <row r="62" spans="1:10">
      <c r="A62" s="1">
        <v>94</v>
      </c>
      <c r="B62" s="1">
        <v>1.8</v>
      </c>
      <c r="C62" s="1">
        <v>1.4</v>
      </c>
      <c r="D62" s="2">
        <f t="shared" si="0"/>
        <v>1.6</v>
      </c>
      <c r="E62" s="2">
        <f t="shared" si="1"/>
        <v>10.672000000000001</v>
      </c>
      <c r="F62" s="1">
        <v>146</v>
      </c>
      <c r="G62" s="1">
        <v>1.5</v>
      </c>
      <c r="H62" s="1">
        <v>1.5</v>
      </c>
      <c r="I62" s="2">
        <f t="shared" si="2"/>
        <v>1.5</v>
      </c>
      <c r="J62" s="2">
        <f t="shared" si="3"/>
        <v>10.004999999999999</v>
      </c>
    </row>
    <row r="63" spans="1:10">
      <c r="A63" s="1">
        <v>95</v>
      </c>
      <c r="B63" s="1">
        <v>2</v>
      </c>
      <c r="C63" s="1">
        <v>1.9</v>
      </c>
      <c r="D63" s="2">
        <f t="shared" si="0"/>
        <v>1.95</v>
      </c>
      <c r="E63" s="2">
        <f t="shared" si="1"/>
        <v>13.006499999999999</v>
      </c>
      <c r="F63" s="1">
        <v>147</v>
      </c>
      <c r="G63" s="1">
        <v>1.7</v>
      </c>
      <c r="H63" s="1">
        <v>1.5</v>
      </c>
      <c r="I63" s="2">
        <f t="shared" si="2"/>
        <v>1.6</v>
      </c>
      <c r="J63" s="2">
        <f t="shared" si="3"/>
        <v>10.672000000000001</v>
      </c>
    </row>
    <row r="64" spans="1:10">
      <c r="A64" s="1">
        <v>96</v>
      </c>
      <c r="B64" s="1">
        <v>1.4</v>
      </c>
      <c r="C64" s="1">
        <v>1.3</v>
      </c>
      <c r="D64" s="2">
        <f t="shared" si="0"/>
        <v>1.35</v>
      </c>
      <c r="E64" s="2">
        <f t="shared" si="1"/>
        <v>9.0045000000000002</v>
      </c>
      <c r="F64" s="1">
        <v>148</v>
      </c>
      <c r="G64" s="1">
        <v>2</v>
      </c>
      <c r="H64" s="1">
        <v>2</v>
      </c>
      <c r="I64" s="2">
        <f t="shared" si="2"/>
        <v>2</v>
      </c>
      <c r="J64" s="2">
        <f t="shared" si="3"/>
        <v>13.34</v>
      </c>
    </row>
    <row r="65" spans="1:10">
      <c r="A65" s="1">
        <v>97</v>
      </c>
      <c r="B65" s="1">
        <v>1.9</v>
      </c>
      <c r="C65" s="1">
        <v>1.8</v>
      </c>
      <c r="D65" s="2">
        <f t="shared" si="0"/>
        <v>1.85</v>
      </c>
      <c r="E65" s="2">
        <f t="shared" si="1"/>
        <v>12.339500000000001</v>
      </c>
      <c r="F65" s="1">
        <v>149</v>
      </c>
      <c r="G65" s="1">
        <v>1.7</v>
      </c>
      <c r="H65" s="1">
        <v>1.6</v>
      </c>
      <c r="I65" s="2">
        <f t="shared" si="2"/>
        <v>1.65</v>
      </c>
      <c r="J65" s="2">
        <f t="shared" si="3"/>
        <v>11.0055</v>
      </c>
    </row>
    <row r="66" spans="1:10">
      <c r="A66" s="1">
        <v>98</v>
      </c>
      <c r="B66" s="1">
        <v>1.9</v>
      </c>
      <c r="C66" s="1">
        <v>1.8</v>
      </c>
      <c r="D66" s="2">
        <f t="shared" si="0"/>
        <v>1.85</v>
      </c>
      <c r="E66" s="2">
        <f t="shared" si="1"/>
        <v>12.339500000000001</v>
      </c>
      <c r="F66" s="1">
        <v>150</v>
      </c>
      <c r="G66" s="1">
        <v>1.4</v>
      </c>
      <c r="H66" s="1">
        <v>1.4</v>
      </c>
      <c r="I66" s="2">
        <f t="shared" si="2"/>
        <v>1.4</v>
      </c>
      <c r="J66" s="2">
        <f t="shared" si="3"/>
        <v>9.3379999999999992</v>
      </c>
    </row>
    <row r="67" spans="1:10">
      <c r="A67" s="1">
        <v>99</v>
      </c>
      <c r="B67" s="1">
        <v>1.7</v>
      </c>
      <c r="C67" s="1">
        <v>1.7</v>
      </c>
      <c r="D67" s="2">
        <f t="shared" si="0"/>
        <v>1.7</v>
      </c>
      <c r="E67" s="2">
        <f t="shared" si="1"/>
        <v>11.339</v>
      </c>
      <c r="F67" s="1">
        <v>151</v>
      </c>
      <c r="G67" s="1">
        <v>1.6</v>
      </c>
      <c r="H67" s="1">
        <v>1.6</v>
      </c>
      <c r="I67" s="2">
        <f t="shared" si="2"/>
        <v>1.6</v>
      </c>
      <c r="J67" s="2">
        <f t="shared" si="3"/>
        <v>10.672000000000001</v>
      </c>
    </row>
    <row r="68" spans="1:10">
      <c r="A68" s="1">
        <v>100</v>
      </c>
      <c r="B68" s="1">
        <v>1.7</v>
      </c>
      <c r="C68" s="1">
        <v>1.7</v>
      </c>
      <c r="D68" s="2">
        <f t="shared" si="0"/>
        <v>1.7</v>
      </c>
      <c r="E68" s="2">
        <f t="shared" si="1"/>
        <v>11.339</v>
      </c>
      <c r="F68" s="1">
        <v>152</v>
      </c>
      <c r="G68" s="1">
        <v>1.8</v>
      </c>
      <c r="H68" s="1">
        <v>1.7</v>
      </c>
      <c r="I68" s="2">
        <f t="shared" si="2"/>
        <v>1.75</v>
      </c>
      <c r="J68" s="2">
        <f t="shared" si="3"/>
        <v>11.672499999999999</v>
      </c>
    </row>
    <row r="69" spans="1:10">
      <c r="A69" s="1">
        <v>101</v>
      </c>
      <c r="B69" s="1">
        <v>1.3</v>
      </c>
      <c r="C69" s="1">
        <v>1.3</v>
      </c>
      <c r="D69" s="2">
        <f t="shared" si="0"/>
        <v>1.3</v>
      </c>
      <c r="E69" s="2">
        <f t="shared" si="1"/>
        <v>8.6709999999999994</v>
      </c>
      <c r="F69" s="1">
        <v>153</v>
      </c>
      <c r="G69" s="1">
        <v>1.4</v>
      </c>
      <c r="H69" s="1">
        <v>1.3</v>
      </c>
      <c r="I69" s="2">
        <f t="shared" si="2"/>
        <v>1.35</v>
      </c>
      <c r="J69" s="2">
        <f t="shared" si="3"/>
        <v>9.0045000000000002</v>
      </c>
    </row>
    <row r="70" spans="1:10">
      <c r="A70" s="1">
        <v>102</v>
      </c>
      <c r="B70" s="1">
        <v>1.7</v>
      </c>
      <c r="C70" s="1">
        <v>1.7</v>
      </c>
      <c r="D70" s="2">
        <f t="shared" si="0"/>
        <v>1.7</v>
      </c>
      <c r="E70" s="2">
        <f t="shared" si="1"/>
        <v>11.339</v>
      </c>
      <c r="F70" s="1">
        <v>154</v>
      </c>
      <c r="G70" s="1">
        <v>1.9</v>
      </c>
      <c r="H70" s="1">
        <v>1.9</v>
      </c>
      <c r="I70" s="2">
        <f t="shared" si="2"/>
        <v>1.9</v>
      </c>
      <c r="J70" s="2">
        <f t="shared" si="3"/>
        <v>12.673</v>
      </c>
    </row>
    <row r="71" spans="1:10">
      <c r="A71" s="1">
        <v>103</v>
      </c>
      <c r="B71" s="1">
        <v>1.9</v>
      </c>
      <c r="C71" s="1">
        <v>1.8</v>
      </c>
      <c r="D71" s="2">
        <f t="shared" si="0"/>
        <v>1.85</v>
      </c>
      <c r="E71" s="2">
        <f t="shared" si="1"/>
        <v>12.339500000000001</v>
      </c>
      <c r="F71" s="1">
        <v>155</v>
      </c>
      <c r="G71" s="1">
        <v>1.3</v>
      </c>
      <c r="H71" s="1">
        <v>1.1000000000000001</v>
      </c>
      <c r="I71" s="2">
        <f t="shared" si="2"/>
        <v>1.2000000000000002</v>
      </c>
      <c r="J71" s="2">
        <f t="shared" si="3"/>
        <v>8.0040000000000013</v>
      </c>
    </row>
    <row r="72" spans="1:10">
      <c r="A72" s="1">
        <v>104</v>
      </c>
      <c r="B72" s="1">
        <v>1.6</v>
      </c>
      <c r="C72" s="1">
        <v>1.4</v>
      </c>
      <c r="D72" s="2">
        <f t="shared" si="0"/>
        <v>1.5</v>
      </c>
      <c r="E72" s="2">
        <f t="shared" si="1"/>
        <v>10.004999999999999</v>
      </c>
      <c r="F72" s="1">
        <v>156</v>
      </c>
      <c r="G72" s="1">
        <v>1.5</v>
      </c>
      <c r="H72" s="1">
        <v>1.4</v>
      </c>
      <c r="I72" s="2">
        <f t="shared" si="2"/>
        <v>1.45</v>
      </c>
      <c r="J72" s="2">
        <f t="shared" si="3"/>
        <v>9.6715</v>
      </c>
    </row>
    <row r="73" spans="1:10">
      <c r="A73" s="1">
        <v>105</v>
      </c>
      <c r="B73" s="1">
        <v>1.4</v>
      </c>
      <c r="C73" s="1">
        <v>1.4</v>
      </c>
      <c r="D73" s="2">
        <f t="shared" si="0"/>
        <v>1.4</v>
      </c>
      <c r="E73" s="2">
        <f t="shared" si="1"/>
        <v>9.3379999999999992</v>
      </c>
      <c r="F73" s="1">
        <v>157</v>
      </c>
      <c r="G73" s="1">
        <v>1.3</v>
      </c>
      <c r="H73" s="1">
        <v>1.3</v>
      </c>
      <c r="I73" s="2">
        <f t="shared" si="2"/>
        <v>1.3</v>
      </c>
      <c r="J73" s="2">
        <f t="shared" si="3"/>
        <v>8.6709999999999994</v>
      </c>
    </row>
    <row r="74" spans="1:10">
      <c r="A74" s="1">
        <v>106</v>
      </c>
      <c r="B74" s="1">
        <v>1.4</v>
      </c>
      <c r="C74" s="1">
        <v>1.3</v>
      </c>
      <c r="D74" s="2">
        <f t="shared" si="0"/>
        <v>1.35</v>
      </c>
      <c r="E74" s="2">
        <f t="shared" si="1"/>
        <v>9.0045000000000002</v>
      </c>
      <c r="F74" s="1">
        <v>158</v>
      </c>
      <c r="G74" s="1">
        <v>1.2</v>
      </c>
      <c r="H74" s="1">
        <v>1.1000000000000001</v>
      </c>
      <c r="I74" s="2">
        <f t="shared" si="2"/>
        <v>1.1499999999999999</v>
      </c>
      <c r="J74" s="2">
        <f t="shared" si="3"/>
        <v>7.6704999999999997</v>
      </c>
    </row>
    <row r="75" spans="1:10">
      <c r="A75" s="1">
        <v>107</v>
      </c>
      <c r="B75" s="1">
        <v>2.1</v>
      </c>
      <c r="C75" s="1">
        <v>2.1</v>
      </c>
      <c r="D75" s="2">
        <f t="shared" ref="D75:D109" si="4">(B75+C75)/2</f>
        <v>2.1</v>
      </c>
      <c r="E75" s="2">
        <f t="shared" ref="E75:E109" si="5">D75*6.67</f>
        <v>14.007</v>
      </c>
      <c r="F75" s="1">
        <v>159</v>
      </c>
      <c r="G75" s="1">
        <v>1.6</v>
      </c>
      <c r="H75" s="1">
        <v>1.4</v>
      </c>
      <c r="I75" s="2">
        <f t="shared" ref="I75:I109" si="6">(G75+H75)/2</f>
        <v>1.5</v>
      </c>
      <c r="J75" s="2">
        <f t="shared" ref="J75:J109" si="7">I75*6.67</f>
        <v>10.004999999999999</v>
      </c>
    </row>
    <row r="76" spans="1:10">
      <c r="A76" s="1">
        <v>108</v>
      </c>
      <c r="B76" s="1">
        <v>1.7</v>
      </c>
      <c r="C76" s="1">
        <v>1.6</v>
      </c>
      <c r="D76" s="2">
        <f t="shared" si="4"/>
        <v>1.65</v>
      </c>
      <c r="E76" s="2">
        <f t="shared" si="5"/>
        <v>11.0055</v>
      </c>
      <c r="F76" s="1">
        <v>160</v>
      </c>
      <c r="G76" s="1">
        <v>1.6</v>
      </c>
      <c r="H76" s="1">
        <v>1.4</v>
      </c>
      <c r="I76" s="2">
        <f t="shared" si="6"/>
        <v>1.5</v>
      </c>
      <c r="J76" s="2">
        <f t="shared" si="7"/>
        <v>10.004999999999999</v>
      </c>
    </row>
    <row r="77" spans="1:10">
      <c r="A77" s="1">
        <v>109</v>
      </c>
      <c r="B77" s="1">
        <v>2</v>
      </c>
      <c r="C77" s="1">
        <v>1.9</v>
      </c>
      <c r="D77" s="2">
        <f t="shared" si="4"/>
        <v>1.95</v>
      </c>
      <c r="E77" s="2">
        <f t="shared" si="5"/>
        <v>13.006499999999999</v>
      </c>
      <c r="F77" s="1">
        <v>161</v>
      </c>
      <c r="G77" s="1">
        <v>1</v>
      </c>
      <c r="H77" s="1">
        <v>1</v>
      </c>
      <c r="I77" s="2">
        <f t="shared" si="6"/>
        <v>1</v>
      </c>
      <c r="J77" s="2">
        <f t="shared" si="7"/>
        <v>6.67</v>
      </c>
    </row>
    <row r="78" spans="1:10">
      <c r="A78" s="1">
        <v>110</v>
      </c>
      <c r="B78" s="1">
        <v>1.9</v>
      </c>
      <c r="C78" s="1">
        <v>1.9</v>
      </c>
      <c r="D78" s="2">
        <f t="shared" si="4"/>
        <v>1.9</v>
      </c>
      <c r="E78" s="2">
        <f t="shared" si="5"/>
        <v>12.673</v>
      </c>
      <c r="F78" s="1">
        <v>162</v>
      </c>
      <c r="G78" s="1">
        <v>1.4</v>
      </c>
      <c r="H78" s="1">
        <v>1.4</v>
      </c>
      <c r="I78" s="2">
        <f t="shared" si="6"/>
        <v>1.4</v>
      </c>
      <c r="J78" s="2">
        <f t="shared" si="7"/>
        <v>9.3379999999999992</v>
      </c>
    </row>
    <row r="79" spans="1:10">
      <c r="A79" s="1">
        <v>111</v>
      </c>
      <c r="B79" s="1">
        <v>2</v>
      </c>
      <c r="C79" s="1">
        <v>1.7</v>
      </c>
      <c r="D79" s="2">
        <f t="shared" si="4"/>
        <v>1.85</v>
      </c>
      <c r="E79" s="2">
        <f t="shared" si="5"/>
        <v>12.339500000000001</v>
      </c>
      <c r="F79" s="1">
        <v>163</v>
      </c>
      <c r="G79" s="1">
        <v>1.5</v>
      </c>
      <c r="H79" s="1">
        <v>1.5</v>
      </c>
      <c r="I79" s="2">
        <f t="shared" si="6"/>
        <v>1.5</v>
      </c>
      <c r="J79" s="2">
        <f t="shared" si="7"/>
        <v>10.004999999999999</v>
      </c>
    </row>
    <row r="80" spans="1:10">
      <c r="A80" s="1">
        <v>112</v>
      </c>
      <c r="B80" s="1">
        <v>1.6</v>
      </c>
      <c r="C80" s="1">
        <v>1.6</v>
      </c>
      <c r="D80" s="2">
        <f t="shared" si="4"/>
        <v>1.6</v>
      </c>
      <c r="E80" s="2">
        <f t="shared" si="5"/>
        <v>10.672000000000001</v>
      </c>
      <c r="F80" s="1">
        <v>164</v>
      </c>
      <c r="G80" s="1">
        <v>1.4</v>
      </c>
      <c r="H80" s="1">
        <v>1.4</v>
      </c>
      <c r="I80" s="2">
        <f t="shared" si="6"/>
        <v>1.4</v>
      </c>
      <c r="J80" s="2">
        <f t="shared" si="7"/>
        <v>9.3379999999999992</v>
      </c>
    </row>
    <row r="81" spans="1:10">
      <c r="A81" s="1">
        <v>113</v>
      </c>
      <c r="B81" s="1">
        <v>1.7</v>
      </c>
      <c r="C81" s="1">
        <v>1.7</v>
      </c>
      <c r="D81" s="2">
        <f t="shared" si="4"/>
        <v>1.7</v>
      </c>
      <c r="E81" s="2">
        <f t="shared" si="5"/>
        <v>11.339</v>
      </c>
      <c r="F81" s="1">
        <v>165</v>
      </c>
      <c r="G81" s="1">
        <v>1.5</v>
      </c>
      <c r="H81" s="1">
        <v>1.5</v>
      </c>
      <c r="I81" s="2">
        <f t="shared" si="6"/>
        <v>1.5</v>
      </c>
      <c r="J81" s="2">
        <f t="shared" si="7"/>
        <v>10.004999999999999</v>
      </c>
    </row>
    <row r="82" spans="1:10">
      <c r="A82" s="1">
        <v>114</v>
      </c>
      <c r="B82" s="1">
        <v>2.5</v>
      </c>
      <c r="C82" s="1">
        <v>2.4</v>
      </c>
      <c r="D82" s="2">
        <f t="shared" si="4"/>
        <v>2.4500000000000002</v>
      </c>
      <c r="E82" s="2">
        <f t="shared" si="5"/>
        <v>16.3415</v>
      </c>
      <c r="F82" s="1">
        <v>166</v>
      </c>
      <c r="G82" s="1">
        <v>1.1000000000000001</v>
      </c>
      <c r="H82" s="1">
        <v>1.1000000000000001</v>
      </c>
      <c r="I82" s="2">
        <f t="shared" si="6"/>
        <v>1.1000000000000001</v>
      </c>
      <c r="J82" s="2">
        <f t="shared" si="7"/>
        <v>7.3370000000000006</v>
      </c>
    </row>
    <row r="83" spans="1:10">
      <c r="A83" s="1">
        <v>115</v>
      </c>
      <c r="B83" s="1">
        <v>1.2</v>
      </c>
      <c r="C83" s="1">
        <v>1.1000000000000001</v>
      </c>
      <c r="D83" s="2">
        <f t="shared" si="4"/>
        <v>1.1499999999999999</v>
      </c>
      <c r="E83" s="2">
        <f t="shared" si="5"/>
        <v>7.6704999999999997</v>
      </c>
      <c r="F83" s="1">
        <v>167</v>
      </c>
      <c r="G83" s="1">
        <v>1.5</v>
      </c>
      <c r="H83" s="1">
        <v>1.4</v>
      </c>
      <c r="I83" s="2">
        <f t="shared" si="6"/>
        <v>1.45</v>
      </c>
      <c r="J83" s="2">
        <f t="shared" si="7"/>
        <v>9.6715</v>
      </c>
    </row>
    <row r="84" spans="1:10">
      <c r="A84" s="1">
        <v>116</v>
      </c>
      <c r="B84" s="1">
        <v>1.6</v>
      </c>
      <c r="C84" s="1">
        <v>1.6</v>
      </c>
      <c r="D84" s="2">
        <f t="shared" si="4"/>
        <v>1.6</v>
      </c>
      <c r="E84" s="2">
        <f t="shared" si="5"/>
        <v>10.672000000000001</v>
      </c>
      <c r="F84" s="1">
        <v>168</v>
      </c>
      <c r="G84" s="1">
        <v>1.4</v>
      </c>
      <c r="H84" s="1">
        <v>1.3</v>
      </c>
      <c r="I84" s="2">
        <f t="shared" si="6"/>
        <v>1.35</v>
      </c>
      <c r="J84" s="2">
        <f t="shared" si="7"/>
        <v>9.0045000000000002</v>
      </c>
    </row>
    <row r="85" spans="1:10">
      <c r="A85" s="1">
        <v>117</v>
      </c>
      <c r="B85" s="1">
        <v>1.8</v>
      </c>
      <c r="C85" s="1">
        <v>1.3</v>
      </c>
      <c r="D85" s="2">
        <f t="shared" si="4"/>
        <v>1.55</v>
      </c>
      <c r="E85" s="2">
        <f t="shared" si="5"/>
        <v>10.3385</v>
      </c>
      <c r="F85" s="1">
        <v>169</v>
      </c>
      <c r="G85" s="1">
        <v>1.5</v>
      </c>
      <c r="H85" s="1">
        <v>1.3</v>
      </c>
      <c r="I85" s="2">
        <f t="shared" si="6"/>
        <v>1.4</v>
      </c>
      <c r="J85" s="2">
        <f t="shared" si="7"/>
        <v>9.3379999999999992</v>
      </c>
    </row>
    <row r="86" spans="1:10">
      <c r="A86" s="1">
        <v>118</v>
      </c>
      <c r="B86" s="1">
        <v>1.6</v>
      </c>
      <c r="C86" s="1">
        <v>1.4</v>
      </c>
      <c r="D86" s="2">
        <f t="shared" si="4"/>
        <v>1.5</v>
      </c>
      <c r="E86" s="2">
        <f t="shared" si="5"/>
        <v>10.004999999999999</v>
      </c>
      <c r="F86" s="1">
        <v>170</v>
      </c>
      <c r="G86" s="1">
        <v>1.4</v>
      </c>
      <c r="H86" s="1">
        <v>1.3</v>
      </c>
      <c r="I86" s="2">
        <f t="shared" si="6"/>
        <v>1.35</v>
      </c>
      <c r="J86" s="2">
        <f t="shared" si="7"/>
        <v>9.0045000000000002</v>
      </c>
    </row>
    <row r="87" spans="1:10">
      <c r="A87" s="1">
        <v>119</v>
      </c>
      <c r="B87" s="1">
        <v>1.9</v>
      </c>
      <c r="C87" s="1">
        <v>1.7</v>
      </c>
      <c r="D87" s="2">
        <f t="shared" si="4"/>
        <v>1.7999999999999998</v>
      </c>
      <c r="E87" s="2">
        <f t="shared" si="5"/>
        <v>12.005999999999998</v>
      </c>
      <c r="F87" s="1">
        <v>171</v>
      </c>
      <c r="G87" s="1">
        <v>1.4</v>
      </c>
      <c r="H87" s="1">
        <v>1.4</v>
      </c>
      <c r="I87" s="2">
        <f t="shared" si="6"/>
        <v>1.4</v>
      </c>
      <c r="J87" s="2">
        <f t="shared" si="7"/>
        <v>9.3379999999999992</v>
      </c>
    </row>
    <row r="88" spans="1:10">
      <c r="A88" s="1">
        <v>120</v>
      </c>
      <c r="B88" s="1">
        <v>2</v>
      </c>
      <c r="C88" s="1">
        <v>1.4</v>
      </c>
      <c r="D88" s="2">
        <f t="shared" si="4"/>
        <v>1.7</v>
      </c>
      <c r="E88" s="2">
        <f t="shared" si="5"/>
        <v>11.339</v>
      </c>
      <c r="F88" s="1">
        <v>172</v>
      </c>
      <c r="G88" s="1">
        <v>1.3</v>
      </c>
      <c r="H88" s="1">
        <v>1.2</v>
      </c>
      <c r="I88" s="2">
        <f t="shared" si="6"/>
        <v>1.25</v>
      </c>
      <c r="J88" s="2">
        <f t="shared" si="7"/>
        <v>8.3375000000000004</v>
      </c>
    </row>
    <row r="89" spans="1:10">
      <c r="A89" s="1">
        <v>121</v>
      </c>
      <c r="B89" s="1">
        <v>1.3</v>
      </c>
      <c r="C89" s="1">
        <v>1.1000000000000001</v>
      </c>
      <c r="D89" s="2">
        <f t="shared" si="4"/>
        <v>1.2000000000000002</v>
      </c>
      <c r="E89" s="2">
        <f t="shared" si="5"/>
        <v>8.0040000000000013</v>
      </c>
      <c r="F89" s="1">
        <v>173</v>
      </c>
      <c r="G89" s="1">
        <v>1</v>
      </c>
      <c r="H89" s="1">
        <v>1</v>
      </c>
      <c r="I89" s="2">
        <f t="shared" si="6"/>
        <v>1</v>
      </c>
      <c r="J89" s="2">
        <f t="shared" si="7"/>
        <v>6.67</v>
      </c>
    </row>
    <row r="90" spans="1:10">
      <c r="A90" s="1">
        <v>122</v>
      </c>
      <c r="B90" s="1">
        <v>1.4</v>
      </c>
      <c r="C90" s="1">
        <v>1.1000000000000001</v>
      </c>
      <c r="D90" s="2">
        <f t="shared" si="4"/>
        <v>1.25</v>
      </c>
      <c r="E90" s="2">
        <f t="shared" si="5"/>
        <v>8.3375000000000004</v>
      </c>
      <c r="F90" s="1">
        <v>174</v>
      </c>
      <c r="G90" s="1">
        <v>1.3</v>
      </c>
      <c r="H90" s="1">
        <v>1.1000000000000001</v>
      </c>
      <c r="I90" s="2">
        <f t="shared" si="6"/>
        <v>1.2000000000000002</v>
      </c>
      <c r="J90" s="2">
        <f t="shared" si="7"/>
        <v>8.0040000000000013</v>
      </c>
    </row>
    <row r="91" spans="1:10">
      <c r="A91" s="1">
        <v>123</v>
      </c>
      <c r="B91" s="1">
        <v>1.5</v>
      </c>
      <c r="C91" s="1">
        <v>1.5</v>
      </c>
      <c r="D91" s="2">
        <f t="shared" si="4"/>
        <v>1.5</v>
      </c>
      <c r="E91" s="2">
        <f t="shared" si="5"/>
        <v>10.004999999999999</v>
      </c>
      <c r="F91" s="1">
        <v>175</v>
      </c>
      <c r="G91" s="1">
        <v>1.4</v>
      </c>
      <c r="H91" s="1">
        <v>1.4</v>
      </c>
      <c r="I91" s="2">
        <f t="shared" si="6"/>
        <v>1.4</v>
      </c>
      <c r="J91" s="2">
        <f t="shared" si="7"/>
        <v>9.3379999999999992</v>
      </c>
    </row>
    <row r="92" spans="1:10">
      <c r="A92" s="1">
        <v>124</v>
      </c>
      <c r="B92" s="1">
        <v>1.3</v>
      </c>
      <c r="C92" s="1">
        <v>1.1000000000000001</v>
      </c>
      <c r="D92" s="2">
        <f t="shared" si="4"/>
        <v>1.2000000000000002</v>
      </c>
      <c r="E92" s="2">
        <f t="shared" si="5"/>
        <v>8.0040000000000013</v>
      </c>
      <c r="F92" s="1">
        <v>176</v>
      </c>
      <c r="G92" s="1">
        <v>2.1</v>
      </c>
      <c r="H92" s="1">
        <v>2.1</v>
      </c>
      <c r="I92" s="2">
        <f t="shared" si="6"/>
        <v>2.1</v>
      </c>
      <c r="J92" s="2">
        <f t="shared" si="7"/>
        <v>14.007</v>
      </c>
    </row>
    <row r="93" spans="1:10">
      <c r="A93" s="1">
        <v>125</v>
      </c>
      <c r="B93" s="1">
        <v>1.9</v>
      </c>
      <c r="C93" s="1">
        <v>1.9</v>
      </c>
      <c r="D93" s="2">
        <f t="shared" si="4"/>
        <v>1.9</v>
      </c>
      <c r="E93" s="2">
        <f t="shared" si="5"/>
        <v>12.673</v>
      </c>
      <c r="F93" s="1">
        <v>177</v>
      </c>
      <c r="G93" s="1">
        <v>1.5</v>
      </c>
      <c r="H93" s="1">
        <v>1.4</v>
      </c>
      <c r="I93" s="2">
        <f t="shared" si="6"/>
        <v>1.45</v>
      </c>
      <c r="J93" s="2">
        <f t="shared" si="7"/>
        <v>9.6715</v>
      </c>
    </row>
    <row r="94" spans="1:10">
      <c r="A94" s="1">
        <v>126</v>
      </c>
      <c r="B94" s="1">
        <v>1.6</v>
      </c>
      <c r="C94" s="1">
        <v>1.6</v>
      </c>
      <c r="D94" s="2">
        <f t="shared" si="4"/>
        <v>1.6</v>
      </c>
      <c r="E94" s="2">
        <f t="shared" si="5"/>
        <v>10.672000000000001</v>
      </c>
      <c r="F94" s="1">
        <v>178</v>
      </c>
      <c r="G94" s="1">
        <v>1.1000000000000001</v>
      </c>
      <c r="H94" s="1">
        <v>1.1000000000000001</v>
      </c>
      <c r="I94" s="2">
        <f t="shared" si="6"/>
        <v>1.1000000000000001</v>
      </c>
      <c r="J94" s="2">
        <f t="shared" si="7"/>
        <v>7.3370000000000006</v>
      </c>
    </row>
    <row r="95" spans="1:10">
      <c r="A95" s="1">
        <v>127</v>
      </c>
      <c r="B95" s="1">
        <v>1.4</v>
      </c>
      <c r="C95" s="1">
        <v>1.4</v>
      </c>
      <c r="D95" s="2">
        <f t="shared" si="4"/>
        <v>1.4</v>
      </c>
      <c r="E95" s="2">
        <f t="shared" si="5"/>
        <v>9.3379999999999992</v>
      </c>
      <c r="F95" s="1">
        <v>179</v>
      </c>
      <c r="G95" s="1">
        <v>2</v>
      </c>
      <c r="H95" s="1">
        <v>1.7</v>
      </c>
      <c r="I95" s="2">
        <f t="shared" si="6"/>
        <v>1.85</v>
      </c>
      <c r="J95" s="2">
        <f t="shared" si="7"/>
        <v>12.339500000000001</v>
      </c>
    </row>
    <row r="96" spans="1:10">
      <c r="A96" s="1">
        <v>128</v>
      </c>
      <c r="B96" s="1">
        <v>1.6</v>
      </c>
      <c r="C96" s="1">
        <v>1.6</v>
      </c>
      <c r="D96" s="2">
        <f t="shared" si="4"/>
        <v>1.6</v>
      </c>
      <c r="E96" s="2">
        <f t="shared" si="5"/>
        <v>10.672000000000001</v>
      </c>
      <c r="F96" s="1">
        <v>180</v>
      </c>
      <c r="G96" s="1">
        <v>1.5</v>
      </c>
      <c r="H96" s="1">
        <v>1.4</v>
      </c>
      <c r="I96" s="2">
        <f t="shared" si="6"/>
        <v>1.45</v>
      </c>
      <c r="J96" s="2">
        <f t="shared" si="7"/>
        <v>9.6715</v>
      </c>
    </row>
    <row r="97" spans="1:10">
      <c r="A97" s="1">
        <v>129</v>
      </c>
      <c r="B97" s="1">
        <v>1.4</v>
      </c>
      <c r="C97" s="1">
        <v>1.4</v>
      </c>
      <c r="D97" s="2">
        <f t="shared" si="4"/>
        <v>1.4</v>
      </c>
      <c r="E97" s="2">
        <f t="shared" si="5"/>
        <v>9.3379999999999992</v>
      </c>
      <c r="F97" s="1">
        <v>181</v>
      </c>
      <c r="G97" s="1">
        <v>1.3</v>
      </c>
      <c r="H97" s="1">
        <v>1.3</v>
      </c>
      <c r="I97" s="2">
        <f t="shared" si="6"/>
        <v>1.3</v>
      </c>
      <c r="J97" s="2">
        <f t="shared" si="7"/>
        <v>8.6709999999999994</v>
      </c>
    </row>
    <row r="98" spans="1:10">
      <c r="A98" s="1">
        <v>130</v>
      </c>
      <c r="B98" s="1">
        <v>1.7</v>
      </c>
      <c r="C98" s="1">
        <v>1.7</v>
      </c>
      <c r="D98" s="2">
        <f t="shared" si="4"/>
        <v>1.7</v>
      </c>
      <c r="E98" s="2">
        <f t="shared" si="5"/>
        <v>11.339</v>
      </c>
      <c r="F98" s="1">
        <v>182</v>
      </c>
      <c r="G98" s="1">
        <v>1.5</v>
      </c>
      <c r="H98" s="1">
        <v>1.5</v>
      </c>
      <c r="I98" s="2">
        <f t="shared" si="6"/>
        <v>1.5</v>
      </c>
      <c r="J98" s="2">
        <f t="shared" si="7"/>
        <v>10.004999999999999</v>
      </c>
    </row>
    <row r="99" spans="1:10">
      <c r="A99" s="1">
        <v>131</v>
      </c>
      <c r="B99" s="1">
        <v>1.7</v>
      </c>
      <c r="C99" s="1">
        <v>1.6</v>
      </c>
      <c r="D99" s="2">
        <f t="shared" si="4"/>
        <v>1.65</v>
      </c>
      <c r="E99" s="2">
        <f t="shared" si="5"/>
        <v>11.0055</v>
      </c>
      <c r="F99" s="1">
        <v>183</v>
      </c>
      <c r="G99" s="1">
        <v>1.5</v>
      </c>
      <c r="H99" s="1">
        <v>1.4</v>
      </c>
      <c r="I99" s="2">
        <f t="shared" si="6"/>
        <v>1.45</v>
      </c>
      <c r="J99" s="2">
        <f t="shared" si="7"/>
        <v>9.6715</v>
      </c>
    </row>
    <row r="100" spans="1:10">
      <c r="A100" s="1">
        <v>132</v>
      </c>
      <c r="B100" s="1">
        <v>1.7</v>
      </c>
      <c r="C100" s="1">
        <v>1.4</v>
      </c>
      <c r="D100" s="2">
        <f t="shared" si="4"/>
        <v>1.5499999999999998</v>
      </c>
      <c r="E100" s="2">
        <f t="shared" si="5"/>
        <v>10.338499999999998</v>
      </c>
      <c r="F100" s="1">
        <v>184</v>
      </c>
      <c r="G100" s="1">
        <v>1.3</v>
      </c>
      <c r="H100" s="1">
        <v>1</v>
      </c>
      <c r="I100" s="2">
        <f t="shared" si="6"/>
        <v>1.1499999999999999</v>
      </c>
      <c r="J100" s="2">
        <f t="shared" si="7"/>
        <v>7.6704999999999997</v>
      </c>
    </row>
    <row r="101" spans="1:10">
      <c r="A101" s="1">
        <v>133</v>
      </c>
      <c r="B101" s="1">
        <v>1.5</v>
      </c>
      <c r="C101" s="1">
        <v>1.5</v>
      </c>
      <c r="D101" s="2">
        <f t="shared" si="4"/>
        <v>1.5</v>
      </c>
      <c r="E101" s="2">
        <f t="shared" si="5"/>
        <v>10.004999999999999</v>
      </c>
      <c r="F101" s="1">
        <v>185</v>
      </c>
      <c r="G101" s="1">
        <v>1.9</v>
      </c>
      <c r="H101" s="1">
        <v>1.1000000000000001</v>
      </c>
      <c r="I101" s="2">
        <v>1.3</v>
      </c>
      <c r="J101" s="2">
        <f t="shared" si="7"/>
        <v>8.6709999999999994</v>
      </c>
    </row>
    <row r="102" spans="1:10">
      <c r="A102" s="1">
        <v>134</v>
      </c>
      <c r="B102" s="1">
        <v>1.8</v>
      </c>
      <c r="C102" s="1">
        <v>1.7</v>
      </c>
      <c r="D102" s="2">
        <f t="shared" si="4"/>
        <v>1.75</v>
      </c>
      <c r="E102" s="2">
        <f t="shared" si="5"/>
        <v>11.672499999999999</v>
      </c>
      <c r="F102" s="1">
        <v>186</v>
      </c>
      <c r="G102" s="1">
        <v>1.7</v>
      </c>
      <c r="H102" s="1">
        <v>1.4</v>
      </c>
      <c r="I102" s="2">
        <f t="shared" si="6"/>
        <v>1.5499999999999998</v>
      </c>
      <c r="J102" s="2">
        <f t="shared" si="7"/>
        <v>10.338499999999998</v>
      </c>
    </row>
    <row r="103" spans="1:10">
      <c r="A103" s="1">
        <v>187</v>
      </c>
      <c r="B103" s="1">
        <v>1.7</v>
      </c>
      <c r="C103" s="1">
        <v>1.4</v>
      </c>
      <c r="D103" s="2">
        <f t="shared" si="4"/>
        <v>1.5499999999999998</v>
      </c>
      <c r="E103" s="2">
        <f t="shared" si="5"/>
        <v>10.338499999999998</v>
      </c>
      <c r="F103" s="1">
        <v>194</v>
      </c>
      <c r="G103" s="1">
        <v>1.4</v>
      </c>
      <c r="H103" s="1">
        <v>1.3</v>
      </c>
      <c r="I103" s="2">
        <f t="shared" si="6"/>
        <v>1.35</v>
      </c>
      <c r="J103" s="2">
        <f t="shared" si="7"/>
        <v>9.0045000000000002</v>
      </c>
    </row>
    <row r="104" spans="1:10">
      <c r="A104" s="1">
        <v>188</v>
      </c>
      <c r="B104" s="1">
        <v>1.4</v>
      </c>
      <c r="C104" s="1">
        <v>1.3</v>
      </c>
      <c r="D104" s="2">
        <f t="shared" si="4"/>
        <v>1.35</v>
      </c>
      <c r="E104" s="2">
        <f t="shared" si="5"/>
        <v>9.0045000000000002</v>
      </c>
      <c r="F104" s="1">
        <v>195</v>
      </c>
      <c r="G104" s="1">
        <v>1.6</v>
      </c>
      <c r="H104" s="1">
        <v>1.5</v>
      </c>
      <c r="I104" s="2">
        <f t="shared" si="6"/>
        <v>1.55</v>
      </c>
      <c r="J104" s="2">
        <f t="shared" si="7"/>
        <v>10.3385</v>
      </c>
    </row>
    <row r="105" spans="1:10">
      <c r="A105" s="1">
        <v>189</v>
      </c>
      <c r="B105" s="1">
        <v>2.1</v>
      </c>
      <c r="C105" s="1">
        <v>2</v>
      </c>
      <c r="D105" s="2">
        <f t="shared" si="4"/>
        <v>2.0499999999999998</v>
      </c>
      <c r="E105" s="2">
        <f t="shared" si="5"/>
        <v>13.673499999999999</v>
      </c>
      <c r="F105" s="1">
        <v>196</v>
      </c>
      <c r="G105" s="1">
        <v>1.4</v>
      </c>
      <c r="H105" s="1">
        <v>1.3</v>
      </c>
      <c r="I105" s="2">
        <f t="shared" si="6"/>
        <v>1.35</v>
      </c>
      <c r="J105" s="2">
        <f t="shared" si="7"/>
        <v>9.0045000000000002</v>
      </c>
    </row>
    <row r="106" spans="1:10">
      <c r="A106" s="1">
        <v>190</v>
      </c>
      <c r="B106" s="1">
        <v>1.8</v>
      </c>
      <c r="C106" s="1">
        <v>1.8</v>
      </c>
      <c r="D106" s="2">
        <f t="shared" si="4"/>
        <v>1.8</v>
      </c>
      <c r="E106" s="2">
        <f t="shared" si="5"/>
        <v>12.006</v>
      </c>
      <c r="F106" s="1">
        <v>197</v>
      </c>
      <c r="G106" s="1">
        <v>1.4</v>
      </c>
      <c r="H106" s="1">
        <v>1.2</v>
      </c>
      <c r="I106" s="2">
        <f t="shared" si="6"/>
        <v>1.2999999999999998</v>
      </c>
      <c r="J106" s="2">
        <f t="shared" si="7"/>
        <v>8.6709999999999994</v>
      </c>
    </row>
    <row r="107" spans="1:10">
      <c r="A107" s="1">
        <v>191</v>
      </c>
      <c r="B107" s="1">
        <v>2</v>
      </c>
      <c r="C107" s="1">
        <v>2</v>
      </c>
      <c r="D107" s="2">
        <f t="shared" si="4"/>
        <v>2</v>
      </c>
      <c r="E107" s="2">
        <f t="shared" si="5"/>
        <v>13.34</v>
      </c>
      <c r="F107" s="1">
        <v>198</v>
      </c>
      <c r="G107" s="1">
        <v>1.3</v>
      </c>
      <c r="H107" s="1">
        <v>1.3</v>
      </c>
      <c r="I107" s="2">
        <f t="shared" si="6"/>
        <v>1.3</v>
      </c>
      <c r="J107" s="2">
        <f t="shared" si="7"/>
        <v>8.6709999999999994</v>
      </c>
    </row>
    <row r="108" spans="1:10">
      <c r="A108" s="1">
        <v>192</v>
      </c>
      <c r="B108" s="1">
        <v>1.8</v>
      </c>
      <c r="C108" s="1">
        <v>1.8</v>
      </c>
      <c r="D108" s="2">
        <f t="shared" si="4"/>
        <v>1.8</v>
      </c>
      <c r="E108" s="2">
        <f t="shared" si="5"/>
        <v>12.006</v>
      </c>
      <c r="F108" s="1">
        <v>199</v>
      </c>
      <c r="G108" s="1">
        <v>1.6</v>
      </c>
      <c r="H108" s="1">
        <v>1.6</v>
      </c>
      <c r="I108" s="2">
        <f t="shared" si="6"/>
        <v>1.6</v>
      </c>
      <c r="J108" s="2">
        <f t="shared" si="7"/>
        <v>10.672000000000001</v>
      </c>
    </row>
    <row r="109" spans="1:10">
      <c r="A109" s="1">
        <v>193</v>
      </c>
      <c r="B109" s="1">
        <v>1.6</v>
      </c>
      <c r="C109" s="1">
        <v>1.5</v>
      </c>
      <c r="D109" s="2">
        <f t="shared" si="4"/>
        <v>1.55</v>
      </c>
      <c r="E109" s="2">
        <f t="shared" si="5"/>
        <v>10.3385</v>
      </c>
      <c r="F109" s="1">
        <v>200</v>
      </c>
      <c r="G109" s="1">
        <v>2</v>
      </c>
      <c r="H109" s="1">
        <v>1.7</v>
      </c>
      <c r="I109" s="2">
        <f t="shared" si="6"/>
        <v>1.85</v>
      </c>
      <c r="J109" s="2">
        <f t="shared" si="7"/>
        <v>12.339500000000001</v>
      </c>
    </row>
    <row r="110" spans="1:10">
      <c r="E110" s="18">
        <f>SUM(E10:E109)</f>
        <v>1055.8610000000003</v>
      </c>
      <c r="J110" s="18">
        <f>SUM(J10:J109)</f>
        <v>994.16350000000011</v>
      </c>
    </row>
  </sheetData>
  <mergeCells count="13">
    <mergeCell ref="E6:F6"/>
    <mergeCell ref="G6:H6"/>
    <mergeCell ref="I6:J6"/>
    <mergeCell ref="A6:B6"/>
    <mergeCell ref="A1:J1"/>
    <mergeCell ref="A2:J2"/>
    <mergeCell ref="A3:B4"/>
    <mergeCell ref="C3:F3"/>
    <mergeCell ref="G3:H4"/>
    <mergeCell ref="I3:J4"/>
    <mergeCell ref="C4:D4"/>
    <mergeCell ref="E4:F4"/>
    <mergeCell ref="C6:D6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A7" sqref="A7:J7"/>
    </sheetView>
  </sheetViews>
  <sheetFormatPr defaultRowHeight="15"/>
  <sheetData>
    <row r="1" spans="1:16" ht="15.75" thickBot="1">
      <c r="A1" s="66" t="s">
        <v>179</v>
      </c>
      <c r="B1" s="66"/>
      <c r="C1" s="66"/>
      <c r="D1" s="66"/>
      <c r="E1" s="66"/>
      <c r="F1" s="66"/>
      <c r="G1" s="66"/>
      <c r="H1" s="66"/>
      <c r="I1" s="66"/>
      <c r="J1" s="66"/>
    </row>
    <row r="2" spans="1:16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  <c r="L2" s="1" t="s">
        <v>38</v>
      </c>
      <c r="M2" s="1">
        <v>46</v>
      </c>
      <c r="O2" t="s">
        <v>49</v>
      </c>
      <c r="P2" t="s">
        <v>50</v>
      </c>
    </row>
    <row r="3" spans="1:16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50</v>
      </c>
      <c r="O3">
        <f>B7/(B7+D7+F7+H7+J7)</f>
        <v>5.0000000000000001E-3</v>
      </c>
      <c r="P3">
        <f>O3*LN(O3)</f>
        <v>-2.6491586832740183E-2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4</v>
      </c>
      <c r="O4">
        <f>D7/(B7+D7+F7+H7+J7)</f>
        <v>0.03</v>
      </c>
      <c r="P4">
        <f>O4*LN(O4)</f>
        <v>-0.10519673691959945</v>
      </c>
    </row>
    <row r="5" spans="1:16">
      <c r="A5" s="46">
        <v>1</v>
      </c>
      <c r="B5" s="46"/>
      <c r="C5" s="47">
        <v>6</v>
      </c>
      <c r="D5" s="47"/>
      <c r="E5" s="47">
        <v>115</v>
      </c>
      <c r="F5" s="47"/>
      <c r="G5" s="45">
        <v>5</v>
      </c>
      <c r="H5" s="45"/>
      <c r="I5" s="45">
        <v>73</v>
      </c>
      <c r="J5" s="45"/>
      <c r="L5" s="1" t="s">
        <v>35</v>
      </c>
      <c r="M5" s="1">
        <f>(C110+F110)/200</f>
        <v>7.3136549999999945</v>
      </c>
      <c r="O5">
        <f>F7/(B7+D7+F7+H7+J7)</f>
        <v>0.57500000000000007</v>
      </c>
      <c r="P5">
        <f>O5*LN(O5)</f>
        <v>-0.31819651195625226</v>
      </c>
    </row>
    <row r="6" spans="1:16" ht="15.75" thickBot="1">
      <c r="A6" s="21" t="s">
        <v>7</v>
      </c>
      <c r="B6" s="22" t="s">
        <v>8</v>
      </c>
      <c r="C6" s="23" t="s">
        <v>7</v>
      </c>
      <c r="D6" s="24" t="s">
        <v>8</v>
      </c>
      <c r="E6" s="22" t="s">
        <v>7</v>
      </c>
      <c r="F6" s="22" t="s">
        <v>8</v>
      </c>
      <c r="G6" s="22" t="s">
        <v>7</v>
      </c>
      <c r="H6" s="22" t="s">
        <v>8</v>
      </c>
      <c r="I6" s="22" t="s">
        <v>7</v>
      </c>
      <c r="J6" s="23" t="s">
        <v>8</v>
      </c>
      <c r="L6" s="1" t="s">
        <v>36</v>
      </c>
      <c r="M6" s="1">
        <v>1.58</v>
      </c>
      <c r="O6">
        <f>H7/(B7+D7+F7+H7+J7)</f>
        <v>2.4999999999999998E-2</v>
      </c>
      <c r="P6">
        <f>O6*LN(O6)</f>
        <v>-9.2221986352848395E-2</v>
      </c>
    </row>
    <row r="7" spans="1:16">
      <c r="A7" s="2">
        <v>0.5</v>
      </c>
      <c r="B7" s="2">
        <f>0.5*9.5/100</f>
        <v>4.7500000000000001E-2</v>
      </c>
      <c r="C7" s="2">
        <f>600/200</f>
        <v>3</v>
      </c>
      <c r="D7" s="2">
        <f>3*9.5/100</f>
        <v>0.28499999999999998</v>
      </c>
      <c r="E7" s="2">
        <f>11500/200</f>
        <v>57.5</v>
      </c>
      <c r="F7" s="2">
        <f>57.5*9.5/100</f>
        <v>5.4625000000000004</v>
      </c>
      <c r="G7" s="2">
        <f>500/200</f>
        <v>2.5</v>
      </c>
      <c r="H7" s="2">
        <f>2.5*9.5/100</f>
        <v>0.23749999999999999</v>
      </c>
      <c r="I7" s="2">
        <f>7300/200</f>
        <v>36.5</v>
      </c>
      <c r="J7" s="2">
        <f>36.5*9.5/100</f>
        <v>3.4674999999999998</v>
      </c>
      <c r="L7" s="1" t="s">
        <v>37</v>
      </c>
      <c r="M7" s="1">
        <v>15.01</v>
      </c>
      <c r="O7">
        <f>J7/(B7+D7+F7+H7+J7)</f>
        <v>0.36499999999999999</v>
      </c>
      <c r="P7">
        <f>O7*LN(O7)</f>
        <v>-0.36786814277087065</v>
      </c>
    </row>
    <row r="8" spans="1:16">
      <c r="A8" s="65" t="s">
        <v>9</v>
      </c>
      <c r="B8" s="65"/>
      <c r="C8" s="65"/>
      <c r="D8" s="65"/>
      <c r="E8" s="65"/>
      <c r="F8" s="65"/>
      <c r="L8" s="31" t="s">
        <v>41</v>
      </c>
      <c r="M8" s="1">
        <f>(F7*D7)/((J7+H7)*B7)</f>
        <v>8.8461538461538467</v>
      </c>
    </row>
    <row r="9" spans="1:16">
      <c r="A9" s="19" t="s">
        <v>173</v>
      </c>
      <c r="B9" s="19" t="s">
        <v>174</v>
      </c>
      <c r="C9" s="19" t="s">
        <v>175</v>
      </c>
      <c r="D9" s="19" t="s">
        <v>173</v>
      </c>
      <c r="E9" s="19" t="s">
        <v>174</v>
      </c>
      <c r="F9" s="19" t="s">
        <v>175</v>
      </c>
      <c r="L9" s="31" t="s">
        <v>42</v>
      </c>
      <c r="M9" s="1">
        <f xml:space="preserve"> (B7+D7+F7)/(H7+J7)</f>
        <v>1.5641025641025643</v>
      </c>
    </row>
    <row r="10" spans="1:16">
      <c r="A10" s="19">
        <v>1</v>
      </c>
      <c r="B10" s="19">
        <v>1.2</v>
      </c>
      <c r="C10" s="19">
        <f>B10*6.67</f>
        <v>8.0039999999999996</v>
      </c>
      <c r="D10" s="19">
        <v>101</v>
      </c>
      <c r="E10" s="19">
        <v>1.1000000000000001</v>
      </c>
      <c r="F10" s="19">
        <f>E10*6.67</f>
        <v>7.3370000000000006</v>
      </c>
      <c r="L10" s="31" t="s">
        <v>43</v>
      </c>
      <c r="M10" s="1">
        <f>J7/F7</f>
        <v>0.63478260869565206</v>
      </c>
    </row>
    <row r="11" spans="1:16">
      <c r="A11" s="19">
        <v>2</v>
      </c>
      <c r="B11" s="19">
        <v>1.35</v>
      </c>
      <c r="C11" s="19">
        <f t="shared" ref="C11:C74" si="0">B11*6.67</f>
        <v>9.0045000000000002</v>
      </c>
      <c r="D11" s="19">
        <v>102</v>
      </c>
      <c r="E11" s="19">
        <v>1.1499999999999999</v>
      </c>
      <c r="F11" s="19">
        <f t="shared" ref="F11:F74" si="1">E11*6.67</f>
        <v>7.6704999999999997</v>
      </c>
      <c r="L11" s="31" t="s">
        <v>44</v>
      </c>
      <c r="M11" s="1">
        <f>(D7+F7)/J7</f>
        <v>1.6575342465753427</v>
      </c>
    </row>
    <row r="12" spans="1:16">
      <c r="A12" s="19">
        <v>3</v>
      </c>
      <c r="B12" s="19">
        <v>1.65</v>
      </c>
      <c r="C12" s="19">
        <f t="shared" si="0"/>
        <v>11.0055</v>
      </c>
      <c r="D12" s="19">
        <v>103</v>
      </c>
      <c r="E12" s="19">
        <v>1</v>
      </c>
      <c r="F12" s="19">
        <f t="shared" si="1"/>
        <v>6.67</v>
      </c>
      <c r="L12" s="31" t="s">
        <v>45</v>
      </c>
      <c r="M12" s="1">
        <f>(D7+F7)/H7</f>
        <v>24.200000000000003</v>
      </c>
    </row>
    <row r="13" spans="1:16">
      <c r="A13" s="19">
        <v>4</v>
      </c>
      <c r="B13" s="19">
        <v>1</v>
      </c>
      <c r="C13" s="19">
        <f t="shared" si="0"/>
        <v>6.67</v>
      </c>
      <c r="D13" s="19">
        <v>104</v>
      </c>
      <c r="E13" s="19">
        <v>1.3</v>
      </c>
      <c r="F13" s="19">
        <f t="shared" si="1"/>
        <v>8.6709999999999994</v>
      </c>
      <c r="L13" s="31" t="s">
        <v>46</v>
      </c>
      <c r="M13" s="1">
        <f>J7/H7</f>
        <v>14.6</v>
      </c>
    </row>
    <row r="14" spans="1:16">
      <c r="A14" s="19">
        <v>5</v>
      </c>
      <c r="B14" s="19">
        <v>1.25</v>
      </c>
      <c r="C14" s="19">
        <f t="shared" si="0"/>
        <v>8.3375000000000004</v>
      </c>
      <c r="D14" s="19">
        <v>105</v>
      </c>
      <c r="E14" s="19">
        <v>1.2</v>
      </c>
      <c r="F14" s="19">
        <f t="shared" si="1"/>
        <v>8.0039999999999996</v>
      </c>
      <c r="L14" s="31" t="s">
        <v>47</v>
      </c>
      <c r="M14" s="1">
        <f>J7/B7</f>
        <v>73</v>
      </c>
    </row>
    <row r="15" spans="1:16">
      <c r="A15" s="19">
        <v>6</v>
      </c>
      <c r="B15" s="19">
        <v>1.1499999999999999</v>
      </c>
      <c r="C15" s="19">
        <f t="shared" si="0"/>
        <v>7.6704999999999997</v>
      </c>
      <c r="D15" s="19">
        <v>106</v>
      </c>
      <c r="E15" s="19">
        <v>1</v>
      </c>
      <c r="F15" s="19">
        <f t="shared" si="1"/>
        <v>6.67</v>
      </c>
      <c r="L15" s="31" t="s">
        <v>48</v>
      </c>
      <c r="M15" s="1">
        <f>SUM(P3:P7)</f>
        <v>-0.90997496483231088</v>
      </c>
    </row>
    <row r="16" spans="1:16">
      <c r="A16" s="19">
        <v>7</v>
      </c>
      <c r="B16" s="19">
        <v>1.2</v>
      </c>
      <c r="C16" s="19">
        <f t="shared" si="0"/>
        <v>8.0039999999999996</v>
      </c>
      <c r="D16" s="19">
        <v>107</v>
      </c>
      <c r="E16" s="19">
        <v>1</v>
      </c>
      <c r="F16" s="19">
        <f t="shared" si="1"/>
        <v>6.67</v>
      </c>
    </row>
    <row r="17" spans="1:6">
      <c r="A17" s="19">
        <v>8</v>
      </c>
      <c r="B17" s="19">
        <v>0.95</v>
      </c>
      <c r="C17" s="19">
        <f t="shared" si="0"/>
        <v>6.3365</v>
      </c>
      <c r="D17" s="19">
        <v>108</v>
      </c>
      <c r="E17" s="19">
        <v>1.05</v>
      </c>
      <c r="F17" s="19">
        <f t="shared" si="1"/>
        <v>7.0034999999999998</v>
      </c>
    </row>
    <row r="18" spans="1:6">
      <c r="A18" s="19">
        <v>9</v>
      </c>
      <c r="B18" s="19">
        <v>1.2</v>
      </c>
      <c r="C18" s="19">
        <f t="shared" si="0"/>
        <v>8.0039999999999996</v>
      </c>
      <c r="D18" s="19">
        <v>109</v>
      </c>
      <c r="E18" s="19">
        <v>1.1499999999999999</v>
      </c>
      <c r="F18" s="19">
        <f t="shared" si="1"/>
        <v>7.6704999999999997</v>
      </c>
    </row>
    <row r="19" spans="1:6">
      <c r="A19" s="19">
        <v>10</v>
      </c>
      <c r="B19" s="19">
        <v>1</v>
      </c>
      <c r="C19" s="19">
        <f t="shared" si="0"/>
        <v>6.67</v>
      </c>
      <c r="D19" s="19">
        <v>110</v>
      </c>
      <c r="E19" s="19">
        <v>1.3</v>
      </c>
      <c r="F19" s="19">
        <f t="shared" si="1"/>
        <v>8.6709999999999994</v>
      </c>
    </row>
    <row r="20" spans="1:6">
      <c r="A20" s="19">
        <v>11</v>
      </c>
      <c r="B20" s="19">
        <v>1.1000000000000001</v>
      </c>
      <c r="C20" s="19">
        <f t="shared" si="0"/>
        <v>7.3370000000000006</v>
      </c>
      <c r="D20" s="19">
        <v>111</v>
      </c>
      <c r="E20" s="19">
        <v>1</v>
      </c>
      <c r="F20" s="19">
        <f t="shared" si="1"/>
        <v>6.67</v>
      </c>
    </row>
    <row r="21" spans="1:6">
      <c r="A21" s="19">
        <v>12</v>
      </c>
      <c r="B21" s="19">
        <v>1.2</v>
      </c>
      <c r="C21" s="19">
        <f t="shared" si="0"/>
        <v>8.0039999999999996</v>
      </c>
      <c r="D21" s="19">
        <v>112</v>
      </c>
      <c r="E21" s="19">
        <v>1</v>
      </c>
      <c r="F21" s="19">
        <f t="shared" si="1"/>
        <v>6.67</v>
      </c>
    </row>
    <row r="22" spans="1:6">
      <c r="A22" s="19">
        <v>13</v>
      </c>
      <c r="B22" s="19">
        <v>1.1000000000000001</v>
      </c>
      <c r="C22" s="19">
        <f t="shared" si="0"/>
        <v>7.3370000000000006</v>
      </c>
      <c r="D22" s="19">
        <v>113</v>
      </c>
      <c r="E22" s="19">
        <v>1</v>
      </c>
      <c r="F22" s="19">
        <f t="shared" si="1"/>
        <v>6.67</v>
      </c>
    </row>
    <row r="23" spans="1:6">
      <c r="A23" s="19">
        <v>14</v>
      </c>
      <c r="B23" s="19">
        <v>1</v>
      </c>
      <c r="C23" s="19">
        <f t="shared" si="0"/>
        <v>6.67</v>
      </c>
      <c r="D23" s="19">
        <v>114</v>
      </c>
      <c r="E23" s="19">
        <v>1.2</v>
      </c>
      <c r="F23" s="19">
        <f t="shared" si="1"/>
        <v>8.0039999999999996</v>
      </c>
    </row>
    <row r="24" spans="1:6">
      <c r="A24" s="19">
        <v>15</v>
      </c>
      <c r="B24" s="19">
        <v>1.1499999999999999</v>
      </c>
      <c r="C24" s="19">
        <f t="shared" si="0"/>
        <v>7.6704999999999997</v>
      </c>
      <c r="D24" s="19">
        <v>115</v>
      </c>
      <c r="E24" s="19">
        <v>1</v>
      </c>
      <c r="F24" s="19">
        <f t="shared" si="1"/>
        <v>6.67</v>
      </c>
    </row>
    <row r="25" spans="1:6">
      <c r="A25" s="19">
        <v>16</v>
      </c>
      <c r="B25" s="19">
        <v>1</v>
      </c>
      <c r="C25" s="19">
        <f t="shared" si="0"/>
        <v>6.67</v>
      </c>
      <c r="D25" s="19">
        <v>116</v>
      </c>
      <c r="E25" s="19">
        <v>0.9</v>
      </c>
      <c r="F25" s="19">
        <f t="shared" si="1"/>
        <v>6.0030000000000001</v>
      </c>
    </row>
    <row r="26" spans="1:6">
      <c r="A26" s="19">
        <v>17</v>
      </c>
      <c r="B26" s="19">
        <v>1</v>
      </c>
      <c r="C26" s="19">
        <f t="shared" si="0"/>
        <v>6.67</v>
      </c>
      <c r="D26" s="19">
        <v>117</v>
      </c>
      <c r="E26" s="19">
        <v>1.05</v>
      </c>
      <c r="F26" s="19">
        <f t="shared" si="1"/>
        <v>7.0034999999999998</v>
      </c>
    </row>
    <row r="27" spans="1:6">
      <c r="A27" s="19">
        <v>18</v>
      </c>
      <c r="B27" s="19">
        <v>1</v>
      </c>
      <c r="C27" s="19">
        <f t="shared" si="0"/>
        <v>6.67</v>
      </c>
      <c r="D27" s="19">
        <v>118</v>
      </c>
      <c r="E27" s="39">
        <v>1</v>
      </c>
      <c r="F27" s="39">
        <f t="shared" si="1"/>
        <v>6.67</v>
      </c>
    </row>
    <row r="28" spans="1:6">
      <c r="A28" s="19">
        <v>19</v>
      </c>
      <c r="B28" s="19">
        <v>1.1499999999999999</v>
      </c>
      <c r="C28" s="19">
        <f t="shared" si="0"/>
        <v>7.6704999999999997</v>
      </c>
      <c r="D28" s="19">
        <v>119</v>
      </c>
      <c r="E28" s="19">
        <v>1</v>
      </c>
      <c r="F28" s="19">
        <f t="shared" si="1"/>
        <v>6.67</v>
      </c>
    </row>
    <row r="29" spans="1:6">
      <c r="A29" s="19">
        <v>20</v>
      </c>
      <c r="B29" s="19">
        <v>1</v>
      </c>
      <c r="C29" s="19">
        <f t="shared" si="0"/>
        <v>6.67</v>
      </c>
      <c r="D29" s="19">
        <v>120</v>
      </c>
      <c r="E29" s="19">
        <v>1</v>
      </c>
      <c r="F29" s="19">
        <f t="shared" si="1"/>
        <v>6.67</v>
      </c>
    </row>
    <row r="30" spans="1:6">
      <c r="A30" s="19">
        <v>21</v>
      </c>
      <c r="B30" s="19">
        <v>1.1000000000000001</v>
      </c>
      <c r="C30" s="19">
        <f t="shared" si="0"/>
        <v>7.3370000000000006</v>
      </c>
      <c r="D30" s="19">
        <v>121</v>
      </c>
      <c r="E30" s="19">
        <v>1.05</v>
      </c>
      <c r="F30" s="19">
        <f t="shared" si="1"/>
        <v>7.0034999999999998</v>
      </c>
    </row>
    <row r="31" spans="1:6">
      <c r="A31" s="19">
        <v>22</v>
      </c>
      <c r="B31" s="19">
        <v>0.9</v>
      </c>
      <c r="C31" s="19">
        <f t="shared" si="0"/>
        <v>6.0030000000000001</v>
      </c>
      <c r="D31" s="19">
        <v>122</v>
      </c>
      <c r="E31" s="19">
        <v>1.05</v>
      </c>
      <c r="F31" s="19">
        <f t="shared" si="1"/>
        <v>7.0034999999999998</v>
      </c>
    </row>
    <row r="32" spans="1:6">
      <c r="A32" s="19">
        <v>23</v>
      </c>
      <c r="B32" s="19">
        <v>1</v>
      </c>
      <c r="C32" s="19">
        <f t="shared" si="0"/>
        <v>6.67</v>
      </c>
      <c r="D32" s="19">
        <v>123</v>
      </c>
      <c r="E32" s="19">
        <v>1.1000000000000001</v>
      </c>
      <c r="F32" s="19">
        <f t="shared" si="1"/>
        <v>7.3370000000000006</v>
      </c>
    </row>
    <row r="33" spans="1:6">
      <c r="A33" s="19">
        <v>24</v>
      </c>
      <c r="B33" s="19">
        <v>1.05</v>
      </c>
      <c r="C33" s="19">
        <f t="shared" si="0"/>
        <v>7.0034999999999998</v>
      </c>
      <c r="D33" s="19">
        <v>124</v>
      </c>
      <c r="E33" s="19">
        <v>1</v>
      </c>
      <c r="F33" s="19">
        <f t="shared" si="1"/>
        <v>6.67</v>
      </c>
    </row>
    <row r="34" spans="1:6">
      <c r="A34" s="19">
        <v>25</v>
      </c>
      <c r="B34" s="19">
        <v>1</v>
      </c>
      <c r="C34" s="19">
        <f t="shared" si="0"/>
        <v>6.67</v>
      </c>
      <c r="D34" s="19">
        <v>125</v>
      </c>
      <c r="E34" s="19">
        <v>1</v>
      </c>
      <c r="F34" s="19">
        <f t="shared" si="1"/>
        <v>6.67</v>
      </c>
    </row>
    <row r="35" spans="1:6">
      <c r="A35" s="19">
        <v>26</v>
      </c>
      <c r="B35" s="19">
        <v>0.8</v>
      </c>
      <c r="C35" s="19">
        <f t="shared" si="0"/>
        <v>5.3360000000000003</v>
      </c>
      <c r="D35" s="19">
        <v>126</v>
      </c>
      <c r="E35" s="19">
        <v>1.45</v>
      </c>
      <c r="F35" s="19">
        <f t="shared" si="1"/>
        <v>9.6715</v>
      </c>
    </row>
    <row r="36" spans="1:6">
      <c r="A36" s="19">
        <v>27</v>
      </c>
      <c r="B36" s="19">
        <v>1</v>
      </c>
      <c r="C36" s="19">
        <f t="shared" si="0"/>
        <v>6.67</v>
      </c>
      <c r="D36" s="19">
        <v>127</v>
      </c>
      <c r="E36" s="19">
        <v>1.05</v>
      </c>
      <c r="F36" s="19">
        <f t="shared" si="1"/>
        <v>7.0034999999999998</v>
      </c>
    </row>
    <row r="37" spans="1:6">
      <c r="A37" s="19">
        <v>28</v>
      </c>
      <c r="B37" s="19">
        <v>1.05</v>
      </c>
      <c r="C37" s="19">
        <f t="shared" si="0"/>
        <v>7.0034999999999998</v>
      </c>
      <c r="D37" s="19">
        <v>128</v>
      </c>
      <c r="E37" s="19">
        <v>1</v>
      </c>
      <c r="F37" s="19">
        <f t="shared" si="1"/>
        <v>6.67</v>
      </c>
    </row>
    <row r="38" spans="1:6">
      <c r="A38" s="19">
        <v>29</v>
      </c>
      <c r="B38" s="19">
        <v>1</v>
      </c>
      <c r="C38" s="19">
        <f t="shared" si="0"/>
        <v>6.67</v>
      </c>
      <c r="D38" s="19">
        <v>129</v>
      </c>
      <c r="E38" s="19">
        <v>1</v>
      </c>
      <c r="F38" s="19">
        <f t="shared" si="1"/>
        <v>6.67</v>
      </c>
    </row>
    <row r="39" spans="1:6">
      <c r="A39" s="19">
        <v>30</v>
      </c>
      <c r="B39" s="19">
        <v>1.1000000000000001</v>
      </c>
      <c r="C39" s="19">
        <f t="shared" si="0"/>
        <v>7.3370000000000006</v>
      </c>
      <c r="D39" s="19">
        <v>130</v>
      </c>
      <c r="E39" s="19">
        <v>0.95</v>
      </c>
      <c r="F39" s="19">
        <f t="shared" si="1"/>
        <v>6.3365</v>
      </c>
    </row>
    <row r="40" spans="1:6">
      <c r="A40" s="19">
        <v>31</v>
      </c>
      <c r="B40" s="19">
        <v>1</v>
      </c>
      <c r="C40" s="19">
        <f t="shared" si="0"/>
        <v>6.67</v>
      </c>
      <c r="D40" s="19">
        <v>131</v>
      </c>
      <c r="E40" s="19">
        <v>1.05</v>
      </c>
      <c r="F40" s="19">
        <f t="shared" si="1"/>
        <v>7.0034999999999998</v>
      </c>
    </row>
    <row r="41" spans="1:6">
      <c r="A41" s="19">
        <v>32</v>
      </c>
      <c r="B41" s="19">
        <v>1</v>
      </c>
      <c r="C41" s="19">
        <f t="shared" si="0"/>
        <v>6.67</v>
      </c>
      <c r="D41" s="19">
        <v>132</v>
      </c>
      <c r="E41" s="19">
        <v>1.55</v>
      </c>
      <c r="F41" s="19">
        <f t="shared" si="1"/>
        <v>10.3385</v>
      </c>
    </row>
    <row r="42" spans="1:6">
      <c r="A42" s="19">
        <v>33</v>
      </c>
      <c r="B42" s="19">
        <v>1.05</v>
      </c>
      <c r="C42" s="19">
        <f t="shared" si="0"/>
        <v>7.0034999999999998</v>
      </c>
      <c r="D42" s="19">
        <v>133</v>
      </c>
      <c r="E42" s="19">
        <v>1.1000000000000001</v>
      </c>
      <c r="F42" s="19">
        <f t="shared" si="1"/>
        <v>7.3370000000000006</v>
      </c>
    </row>
    <row r="43" spans="1:6">
      <c r="A43" s="19">
        <v>34</v>
      </c>
      <c r="B43" s="19">
        <v>1.1499999999999999</v>
      </c>
      <c r="C43" s="19">
        <f t="shared" si="0"/>
        <v>7.6704999999999997</v>
      </c>
      <c r="D43" s="19">
        <v>134</v>
      </c>
      <c r="E43" s="19">
        <v>1</v>
      </c>
      <c r="F43" s="19">
        <f t="shared" si="1"/>
        <v>6.67</v>
      </c>
    </row>
    <row r="44" spans="1:6">
      <c r="A44" s="19">
        <v>35</v>
      </c>
      <c r="B44" s="19">
        <v>0.95</v>
      </c>
      <c r="C44" s="19">
        <f t="shared" si="0"/>
        <v>6.3365</v>
      </c>
      <c r="D44" s="19">
        <v>135</v>
      </c>
      <c r="E44" s="19">
        <v>1.45</v>
      </c>
      <c r="F44" s="19">
        <f t="shared" si="1"/>
        <v>9.6715</v>
      </c>
    </row>
    <row r="45" spans="1:6">
      <c r="A45" s="19">
        <v>36</v>
      </c>
      <c r="B45" s="19">
        <v>1.3</v>
      </c>
      <c r="C45" s="19">
        <f t="shared" si="0"/>
        <v>8.6709999999999994</v>
      </c>
      <c r="D45" s="19">
        <v>136</v>
      </c>
      <c r="E45" s="19">
        <v>1.05</v>
      </c>
      <c r="F45" s="19">
        <f t="shared" si="1"/>
        <v>7.0034999999999998</v>
      </c>
    </row>
    <row r="46" spans="1:6">
      <c r="A46" s="19">
        <v>37</v>
      </c>
      <c r="B46" s="19">
        <v>1.05</v>
      </c>
      <c r="C46" s="19">
        <f t="shared" si="0"/>
        <v>7.0034999999999998</v>
      </c>
      <c r="D46" s="19">
        <v>137</v>
      </c>
      <c r="E46" s="19">
        <v>1.1000000000000001</v>
      </c>
      <c r="F46" s="19">
        <f t="shared" si="1"/>
        <v>7.3370000000000006</v>
      </c>
    </row>
    <row r="47" spans="1:6">
      <c r="A47" s="19">
        <v>38</v>
      </c>
      <c r="B47" s="19">
        <v>1</v>
      </c>
      <c r="C47" s="19">
        <f t="shared" si="0"/>
        <v>6.67</v>
      </c>
      <c r="D47" s="19">
        <v>138</v>
      </c>
      <c r="E47" s="19">
        <v>1</v>
      </c>
      <c r="F47" s="19">
        <f t="shared" si="1"/>
        <v>6.67</v>
      </c>
    </row>
    <row r="48" spans="1:6">
      <c r="A48" s="19">
        <v>39</v>
      </c>
      <c r="B48" s="19">
        <v>1.05</v>
      </c>
      <c r="C48" s="19">
        <f t="shared" si="0"/>
        <v>7.0034999999999998</v>
      </c>
      <c r="D48" s="19">
        <v>139</v>
      </c>
      <c r="E48" s="19">
        <v>1.1000000000000001</v>
      </c>
      <c r="F48" s="19">
        <f t="shared" si="1"/>
        <v>7.3370000000000006</v>
      </c>
    </row>
    <row r="49" spans="1:6">
      <c r="A49" s="19">
        <v>40</v>
      </c>
      <c r="B49" s="19">
        <v>1</v>
      </c>
      <c r="C49" s="19">
        <f t="shared" si="0"/>
        <v>6.67</v>
      </c>
      <c r="D49" s="19">
        <v>140</v>
      </c>
      <c r="E49" s="19">
        <v>1</v>
      </c>
      <c r="F49" s="19">
        <f t="shared" si="1"/>
        <v>6.67</v>
      </c>
    </row>
    <row r="50" spans="1:6">
      <c r="A50" s="19">
        <v>41</v>
      </c>
      <c r="B50" s="19">
        <v>1.25</v>
      </c>
      <c r="C50" s="19">
        <f t="shared" si="0"/>
        <v>8.3375000000000004</v>
      </c>
      <c r="D50" s="19">
        <v>141</v>
      </c>
      <c r="E50" s="19">
        <v>1</v>
      </c>
      <c r="F50" s="19">
        <f t="shared" si="1"/>
        <v>6.67</v>
      </c>
    </row>
    <row r="51" spans="1:6">
      <c r="A51" s="19">
        <v>42</v>
      </c>
      <c r="B51" s="19">
        <v>1</v>
      </c>
      <c r="C51" s="19">
        <f t="shared" si="0"/>
        <v>6.67</v>
      </c>
      <c r="D51" s="19">
        <v>142</v>
      </c>
      <c r="E51" s="19">
        <v>1.05</v>
      </c>
      <c r="F51" s="19">
        <f t="shared" si="1"/>
        <v>7.0034999999999998</v>
      </c>
    </row>
    <row r="52" spans="1:6">
      <c r="A52" s="19">
        <v>43</v>
      </c>
      <c r="B52" s="19">
        <v>1.2</v>
      </c>
      <c r="C52" s="19">
        <f t="shared" si="0"/>
        <v>8.0039999999999996</v>
      </c>
      <c r="D52" s="19">
        <v>143</v>
      </c>
      <c r="E52" s="19">
        <v>1</v>
      </c>
      <c r="F52" s="19">
        <f t="shared" si="1"/>
        <v>6.67</v>
      </c>
    </row>
    <row r="53" spans="1:6">
      <c r="A53" s="19">
        <v>44</v>
      </c>
      <c r="B53" s="19">
        <v>1.35</v>
      </c>
      <c r="C53" s="19">
        <f t="shared" si="0"/>
        <v>9.0045000000000002</v>
      </c>
      <c r="D53" s="19">
        <v>144</v>
      </c>
      <c r="E53" s="19">
        <v>1.5</v>
      </c>
      <c r="F53" s="19">
        <f t="shared" si="1"/>
        <v>10.004999999999999</v>
      </c>
    </row>
    <row r="54" spans="1:6">
      <c r="A54" s="19">
        <v>45</v>
      </c>
      <c r="B54" s="19">
        <v>1.8</v>
      </c>
      <c r="C54" s="19">
        <f t="shared" si="0"/>
        <v>12.006</v>
      </c>
      <c r="D54" s="19">
        <v>145</v>
      </c>
      <c r="E54" s="19">
        <v>1.1000000000000001</v>
      </c>
      <c r="F54" s="19">
        <f t="shared" si="1"/>
        <v>7.3370000000000006</v>
      </c>
    </row>
    <row r="55" spans="1:6">
      <c r="A55" s="19">
        <v>46</v>
      </c>
      <c r="B55" s="19">
        <v>1.1000000000000001</v>
      </c>
      <c r="C55" s="19">
        <f t="shared" si="0"/>
        <v>7.3370000000000006</v>
      </c>
      <c r="D55" s="19">
        <v>146</v>
      </c>
      <c r="E55" s="19">
        <v>1</v>
      </c>
      <c r="F55" s="19">
        <f t="shared" si="1"/>
        <v>6.67</v>
      </c>
    </row>
    <row r="56" spans="1:6">
      <c r="A56" s="19">
        <v>47</v>
      </c>
      <c r="B56" s="19">
        <v>1.1499999999999999</v>
      </c>
      <c r="C56" s="19">
        <f t="shared" si="0"/>
        <v>7.6704999999999997</v>
      </c>
      <c r="D56" s="19">
        <v>147</v>
      </c>
      <c r="E56" s="19">
        <v>1.1000000000000001</v>
      </c>
      <c r="F56" s="19">
        <f t="shared" si="1"/>
        <v>7.3370000000000006</v>
      </c>
    </row>
    <row r="57" spans="1:6">
      <c r="A57" s="19">
        <v>48</v>
      </c>
      <c r="B57" s="19">
        <v>1.35</v>
      </c>
      <c r="C57" s="19">
        <f t="shared" si="0"/>
        <v>9.0045000000000002</v>
      </c>
      <c r="D57" s="19">
        <v>148</v>
      </c>
      <c r="E57" s="19">
        <v>1.1000000000000001</v>
      </c>
      <c r="F57" s="19">
        <f t="shared" si="1"/>
        <v>7.3370000000000006</v>
      </c>
    </row>
    <row r="58" spans="1:6">
      <c r="A58" s="19">
        <v>49</v>
      </c>
      <c r="B58" s="19">
        <v>1.1499999999999999</v>
      </c>
      <c r="C58" s="19">
        <f t="shared" si="0"/>
        <v>7.6704999999999997</v>
      </c>
      <c r="D58" s="19">
        <v>149</v>
      </c>
      <c r="E58" s="19">
        <v>1</v>
      </c>
      <c r="F58" s="19">
        <f t="shared" si="1"/>
        <v>6.67</v>
      </c>
    </row>
    <row r="59" spans="1:6">
      <c r="A59" s="19">
        <v>50</v>
      </c>
      <c r="B59" s="19">
        <v>1.1000000000000001</v>
      </c>
      <c r="C59" s="19">
        <f t="shared" si="0"/>
        <v>7.3370000000000006</v>
      </c>
      <c r="D59" s="19">
        <v>150</v>
      </c>
      <c r="E59" s="19">
        <v>0.95</v>
      </c>
      <c r="F59" s="19">
        <f t="shared" si="1"/>
        <v>6.3365</v>
      </c>
    </row>
    <row r="60" spans="1:6">
      <c r="A60" s="19">
        <v>51</v>
      </c>
      <c r="B60" s="19">
        <v>1.1000000000000001</v>
      </c>
      <c r="C60" s="19">
        <f t="shared" si="0"/>
        <v>7.3370000000000006</v>
      </c>
      <c r="D60" s="19">
        <v>151</v>
      </c>
      <c r="E60" s="19">
        <v>0.9</v>
      </c>
      <c r="F60" s="19">
        <f t="shared" si="1"/>
        <v>6.0030000000000001</v>
      </c>
    </row>
    <row r="61" spans="1:6">
      <c r="A61" s="19">
        <v>52</v>
      </c>
      <c r="B61" s="19">
        <v>1.1000000000000001</v>
      </c>
      <c r="C61" s="19">
        <f t="shared" si="0"/>
        <v>7.3370000000000006</v>
      </c>
      <c r="D61" s="19">
        <v>152</v>
      </c>
      <c r="E61" s="19">
        <v>1.1000000000000001</v>
      </c>
      <c r="F61" s="19">
        <f t="shared" si="1"/>
        <v>7.3370000000000006</v>
      </c>
    </row>
    <row r="62" spans="1:6">
      <c r="A62" s="19">
        <v>53</v>
      </c>
      <c r="B62" s="19">
        <v>1.95</v>
      </c>
      <c r="C62" s="19">
        <f t="shared" si="0"/>
        <v>13.006499999999999</v>
      </c>
      <c r="D62" s="19">
        <v>153</v>
      </c>
      <c r="E62" s="19">
        <v>1.05</v>
      </c>
      <c r="F62" s="19">
        <f t="shared" si="1"/>
        <v>7.0034999999999998</v>
      </c>
    </row>
    <row r="63" spans="1:6">
      <c r="A63" s="19">
        <v>54</v>
      </c>
      <c r="B63" s="19">
        <v>1.4</v>
      </c>
      <c r="C63" s="19">
        <f t="shared" si="0"/>
        <v>9.3379999999999992</v>
      </c>
      <c r="D63" s="19">
        <v>154</v>
      </c>
      <c r="E63" s="19">
        <v>1</v>
      </c>
      <c r="F63" s="19">
        <f t="shared" si="1"/>
        <v>6.67</v>
      </c>
    </row>
    <row r="64" spans="1:6">
      <c r="A64" s="19">
        <v>55</v>
      </c>
      <c r="B64" s="19">
        <v>1.3</v>
      </c>
      <c r="C64" s="19">
        <f t="shared" si="0"/>
        <v>8.6709999999999994</v>
      </c>
      <c r="D64" s="19">
        <v>155</v>
      </c>
      <c r="E64" s="19">
        <v>1</v>
      </c>
      <c r="F64" s="19">
        <f t="shared" si="1"/>
        <v>6.67</v>
      </c>
    </row>
    <row r="65" spans="1:6">
      <c r="A65" s="19">
        <v>56</v>
      </c>
      <c r="B65" s="19">
        <v>1.05</v>
      </c>
      <c r="C65" s="19">
        <f t="shared" si="0"/>
        <v>7.0034999999999998</v>
      </c>
      <c r="D65" s="19">
        <v>156</v>
      </c>
      <c r="E65" s="19">
        <v>0.9</v>
      </c>
      <c r="F65" s="19">
        <f t="shared" si="1"/>
        <v>6.0030000000000001</v>
      </c>
    </row>
    <row r="66" spans="1:6">
      <c r="A66" s="19">
        <v>57</v>
      </c>
      <c r="B66" s="19">
        <v>1.1000000000000001</v>
      </c>
      <c r="C66" s="19">
        <f t="shared" si="0"/>
        <v>7.3370000000000006</v>
      </c>
      <c r="D66" s="19">
        <v>157</v>
      </c>
      <c r="E66" s="19">
        <v>1</v>
      </c>
      <c r="F66" s="19">
        <f t="shared" si="1"/>
        <v>6.67</v>
      </c>
    </row>
    <row r="67" spans="1:6">
      <c r="A67" s="19">
        <v>58</v>
      </c>
      <c r="B67" s="19">
        <v>1.45</v>
      </c>
      <c r="C67" s="19">
        <f t="shared" si="0"/>
        <v>9.6715</v>
      </c>
      <c r="D67" s="19">
        <v>158</v>
      </c>
      <c r="E67" s="19">
        <v>1</v>
      </c>
      <c r="F67" s="19">
        <f t="shared" si="1"/>
        <v>6.67</v>
      </c>
    </row>
    <row r="68" spans="1:6">
      <c r="A68" s="19">
        <v>59</v>
      </c>
      <c r="B68" s="19">
        <v>1</v>
      </c>
      <c r="C68" s="19">
        <f t="shared" si="0"/>
        <v>6.67</v>
      </c>
      <c r="D68" s="19">
        <v>159</v>
      </c>
      <c r="E68" s="19">
        <v>1</v>
      </c>
      <c r="F68" s="19">
        <f t="shared" si="1"/>
        <v>6.67</v>
      </c>
    </row>
    <row r="69" spans="1:6">
      <c r="A69" s="19">
        <v>60</v>
      </c>
      <c r="B69" s="19">
        <v>1</v>
      </c>
      <c r="C69" s="19">
        <f t="shared" si="0"/>
        <v>6.67</v>
      </c>
      <c r="D69" s="19">
        <v>160</v>
      </c>
      <c r="E69" s="19">
        <v>1</v>
      </c>
      <c r="F69" s="19">
        <f t="shared" si="1"/>
        <v>6.67</v>
      </c>
    </row>
    <row r="70" spans="1:6">
      <c r="A70" s="19">
        <v>61</v>
      </c>
      <c r="B70" s="19">
        <v>1</v>
      </c>
      <c r="C70" s="19">
        <f t="shared" si="0"/>
        <v>6.67</v>
      </c>
      <c r="D70" s="19">
        <v>161</v>
      </c>
      <c r="E70" s="19">
        <v>1</v>
      </c>
      <c r="F70" s="19">
        <f t="shared" si="1"/>
        <v>6.67</v>
      </c>
    </row>
    <row r="71" spans="1:6">
      <c r="A71" s="19">
        <v>62</v>
      </c>
      <c r="B71" s="19">
        <v>1.1499999999999999</v>
      </c>
      <c r="C71" s="19">
        <f t="shared" si="0"/>
        <v>7.6704999999999997</v>
      </c>
      <c r="D71" s="19">
        <v>162</v>
      </c>
      <c r="E71" s="19">
        <v>1</v>
      </c>
      <c r="F71" s="19">
        <f t="shared" si="1"/>
        <v>6.67</v>
      </c>
    </row>
    <row r="72" spans="1:6">
      <c r="A72" s="19">
        <v>63</v>
      </c>
      <c r="B72" s="19">
        <v>0.85</v>
      </c>
      <c r="C72" s="19">
        <f t="shared" si="0"/>
        <v>5.6695000000000002</v>
      </c>
      <c r="D72" s="19">
        <v>163</v>
      </c>
      <c r="E72" s="19">
        <v>1</v>
      </c>
      <c r="F72" s="19">
        <f t="shared" si="1"/>
        <v>6.67</v>
      </c>
    </row>
    <row r="73" spans="1:6">
      <c r="A73" s="19">
        <v>64</v>
      </c>
      <c r="B73" s="19">
        <v>1.1000000000000001</v>
      </c>
      <c r="C73" s="19">
        <f t="shared" si="0"/>
        <v>7.3370000000000006</v>
      </c>
      <c r="D73" s="19">
        <v>164</v>
      </c>
      <c r="E73" s="19">
        <v>0.95</v>
      </c>
      <c r="F73" s="19">
        <f t="shared" si="1"/>
        <v>6.3365</v>
      </c>
    </row>
    <row r="74" spans="1:6">
      <c r="A74" s="19">
        <v>65</v>
      </c>
      <c r="B74" s="19">
        <v>1</v>
      </c>
      <c r="C74" s="19">
        <f t="shared" si="0"/>
        <v>6.67</v>
      </c>
      <c r="D74" s="19">
        <v>165</v>
      </c>
      <c r="E74" s="19">
        <v>1</v>
      </c>
      <c r="F74" s="19">
        <f t="shared" si="1"/>
        <v>6.67</v>
      </c>
    </row>
    <row r="75" spans="1:6">
      <c r="A75" s="19">
        <v>66</v>
      </c>
      <c r="B75" s="19">
        <v>1.3</v>
      </c>
      <c r="C75" s="19">
        <f t="shared" ref="C75:C109" si="2">B75*6.67</f>
        <v>8.6709999999999994</v>
      </c>
      <c r="D75" s="19">
        <v>166</v>
      </c>
      <c r="E75" s="19">
        <v>1</v>
      </c>
      <c r="F75" s="19">
        <f t="shared" ref="F75:F109" si="3">E75*6.67</f>
        <v>6.67</v>
      </c>
    </row>
    <row r="76" spans="1:6">
      <c r="A76" s="19">
        <v>67</v>
      </c>
      <c r="B76" s="19">
        <v>1</v>
      </c>
      <c r="C76" s="19">
        <f t="shared" si="2"/>
        <v>6.67</v>
      </c>
      <c r="D76" s="19">
        <v>167</v>
      </c>
      <c r="E76" s="19">
        <v>1.05</v>
      </c>
      <c r="F76" s="19">
        <f t="shared" si="3"/>
        <v>7.0034999999999998</v>
      </c>
    </row>
    <row r="77" spans="1:6">
      <c r="A77" s="19">
        <v>68</v>
      </c>
      <c r="B77" s="19">
        <v>1</v>
      </c>
      <c r="C77" s="19">
        <f t="shared" si="2"/>
        <v>6.67</v>
      </c>
      <c r="D77" s="19">
        <v>168</v>
      </c>
      <c r="E77" s="19">
        <v>1.05</v>
      </c>
      <c r="F77" s="19">
        <f t="shared" si="3"/>
        <v>7.0034999999999998</v>
      </c>
    </row>
    <row r="78" spans="1:6">
      <c r="A78" s="19">
        <v>69</v>
      </c>
      <c r="B78" s="19">
        <v>1</v>
      </c>
      <c r="C78" s="19">
        <f t="shared" si="2"/>
        <v>6.67</v>
      </c>
      <c r="D78" s="19">
        <v>169</v>
      </c>
      <c r="E78" s="19">
        <v>1</v>
      </c>
      <c r="F78" s="19">
        <f t="shared" si="3"/>
        <v>6.67</v>
      </c>
    </row>
    <row r="79" spans="1:6">
      <c r="A79" s="19">
        <v>70</v>
      </c>
      <c r="B79" s="19">
        <v>1.25</v>
      </c>
      <c r="C79" s="19">
        <f t="shared" si="2"/>
        <v>8.3375000000000004</v>
      </c>
      <c r="D79" s="19">
        <v>170</v>
      </c>
      <c r="E79" s="19">
        <v>1</v>
      </c>
      <c r="F79" s="19">
        <f t="shared" si="3"/>
        <v>6.67</v>
      </c>
    </row>
    <row r="80" spans="1:6">
      <c r="A80" s="19">
        <v>71</v>
      </c>
      <c r="B80" s="19">
        <v>1.1000000000000001</v>
      </c>
      <c r="C80" s="19">
        <f t="shared" si="2"/>
        <v>7.3370000000000006</v>
      </c>
      <c r="D80" s="19">
        <v>171</v>
      </c>
      <c r="E80" s="19">
        <v>1.1000000000000001</v>
      </c>
      <c r="F80" s="19">
        <f t="shared" si="3"/>
        <v>7.3370000000000006</v>
      </c>
    </row>
    <row r="81" spans="1:6">
      <c r="A81" s="19">
        <v>72</v>
      </c>
      <c r="B81" s="19">
        <v>0.95</v>
      </c>
      <c r="C81" s="19">
        <f t="shared" si="2"/>
        <v>6.3365</v>
      </c>
      <c r="D81" s="19">
        <v>172</v>
      </c>
      <c r="E81" s="19">
        <v>1</v>
      </c>
      <c r="F81" s="19">
        <f t="shared" si="3"/>
        <v>6.67</v>
      </c>
    </row>
    <row r="82" spans="1:6">
      <c r="A82" s="19">
        <v>73</v>
      </c>
      <c r="B82" s="19">
        <v>1</v>
      </c>
      <c r="C82" s="19">
        <f t="shared" si="2"/>
        <v>6.67</v>
      </c>
      <c r="D82" s="19">
        <v>173</v>
      </c>
      <c r="E82" s="19">
        <v>1.1000000000000001</v>
      </c>
      <c r="F82" s="19">
        <f t="shared" si="3"/>
        <v>7.3370000000000006</v>
      </c>
    </row>
    <row r="83" spans="1:6">
      <c r="A83" s="19">
        <v>74</v>
      </c>
      <c r="B83" s="19">
        <v>1.1499999999999999</v>
      </c>
      <c r="C83" s="19">
        <f t="shared" si="2"/>
        <v>7.6704999999999997</v>
      </c>
      <c r="D83" s="19">
        <v>174</v>
      </c>
      <c r="E83" s="19">
        <v>1.25</v>
      </c>
      <c r="F83" s="19">
        <f t="shared" si="3"/>
        <v>8.3375000000000004</v>
      </c>
    </row>
    <row r="84" spans="1:6">
      <c r="A84" s="19">
        <v>75</v>
      </c>
      <c r="B84" s="19">
        <v>1.1000000000000001</v>
      </c>
      <c r="C84" s="19">
        <f t="shared" si="2"/>
        <v>7.3370000000000006</v>
      </c>
      <c r="D84" s="19">
        <v>175</v>
      </c>
      <c r="E84" s="19">
        <v>1.6</v>
      </c>
      <c r="F84" s="19">
        <f t="shared" si="3"/>
        <v>10.672000000000001</v>
      </c>
    </row>
    <row r="85" spans="1:6">
      <c r="A85" s="19">
        <v>76</v>
      </c>
      <c r="B85" s="19">
        <v>1</v>
      </c>
      <c r="C85" s="19">
        <f t="shared" si="2"/>
        <v>6.67</v>
      </c>
      <c r="D85" s="19">
        <v>176</v>
      </c>
      <c r="E85" s="19">
        <v>1</v>
      </c>
      <c r="F85" s="19">
        <f t="shared" si="3"/>
        <v>6.67</v>
      </c>
    </row>
    <row r="86" spans="1:6">
      <c r="A86" s="19">
        <v>77</v>
      </c>
      <c r="B86" s="19">
        <v>1</v>
      </c>
      <c r="C86" s="19">
        <f t="shared" si="2"/>
        <v>6.67</v>
      </c>
      <c r="D86" s="19">
        <v>177</v>
      </c>
      <c r="E86" s="19">
        <v>1.1499999999999999</v>
      </c>
      <c r="F86" s="19">
        <f t="shared" si="3"/>
        <v>7.6704999999999997</v>
      </c>
    </row>
    <row r="87" spans="1:6">
      <c r="A87" s="19">
        <v>78</v>
      </c>
      <c r="B87" s="19">
        <v>1</v>
      </c>
      <c r="C87" s="19">
        <f t="shared" si="2"/>
        <v>6.67</v>
      </c>
      <c r="D87" s="19">
        <v>178</v>
      </c>
      <c r="E87" s="19">
        <v>1.35</v>
      </c>
      <c r="F87" s="19">
        <f t="shared" si="3"/>
        <v>9.0045000000000002</v>
      </c>
    </row>
    <row r="88" spans="1:6">
      <c r="A88" s="19">
        <v>79</v>
      </c>
      <c r="B88" s="19">
        <v>1.1000000000000001</v>
      </c>
      <c r="C88" s="19">
        <f t="shared" si="2"/>
        <v>7.3370000000000006</v>
      </c>
      <c r="D88" s="19">
        <v>179</v>
      </c>
      <c r="E88" s="19">
        <v>1</v>
      </c>
      <c r="F88" s="19">
        <f t="shared" si="3"/>
        <v>6.67</v>
      </c>
    </row>
    <row r="89" spans="1:6">
      <c r="A89" s="19">
        <v>80</v>
      </c>
      <c r="B89" s="19">
        <v>1.5</v>
      </c>
      <c r="C89" s="19">
        <f t="shared" si="2"/>
        <v>10.004999999999999</v>
      </c>
      <c r="D89" s="19">
        <v>180</v>
      </c>
      <c r="E89" s="19">
        <v>1.05</v>
      </c>
      <c r="F89" s="19">
        <f t="shared" si="3"/>
        <v>7.0034999999999998</v>
      </c>
    </row>
    <row r="90" spans="1:6">
      <c r="A90" s="19">
        <v>81</v>
      </c>
      <c r="B90" s="19">
        <v>1.05</v>
      </c>
      <c r="C90" s="19">
        <f t="shared" si="2"/>
        <v>7.0034999999999998</v>
      </c>
      <c r="D90" s="19">
        <v>181</v>
      </c>
      <c r="E90" s="19">
        <v>1.2</v>
      </c>
      <c r="F90" s="19">
        <f t="shared" si="3"/>
        <v>8.0039999999999996</v>
      </c>
    </row>
    <row r="91" spans="1:6">
      <c r="A91" s="19">
        <v>82</v>
      </c>
      <c r="B91" s="19">
        <v>1</v>
      </c>
      <c r="C91" s="19">
        <f t="shared" si="2"/>
        <v>6.67</v>
      </c>
      <c r="D91" s="19">
        <v>182</v>
      </c>
      <c r="E91" s="19">
        <v>1.1000000000000001</v>
      </c>
      <c r="F91" s="19">
        <f t="shared" si="3"/>
        <v>7.3370000000000006</v>
      </c>
    </row>
    <row r="92" spans="1:6">
      <c r="A92" s="19">
        <v>83</v>
      </c>
      <c r="B92" s="19">
        <v>1</v>
      </c>
      <c r="C92" s="19">
        <f t="shared" si="2"/>
        <v>6.67</v>
      </c>
      <c r="D92" s="19">
        <v>183</v>
      </c>
      <c r="E92" s="19">
        <v>1</v>
      </c>
      <c r="F92" s="19">
        <f t="shared" si="3"/>
        <v>6.67</v>
      </c>
    </row>
    <row r="93" spans="1:6">
      <c r="A93" s="19">
        <v>84</v>
      </c>
      <c r="B93" s="19">
        <v>0.95</v>
      </c>
      <c r="C93" s="19">
        <f t="shared" si="2"/>
        <v>6.3365</v>
      </c>
      <c r="D93" s="19">
        <v>184</v>
      </c>
      <c r="E93" s="19">
        <v>1.1499999999999999</v>
      </c>
      <c r="F93" s="19">
        <f t="shared" si="3"/>
        <v>7.6704999999999997</v>
      </c>
    </row>
    <row r="94" spans="1:6">
      <c r="A94" s="19">
        <v>85</v>
      </c>
      <c r="B94" s="19">
        <v>1</v>
      </c>
      <c r="C94" s="19">
        <f t="shared" si="2"/>
        <v>6.67</v>
      </c>
      <c r="D94" s="19">
        <v>185</v>
      </c>
      <c r="E94" s="19">
        <v>1</v>
      </c>
      <c r="F94" s="19">
        <f t="shared" si="3"/>
        <v>6.67</v>
      </c>
    </row>
    <row r="95" spans="1:6">
      <c r="A95" s="19">
        <v>86</v>
      </c>
      <c r="B95" s="19">
        <v>1.1000000000000001</v>
      </c>
      <c r="C95" s="19">
        <f t="shared" si="2"/>
        <v>7.3370000000000006</v>
      </c>
      <c r="D95" s="19">
        <v>186</v>
      </c>
      <c r="E95" s="19">
        <v>1.5</v>
      </c>
      <c r="F95" s="19">
        <f t="shared" si="3"/>
        <v>10.004999999999999</v>
      </c>
    </row>
    <row r="96" spans="1:6">
      <c r="A96" s="19">
        <v>87</v>
      </c>
      <c r="B96" s="19">
        <v>0.95</v>
      </c>
      <c r="C96" s="19">
        <f t="shared" si="2"/>
        <v>6.3365</v>
      </c>
      <c r="D96" s="19">
        <v>187</v>
      </c>
      <c r="E96" s="19">
        <v>1.2</v>
      </c>
      <c r="F96" s="19">
        <f t="shared" si="3"/>
        <v>8.0039999999999996</v>
      </c>
    </row>
    <row r="97" spans="1:6">
      <c r="A97" s="19">
        <v>88</v>
      </c>
      <c r="B97" s="19">
        <v>1</v>
      </c>
      <c r="C97" s="19">
        <f t="shared" si="2"/>
        <v>6.67</v>
      </c>
      <c r="D97" s="19">
        <v>188</v>
      </c>
      <c r="E97" s="19">
        <v>1.2</v>
      </c>
      <c r="F97" s="19">
        <f t="shared" si="3"/>
        <v>8.0039999999999996</v>
      </c>
    </row>
    <row r="98" spans="1:6">
      <c r="A98" s="19">
        <v>89</v>
      </c>
      <c r="B98" s="19">
        <v>1.1499999999999999</v>
      </c>
      <c r="C98" s="19">
        <f t="shared" si="2"/>
        <v>7.6704999999999997</v>
      </c>
      <c r="D98" s="19">
        <v>189</v>
      </c>
      <c r="E98" s="19">
        <v>1</v>
      </c>
      <c r="F98" s="19">
        <f t="shared" si="3"/>
        <v>6.67</v>
      </c>
    </row>
    <row r="99" spans="1:6">
      <c r="A99" s="19">
        <v>90</v>
      </c>
      <c r="B99" s="19">
        <v>1.25</v>
      </c>
      <c r="C99" s="19">
        <f t="shared" si="2"/>
        <v>8.3375000000000004</v>
      </c>
      <c r="D99" s="19">
        <v>190</v>
      </c>
      <c r="E99" s="19">
        <v>1.2</v>
      </c>
      <c r="F99" s="19">
        <f t="shared" si="3"/>
        <v>8.0039999999999996</v>
      </c>
    </row>
    <row r="100" spans="1:6">
      <c r="A100" s="19">
        <v>91</v>
      </c>
      <c r="B100" s="19">
        <v>1.05</v>
      </c>
      <c r="C100" s="19">
        <f t="shared" si="2"/>
        <v>7.0034999999999998</v>
      </c>
      <c r="D100" s="19">
        <v>191</v>
      </c>
      <c r="E100" s="19">
        <v>1</v>
      </c>
      <c r="F100" s="19">
        <f t="shared" si="3"/>
        <v>6.67</v>
      </c>
    </row>
    <row r="101" spans="1:6">
      <c r="A101" s="19">
        <v>92</v>
      </c>
      <c r="B101" s="19">
        <v>1.2</v>
      </c>
      <c r="C101" s="19">
        <f t="shared" si="2"/>
        <v>8.0039999999999996</v>
      </c>
      <c r="D101" s="19">
        <v>192</v>
      </c>
      <c r="E101" s="19">
        <v>1.1000000000000001</v>
      </c>
      <c r="F101" s="19">
        <f t="shared" si="3"/>
        <v>7.3370000000000006</v>
      </c>
    </row>
    <row r="102" spans="1:6">
      <c r="A102" s="19">
        <v>93</v>
      </c>
      <c r="B102" s="19">
        <v>1.4</v>
      </c>
      <c r="C102" s="19">
        <f t="shared" si="2"/>
        <v>9.3379999999999992</v>
      </c>
      <c r="D102" s="19">
        <v>193</v>
      </c>
      <c r="E102" s="19">
        <v>1</v>
      </c>
      <c r="F102" s="19">
        <f t="shared" si="3"/>
        <v>6.67</v>
      </c>
    </row>
    <row r="103" spans="1:6">
      <c r="A103" s="19">
        <v>94</v>
      </c>
      <c r="B103" s="19">
        <v>1.2</v>
      </c>
      <c r="C103" s="19">
        <f t="shared" si="2"/>
        <v>8.0039999999999996</v>
      </c>
      <c r="D103" s="19">
        <v>194</v>
      </c>
      <c r="E103" s="19">
        <v>1</v>
      </c>
      <c r="F103" s="19">
        <f t="shared" si="3"/>
        <v>6.67</v>
      </c>
    </row>
    <row r="104" spans="1:6">
      <c r="A104" s="19">
        <v>95</v>
      </c>
      <c r="B104" s="19">
        <v>1.25</v>
      </c>
      <c r="C104" s="19">
        <f t="shared" si="2"/>
        <v>8.3375000000000004</v>
      </c>
      <c r="D104" s="19">
        <v>195</v>
      </c>
      <c r="E104" s="19">
        <v>1</v>
      </c>
      <c r="F104" s="19">
        <f t="shared" si="3"/>
        <v>6.67</v>
      </c>
    </row>
    <row r="105" spans="1:6">
      <c r="A105" s="19">
        <v>96</v>
      </c>
      <c r="B105" s="19">
        <v>1.25</v>
      </c>
      <c r="C105" s="19">
        <f t="shared" si="2"/>
        <v>8.3375000000000004</v>
      </c>
      <c r="D105" s="19">
        <v>196</v>
      </c>
      <c r="E105" s="19">
        <v>1.3</v>
      </c>
      <c r="F105" s="19">
        <f t="shared" si="3"/>
        <v>8.6709999999999994</v>
      </c>
    </row>
    <row r="106" spans="1:6">
      <c r="A106" s="19">
        <v>97</v>
      </c>
      <c r="B106" s="19">
        <v>1.05</v>
      </c>
      <c r="C106" s="19">
        <f>B106*6.67</f>
        <v>7.0034999999999998</v>
      </c>
      <c r="D106" s="19">
        <v>197</v>
      </c>
      <c r="E106" s="19">
        <v>1</v>
      </c>
      <c r="F106" s="19">
        <f t="shared" si="3"/>
        <v>6.67</v>
      </c>
    </row>
    <row r="107" spans="1:6">
      <c r="A107" s="19">
        <v>98</v>
      </c>
      <c r="B107" s="19">
        <v>1</v>
      </c>
      <c r="C107" s="19">
        <f t="shared" si="2"/>
        <v>6.67</v>
      </c>
      <c r="D107" s="19">
        <v>198</v>
      </c>
      <c r="E107" s="19">
        <v>1</v>
      </c>
      <c r="F107" s="19">
        <f t="shared" si="3"/>
        <v>6.67</v>
      </c>
    </row>
    <row r="108" spans="1:6">
      <c r="A108" s="19">
        <v>99</v>
      </c>
      <c r="B108" s="19">
        <v>1</v>
      </c>
      <c r="C108" s="19">
        <f t="shared" si="2"/>
        <v>6.67</v>
      </c>
      <c r="D108" s="19">
        <v>199</v>
      </c>
      <c r="E108" s="19">
        <v>1.05</v>
      </c>
      <c r="F108" s="19">
        <f t="shared" si="3"/>
        <v>7.0034999999999998</v>
      </c>
    </row>
    <row r="109" spans="1:6">
      <c r="A109" s="19">
        <v>100</v>
      </c>
      <c r="B109" s="19">
        <v>1.1000000000000001</v>
      </c>
      <c r="C109" s="19">
        <f t="shared" si="2"/>
        <v>7.3370000000000006</v>
      </c>
      <c r="D109" s="19">
        <v>200</v>
      </c>
      <c r="E109" s="19">
        <v>0.85</v>
      </c>
      <c r="F109" s="19">
        <f t="shared" si="3"/>
        <v>5.6695000000000002</v>
      </c>
    </row>
    <row r="110" spans="1:6">
      <c r="C110" s="18">
        <f>SUM(C10:C109)</f>
        <v>744.37199999999939</v>
      </c>
      <c r="F110" s="18">
        <f>SUM(F10:F109)</f>
        <v>718.35899999999958</v>
      </c>
    </row>
  </sheetData>
  <mergeCells count="14">
    <mergeCell ref="I3:J4"/>
    <mergeCell ref="C4:D4"/>
    <mergeCell ref="E4:F4"/>
    <mergeCell ref="A5:B5"/>
    <mergeCell ref="C5:D5"/>
    <mergeCell ref="E5:F5"/>
    <mergeCell ref="G5:H5"/>
    <mergeCell ref="I5:J5"/>
    <mergeCell ref="A8:F8"/>
    <mergeCell ref="A1:J1"/>
    <mergeCell ref="A2:J2"/>
    <mergeCell ref="A3:B4"/>
    <mergeCell ref="C3:F3"/>
    <mergeCell ref="G3:H4"/>
  </mergeCells>
  <phoneticPr fontId="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A7" sqref="A7:J7"/>
    </sheetView>
  </sheetViews>
  <sheetFormatPr defaultRowHeight="15"/>
  <sheetData>
    <row r="1" spans="1:16" ht="15.75" thickBot="1">
      <c r="A1" s="48" t="s">
        <v>176</v>
      </c>
      <c r="B1" s="48"/>
      <c r="C1" s="48"/>
      <c r="D1" s="48"/>
      <c r="E1" s="48"/>
      <c r="F1" s="48"/>
      <c r="G1" s="48"/>
      <c r="H1" s="48"/>
      <c r="I1" s="48"/>
      <c r="J1" s="48"/>
    </row>
    <row r="2" spans="1:16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  <c r="L2" s="1" t="s">
        <v>38</v>
      </c>
      <c r="M2" s="1">
        <v>1</v>
      </c>
      <c r="O2" t="s">
        <v>49</v>
      </c>
      <c r="P2" t="s">
        <v>50</v>
      </c>
    </row>
    <row r="3" spans="1:16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31</v>
      </c>
      <c r="O3">
        <f>B7/(B7+D7+F7+H7+J7)</f>
        <v>1.4948155166061371E-2</v>
      </c>
      <c r="P3">
        <f>O3*LN(O3)</f>
        <v>-6.2829598290153527E-2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68</v>
      </c>
      <c r="O4">
        <f>D7/(B7+D7+F7+H7+J7)</f>
        <v>5.0002631717458813E-2</v>
      </c>
      <c r="P4">
        <f>O4*LN(O4)</f>
        <v>-0.14979186581190881</v>
      </c>
    </row>
    <row r="5" spans="1:16">
      <c r="A5" s="46">
        <v>3</v>
      </c>
      <c r="B5" s="46"/>
      <c r="C5" s="47">
        <v>10</v>
      </c>
      <c r="D5" s="47"/>
      <c r="E5" s="47">
        <v>126</v>
      </c>
      <c r="F5" s="47"/>
      <c r="G5" s="45">
        <v>10</v>
      </c>
      <c r="H5" s="45"/>
      <c r="I5" s="45">
        <v>51</v>
      </c>
      <c r="J5" s="45"/>
      <c r="L5" s="1" t="s">
        <v>35</v>
      </c>
      <c r="M5" s="1">
        <f>(C110+F110)/200</f>
        <v>11.010502500000005</v>
      </c>
      <c r="O5">
        <f>F7/(B7+D7+F7+H7+J7)</f>
        <v>0.63003315963998108</v>
      </c>
      <c r="P5">
        <f>O5*LN(O5)</f>
        <v>-0.29106449996269684</v>
      </c>
    </row>
    <row r="6" spans="1:16" ht="15.75" thickBot="1">
      <c r="A6" s="21" t="s">
        <v>7</v>
      </c>
      <c r="B6" s="22" t="s">
        <v>8</v>
      </c>
      <c r="C6" s="23" t="s">
        <v>7</v>
      </c>
      <c r="D6" s="24" t="s">
        <v>8</v>
      </c>
      <c r="E6" s="22" t="s">
        <v>7</v>
      </c>
      <c r="F6" s="22" t="s">
        <v>8</v>
      </c>
      <c r="G6" s="22" t="s">
        <v>7</v>
      </c>
      <c r="H6" s="22" t="s">
        <v>8</v>
      </c>
      <c r="I6" s="22" t="s">
        <v>7</v>
      </c>
      <c r="J6" s="23" t="s">
        <v>8</v>
      </c>
      <c r="L6" s="1" t="s">
        <v>36</v>
      </c>
      <c r="M6" s="1">
        <v>2.67</v>
      </c>
      <c r="O6">
        <f>H7/(B7+D7+F7+H7+J7)</f>
        <v>5.0002631717458813E-2</v>
      </c>
      <c r="P6">
        <f>O6*LN(O6)</f>
        <v>-0.14979186581190881</v>
      </c>
    </row>
    <row r="7" spans="1:16">
      <c r="A7" s="2">
        <v>1.5</v>
      </c>
      <c r="B7" s="2">
        <v>7.0999999999999994E-2</v>
      </c>
      <c r="C7" s="2">
        <v>5</v>
      </c>
      <c r="D7" s="2">
        <f>4.75*5/100</f>
        <v>0.23749999999999999</v>
      </c>
      <c r="E7" s="2">
        <v>63</v>
      </c>
      <c r="F7" s="2">
        <f>4.75*63/100</f>
        <v>2.9925000000000002</v>
      </c>
      <c r="G7" s="2">
        <v>5</v>
      </c>
      <c r="H7" s="2">
        <f>5*4.75/100</f>
        <v>0.23749999999999999</v>
      </c>
      <c r="I7" s="2">
        <v>25.5</v>
      </c>
      <c r="J7" s="2">
        <f>25.5*4.75/100</f>
        <v>1.2112499999999999</v>
      </c>
      <c r="L7" s="1" t="s">
        <v>37</v>
      </c>
      <c r="M7" s="1">
        <v>12.68</v>
      </c>
      <c r="O7">
        <f>J7/(B7+D7+F7+H7+J7)</f>
        <v>0.25501342175903996</v>
      </c>
      <c r="P7">
        <f>O7*LN(O7)</f>
        <v>-0.34846031073557121</v>
      </c>
    </row>
    <row r="8" spans="1:16">
      <c r="A8" s="65" t="s">
        <v>9</v>
      </c>
      <c r="B8" s="65"/>
      <c r="C8" s="65"/>
      <c r="D8" s="65"/>
      <c r="E8" s="65"/>
      <c r="F8" s="65"/>
      <c r="L8" s="31" t="s">
        <v>41</v>
      </c>
      <c r="M8" s="1">
        <f>(F7*D7)/((J7+H7)*B7)</f>
        <v>6.909489725236666</v>
      </c>
    </row>
    <row r="9" spans="1:16">
      <c r="A9" s="19" t="s">
        <v>173</v>
      </c>
      <c r="B9" s="19" t="s">
        <v>174</v>
      </c>
      <c r="C9" s="19" t="s">
        <v>175</v>
      </c>
      <c r="D9" s="19" t="s">
        <v>173</v>
      </c>
      <c r="E9" s="19" t="s">
        <v>174</v>
      </c>
      <c r="F9" s="19" t="s">
        <v>175</v>
      </c>
      <c r="L9" s="31" t="s">
        <v>42</v>
      </c>
      <c r="M9" s="1">
        <f xml:space="preserve"> (B7+D7+F7)/(H7+J7)</f>
        <v>2.2785159620362383</v>
      </c>
    </row>
    <row r="10" spans="1:16">
      <c r="A10" s="19">
        <v>1</v>
      </c>
      <c r="B10" s="19">
        <v>1.9</v>
      </c>
      <c r="C10" s="19">
        <f>B10*6.67</f>
        <v>12.673</v>
      </c>
      <c r="D10" s="19">
        <v>101</v>
      </c>
      <c r="E10" s="19">
        <v>2</v>
      </c>
      <c r="F10" s="19">
        <f>E10*6.67</f>
        <v>13.34</v>
      </c>
      <c r="L10" s="31" t="s">
        <v>43</v>
      </c>
      <c r="M10" s="1">
        <f>J7/F7</f>
        <v>0.40476190476190471</v>
      </c>
    </row>
    <row r="11" spans="1:16">
      <c r="A11" s="19">
        <v>2</v>
      </c>
      <c r="B11" s="19">
        <v>2</v>
      </c>
      <c r="C11" s="19">
        <f t="shared" ref="C11:C74" si="0">B11*6.67</f>
        <v>13.34</v>
      </c>
      <c r="D11" s="19">
        <v>102</v>
      </c>
      <c r="E11" s="19">
        <v>2</v>
      </c>
      <c r="F11" s="19">
        <f t="shared" ref="F11:F74" si="1">E11*6.67</f>
        <v>13.34</v>
      </c>
      <c r="L11" s="31" t="s">
        <v>44</v>
      </c>
      <c r="M11" s="1">
        <f>(D7+F7)/J7</f>
        <v>2.666666666666667</v>
      </c>
    </row>
    <row r="12" spans="1:16">
      <c r="A12" s="19">
        <v>3</v>
      </c>
      <c r="B12" s="19">
        <v>1.35</v>
      </c>
      <c r="C12" s="19">
        <f t="shared" si="0"/>
        <v>9.0045000000000002</v>
      </c>
      <c r="D12" s="19">
        <v>103</v>
      </c>
      <c r="E12" s="19">
        <v>1.55</v>
      </c>
      <c r="F12" s="19">
        <f t="shared" si="1"/>
        <v>10.3385</v>
      </c>
      <c r="L12" s="31" t="s">
        <v>45</v>
      </c>
      <c r="M12" s="1">
        <f>(D7+F7)/H7</f>
        <v>13.600000000000001</v>
      </c>
    </row>
    <row r="13" spans="1:16">
      <c r="A13" s="19">
        <v>4</v>
      </c>
      <c r="B13" s="19">
        <v>1.45</v>
      </c>
      <c r="C13" s="19">
        <f t="shared" si="0"/>
        <v>9.6715</v>
      </c>
      <c r="D13" s="19">
        <v>104</v>
      </c>
      <c r="E13" s="19">
        <v>1.45</v>
      </c>
      <c r="F13" s="19">
        <f t="shared" si="1"/>
        <v>9.6715</v>
      </c>
      <c r="L13" s="31" t="s">
        <v>46</v>
      </c>
      <c r="M13" s="1">
        <f>J7/H7</f>
        <v>5.0999999999999996</v>
      </c>
    </row>
    <row r="14" spans="1:16">
      <c r="A14" s="19">
        <v>5</v>
      </c>
      <c r="B14" s="19">
        <v>1.5</v>
      </c>
      <c r="C14" s="19">
        <f t="shared" si="0"/>
        <v>10.004999999999999</v>
      </c>
      <c r="D14" s="19">
        <v>105</v>
      </c>
      <c r="E14" s="19">
        <v>1.45</v>
      </c>
      <c r="F14" s="19">
        <f t="shared" si="1"/>
        <v>9.6715</v>
      </c>
      <c r="L14" s="31" t="s">
        <v>47</v>
      </c>
      <c r="M14" s="1">
        <f>J7/B7</f>
        <v>17.05985915492958</v>
      </c>
    </row>
    <row r="15" spans="1:16">
      <c r="A15" s="19">
        <v>6</v>
      </c>
      <c r="B15" s="19">
        <v>1.5</v>
      </c>
      <c r="C15" s="19">
        <f t="shared" si="0"/>
        <v>10.004999999999999</v>
      </c>
      <c r="D15" s="19">
        <v>106</v>
      </c>
      <c r="E15" s="19">
        <v>1.5</v>
      </c>
      <c r="F15" s="19">
        <f t="shared" si="1"/>
        <v>10.004999999999999</v>
      </c>
      <c r="L15" s="31" t="s">
        <v>48</v>
      </c>
      <c r="M15" s="1">
        <f>SUM(P3:P7)</f>
        <v>-1.0019381406122392</v>
      </c>
    </row>
    <row r="16" spans="1:16">
      <c r="A16" s="19">
        <v>7</v>
      </c>
      <c r="B16" s="19">
        <v>1.4</v>
      </c>
      <c r="C16" s="19">
        <f t="shared" si="0"/>
        <v>9.3379999999999992</v>
      </c>
      <c r="D16" s="19">
        <v>107</v>
      </c>
      <c r="E16" s="19">
        <v>1.1499999999999999</v>
      </c>
      <c r="F16" s="19">
        <f t="shared" si="1"/>
        <v>7.6704999999999997</v>
      </c>
    </row>
    <row r="17" spans="1:6">
      <c r="A17" s="19">
        <v>8</v>
      </c>
      <c r="B17" s="19">
        <v>1.95</v>
      </c>
      <c r="C17" s="19">
        <f t="shared" si="0"/>
        <v>13.006499999999999</v>
      </c>
      <c r="D17" s="19">
        <v>108</v>
      </c>
      <c r="E17" s="19">
        <v>2.4</v>
      </c>
      <c r="F17" s="19">
        <f t="shared" si="1"/>
        <v>16.007999999999999</v>
      </c>
    </row>
    <row r="18" spans="1:6">
      <c r="A18" s="19">
        <v>9</v>
      </c>
      <c r="B18" s="19">
        <v>1.75</v>
      </c>
      <c r="C18" s="19">
        <f t="shared" si="0"/>
        <v>11.672499999999999</v>
      </c>
      <c r="D18" s="19">
        <v>109</v>
      </c>
      <c r="E18" s="19">
        <v>2</v>
      </c>
      <c r="F18" s="19">
        <f t="shared" si="1"/>
        <v>13.34</v>
      </c>
    </row>
    <row r="19" spans="1:6">
      <c r="A19" s="19">
        <v>10</v>
      </c>
      <c r="B19" s="19">
        <v>1.3</v>
      </c>
      <c r="C19" s="19">
        <f t="shared" si="0"/>
        <v>8.6709999999999994</v>
      </c>
      <c r="D19" s="19">
        <v>110</v>
      </c>
      <c r="E19" s="19">
        <v>2</v>
      </c>
      <c r="F19" s="19">
        <f t="shared" si="1"/>
        <v>13.34</v>
      </c>
    </row>
    <row r="20" spans="1:6">
      <c r="A20" s="19">
        <v>11</v>
      </c>
      <c r="B20" s="19">
        <v>1.35</v>
      </c>
      <c r="C20" s="19">
        <f t="shared" si="0"/>
        <v>9.0045000000000002</v>
      </c>
      <c r="D20" s="19">
        <v>111</v>
      </c>
      <c r="E20" s="19">
        <v>1.4</v>
      </c>
      <c r="F20" s="19">
        <f t="shared" si="1"/>
        <v>9.3379999999999992</v>
      </c>
    </row>
    <row r="21" spans="1:6">
      <c r="A21" s="19">
        <v>12</v>
      </c>
      <c r="B21" s="19">
        <v>1.55</v>
      </c>
      <c r="C21" s="19">
        <f t="shared" si="0"/>
        <v>10.3385</v>
      </c>
      <c r="D21" s="19">
        <v>112</v>
      </c>
      <c r="E21" s="19">
        <v>1.6</v>
      </c>
      <c r="F21" s="19">
        <f t="shared" si="1"/>
        <v>10.672000000000001</v>
      </c>
    </row>
    <row r="22" spans="1:6">
      <c r="A22" s="19">
        <v>13</v>
      </c>
      <c r="B22" s="19">
        <v>1.4</v>
      </c>
      <c r="C22" s="19">
        <f t="shared" si="0"/>
        <v>9.3379999999999992</v>
      </c>
      <c r="D22" s="19">
        <v>113</v>
      </c>
      <c r="E22" s="19">
        <v>1.35</v>
      </c>
      <c r="F22" s="19">
        <f t="shared" si="1"/>
        <v>9.0045000000000002</v>
      </c>
    </row>
    <row r="23" spans="1:6">
      <c r="A23" s="19">
        <v>14</v>
      </c>
      <c r="B23" s="19">
        <v>1.3</v>
      </c>
      <c r="C23" s="19">
        <f t="shared" si="0"/>
        <v>8.6709999999999994</v>
      </c>
      <c r="D23" s="19">
        <v>114</v>
      </c>
      <c r="E23" s="19">
        <v>1.5</v>
      </c>
      <c r="F23" s="19">
        <f t="shared" si="1"/>
        <v>10.004999999999999</v>
      </c>
    </row>
    <row r="24" spans="1:6">
      <c r="A24" s="19">
        <v>15</v>
      </c>
      <c r="B24" s="19">
        <v>1.65</v>
      </c>
      <c r="C24" s="19">
        <f t="shared" si="0"/>
        <v>11.0055</v>
      </c>
      <c r="D24" s="19">
        <v>115</v>
      </c>
      <c r="E24" s="19">
        <v>1.65</v>
      </c>
      <c r="F24" s="19">
        <f t="shared" si="1"/>
        <v>11.0055</v>
      </c>
    </row>
    <row r="25" spans="1:6">
      <c r="A25" s="19">
        <v>16</v>
      </c>
      <c r="B25" s="19">
        <v>1.45</v>
      </c>
      <c r="C25" s="19">
        <f t="shared" si="0"/>
        <v>9.6715</v>
      </c>
      <c r="D25" s="19">
        <v>116</v>
      </c>
      <c r="E25" s="19">
        <v>2.4</v>
      </c>
      <c r="F25" s="19">
        <f t="shared" si="1"/>
        <v>16.007999999999999</v>
      </c>
    </row>
    <row r="26" spans="1:6">
      <c r="A26" s="19">
        <v>17</v>
      </c>
      <c r="B26" s="19">
        <v>2</v>
      </c>
      <c r="C26" s="19">
        <f t="shared" si="0"/>
        <v>13.34</v>
      </c>
      <c r="D26" s="19">
        <v>117</v>
      </c>
      <c r="E26" s="19">
        <v>1</v>
      </c>
      <c r="F26" s="19">
        <f t="shared" si="1"/>
        <v>6.67</v>
      </c>
    </row>
    <row r="27" spans="1:6">
      <c r="A27" s="19">
        <v>18</v>
      </c>
      <c r="B27" s="19">
        <v>2.6</v>
      </c>
      <c r="C27" s="19">
        <f t="shared" si="0"/>
        <v>17.341999999999999</v>
      </c>
      <c r="D27" s="19">
        <v>118</v>
      </c>
      <c r="E27" s="39">
        <v>2</v>
      </c>
      <c r="F27" s="39">
        <f t="shared" si="1"/>
        <v>13.34</v>
      </c>
    </row>
    <row r="28" spans="1:6">
      <c r="A28" s="19">
        <v>19</v>
      </c>
      <c r="B28" s="19">
        <v>2</v>
      </c>
      <c r="C28" s="19">
        <f t="shared" si="0"/>
        <v>13.34</v>
      </c>
      <c r="D28" s="19">
        <v>119</v>
      </c>
      <c r="E28" s="19">
        <v>0.7</v>
      </c>
      <c r="F28" s="19">
        <f t="shared" si="1"/>
        <v>4.6689999999999996</v>
      </c>
    </row>
    <row r="29" spans="1:6">
      <c r="A29" s="19">
        <v>20</v>
      </c>
      <c r="B29" s="19">
        <v>1.65</v>
      </c>
      <c r="C29" s="19">
        <f t="shared" si="0"/>
        <v>11.0055</v>
      </c>
      <c r="D29" s="19">
        <v>120</v>
      </c>
      <c r="E29" s="19">
        <v>1.35</v>
      </c>
      <c r="F29" s="19">
        <f t="shared" si="1"/>
        <v>9.0045000000000002</v>
      </c>
    </row>
    <row r="30" spans="1:6">
      <c r="A30" s="19">
        <v>21</v>
      </c>
      <c r="B30" s="19">
        <v>1.55</v>
      </c>
      <c r="C30" s="19">
        <f t="shared" si="0"/>
        <v>10.3385</v>
      </c>
      <c r="D30" s="19">
        <v>121</v>
      </c>
      <c r="E30" s="19">
        <v>1.6</v>
      </c>
      <c r="F30" s="19">
        <f t="shared" si="1"/>
        <v>10.672000000000001</v>
      </c>
    </row>
    <row r="31" spans="1:6">
      <c r="A31" s="19">
        <v>22</v>
      </c>
      <c r="B31" s="19">
        <v>1.4</v>
      </c>
      <c r="C31" s="19">
        <f t="shared" si="0"/>
        <v>9.3379999999999992</v>
      </c>
      <c r="D31" s="19">
        <v>122</v>
      </c>
      <c r="E31" s="19">
        <v>1.2</v>
      </c>
      <c r="F31" s="19">
        <f t="shared" si="1"/>
        <v>8.0039999999999996</v>
      </c>
    </row>
    <row r="32" spans="1:6">
      <c r="A32" s="19">
        <v>23</v>
      </c>
      <c r="B32" s="19">
        <v>1.5</v>
      </c>
      <c r="C32" s="19">
        <f t="shared" si="0"/>
        <v>10.004999999999999</v>
      </c>
      <c r="D32" s="19">
        <v>123</v>
      </c>
      <c r="E32" s="19">
        <v>1.55</v>
      </c>
      <c r="F32" s="19">
        <f t="shared" si="1"/>
        <v>10.3385</v>
      </c>
    </row>
    <row r="33" spans="1:6">
      <c r="A33" s="19">
        <v>24</v>
      </c>
      <c r="B33" s="19">
        <v>1.45</v>
      </c>
      <c r="C33" s="19">
        <f t="shared" si="0"/>
        <v>9.6715</v>
      </c>
      <c r="D33" s="19">
        <v>124</v>
      </c>
      <c r="E33" s="19">
        <v>1.5</v>
      </c>
      <c r="F33" s="19">
        <f t="shared" si="1"/>
        <v>10.004999999999999</v>
      </c>
    </row>
    <row r="34" spans="1:6">
      <c r="A34" s="19">
        <v>25</v>
      </c>
      <c r="B34" s="19">
        <v>1.6</v>
      </c>
      <c r="C34" s="19">
        <f t="shared" si="0"/>
        <v>10.672000000000001</v>
      </c>
      <c r="D34" s="19">
        <v>125</v>
      </c>
      <c r="E34" s="19">
        <v>1.25</v>
      </c>
      <c r="F34" s="19">
        <f t="shared" si="1"/>
        <v>8.3375000000000004</v>
      </c>
    </row>
    <row r="35" spans="1:6">
      <c r="A35" s="19">
        <v>26</v>
      </c>
      <c r="B35" s="19">
        <v>1.45</v>
      </c>
      <c r="C35" s="19">
        <f t="shared" si="0"/>
        <v>9.6715</v>
      </c>
      <c r="D35" s="19">
        <v>126</v>
      </c>
      <c r="E35" s="19">
        <v>2</v>
      </c>
      <c r="F35" s="19">
        <f t="shared" si="1"/>
        <v>13.34</v>
      </c>
    </row>
    <row r="36" spans="1:6">
      <c r="A36" s="19">
        <v>27</v>
      </c>
      <c r="B36" s="19">
        <v>2.1</v>
      </c>
      <c r="C36" s="19">
        <f t="shared" si="0"/>
        <v>14.007</v>
      </c>
      <c r="D36" s="19">
        <v>127</v>
      </c>
      <c r="E36" s="19">
        <v>2</v>
      </c>
      <c r="F36" s="19">
        <f t="shared" si="1"/>
        <v>13.34</v>
      </c>
    </row>
    <row r="37" spans="1:6">
      <c r="A37" s="19">
        <v>28</v>
      </c>
      <c r="B37" s="19">
        <v>1.65</v>
      </c>
      <c r="C37" s="19">
        <f t="shared" si="0"/>
        <v>11.0055</v>
      </c>
      <c r="D37" s="19">
        <v>128</v>
      </c>
      <c r="E37" s="19">
        <v>2</v>
      </c>
      <c r="F37" s="19">
        <f t="shared" si="1"/>
        <v>13.34</v>
      </c>
    </row>
    <row r="38" spans="1:6">
      <c r="A38" s="19">
        <v>29</v>
      </c>
      <c r="B38" s="19">
        <v>1.35</v>
      </c>
      <c r="C38" s="19">
        <f t="shared" si="0"/>
        <v>9.0045000000000002</v>
      </c>
      <c r="D38" s="19">
        <v>129</v>
      </c>
      <c r="E38" s="19">
        <v>1.9</v>
      </c>
      <c r="F38" s="19">
        <f t="shared" si="1"/>
        <v>12.673</v>
      </c>
    </row>
    <row r="39" spans="1:6">
      <c r="A39" s="19">
        <v>30</v>
      </c>
      <c r="B39" s="19">
        <v>1.8</v>
      </c>
      <c r="C39" s="19">
        <f t="shared" si="0"/>
        <v>12.006</v>
      </c>
      <c r="D39" s="19">
        <v>130</v>
      </c>
      <c r="E39" s="19">
        <v>1.7</v>
      </c>
      <c r="F39" s="19">
        <f t="shared" si="1"/>
        <v>11.339</v>
      </c>
    </row>
    <row r="40" spans="1:6">
      <c r="A40" s="19">
        <v>31</v>
      </c>
      <c r="B40" s="19">
        <v>1.35</v>
      </c>
      <c r="C40" s="19">
        <f t="shared" si="0"/>
        <v>9.0045000000000002</v>
      </c>
      <c r="D40" s="19">
        <v>131</v>
      </c>
      <c r="E40" s="19">
        <v>1.6</v>
      </c>
      <c r="F40" s="19">
        <f t="shared" si="1"/>
        <v>10.672000000000001</v>
      </c>
    </row>
    <row r="41" spans="1:6">
      <c r="A41" s="19">
        <v>32</v>
      </c>
      <c r="B41" s="19">
        <v>1.1499999999999999</v>
      </c>
      <c r="C41" s="19">
        <f t="shared" si="0"/>
        <v>7.6704999999999997</v>
      </c>
      <c r="D41" s="19">
        <v>132</v>
      </c>
      <c r="E41" s="19">
        <v>1.75</v>
      </c>
      <c r="F41" s="19">
        <f t="shared" si="1"/>
        <v>11.672499999999999</v>
      </c>
    </row>
    <row r="42" spans="1:6">
      <c r="A42" s="19">
        <v>33</v>
      </c>
      <c r="B42" s="19">
        <v>1.4</v>
      </c>
      <c r="C42" s="19">
        <f t="shared" si="0"/>
        <v>9.3379999999999992</v>
      </c>
      <c r="D42" s="19">
        <v>133</v>
      </c>
      <c r="E42" s="19">
        <v>1.65</v>
      </c>
      <c r="F42" s="19">
        <f t="shared" si="1"/>
        <v>11.0055</v>
      </c>
    </row>
    <row r="43" spans="1:6">
      <c r="A43" s="19">
        <v>34</v>
      </c>
      <c r="B43" s="19">
        <v>1.45</v>
      </c>
      <c r="C43" s="19">
        <f t="shared" si="0"/>
        <v>9.6715</v>
      </c>
      <c r="D43" s="19">
        <v>134</v>
      </c>
      <c r="E43" s="19">
        <v>1.45</v>
      </c>
      <c r="F43" s="19">
        <f t="shared" si="1"/>
        <v>9.6715</v>
      </c>
    </row>
    <row r="44" spans="1:6">
      <c r="A44" s="19">
        <v>35</v>
      </c>
      <c r="B44" s="19">
        <v>1.4</v>
      </c>
      <c r="C44" s="19">
        <f t="shared" si="0"/>
        <v>9.3379999999999992</v>
      </c>
      <c r="D44" s="19">
        <v>135</v>
      </c>
      <c r="E44" s="19">
        <v>1.55</v>
      </c>
      <c r="F44" s="19">
        <f t="shared" si="1"/>
        <v>10.3385</v>
      </c>
    </row>
    <row r="45" spans="1:6">
      <c r="A45" s="19">
        <v>36</v>
      </c>
      <c r="B45" s="19">
        <v>1.35</v>
      </c>
      <c r="C45" s="19">
        <f t="shared" si="0"/>
        <v>9.0045000000000002</v>
      </c>
      <c r="D45" s="19">
        <v>136</v>
      </c>
      <c r="E45" s="19">
        <v>1.4</v>
      </c>
      <c r="F45" s="19">
        <f t="shared" si="1"/>
        <v>9.3379999999999992</v>
      </c>
    </row>
    <row r="46" spans="1:6">
      <c r="A46" s="19">
        <v>37</v>
      </c>
      <c r="B46" s="19">
        <v>1.2</v>
      </c>
      <c r="C46" s="19">
        <f t="shared" si="0"/>
        <v>8.0039999999999996</v>
      </c>
      <c r="D46" s="19">
        <v>137</v>
      </c>
      <c r="E46" s="19">
        <v>1.1000000000000001</v>
      </c>
      <c r="F46" s="19">
        <f t="shared" si="1"/>
        <v>7.3370000000000006</v>
      </c>
    </row>
    <row r="47" spans="1:6">
      <c r="A47" s="19">
        <v>38</v>
      </c>
      <c r="B47" s="19">
        <v>1.7</v>
      </c>
      <c r="C47" s="19">
        <f t="shared" si="0"/>
        <v>11.339</v>
      </c>
      <c r="D47" s="19">
        <v>138</v>
      </c>
      <c r="E47" s="19">
        <v>1.55</v>
      </c>
      <c r="F47" s="19">
        <f t="shared" si="1"/>
        <v>10.3385</v>
      </c>
    </row>
    <row r="48" spans="1:6">
      <c r="A48" s="19">
        <v>39</v>
      </c>
      <c r="B48" s="19">
        <v>1.4</v>
      </c>
      <c r="C48" s="19">
        <f t="shared" si="0"/>
        <v>9.3379999999999992</v>
      </c>
      <c r="D48" s="19">
        <v>139</v>
      </c>
      <c r="E48" s="19">
        <v>1.35</v>
      </c>
      <c r="F48" s="19">
        <f t="shared" si="1"/>
        <v>9.0045000000000002</v>
      </c>
    </row>
    <row r="49" spans="1:6">
      <c r="A49" s="19">
        <v>40</v>
      </c>
      <c r="B49" s="19">
        <v>1.9</v>
      </c>
      <c r="C49" s="19">
        <f t="shared" si="0"/>
        <v>12.673</v>
      </c>
      <c r="D49" s="19">
        <v>140</v>
      </c>
      <c r="E49" s="19">
        <v>1.65</v>
      </c>
      <c r="F49" s="19">
        <f t="shared" si="1"/>
        <v>11.0055</v>
      </c>
    </row>
    <row r="50" spans="1:6">
      <c r="A50" s="19">
        <v>41</v>
      </c>
      <c r="B50" s="19">
        <v>2.35</v>
      </c>
      <c r="C50" s="19">
        <f t="shared" si="0"/>
        <v>15.6745</v>
      </c>
      <c r="D50" s="19">
        <v>141</v>
      </c>
      <c r="E50" s="19">
        <v>1.9</v>
      </c>
      <c r="F50" s="19">
        <f t="shared" si="1"/>
        <v>12.673</v>
      </c>
    </row>
    <row r="51" spans="1:6">
      <c r="A51" s="19">
        <v>42</v>
      </c>
      <c r="B51" s="19">
        <v>2</v>
      </c>
      <c r="C51" s="19">
        <f t="shared" si="0"/>
        <v>13.34</v>
      </c>
      <c r="D51" s="19">
        <v>142</v>
      </c>
      <c r="E51" s="19">
        <v>1.7</v>
      </c>
      <c r="F51" s="19">
        <f t="shared" si="1"/>
        <v>11.339</v>
      </c>
    </row>
    <row r="52" spans="1:6">
      <c r="A52" s="19">
        <v>43</v>
      </c>
      <c r="B52" s="19">
        <v>2</v>
      </c>
      <c r="C52" s="19">
        <f t="shared" si="0"/>
        <v>13.34</v>
      </c>
      <c r="D52" s="19">
        <v>143</v>
      </c>
      <c r="E52" s="19">
        <v>1.9</v>
      </c>
      <c r="F52" s="19">
        <f t="shared" si="1"/>
        <v>12.673</v>
      </c>
    </row>
    <row r="53" spans="1:6">
      <c r="A53" s="19">
        <v>44</v>
      </c>
      <c r="B53" s="19">
        <v>1.9</v>
      </c>
      <c r="C53" s="19">
        <f t="shared" si="0"/>
        <v>12.673</v>
      </c>
      <c r="D53" s="19">
        <v>144</v>
      </c>
      <c r="E53" s="19">
        <v>1.45</v>
      </c>
      <c r="F53" s="19">
        <f t="shared" si="1"/>
        <v>9.6715</v>
      </c>
    </row>
    <row r="54" spans="1:6">
      <c r="A54" s="19">
        <v>45</v>
      </c>
      <c r="B54" s="19">
        <v>1.35</v>
      </c>
      <c r="C54" s="19">
        <f t="shared" si="0"/>
        <v>9.0045000000000002</v>
      </c>
      <c r="D54" s="19">
        <v>145</v>
      </c>
      <c r="E54" s="19">
        <v>2.1</v>
      </c>
      <c r="F54" s="19">
        <f t="shared" si="1"/>
        <v>14.007</v>
      </c>
    </row>
    <row r="55" spans="1:6">
      <c r="A55" s="19">
        <v>46</v>
      </c>
      <c r="B55" s="19">
        <v>2</v>
      </c>
      <c r="C55" s="19">
        <f t="shared" si="0"/>
        <v>13.34</v>
      </c>
      <c r="D55" s="19">
        <v>146</v>
      </c>
      <c r="E55" s="19">
        <v>2.2000000000000002</v>
      </c>
      <c r="F55" s="19">
        <f t="shared" si="1"/>
        <v>14.674000000000001</v>
      </c>
    </row>
    <row r="56" spans="1:6">
      <c r="A56" s="19">
        <v>47</v>
      </c>
      <c r="B56" s="19">
        <v>1.7</v>
      </c>
      <c r="C56" s="19">
        <f t="shared" si="0"/>
        <v>11.339</v>
      </c>
      <c r="D56" s="19">
        <v>147</v>
      </c>
      <c r="E56" s="19">
        <v>2.1</v>
      </c>
      <c r="F56" s="19">
        <f t="shared" si="1"/>
        <v>14.007</v>
      </c>
    </row>
    <row r="57" spans="1:6">
      <c r="A57" s="19">
        <v>48</v>
      </c>
      <c r="B57" s="19">
        <v>2</v>
      </c>
      <c r="C57" s="19">
        <f t="shared" si="0"/>
        <v>13.34</v>
      </c>
      <c r="D57" s="19">
        <v>148</v>
      </c>
      <c r="E57" s="19">
        <v>1.85</v>
      </c>
      <c r="F57" s="19">
        <f t="shared" si="1"/>
        <v>12.339500000000001</v>
      </c>
    </row>
    <row r="58" spans="1:6">
      <c r="A58" s="19">
        <v>49</v>
      </c>
      <c r="B58" s="19">
        <v>1.75</v>
      </c>
      <c r="C58" s="19">
        <f t="shared" si="0"/>
        <v>11.672499999999999</v>
      </c>
      <c r="D58" s="19">
        <v>149</v>
      </c>
      <c r="E58" s="19">
        <v>1.85</v>
      </c>
      <c r="F58" s="19">
        <f t="shared" si="1"/>
        <v>12.339500000000001</v>
      </c>
    </row>
    <row r="59" spans="1:6">
      <c r="A59" s="19">
        <v>50</v>
      </c>
      <c r="B59" s="19">
        <v>1.65</v>
      </c>
      <c r="C59" s="19">
        <f t="shared" si="0"/>
        <v>11.0055</v>
      </c>
      <c r="D59" s="19">
        <v>150</v>
      </c>
      <c r="E59" s="19">
        <v>2</v>
      </c>
      <c r="F59" s="19">
        <f t="shared" si="1"/>
        <v>13.34</v>
      </c>
    </row>
    <row r="60" spans="1:6">
      <c r="A60" s="19">
        <v>51</v>
      </c>
      <c r="B60" s="19">
        <v>2</v>
      </c>
      <c r="C60" s="19">
        <f t="shared" si="0"/>
        <v>13.34</v>
      </c>
      <c r="D60" s="19">
        <v>151</v>
      </c>
      <c r="E60" s="19">
        <v>1.4</v>
      </c>
      <c r="F60" s="19">
        <f t="shared" si="1"/>
        <v>9.3379999999999992</v>
      </c>
    </row>
    <row r="61" spans="1:6">
      <c r="A61" s="19">
        <v>52</v>
      </c>
      <c r="B61" s="19">
        <v>1.5</v>
      </c>
      <c r="C61" s="19">
        <f t="shared" si="0"/>
        <v>10.004999999999999</v>
      </c>
      <c r="D61" s="19">
        <v>152</v>
      </c>
      <c r="E61" s="19">
        <v>2</v>
      </c>
      <c r="F61" s="19">
        <f t="shared" si="1"/>
        <v>13.34</v>
      </c>
    </row>
    <row r="62" spans="1:6">
      <c r="A62" s="19">
        <v>53</v>
      </c>
      <c r="B62" s="19">
        <v>1.9</v>
      </c>
      <c r="C62" s="19">
        <f t="shared" si="0"/>
        <v>12.673</v>
      </c>
      <c r="D62" s="19">
        <v>153</v>
      </c>
      <c r="E62" s="19">
        <v>2</v>
      </c>
      <c r="F62" s="19">
        <f t="shared" si="1"/>
        <v>13.34</v>
      </c>
    </row>
    <row r="63" spans="1:6">
      <c r="A63" s="19">
        <v>54</v>
      </c>
      <c r="B63" s="19">
        <v>1.6</v>
      </c>
      <c r="C63" s="19">
        <f t="shared" si="0"/>
        <v>10.672000000000001</v>
      </c>
      <c r="D63" s="19">
        <v>154</v>
      </c>
      <c r="E63" s="19">
        <v>2.5</v>
      </c>
      <c r="F63" s="19">
        <f t="shared" si="1"/>
        <v>16.675000000000001</v>
      </c>
    </row>
    <row r="64" spans="1:6">
      <c r="A64" s="19">
        <v>55</v>
      </c>
      <c r="B64" s="19">
        <v>1.4</v>
      </c>
      <c r="C64" s="19">
        <f t="shared" si="0"/>
        <v>9.3379999999999992</v>
      </c>
      <c r="D64" s="19">
        <v>155</v>
      </c>
      <c r="E64" s="19">
        <v>1.55</v>
      </c>
      <c r="F64" s="19">
        <f t="shared" si="1"/>
        <v>10.3385</v>
      </c>
    </row>
    <row r="65" spans="1:6">
      <c r="A65" s="19">
        <v>56</v>
      </c>
      <c r="B65" s="19">
        <v>1.45</v>
      </c>
      <c r="C65" s="19">
        <f t="shared" si="0"/>
        <v>9.6715</v>
      </c>
      <c r="D65" s="19">
        <v>156</v>
      </c>
      <c r="E65" s="19">
        <v>1.3</v>
      </c>
      <c r="F65" s="19">
        <f t="shared" si="1"/>
        <v>8.6709999999999994</v>
      </c>
    </row>
    <row r="66" spans="1:6">
      <c r="A66" s="19">
        <v>57</v>
      </c>
      <c r="B66" s="19">
        <v>1.55</v>
      </c>
      <c r="C66" s="19">
        <f t="shared" si="0"/>
        <v>10.3385</v>
      </c>
      <c r="D66" s="19">
        <v>157</v>
      </c>
      <c r="E66" s="19">
        <v>1.4</v>
      </c>
      <c r="F66" s="19">
        <f t="shared" si="1"/>
        <v>9.3379999999999992</v>
      </c>
    </row>
    <row r="67" spans="1:6">
      <c r="A67" s="19">
        <v>58</v>
      </c>
      <c r="B67" s="19">
        <v>1.4</v>
      </c>
      <c r="C67" s="19">
        <f t="shared" si="0"/>
        <v>9.3379999999999992</v>
      </c>
      <c r="D67" s="19">
        <v>158</v>
      </c>
      <c r="E67" s="19">
        <v>1.6</v>
      </c>
      <c r="F67" s="19">
        <f t="shared" si="1"/>
        <v>10.672000000000001</v>
      </c>
    </row>
    <row r="68" spans="1:6">
      <c r="A68" s="19">
        <v>59</v>
      </c>
      <c r="B68" s="19">
        <v>1.35</v>
      </c>
      <c r="C68" s="19">
        <f t="shared" si="0"/>
        <v>9.0045000000000002</v>
      </c>
      <c r="D68" s="19">
        <v>159</v>
      </c>
      <c r="E68" s="19">
        <v>2</v>
      </c>
      <c r="F68" s="19">
        <f t="shared" si="1"/>
        <v>13.34</v>
      </c>
    </row>
    <row r="69" spans="1:6">
      <c r="A69" s="19">
        <v>60</v>
      </c>
      <c r="B69" s="19">
        <v>1.3</v>
      </c>
      <c r="C69" s="19">
        <f t="shared" si="0"/>
        <v>8.6709999999999994</v>
      </c>
      <c r="D69" s="19">
        <v>160</v>
      </c>
      <c r="E69" s="19">
        <v>1.35</v>
      </c>
      <c r="F69" s="19">
        <f t="shared" si="1"/>
        <v>9.0045000000000002</v>
      </c>
    </row>
    <row r="70" spans="1:6">
      <c r="A70" s="19">
        <v>61</v>
      </c>
      <c r="B70" s="19">
        <v>1.7</v>
      </c>
      <c r="C70" s="19">
        <f t="shared" si="0"/>
        <v>11.339</v>
      </c>
      <c r="D70" s="19">
        <v>161</v>
      </c>
      <c r="E70" s="19">
        <v>2</v>
      </c>
      <c r="F70" s="19">
        <f t="shared" si="1"/>
        <v>13.34</v>
      </c>
    </row>
    <row r="71" spans="1:6">
      <c r="A71" s="19">
        <v>62</v>
      </c>
      <c r="B71" s="19">
        <v>1.4</v>
      </c>
      <c r="C71" s="19">
        <f t="shared" si="0"/>
        <v>9.3379999999999992</v>
      </c>
      <c r="D71" s="19">
        <v>162</v>
      </c>
      <c r="E71" s="19">
        <v>1.45</v>
      </c>
      <c r="F71" s="19">
        <f t="shared" si="1"/>
        <v>9.6715</v>
      </c>
    </row>
    <row r="72" spans="1:6">
      <c r="A72" s="19">
        <v>63</v>
      </c>
      <c r="B72" s="19">
        <v>1.5</v>
      </c>
      <c r="C72" s="19">
        <f t="shared" si="0"/>
        <v>10.004999999999999</v>
      </c>
      <c r="D72" s="19">
        <v>163</v>
      </c>
      <c r="E72" s="19">
        <v>1.45</v>
      </c>
      <c r="F72" s="19">
        <f t="shared" si="1"/>
        <v>9.6715</v>
      </c>
    </row>
    <row r="73" spans="1:6">
      <c r="A73" s="19">
        <v>64</v>
      </c>
      <c r="B73" s="19">
        <v>1.7</v>
      </c>
      <c r="C73" s="19">
        <f t="shared" si="0"/>
        <v>11.339</v>
      </c>
      <c r="D73" s="19">
        <v>164</v>
      </c>
      <c r="E73" s="19">
        <v>1.7</v>
      </c>
      <c r="F73" s="19">
        <f t="shared" si="1"/>
        <v>11.339</v>
      </c>
    </row>
    <row r="74" spans="1:6">
      <c r="A74" s="19">
        <v>65</v>
      </c>
      <c r="B74" s="19">
        <v>1.9</v>
      </c>
      <c r="C74" s="19">
        <f t="shared" si="0"/>
        <v>12.673</v>
      </c>
      <c r="D74" s="19">
        <v>165</v>
      </c>
      <c r="E74" s="19">
        <v>1.1000000000000001</v>
      </c>
      <c r="F74" s="19">
        <f t="shared" si="1"/>
        <v>7.3370000000000006</v>
      </c>
    </row>
    <row r="75" spans="1:6">
      <c r="A75" s="19">
        <v>66</v>
      </c>
      <c r="B75" s="19">
        <v>1.9</v>
      </c>
      <c r="C75" s="19">
        <f t="shared" ref="C75:C109" si="2">B75*6.67</f>
        <v>12.673</v>
      </c>
      <c r="D75" s="19">
        <v>166</v>
      </c>
      <c r="E75" s="19">
        <v>1.1499999999999999</v>
      </c>
      <c r="F75" s="19">
        <f t="shared" ref="F75:F109" si="3">E75*6.67</f>
        <v>7.6704999999999997</v>
      </c>
    </row>
    <row r="76" spans="1:6">
      <c r="A76" s="19">
        <v>67</v>
      </c>
      <c r="B76" s="19">
        <v>1.7</v>
      </c>
      <c r="C76" s="19">
        <f t="shared" si="2"/>
        <v>11.339</v>
      </c>
      <c r="D76" s="19">
        <v>167</v>
      </c>
      <c r="E76" s="19">
        <v>1.6</v>
      </c>
      <c r="F76" s="19">
        <f t="shared" si="3"/>
        <v>10.672000000000001</v>
      </c>
    </row>
    <row r="77" spans="1:6">
      <c r="A77" s="19">
        <v>68</v>
      </c>
      <c r="B77" s="19">
        <v>1.85</v>
      </c>
      <c r="C77" s="19">
        <f t="shared" si="2"/>
        <v>12.339500000000001</v>
      </c>
      <c r="D77" s="19">
        <v>168</v>
      </c>
      <c r="E77" s="19">
        <v>1.9</v>
      </c>
      <c r="F77" s="19">
        <f t="shared" si="3"/>
        <v>12.673</v>
      </c>
    </row>
    <row r="78" spans="1:6">
      <c r="A78" s="19">
        <v>69</v>
      </c>
      <c r="B78" s="19">
        <v>1.4</v>
      </c>
      <c r="C78" s="19">
        <f t="shared" si="2"/>
        <v>9.3379999999999992</v>
      </c>
      <c r="D78" s="19">
        <v>169</v>
      </c>
      <c r="E78" s="19">
        <v>1.8</v>
      </c>
      <c r="F78" s="19">
        <f t="shared" si="3"/>
        <v>12.006</v>
      </c>
    </row>
    <row r="79" spans="1:6">
      <c r="A79" s="19">
        <v>70</v>
      </c>
      <c r="B79" s="19">
        <v>1.9</v>
      </c>
      <c r="C79" s="19">
        <f t="shared" si="2"/>
        <v>12.673</v>
      </c>
      <c r="D79" s="19">
        <v>170</v>
      </c>
      <c r="E79" s="19">
        <v>2</v>
      </c>
      <c r="F79" s="19">
        <f t="shared" si="3"/>
        <v>13.34</v>
      </c>
    </row>
    <row r="80" spans="1:6">
      <c r="A80" s="19">
        <v>71</v>
      </c>
      <c r="B80" s="19">
        <v>1.55</v>
      </c>
      <c r="C80" s="19">
        <f t="shared" si="2"/>
        <v>10.3385</v>
      </c>
      <c r="D80" s="19">
        <v>171</v>
      </c>
      <c r="E80" s="19">
        <v>1.45</v>
      </c>
      <c r="F80" s="19">
        <f t="shared" si="3"/>
        <v>9.6715</v>
      </c>
    </row>
    <row r="81" spans="1:6">
      <c r="A81" s="19">
        <v>72</v>
      </c>
      <c r="B81" s="19">
        <v>1.1000000000000001</v>
      </c>
      <c r="C81" s="19">
        <f t="shared" si="2"/>
        <v>7.3370000000000006</v>
      </c>
      <c r="D81" s="19">
        <v>172</v>
      </c>
      <c r="E81" s="19">
        <v>1.85</v>
      </c>
      <c r="F81" s="19">
        <f t="shared" si="3"/>
        <v>12.339500000000001</v>
      </c>
    </row>
    <row r="82" spans="1:6">
      <c r="A82" s="19">
        <v>73</v>
      </c>
      <c r="B82" s="19">
        <v>1.8</v>
      </c>
      <c r="C82" s="19">
        <f t="shared" si="2"/>
        <v>12.006</v>
      </c>
      <c r="D82" s="19">
        <v>173</v>
      </c>
      <c r="E82" s="19">
        <v>1.65</v>
      </c>
      <c r="F82" s="19">
        <f t="shared" si="3"/>
        <v>11.0055</v>
      </c>
    </row>
    <row r="83" spans="1:6">
      <c r="A83" s="19">
        <v>74</v>
      </c>
      <c r="B83" s="19">
        <v>1.7</v>
      </c>
      <c r="C83" s="19">
        <f t="shared" si="2"/>
        <v>11.339</v>
      </c>
      <c r="D83" s="19">
        <v>174</v>
      </c>
      <c r="E83" s="19">
        <v>1.85</v>
      </c>
      <c r="F83" s="19">
        <f t="shared" si="3"/>
        <v>12.339500000000001</v>
      </c>
    </row>
    <row r="84" spans="1:6">
      <c r="A84" s="19">
        <v>75</v>
      </c>
      <c r="B84" s="19">
        <v>1.9</v>
      </c>
      <c r="C84" s="19">
        <f t="shared" si="2"/>
        <v>12.673</v>
      </c>
      <c r="D84" s="19">
        <v>175</v>
      </c>
      <c r="E84" s="19">
        <v>1.65</v>
      </c>
      <c r="F84" s="19">
        <f t="shared" si="3"/>
        <v>11.0055</v>
      </c>
    </row>
    <row r="85" spans="1:6">
      <c r="A85" s="19">
        <v>76</v>
      </c>
      <c r="B85" s="19">
        <v>1.65</v>
      </c>
      <c r="C85" s="19">
        <f t="shared" si="2"/>
        <v>11.0055</v>
      </c>
      <c r="D85" s="19">
        <v>176</v>
      </c>
      <c r="E85" s="19">
        <v>1.75</v>
      </c>
      <c r="F85" s="19">
        <f t="shared" si="3"/>
        <v>11.672499999999999</v>
      </c>
    </row>
    <row r="86" spans="1:6">
      <c r="A86" s="19">
        <v>77</v>
      </c>
      <c r="B86" s="19">
        <v>1.65</v>
      </c>
      <c r="C86" s="19">
        <f t="shared" si="2"/>
        <v>11.0055</v>
      </c>
      <c r="D86" s="19">
        <v>177</v>
      </c>
      <c r="E86" s="19">
        <v>1.85</v>
      </c>
      <c r="F86" s="19">
        <f t="shared" si="3"/>
        <v>12.339500000000001</v>
      </c>
    </row>
    <row r="87" spans="1:6">
      <c r="A87" s="19">
        <v>78</v>
      </c>
      <c r="B87" s="19">
        <v>1.8</v>
      </c>
      <c r="C87" s="19">
        <f t="shared" si="2"/>
        <v>12.006</v>
      </c>
      <c r="D87" s="19">
        <v>178</v>
      </c>
      <c r="E87" s="19">
        <v>1.85</v>
      </c>
      <c r="F87" s="19">
        <f t="shared" si="3"/>
        <v>12.339500000000001</v>
      </c>
    </row>
    <row r="88" spans="1:6">
      <c r="A88" s="19">
        <v>79</v>
      </c>
      <c r="B88" s="19">
        <v>1.3</v>
      </c>
      <c r="C88" s="19">
        <f t="shared" si="2"/>
        <v>8.6709999999999994</v>
      </c>
      <c r="D88" s="19">
        <v>179</v>
      </c>
      <c r="E88" s="19">
        <v>1.75</v>
      </c>
      <c r="F88" s="19">
        <f t="shared" si="3"/>
        <v>11.672499999999999</v>
      </c>
    </row>
    <row r="89" spans="1:6">
      <c r="A89" s="19">
        <v>80</v>
      </c>
      <c r="B89" s="19">
        <v>1.35</v>
      </c>
      <c r="C89" s="19">
        <f t="shared" si="2"/>
        <v>9.0045000000000002</v>
      </c>
      <c r="D89" s="19">
        <v>180</v>
      </c>
      <c r="E89" s="19">
        <v>1.35</v>
      </c>
      <c r="F89" s="19">
        <f t="shared" si="3"/>
        <v>9.0045000000000002</v>
      </c>
    </row>
    <row r="90" spans="1:6">
      <c r="A90" s="19">
        <v>81</v>
      </c>
      <c r="B90" s="19">
        <v>1.8</v>
      </c>
      <c r="C90" s="19">
        <f t="shared" si="2"/>
        <v>12.006</v>
      </c>
      <c r="D90" s="19">
        <v>181</v>
      </c>
      <c r="E90" s="19">
        <v>1.6</v>
      </c>
      <c r="F90" s="19">
        <f t="shared" si="3"/>
        <v>10.672000000000001</v>
      </c>
    </row>
    <row r="91" spans="1:6">
      <c r="A91" s="19">
        <v>82</v>
      </c>
      <c r="B91" s="19">
        <v>1.7</v>
      </c>
      <c r="C91" s="19">
        <f t="shared" si="2"/>
        <v>11.339</v>
      </c>
      <c r="D91" s="19">
        <v>182</v>
      </c>
      <c r="E91" s="19">
        <v>1.8</v>
      </c>
      <c r="F91" s="19">
        <f t="shared" si="3"/>
        <v>12.006</v>
      </c>
    </row>
    <row r="92" spans="1:6">
      <c r="A92" s="19">
        <v>83</v>
      </c>
      <c r="B92" s="19">
        <v>2</v>
      </c>
      <c r="C92" s="19">
        <f t="shared" si="2"/>
        <v>13.34</v>
      </c>
      <c r="D92" s="19">
        <v>183</v>
      </c>
      <c r="E92" s="19">
        <v>1.5</v>
      </c>
      <c r="F92" s="19">
        <f t="shared" si="3"/>
        <v>10.004999999999999</v>
      </c>
    </row>
    <row r="93" spans="1:6">
      <c r="A93" s="19">
        <v>84</v>
      </c>
      <c r="B93" s="19">
        <v>1.55</v>
      </c>
      <c r="C93" s="19">
        <f t="shared" si="2"/>
        <v>10.3385</v>
      </c>
      <c r="D93" s="19">
        <v>184</v>
      </c>
      <c r="E93" s="19">
        <v>2</v>
      </c>
      <c r="F93" s="19">
        <f t="shared" si="3"/>
        <v>13.34</v>
      </c>
    </row>
    <row r="94" spans="1:6">
      <c r="A94" s="19">
        <v>85</v>
      </c>
      <c r="B94" s="19">
        <v>1.6</v>
      </c>
      <c r="C94" s="19">
        <f t="shared" si="2"/>
        <v>10.672000000000001</v>
      </c>
      <c r="D94" s="19">
        <v>185</v>
      </c>
      <c r="E94" s="19">
        <v>1.5</v>
      </c>
      <c r="F94" s="19">
        <f t="shared" si="3"/>
        <v>10.004999999999999</v>
      </c>
    </row>
    <row r="95" spans="1:6">
      <c r="A95" s="19">
        <v>86</v>
      </c>
      <c r="B95" s="19">
        <v>1.65</v>
      </c>
      <c r="C95" s="19">
        <f t="shared" si="2"/>
        <v>11.0055</v>
      </c>
      <c r="D95" s="19">
        <v>186</v>
      </c>
      <c r="E95" s="19">
        <v>2</v>
      </c>
      <c r="F95" s="19">
        <f t="shared" si="3"/>
        <v>13.34</v>
      </c>
    </row>
    <row r="96" spans="1:6">
      <c r="A96" s="19">
        <v>87</v>
      </c>
      <c r="B96" s="19">
        <v>2</v>
      </c>
      <c r="C96" s="19">
        <f t="shared" si="2"/>
        <v>13.34</v>
      </c>
      <c r="D96" s="19">
        <v>187</v>
      </c>
      <c r="E96" s="19">
        <v>1.6</v>
      </c>
      <c r="F96" s="19">
        <f t="shared" si="3"/>
        <v>10.672000000000001</v>
      </c>
    </row>
    <row r="97" spans="1:6">
      <c r="A97" s="19">
        <v>88</v>
      </c>
      <c r="B97" s="19">
        <v>1.8</v>
      </c>
      <c r="C97" s="19">
        <f t="shared" si="2"/>
        <v>12.006</v>
      </c>
      <c r="D97" s="19">
        <v>188</v>
      </c>
      <c r="E97" s="19">
        <v>2</v>
      </c>
      <c r="F97" s="19">
        <f t="shared" si="3"/>
        <v>13.34</v>
      </c>
    </row>
    <row r="98" spans="1:6">
      <c r="A98" s="19">
        <v>89</v>
      </c>
      <c r="B98" s="19">
        <v>1.9</v>
      </c>
      <c r="C98" s="19">
        <f t="shared" si="2"/>
        <v>12.673</v>
      </c>
      <c r="D98" s="19">
        <v>189</v>
      </c>
      <c r="E98" s="19">
        <v>1.3</v>
      </c>
      <c r="F98" s="19">
        <f t="shared" si="3"/>
        <v>8.6709999999999994</v>
      </c>
    </row>
    <row r="99" spans="1:6">
      <c r="A99" s="19">
        <v>90</v>
      </c>
      <c r="B99" s="19">
        <v>2</v>
      </c>
      <c r="C99" s="19">
        <f t="shared" si="2"/>
        <v>13.34</v>
      </c>
      <c r="D99" s="19">
        <v>190</v>
      </c>
      <c r="E99" s="19">
        <v>1.4</v>
      </c>
      <c r="F99" s="19">
        <f t="shared" si="3"/>
        <v>9.3379999999999992</v>
      </c>
    </row>
    <row r="100" spans="1:6">
      <c r="A100" s="19">
        <v>91</v>
      </c>
      <c r="B100" s="19">
        <v>1.6</v>
      </c>
      <c r="C100" s="19">
        <f t="shared" si="2"/>
        <v>10.672000000000001</v>
      </c>
      <c r="D100" s="19">
        <v>191</v>
      </c>
      <c r="E100" s="19">
        <v>1.75</v>
      </c>
      <c r="F100" s="19">
        <f t="shared" si="3"/>
        <v>11.672499999999999</v>
      </c>
    </row>
    <row r="101" spans="1:6">
      <c r="A101" s="19">
        <v>92</v>
      </c>
      <c r="B101" s="19">
        <v>1.7</v>
      </c>
      <c r="C101" s="19">
        <f t="shared" si="2"/>
        <v>11.339</v>
      </c>
      <c r="D101" s="19">
        <v>192</v>
      </c>
      <c r="E101" s="19">
        <v>1.45</v>
      </c>
      <c r="F101" s="19">
        <f t="shared" si="3"/>
        <v>9.6715</v>
      </c>
    </row>
    <row r="102" spans="1:6">
      <c r="A102" s="19">
        <v>93</v>
      </c>
      <c r="B102" s="19">
        <v>1.6</v>
      </c>
      <c r="C102" s="19">
        <f t="shared" si="2"/>
        <v>10.672000000000001</v>
      </c>
      <c r="D102" s="19">
        <v>193</v>
      </c>
      <c r="E102" s="19">
        <v>1.7</v>
      </c>
      <c r="F102" s="19">
        <f t="shared" si="3"/>
        <v>11.339</v>
      </c>
    </row>
    <row r="103" spans="1:6">
      <c r="A103" s="19">
        <v>94</v>
      </c>
      <c r="B103" s="19">
        <v>1.65</v>
      </c>
      <c r="C103" s="19">
        <f t="shared" si="2"/>
        <v>11.0055</v>
      </c>
      <c r="D103" s="19">
        <v>194</v>
      </c>
      <c r="E103" s="19">
        <v>1.25</v>
      </c>
      <c r="F103" s="19">
        <f t="shared" si="3"/>
        <v>8.3375000000000004</v>
      </c>
    </row>
    <row r="104" spans="1:6">
      <c r="A104" s="19">
        <v>95</v>
      </c>
      <c r="B104" s="19">
        <v>1.85</v>
      </c>
      <c r="C104" s="19">
        <f t="shared" si="2"/>
        <v>12.339500000000001</v>
      </c>
      <c r="D104" s="19">
        <v>195</v>
      </c>
      <c r="E104" s="19">
        <v>1.1000000000000001</v>
      </c>
      <c r="F104" s="19">
        <f t="shared" si="3"/>
        <v>7.3370000000000006</v>
      </c>
    </row>
    <row r="105" spans="1:6">
      <c r="A105" s="19">
        <v>96</v>
      </c>
      <c r="B105" s="19">
        <v>2</v>
      </c>
      <c r="C105" s="19">
        <f t="shared" si="2"/>
        <v>13.34</v>
      </c>
      <c r="D105" s="19">
        <v>196</v>
      </c>
      <c r="E105" s="19">
        <v>1.2</v>
      </c>
      <c r="F105" s="19">
        <f t="shared" si="3"/>
        <v>8.0039999999999996</v>
      </c>
    </row>
    <row r="106" spans="1:6">
      <c r="A106" s="19">
        <v>97</v>
      </c>
      <c r="B106" s="19">
        <v>1.95</v>
      </c>
      <c r="C106" s="19">
        <f>B106*6.67</f>
        <v>13.006499999999999</v>
      </c>
      <c r="D106" s="19">
        <v>197</v>
      </c>
      <c r="E106" s="19">
        <v>1.7</v>
      </c>
      <c r="F106" s="19">
        <f t="shared" si="3"/>
        <v>11.339</v>
      </c>
    </row>
    <row r="107" spans="1:6">
      <c r="A107" s="19">
        <v>98</v>
      </c>
      <c r="B107" s="19">
        <v>1.9</v>
      </c>
      <c r="C107" s="19">
        <f t="shared" si="2"/>
        <v>12.673</v>
      </c>
      <c r="D107" s="19">
        <v>198</v>
      </c>
      <c r="E107" s="19">
        <v>1.35</v>
      </c>
      <c r="F107" s="19">
        <f t="shared" si="3"/>
        <v>9.0045000000000002</v>
      </c>
    </row>
    <row r="108" spans="1:6">
      <c r="A108" s="19">
        <v>99</v>
      </c>
      <c r="B108" s="19">
        <v>1.55</v>
      </c>
      <c r="C108" s="19">
        <f t="shared" si="2"/>
        <v>10.3385</v>
      </c>
      <c r="D108" s="19">
        <v>199</v>
      </c>
      <c r="E108" s="19">
        <v>1.1499999999999999</v>
      </c>
      <c r="F108" s="19">
        <f t="shared" si="3"/>
        <v>7.6704999999999997</v>
      </c>
    </row>
    <row r="109" spans="1:6">
      <c r="A109" s="19">
        <v>100</v>
      </c>
      <c r="B109" s="19">
        <v>1.5</v>
      </c>
      <c r="C109" s="19">
        <f t="shared" si="2"/>
        <v>10.004999999999999</v>
      </c>
      <c r="D109" s="19">
        <v>200</v>
      </c>
      <c r="E109" s="19">
        <v>1.9</v>
      </c>
      <c r="F109" s="19">
        <f t="shared" si="3"/>
        <v>12.673</v>
      </c>
    </row>
    <row r="110" spans="1:6">
      <c r="C110" s="18">
        <f>SUM(C10:C109)</f>
        <v>1103.2180000000005</v>
      </c>
      <c r="F110" s="18">
        <f>SUM(F10:F109)</f>
        <v>1098.8825000000004</v>
      </c>
    </row>
  </sheetData>
  <mergeCells count="14">
    <mergeCell ref="I3:J4"/>
    <mergeCell ref="C4:D4"/>
    <mergeCell ref="E4:F4"/>
    <mergeCell ref="A5:B5"/>
    <mergeCell ref="C5:D5"/>
    <mergeCell ref="E5:F5"/>
    <mergeCell ref="G5:H5"/>
    <mergeCell ref="I5:J5"/>
    <mergeCell ref="A8:F8"/>
    <mergeCell ref="A1:J1"/>
    <mergeCell ref="A2:J2"/>
    <mergeCell ref="A3:B4"/>
    <mergeCell ref="C3:F3"/>
    <mergeCell ref="G3:H4"/>
  </mergeCells>
  <phoneticPr fontId="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A7" sqref="A7:J7"/>
    </sheetView>
  </sheetViews>
  <sheetFormatPr defaultRowHeight="15"/>
  <sheetData>
    <row r="1" spans="1:16" ht="15.75" thickBot="1">
      <c r="A1" s="66" t="s">
        <v>178</v>
      </c>
      <c r="B1" s="66"/>
      <c r="C1" s="66"/>
      <c r="D1" s="66"/>
      <c r="E1" s="66"/>
      <c r="F1" s="66"/>
      <c r="G1" s="66"/>
      <c r="H1" s="66"/>
      <c r="I1" s="66"/>
      <c r="J1" s="66"/>
    </row>
    <row r="2" spans="1:16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  <c r="L2" s="1" t="s">
        <v>38</v>
      </c>
      <c r="M2" s="1">
        <v>20</v>
      </c>
      <c r="O2" t="s">
        <v>49</v>
      </c>
      <c r="P2" t="s">
        <v>50</v>
      </c>
    </row>
    <row r="3" spans="1:16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65.5</v>
      </c>
      <c r="O3">
        <f>B7/(B7+D7+F7+H7+J7)</f>
        <v>0.01</v>
      </c>
      <c r="P3">
        <f>O3*LN(O3)</f>
        <v>-4.605170185988091E-2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19.5</v>
      </c>
      <c r="O4">
        <f>D7/(B7+D7+F7+H7+J7)</f>
        <v>0.04</v>
      </c>
      <c r="P4">
        <f>O4*LN(O4)</f>
        <v>-0.12875503299472801</v>
      </c>
    </row>
    <row r="5" spans="1:16">
      <c r="A5" s="46">
        <v>2</v>
      </c>
      <c r="B5" s="46"/>
      <c r="C5" s="47">
        <v>8</v>
      </c>
      <c r="D5" s="47"/>
      <c r="E5" s="47">
        <v>125</v>
      </c>
      <c r="F5" s="47"/>
      <c r="G5" s="45">
        <v>7</v>
      </c>
      <c r="H5" s="45"/>
      <c r="I5" s="45">
        <v>58</v>
      </c>
      <c r="J5" s="45"/>
      <c r="L5" s="1" t="s">
        <v>35</v>
      </c>
      <c r="M5" s="1">
        <f>(C110+F110)/200</f>
        <v>8.4392174999999945</v>
      </c>
      <c r="O5">
        <f>F7/(B7+D7+F7+H7+J7)</f>
        <v>0.625</v>
      </c>
      <c r="P5">
        <f>O5*LN(O5)</f>
        <v>-0.29375226827858475</v>
      </c>
    </row>
    <row r="6" spans="1:16" ht="15.75" thickBot="1">
      <c r="A6" s="21" t="s">
        <v>7</v>
      </c>
      <c r="B6" s="22" t="s">
        <v>8</v>
      </c>
      <c r="C6" s="23" t="s">
        <v>7</v>
      </c>
      <c r="D6" s="24" t="s">
        <v>8</v>
      </c>
      <c r="E6" s="22" t="s">
        <v>7</v>
      </c>
      <c r="F6" s="22" t="s">
        <v>8</v>
      </c>
      <c r="G6" s="22" t="s">
        <v>7</v>
      </c>
      <c r="H6" s="22" t="s">
        <v>8</v>
      </c>
      <c r="I6" s="22" t="s">
        <v>7</v>
      </c>
      <c r="J6" s="23" t="s">
        <v>8</v>
      </c>
      <c r="L6" s="1" t="s">
        <v>36</v>
      </c>
      <c r="M6" s="1">
        <v>2.09</v>
      </c>
      <c r="O6">
        <f>H7/(B7+D7+F7+H7+J7)</f>
        <v>3.4999999999999996E-2</v>
      </c>
      <c r="P6">
        <f>O6*LN(O6)</f>
        <v>-0.11733425261224531</v>
      </c>
    </row>
    <row r="7" spans="1:16">
      <c r="A7" s="2">
        <v>1</v>
      </c>
      <c r="B7" s="2">
        <f>3.6/100</f>
        <v>3.6000000000000004E-2</v>
      </c>
      <c r="C7" s="2">
        <v>4</v>
      </c>
      <c r="D7" s="2">
        <f>4*3.6/100</f>
        <v>0.14400000000000002</v>
      </c>
      <c r="E7" s="2">
        <f>12500/200</f>
        <v>62.5</v>
      </c>
      <c r="F7" s="2">
        <f>62.5*3.6/100</f>
        <v>2.25</v>
      </c>
      <c r="G7" s="2">
        <v>3.5</v>
      </c>
      <c r="H7" s="2">
        <f>3.5*3.6/100</f>
        <v>0.126</v>
      </c>
      <c r="I7" s="2">
        <f>5800/200</f>
        <v>29</v>
      </c>
      <c r="J7" s="2">
        <f>29*3.6/100</f>
        <v>1.044</v>
      </c>
      <c r="L7" s="1" t="s">
        <v>37</v>
      </c>
      <c r="M7" s="1">
        <v>7.52</v>
      </c>
      <c r="O7">
        <f>J7/(B7+D7+F7+H7+J7)</f>
        <v>0.28999999999999998</v>
      </c>
      <c r="P7">
        <f>O7*LN(O7)</f>
        <v>-0.35898356324046904</v>
      </c>
    </row>
    <row r="8" spans="1:16">
      <c r="A8" s="65" t="s">
        <v>9</v>
      </c>
      <c r="B8" s="65"/>
      <c r="C8" s="65"/>
      <c r="D8" s="65"/>
      <c r="E8" s="65"/>
      <c r="F8" s="65"/>
      <c r="L8" s="31" t="s">
        <v>41</v>
      </c>
      <c r="M8" s="1">
        <f>(F7*D7)/((J7+H7)*B7)</f>
        <v>7.6923076923076934</v>
      </c>
    </row>
    <row r="9" spans="1:16">
      <c r="A9" s="19" t="s">
        <v>173</v>
      </c>
      <c r="B9" s="19" t="s">
        <v>174</v>
      </c>
      <c r="C9" s="19" t="s">
        <v>175</v>
      </c>
      <c r="D9" s="19" t="s">
        <v>173</v>
      </c>
      <c r="E9" s="19" t="s">
        <v>174</v>
      </c>
      <c r="F9" s="19" t="s">
        <v>175</v>
      </c>
      <c r="L9" s="31" t="s">
        <v>42</v>
      </c>
      <c r="M9" s="1">
        <f xml:space="preserve"> (B7+D7+F7)/(H7+J7)</f>
        <v>2.0769230769230771</v>
      </c>
    </row>
    <row r="10" spans="1:16">
      <c r="A10" s="19">
        <v>1</v>
      </c>
      <c r="B10" s="19">
        <v>2</v>
      </c>
      <c r="C10" s="19">
        <f>B10*6.67</f>
        <v>13.34</v>
      </c>
      <c r="D10" s="19">
        <v>101</v>
      </c>
      <c r="E10" s="19">
        <v>1.1000000000000001</v>
      </c>
      <c r="F10" s="19">
        <f>E10*6.67</f>
        <v>7.3370000000000006</v>
      </c>
      <c r="L10" s="31" t="s">
        <v>43</v>
      </c>
      <c r="M10" s="1">
        <f>J7/F7</f>
        <v>0.46400000000000002</v>
      </c>
    </row>
    <row r="11" spans="1:16">
      <c r="A11" s="19">
        <v>2</v>
      </c>
      <c r="B11" s="19">
        <v>1.45</v>
      </c>
      <c r="C11" s="19">
        <f t="shared" ref="C11:C74" si="0">B11*6.67</f>
        <v>9.6715</v>
      </c>
      <c r="D11" s="19">
        <v>102</v>
      </c>
      <c r="E11" s="19">
        <v>1.2</v>
      </c>
      <c r="F11" s="19">
        <f t="shared" ref="F11:F74" si="1">E11*6.67</f>
        <v>8.0039999999999996</v>
      </c>
      <c r="L11" s="31" t="s">
        <v>44</v>
      </c>
      <c r="M11" s="1">
        <f>(D7+F7)/J7</f>
        <v>2.2931034482758621</v>
      </c>
    </row>
    <row r="12" spans="1:16">
      <c r="A12" s="19">
        <v>3</v>
      </c>
      <c r="B12" s="19">
        <v>1.3</v>
      </c>
      <c r="C12" s="19">
        <f t="shared" si="0"/>
        <v>8.6709999999999994</v>
      </c>
      <c r="D12" s="19">
        <v>103</v>
      </c>
      <c r="E12" s="19">
        <v>1</v>
      </c>
      <c r="F12" s="19">
        <f t="shared" si="1"/>
        <v>6.67</v>
      </c>
      <c r="L12" s="31" t="s">
        <v>45</v>
      </c>
      <c r="M12" s="1">
        <f>(D7+F7)/H7</f>
        <v>19</v>
      </c>
    </row>
    <row r="13" spans="1:16">
      <c r="A13" s="19">
        <v>4</v>
      </c>
      <c r="B13" s="19">
        <v>1.3</v>
      </c>
      <c r="C13" s="19">
        <f t="shared" si="0"/>
        <v>8.6709999999999994</v>
      </c>
      <c r="D13" s="19">
        <v>104</v>
      </c>
      <c r="E13" s="19">
        <v>1.05</v>
      </c>
      <c r="F13" s="19">
        <f t="shared" si="1"/>
        <v>7.0034999999999998</v>
      </c>
      <c r="L13" s="31" t="s">
        <v>46</v>
      </c>
      <c r="M13" s="1">
        <f>J7/H7</f>
        <v>8.2857142857142865</v>
      </c>
    </row>
    <row r="14" spans="1:16">
      <c r="A14" s="19">
        <v>5</v>
      </c>
      <c r="B14" s="19">
        <v>1.4</v>
      </c>
      <c r="C14" s="19">
        <f t="shared" si="0"/>
        <v>9.3379999999999992</v>
      </c>
      <c r="D14" s="19">
        <v>105</v>
      </c>
      <c r="E14" s="19">
        <v>1.1000000000000001</v>
      </c>
      <c r="F14" s="19">
        <f t="shared" si="1"/>
        <v>7.3370000000000006</v>
      </c>
      <c r="L14" s="31" t="s">
        <v>47</v>
      </c>
      <c r="M14" s="1">
        <f>J7/B7</f>
        <v>28.999999999999996</v>
      </c>
    </row>
    <row r="15" spans="1:16">
      <c r="A15" s="19">
        <v>6</v>
      </c>
      <c r="B15" s="19">
        <v>1.1499999999999999</v>
      </c>
      <c r="C15" s="19">
        <f t="shared" si="0"/>
        <v>7.6704999999999997</v>
      </c>
      <c r="D15" s="19">
        <v>106</v>
      </c>
      <c r="E15" s="19">
        <v>1.3</v>
      </c>
      <c r="F15" s="19">
        <f t="shared" si="1"/>
        <v>8.6709999999999994</v>
      </c>
      <c r="L15" s="31" t="s">
        <v>48</v>
      </c>
      <c r="M15" s="1">
        <f>SUM(P3:P7)</f>
        <v>-0.94487681898590803</v>
      </c>
    </row>
    <row r="16" spans="1:16">
      <c r="A16" s="19">
        <v>7</v>
      </c>
      <c r="B16" s="19">
        <v>1.5</v>
      </c>
      <c r="C16" s="19">
        <f t="shared" si="0"/>
        <v>10.004999999999999</v>
      </c>
      <c r="D16" s="19">
        <v>107</v>
      </c>
      <c r="E16" s="19">
        <v>1.4</v>
      </c>
      <c r="F16" s="19">
        <f t="shared" si="1"/>
        <v>9.3379999999999992</v>
      </c>
    </row>
    <row r="17" spans="1:6">
      <c r="A17" s="19">
        <v>8</v>
      </c>
      <c r="B17" s="19">
        <v>1.6</v>
      </c>
      <c r="C17" s="19">
        <f t="shared" si="0"/>
        <v>10.672000000000001</v>
      </c>
      <c r="D17" s="19">
        <v>108</v>
      </c>
      <c r="E17" s="19">
        <v>1.3</v>
      </c>
      <c r="F17" s="19">
        <f t="shared" si="1"/>
        <v>8.6709999999999994</v>
      </c>
    </row>
    <row r="18" spans="1:6">
      <c r="A18" s="19">
        <v>9</v>
      </c>
      <c r="B18" s="19">
        <v>1.4</v>
      </c>
      <c r="C18" s="19">
        <f t="shared" si="0"/>
        <v>9.3379999999999992</v>
      </c>
      <c r="D18" s="19">
        <v>109</v>
      </c>
      <c r="E18" s="19">
        <v>1</v>
      </c>
      <c r="F18" s="19">
        <f t="shared" si="1"/>
        <v>6.67</v>
      </c>
    </row>
    <row r="19" spans="1:6">
      <c r="A19" s="19">
        <v>10</v>
      </c>
      <c r="B19" s="19">
        <v>1.1000000000000001</v>
      </c>
      <c r="C19" s="19">
        <f t="shared" si="0"/>
        <v>7.3370000000000006</v>
      </c>
      <c r="D19" s="19">
        <v>110</v>
      </c>
      <c r="E19" s="19">
        <v>2</v>
      </c>
      <c r="F19" s="19">
        <f t="shared" si="1"/>
        <v>13.34</v>
      </c>
    </row>
    <row r="20" spans="1:6">
      <c r="A20" s="19">
        <v>11</v>
      </c>
      <c r="B20" s="19">
        <v>1.1000000000000001</v>
      </c>
      <c r="C20" s="19">
        <f t="shared" si="0"/>
        <v>7.3370000000000006</v>
      </c>
      <c r="D20" s="19">
        <v>111</v>
      </c>
      <c r="E20" s="19">
        <v>2</v>
      </c>
      <c r="F20" s="19">
        <f t="shared" si="1"/>
        <v>13.34</v>
      </c>
    </row>
    <row r="21" spans="1:6">
      <c r="A21" s="19">
        <v>12</v>
      </c>
      <c r="B21" s="19">
        <v>1.1000000000000001</v>
      </c>
      <c r="C21" s="19">
        <f t="shared" si="0"/>
        <v>7.3370000000000006</v>
      </c>
      <c r="D21" s="19">
        <v>112</v>
      </c>
      <c r="E21" s="19">
        <v>1.25</v>
      </c>
      <c r="F21" s="19">
        <f t="shared" si="1"/>
        <v>8.3375000000000004</v>
      </c>
    </row>
    <row r="22" spans="1:6">
      <c r="A22" s="19">
        <v>13</v>
      </c>
      <c r="B22" s="19">
        <v>1.4</v>
      </c>
      <c r="C22" s="19">
        <f t="shared" si="0"/>
        <v>9.3379999999999992</v>
      </c>
      <c r="D22" s="19">
        <v>113</v>
      </c>
      <c r="E22" s="19">
        <v>1</v>
      </c>
      <c r="F22" s="19">
        <f t="shared" si="1"/>
        <v>6.67</v>
      </c>
    </row>
    <row r="23" spans="1:6">
      <c r="A23" s="19">
        <v>14</v>
      </c>
      <c r="B23" s="19">
        <v>1</v>
      </c>
      <c r="C23" s="19">
        <f t="shared" si="0"/>
        <v>6.67</v>
      </c>
      <c r="D23" s="19">
        <v>114</v>
      </c>
      <c r="E23" s="19">
        <v>1.2</v>
      </c>
      <c r="F23" s="19">
        <f t="shared" si="1"/>
        <v>8.0039999999999996</v>
      </c>
    </row>
    <row r="24" spans="1:6">
      <c r="A24" s="19">
        <v>15</v>
      </c>
      <c r="B24" s="19">
        <v>1.5</v>
      </c>
      <c r="C24" s="19">
        <f t="shared" si="0"/>
        <v>10.004999999999999</v>
      </c>
      <c r="D24" s="19">
        <v>115</v>
      </c>
      <c r="E24" s="19">
        <v>1.85</v>
      </c>
      <c r="F24" s="19">
        <f t="shared" si="1"/>
        <v>12.339500000000001</v>
      </c>
    </row>
    <row r="25" spans="1:6">
      <c r="A25" s="19">
        <v>16</v>
      </c>
      <c r="B25" s="19">
        <v>2</v>
      </c>
      <c r="C25" s="19">
        <f t="shared" si="0"/>
        <v>13.34</v>
      </c>
      <c r="D25" s="19">
        <v>116</v>
      </c>
      <c r="E25" s="19">
        <v>1.25</v>
      </c>
      <c r="F25" s="19">
        <f t="shared" si="1"/>
        <v>8.3375000000000004</v>
      </c>
    </row>
    <row r="26" spans="1:6">
      <c r="A26" s="19">
        <v>17</v>
      </c>
      <c r="B26" s="19">
        <v>1.1499999999999999</v>
      </c>
      <c r="C26" s="19">
        <f t="shared" si="0"/>
        <v>7.6704999999999997</v>
      </c>
      <c r="D26" s="19">
        <v>117</v>
      </c>
      <c r="E26" s="19">
        <v>1</v>
      </c>
      <c r="F26" s="19">
        <f t="shared" si="1"/>
        <v>6.67</v>
      </c>
    </row>
    <row r="27" spans="1:6">
      <c r="A27" s="19">
        <v>18</v>
      </c>
      <c r="B27" s="19">
        <v>1.55</v>
      </c>
      <c r="C27" s="19">
        <f t="shared" si="0"/>
        <v>10.3385</v>
      </c>
      <c r="D27" s="19">
        <v>118</v>
      </c>
      <c r="E27" s="39">
        <v>1.05</v>
      </c>
      <c r="F27" s="39">
        <f t="shared" si="1"/>
        <v>7.0034999999999998</v>
      </c>
    </row>
    <row r="28" spans="1:6">
      <c r="A28" s="19">
        <v>19</v>
      </c>
      <c r="B28" s="19">
        <v>1.5</v>
      </c>
      <c r="C28" s="19">
        <f t="shared" si="0"/>
        <v>10.004999999999999</v>
      </c>
      <c r="D28" s="19">
        <v>119</v>
      </c>
      <c r="E28" s="19">
        <v>1.95</v>
      </c>
      <c r="F28" s="19">
        <f t="shared" si="1"/>
        <v>13.006499999999999</v>
      </c>
    </row>
    <row r="29" spans="1:6">
      <c r="A29" s="19">
        <v>20</v>
      </c>
      <c r="B29" s="19">
        <v>2</v>
      </c>
      <c r="C29" s="19">
        <f t="shared" si="0"/>
        <v>13.34</v>
      </c>
      <c r="D29" s="19">
        <v>120</v>
      </c>
      <c r="E29" s="19">
        <v>1.1000000000000001</v>
      </c>
      <c r="F29" s="19">
        <f t="shared" si="1"/>
        <v>7.3370000000000006</v>
      </c>
    </row>
    <row r="30" spans="1:6">
      <c r="A30" s="19">
        <v>21</v>
      </c>
      <c r="B30" s="19">
        <v>1.2</v>
      </c>
      <c r="C30" s="19">
        <f t="shared" si="0"/>
        <v>8.0039999999999996</v>
      </c>
      <c r="D30" s="19">
        <v>121</v>
      </c>
      <c r="E30" s="19">
        <v>1.3</v>
      </c>
      <c r="F30" s="19">
        <f t="shared" si="1"/>
        <v>8.6709999999999994</v>
      </c>
    </row>
    <row r="31" spans="1:6">
      <c r="A31" s="19">
        <v>22</v>
      </c>
      <c r="B31" s="19">
        <v>1.1000000000000001</v>
      </c>
      <c r="C31" s="19">
        <f t="shared" si="0"/>
        <v>7.3370000000000006</v>
      </c>
      <c r="D31" s="19">
        <v>122</v>
      </c>
      <c r="E31" s="19">
        <v>1.1499999999999999</v>
      </c>
      <c r="F31" s="19">
        <f t="shared" si="1"/>
        <v>7.6704999999999997</v>
      </c>
    </row>
    <row r="32" spans="1:6">
      <c r="A32" s="19">
        <v>23</v>
      </c>
      <c r="B32" s="19">
        <v>1.1000000000000001</v>
      </c>
      <c r="C32" s="19">
        <f t="shared" si="0"/>
        <v>7.3370000000000006</v>
      </c>
      <c r="D32" s="19">
        <v>123</v>
      </c>
      <c r="E32" s="19">
        <v>1.05</v>
      </c>
      <c r="F32" s="19">
        <f t="shared" si="1"/>
        <v>7.0034999999999998</v>
      </c>
    </row>
    <row r="33" spans="1:6">
      <c r="A33" s="19">
        <v>24</v>
      </c>
      <c r="B33" s="19">
        <v>1.6</v>
      </c>
      <c r="C33" s="19">
        <f t="shared" si="0"/>
        <v>10.672000000000001</v>
      </c>
      <c r="D33" s="19">
        <v>124</v>
      </c>
      <c r="E33" s="19">
        <v>1</v>
      </c>
      <c r="F33" s="19">
        <f t="shared" si="1"/>
        <v>6.67</v>
      </c>
    </row>
    <row r="34" spans="1:6">
      <c r="A34" s="19">
        <v>25</v>
      </c>
      <c r="B34" s="19">
        <v>1.1499999999999999</v>
      </c>
      <c r="C34" s="19">
        <f t="shared" si="0"/>
        <v>7.6704999999999997</v>
      </c>
      <c r="D34" s="19">
        <v>125</v>
      </c>
      <c r="E34" s="19">
        <v>1.2</v>
      </c>
      <c r="F34" s="19">
        <f t="shared" si="1"/>
        <v>8.0039999999999996</v>
      </c>
    </row>
    <row r="35" spans="1:6">
      <c r="A35" s="19">
        <v>26</v>
      </c>
      <c r="B35" s="19">
        <v>1.3</v>
      </c>
      <c r="C35" s="19">
        <f t="shared" si="0"/>
        <v>8.6709999999999994</v>
      </c>
      <c r="D35" s="19">
        <v>126</v>
      </c>
      <c r="E35" s="19">
        <v>1</v>
      </c>
      <c r="F35" s="19">
        <f t="shared" si="1"/>
        <v>6.67</v>
      </c>
    </row>
    <row r="36" spans="1:6">
      <c r="A36" s="19">
        <v>27</v>
      </c>
      <c r="B36" s="19">
        <v>1</v>
      </c>
      <c r="C36" s="19">
        <f t="shared" si="0"/>
        <v>6.67</v>
      </c>
      <c r="D36" s="19">
        <v>127</v>
      </c>
      <c r="E36" s="19">
        <v>1.2</v>
      </c>
      <c r="F36" s="19">
        <f t="shared" si="1"/>
        <v>8.0039999999999996</v>
      </c>
    </row>
    <row r="37" spans="1:6">
      <c r="A37" s="19">
        <v>28</v>
      </c>
      <c r="B37" s="19">
        <v>1.1499999999999999</v>
      </c>
      <c r="C37" s="19">
        <f t="shared" si="0"/>
        <v>7.6704999999999997</v>
      </c>
      <c r="D37" s="19">
        <v>128</v>
      </c>
      <c r="E37" s="19">
        <v>1.9</v>
      </c>
      <c r="F37" s="19">
        <f t="shared" si="1"/>
        <v>12.673</v>
      </c>
    </row>
    <row r="38" spans="1:6">
      <c r="A38" s="19">
        <v>29</v>
      </c>
      <c r="B38" s="19">
        <v>1.25</v>
      </c>
      <c r="C38" s="19">
        <f t="shared" si="0"/>
        <v>8.3375000000000004</v>
      </c>
      <c r="D38" s="19">
        <v>129</v>
      </c>
      <c r="E38" s="19">
        <v>1.2</v>
      </c>
      <c r="F38" s="19">
        <f t="shared" si="1"/>
        <v>8.0039999999999996</v>
      </c>
    </row>
    <row r="39" spans="1:6">
      <c r="A39" s="19">
        <v>30</v>
      </c>
      <c r="B39" s="19">
        <v>2</v>
      </c>
      <c r="C39" s="19">
        <f t="shared" si="0"/>
        <v>13.34</v>
      </c>
      <c r="D39" s="19">
        <v>130</v>
      </c>
      <c r="E39" s="19">
        <v>1</v>
      </c>
      <c r="F39" s="19">
        <f t="shared" si="1"/>
        <v>6.67</v>
      </c>
    </row>
    <row r="40" spans="1:6">
      <c r="A40" s="19">
        <v>31</v>
      </c>
      <c r="B40" s="19">
        <v>1</v>
      </c>
      <c r="C40" s="19">
        <f t="shared" si="0"/>
        <v>6.67</v>
      </c>
      <c r="D40" s="19">
        <v>131</v>
      </c>
      <c r="E40" s="19">
        <v>1.1499999999999999</v>
      </c>
      <c r="F40" s="19">
        <f t="shared" si="1"/>
        <v>7.6704999999999997</v>
      </c>
    </row>
    <row r="41" spans="1:6">
      <c r="A41" s="19">
        <v>32</v>
      </c>
      <c r="B41" s="19">
        <v>1.2</v>
      </c>
      <c r="C41" s="19">
        <f t="shared" si="0"/>
        <v>8.0039999999999996</v>
      </c>
      <c r="D41" s="19">
        <v>132</v>
      </c>
      <c r="E41" s="19">
        <v>1</v>
      </c>
      <c r="F41" s="19">
        <f t="shared" si="1"/>
        <v>6.67</v>
      </c>
    </row>
    <row r="42" spans="1:6">
      <c r="A42" s="19">
        <v>33</v>
      </c>
      <c r="B42" s="19">
        <v>2</v>
      </c>
      <c r="C42" s="19">
        <f t="shared" si="0"/>
        <v>13.34</v>
      </c>
      <c r="D42" s="19">
        <v>133</v>
      </c>
      <c r="E42" s="19">
        <v>1.1499999999999999</v>
      </c>
      <c r="F42" s="19">
        <f t="shared" si="1"/>
        <v>7.6704999999999997</v>
      </c>
    </row>
    <row r="43" spans="1:6">
      <c r="A43" s="19">
        <v>34</v>
      </c>
      <c r="B43" s="19">
        <v>1.1499999999999999</v>
      </c>
      <c r="C43" s="19">
        <f t="shared" si="0"/>
        <v>7.6704999999999997</v>
      </c>
      <c r="D43" s="19">
        <v>134</v>
      </c>
      <c r="E43" s="19">
        <v>1.05</v>
      </c>
      <c r="F43" s="19">
        <f t="shared" si="1"/>
        <v>7.0034999999999998</v>
      </c>
    </row>
    <row r="44" spans="1:6">
      <c r="A44" s="19">
        <v>35</v>
      </c>
      <c r="B44" s="19">
        <v>1.05</v>
      </c>
      <c r="C44" s="19">
        <f t="shared" si="0"/>
        <v>7.0034999999999998</v>
      </c>
      <c r="D44" s="19">
        <v>135</v>
      </c>
      <c r="E44" s="19">
        <v>1.3</v>
      </c>
      <c r="F44" s="19">
        <f t="shared" si="1"/>
        <v>8.6709999999999994</v>
      </c>
    </row>
    <row r="45" spans="1:6">
      <c r="A45" s="19">
        <v>36</v>
      </c>
      <c r="B45" s="19">
        <v>1.8</v>
      </c>
      <c r="C45" s="19">
        <f t="shared" si="0"/>
        <v>12.006</v>
      </c>
      <c r="D45" s="19">
        <v>136</v>
      </c>
      <c r="E45" s="19">
        <v>1.1000000000000001</v>
      </c>
      <c r="F45" s="19">
        <f t="shared" si="1"/>
        <v>7.3370000000000006</v>
      </c>
    </row>
    <row r="46" spans="1:6">
      <c r="A46" s="19">
        <v>37</v>
      </c>
      <c r="B46" s="19">
        <v>1</v>
      </c>
      <c r="C46" s="19">
        <f t="shared" si="0"/>
        <v>6.67</v>
      </c>
      <c r="D46" s="19">
        <v>137</v>
      </c>
      <c r="E46" s="19">
        <v>1.05</v>
      </c>
      <c r="F46" s="19">
        <f t="shared" si="1"/>
        <v>7.0034999999999998</v>
      </c>
    </row>
    <row r="47" spans="1:6">
      <c r="A47" s="19">
        <v>38</v>
      </c>
      <c r="B47" s="19">
        <v>1.45</v>
      </c>
      <c r="C47" s="19">
        <f t="shared" si="0"/>
        <v>9.6715</v>
      </c>
      <c r="D47" s="19">
        <v>138</v>
      </c>
      <c r="E47" s="19">
        <v>1.1499999999999999</v>
      </c>
      <c r="F47" s="19">
        <f t="shared" si="1"/>
        <v>7.6704999999999997</v>
      </c>
    </row>
    <row r="48" spans="1:6">
      <c r="A48" s="19">
        <v>39</v>
      </c>
      <c r="B48" s="19">
        <v>1</v>
      </c>
      <c r="C48" s="19">
        <f t="shared" si="0"/>
        <v>6.67</v>
      </c>
      <c r="D48" s="19">
        <v>139</v>
      </c>
      <c r="E48" s="19">
        <v>1</v>
      </c>
      <c r="F48" s="19">
        <f t="shared" si="1"/>
        <v>6.67</v>
      </c>
    </row>
    <row r="49" spans="1:6">
      <c r="A49" s="19">
        <v>40</v>
      </c>
      <c r="B49" s="19">
        <v>1</v>
      </c>
      <c r="C49" s="19">
        <f t="shared" si="0"/>
        <v>6.67</v>
      </c>
      <c r="D49" s="19">
        <v>140</v>
      </c>
      <c r="E49" s="19">
        <v>1.75</v>
      </c>
      <c r="F49" s="19">
        <f t="shared" si="1"/>
        <v>11.672499999999999</v>
      </c>
    </row>
    <row r="50" spans="1:6">
      <c r="A50" s="19">
        <v>41</v>
      </c>
      <c r="B50" s="19">
        <v>1.3</v>
      </c>
      <c r="C50" s="19">
        <f t="shared" si="0"/>
        <v>8.6709999999999994</v>
      </c>
      <c r="D50" s="19">
        <v>141</v>
      </c>
      <c r="E50" s="19">
        <v>1</v>
      </c>
      <c r="F50" s="19">
        <f t="shared" si="1"/>
        <v>6.67</v>
      </c>
    </row>
    <row r="51" spans="1:6">
      <c r="A51" s="19">
        <v>42</v>
      </c>
      <c r="B51" s="19">
        <v>1</v>
      </c>
      <c r="C51" s="19">
        <f t="shared" si="0"/>
        <v>6.67</v>
      </c>
      <c r="D51" s="19">
        <v>142</v>
      </c>
      <c r="E51" s="19">
        <v>1.5</v>
      </c>
      <c r="F51" s="19">
        <f t="shared" si="1"/>
        <v>10.004999999999999</v>
      </c>
    </row>
    <row r="52" spans="1:6">
      <c r="A52" s="19">
        <v>43</v>
      </c>
      <c r="B52" s="19">
        <v>1.1000000000000001</v>
      </c>
      <c r="C52" s="19">
        <f t="shared" si="0"/>
        <v>7.3370000000000006</v>
      </c>
      <c r="D52" s="19">
        <v>143</v>
      </c>
      <c r="E52" s="19">
        <v>1.1000000000000001</v>
      </c>
      <c r="F52" s="19">
        <f t="shared" si="1"/>
        <v>7.3370000000000006</v>
      </c>
    </row>
    <row r="53" spans="1:6">
      <c r="A53" s="19">
        <v>44</v>
      </c>
      <c r="B53" s="19">
        <v>1.2</v>
      </c>
      <c r="C53" s="19">
        <f t="shared" si="0"/>
        <v>8.0039999999999996</v>
      </c>
      <c r="D53" s="19">
        <v>144</v>
      </c>
      <c r="E53" s="19">
        <v>1.1000000000000001</v>
      </c>
      <c r="F53" s="19">
        <f t="shared" si="1"/>
        <v>7.3370000000000006</v>
      </c>
    </row>
    <row r="54" spans="1:6">
      <c r="A54" s="19">
        <v>45</v>
      </c>
      <c r="B54" s="19">
        <v>1.2</v>
      </c>
      <c r="C54" s="19">
        <f t="shared" si="0"/>
        <v>8.0039999999999996</v>
      </c>
      <c r="D54" s="19">
        <v>145</v>
      </c>
      <c r="E54" s="19">
        <v>1.25</v>
      </c>
      <c r="F54" s="19">
        <f t="shared" si="1"/>
        <v>8.3375000000000004</v>
      </c>
    </row>
    <row r="55" spans="1:6">
      <c r="A55" s="19">
        <v>46</v>
      </c>
      <c r="B55" s="19">
        <v>1</v>
      </c>
      <c r="C55" s="19">
        <f t="shared" si="0"/>
        <v>6.67</v>
      </c>
      <c r="D55" s="19">
        <v>146</v>
      </c>
      <c r="E55" s="19">
        <v>1.05</v>
      </c>
      <c r="F55" s="19">
        <f t="shared" si="1"/>
        <v>7.0034999999999998</v>
      </c>
    </row>
    <row r="56" spans="1:6">
      <c r="A56" s="19">
        <v>47</v>
      </c>
      <c r="B56" s="19">
        <v>1.5</v>
      </c>
      <c r="C56" s="19">
        <f t="shared" si="0"/>
        <v>10.004999999999999</v>
      </c>
      <c r="D56" s="19">
        <v>147</v>
      </c>
      <c r="E56" s="19">
        <v>1.05</v>
      </c>
      <c r="F56" s="19">
        <f t="shared" si="1"/>
        <v>7.0034999999999998</v>
      </c>
    </row>
    <row r="57" spans="1:6">
      <c r="A57" s="19">
        <v>48</v>
      </c>
      <c r="B57" s="19">
        <v>1.2</v>
      </c>
      <c r="C57" s="19">
        <f t="shared" si="0"/>
        <v>8.0039999999999996</v>
      </c>
      <c r="D57" s="19">
        <v>148</v>
      </c>
      <c r="E57" s="19">
        <v>1.8</v>
      </c>
      <c r="F57" s="19">
        <f t="shared" si="1"/>
        <v>12.006</v>
      </c>
    </row>
    <row r="58" spans="1:6">
      <c r="A58" s="19">
        <v>49</v>
      </c>
      <c r="B58" s="19">
        <v>1.1000000000000001</v>
      </c>
      <c r="C58" s="19">
        <f t="shared" si="0"/>
        <v>7.3370000000000006</v>
      </c>
      <c r="D58" s="19">
        <v>149</v>
      </c>
      <c r="E58" s="19">
        <v>1.85</v>
      </c>
      <c r="F58" s="19">
        <f t="shared" si="1"/>
        <v>12.339500000000001</v>
      </c>
    </row>
    <row r="59" spans="1:6">
      <c r="A59" s="19">
        <v>50</v>
      </c>
      <c r="B59" s="19">
        <v>1.35</v>
      </c>
      <c r="C59" s="19">
        <f t="shared" si="0"/>
        <v>9.0045000000000002</v>
      </c>
      <c r="D59" s="19">
        <v>150</v>
      </c>
      <c r="E59" s="19">
        <v>1.6</v>
      </c>
      <c r="F59" s="19">
        <f t="shared" si="1"/>
        <v>10.672000000000001</v>
      </c>
    </row>
    <row r="60" spans="1:6">
      <c r="A60" s="19">
        <v>51</v>
      </c>
      <c r="B60" s="19">
        <v>1.1000000000000001</v>
      </c>
      <c r="C60" s="19">
        <f t="shared" si="0"/>
        <v>7.3370000000000006</v>
      </c>
      <c r="D60" s="19">
        <v>151</v>
      </c>
      <c r="E60" s="19">
        <v>1.1499999999999999</v>
      </c>
      <c r="F60" s="19">
        <f t="shared" si="1"/>
        <v>7.6704999999999997</v>
      </c>
    </row>
    <row r="61" spans="1:6">
      <c r="A61" s="19">
        <v>52</v>
      </c>
      <c r="B61" s="19">
        <v>1.25</v>
      </c>
      <c r="C61" s="19">
        <f t="shared" si="0"/>
        <v>8.3375000000000004</v>
      </c>
      <c r="D61" s="19">
        <v>152</v>
      </c>
      <c r="E61" s="19">
        <v>1.1000000000000001</v>
      </c>
      <c r="F61" s="19">
        <f t="shared" si="1"/>
        <v>7.3370000000000006</v>
      </c>
    </row>
    <row r="62" spans="1:6">
      <c r="A62" s="19">
        <v>53</v>
      </c>
      <c r="B62" s="19">
        <v>1.2</v>
      </c>
      <c r="C62" s="19">
        <f t="shared" si="0"/>
        <v>8.0039999999999996</v>
      </c>
      <c r="D62" s="19">
        <v>153</v>
      </c>
      <c r="E62" s="19">
        <v>1</v>
      </c>
      <c r="F62" s="19">
        <f t="shared" si="1"/>
        <v>6.67</v>
      </c>
    </row>
    <row r="63" spans="1:6">
      <c r="A63" s="19">
        <v>54</v>
      </c>
      <c r="B63" s="19">
        <v>1.05</v>
      </c>
      <c r="C63" s="19">
        <f t="shared" si="0"/>
        <v>7.0034999999999998</v>
      </c>
      <c r="D63" s="19">
        <v>154</v>
      </c>
      <c r="E63" s="19">
        <v>1.1000000000000001</v>
      </c>
      <c r="F63" s="19">
        <f t="shared" si="1"/>
        <v>7.3370000000000006</v>
      </c>
    </row>
    <row r="64" spans="1:6">
      <c r="A64" s="19">
        <v>55</v>
      </c>
      <c r="B64" s="19">
        <v>1.1000000000000001</v>
      </c>
      <c r="C64" s="19">
        <f t="shared" si="0"/>
        <v>7.3370000000000006</v>
      </c>
      <c r="D64" s="19">
        <v>155</v>
      </c>
      <c r="E64" s="19">
        <v>1.1000000000000001</v>
      </c>
      <c r="F64" s="19">
        <f t="shared" si="1"/>
        <v>7.3370000000000006</v>
      </c>
    </row>
    <row r="65" spans="1:6">
      <c r="A65" s="19">
        <v>56</v>
      </c>
      <c r="B65" s="19">
        <v>1</v>
      </c>
      <c r="C65" s="19">
        <f t="shared" si="0"/>
        <v>6.67</v>
      </c>
      <c r="D65" s="19">
        <v>156</v>
      </c>
      <c r="E65" s="19">
        <v>2</v>
      </c>
      <c r="F65" s="19">
        <f t="shared" si="1"/>
        <v>13.34</v>
      </c>
    </row>
    <row r="66" spans="1:6">
      <c r="A66" s="19">
        <v>57</v>
      </c>
      <c r="B66" s="19">
        <v>1.25</v>
      </c>
      <c r="C66" s="19">
        <f t="shared" si="0"/>
        <v>8.3375000000000004</v>
      </c>
      <c r="D66" s="19">
        <v>157</v>
      </c>
      <c r="E66" s="19">
        <v>1.25</v>
      </c>
      <c r="F66" s="19">
        <f t="shared" si="1"/>
        <v>8.3375000000000004</v>
      </c>
    </row>
    <row r="67" spans="1:6">
      <c r="A67" s="19">
        <v>58</v>
      </c>
      <c r="B67" s="19">
        <v>1.3</v>
      </c>
      <c r="C67" s="19">
        <f t="shared" si="0"/>
        <v>8.6709999999999994</v>
      </c>
      <c r="D67" s="19">
        <v>158</v>
      </c>
      <c r="E67" s="19">
        <v>1.25</v>
      </c>
      <c r="F67" s="19">
        <f t="shared" si="1"/>
        <v>8.3375000000000004</v>
      </c>
    </row>
    <row r="68" spans="1:6">
      <c r="A68" s="19">
        <v>59</v>
      </c>
      <c r="B68" s="19">
        <v>1</v>
      </c>
      <c r="C68" s="19">
        <f t="shared" si="0"/>
        <v>6.67</v>
      </c>
      <c r="D68" s="19">
        <v>159</v>
      </c>
      <c r="E68" s="19">
        <v>1.1000000000000001</v>
      </c>
      <c r="F68" s="19">
        <f t="shared" si="1"/>
        <v>7.3370000000000006</v>
      </c>
    </row>
    <row r="69" spans="1:6">
      <c r="A69" s="19">
        <v>60</v>
      </c>
      <c r="B69" s="19">
        <v>1.3</v>
      </c>
      <c r="C69" s="19">
        <f t="shared" si="0"/>
        <v>8.6709999999999994</v>
      </c>
      <c r="D69" s="19">
        <v>160</v>
      </c>
      <c r="E69" s="19">
        <v>1</v>
      </c>
      <c r="F69" s="19">
        <f t="shared" si="1"/>
        <v>6.67</v>
      </c>
    </row>
    <row r="70" spans="1:6">
      <c r="A70" s="19">
        <v>61</v>
      </c>
      <c r="B70" s="19">
        <v>1</v>
      </c>
      <c r="C70" s="19">
        <f t="shared" si="0"/>
        <v>6.67</v>
      </c>
      <c r="D70" s="19">
        <v>161</v>
      </c>
      <c r="E70" s="19">
        <v>1.1499999999999999</v>
      </c>
      <c r="F70" s="19">
        <f t="shared" si="1"/>
        <v>7.6704999999999997</v>
      </c>
    </row>
    <row r="71" spans="1:6">
      <c r="A71" s="19">
        <v>62</v>
      </c>
      <c r="B71" s="19">
        <v>1.1000000000000001</v>
      </c>
      <c r="C71" s="19">
        <f t="shared" si="0"/>
        <v>7.3370000000000006</v>
      </c>
      <c r="D71" s="19">
        <v>162</v>
      </c>
      <c r="E71" s="19">
        <v>1</v>
      </c>
      <c r="F71" s="19">
        <f t="shared" si="1"/>
        <v>6.67</v>
      </c>
    </row>
    <row r="72" spans="1:6">
      <c r="A72" s="19">
        <v>63</v>
      </c>
      <c r="B72" s="19">
        <v>1</v>
      </c>
      <c r="C72" s="19">
        <f t="shared" si="0"/>
        <v>6.67</v>
      </c>
      <c r="D72" s="19">
        <v>163</v>
      </c>
      <c r="E72" s="19">
        <v>2</v>
      </c>
      <c r="F72" s="19">
        <f t="shared" si="1"/>
        <v>13.34</v>
      </c>
    </row>
    <row r="73" spans="1:6">
      <c r="A73" s="19">
        <v>64</v>
      </c>
      <c r="B73" s="19">
        <v>1.1000000000000001</v>
      </c>
      <c r="C73" s="19">
        <f t="shared" si="0"/>
        <v>7.3370000000000006</v>
      </c>
      <c r="D73" s="19">
        <v>164</v>
      </c>
      <c r="E73" s="19">
        <v>1.05</v>
      </c>
      <c r="F73" s="19">
        <f t="shared" si="1"/>
        <v>7.0034999999999998</v>
      </c>
    </row>
    <row r="74" spans="1:6">
      <c r="A74" s="19">
        <v>65</v>
      </c>
      <c r="B74" s="19">
        <v>2</v>
      </c>
      <c r="C74" s="19">
        <f t="shared" si="0"/>
        <v>13.34</v>
      </c>
      <c r="D74" s="19">
        <v>165</v>
      </c>
      <c r="E74" s="19">
        <v>1.2</v>
      </c>
      <c r="F74" s="19">
        <f t="shared" si="1"/>
        <v>8.0039999999999996</v>
      </c>
    </row>
    <row r="75" spans="1:6">
      <c r="A75" s="19">
        <v>66</v>
      </c>
      <c r="B75" s="19">
        <v>1.65</v>
      </c>
      <c r="C75" s="19">
        <f t="shared" ref="C75:C109" si="2">B75*6.67</f>
        <v>11.0055</v>
      </c>
      <c r="D75" s="19">
        <v>166</v>
      </c>
      <c r="E75" s="19">
        <v>1.2</v>
      </c>
      <c r="F75" s="19">
        <f t="shared" ref="F75:F109" si="3">E75*6.67</f>
        <v>8.0039999999999996</v>
      </c>
    </row>
    <row r="76" spans="1:6">
      <c r="A76" s="19">
        <v>67</v>
      </c>
      <c r="B76" s="19">
        <v>1.1499999999999999</v>
      </c>
      <c r="C76" s="19">
        <f t="shared" si="2"/>
        <v>7.6704999999999997</v>
      </c>
      <c r="D76" s="19">
        <v>167</v>
      </c>
      <c r="E76" s="19">
        <v>1.1499999999999999</v>
      </c>
      <c r="F76" s="19">
        <f t="shared" si="3"/>
        <v>7.6704999999999997</v>
      </c>
    </row>
    <row r="77" spans="1:6">
      <c r="A77" s="19">
        <v>68</v>
      </c>
      <c r="B77" s="19">
        <v>1</v>
      </c>
      <c r="C77" s="19">
        <f t="shared" si="2"/>
        <v>6.67</v>
      </c>
      <c r="D77" s="19">
        <v>168</v>
      </c>
      <c r="E77" s="19">
        <v>2</v>
      </c>
      <c r="F77" s="19">
        <f t="shared" si="3"/>
        <v>13.34</v>
      </c>
    </row>
    <row r="78" spans="1:6">
      <c r="A78" s="19">
        <v>69</v>
      </c>
      <c r="B78" s="19">
        <v>1</v>
      </c>
      <c r="C78" s="19">
        <f t="shared" si="2"/>
        <v>6.67</v>
      </c>
      <c r="D78" s="19">
        <v>169</v>
      </c>
      <c r="E78" s="19">
        <v>1</v>
      </c>
      <c r="F78" s="19">
        <f t="shared" si="3"/>
        <v>6.67</v>
      </c>
    </row>
    <row r="79" spans="1:6">
      <c r="A79" s="19">
        <v>70</v>
      </c>
      <c r="B79" s="19">
        <v>1.1499999999999999</v>
      </c>
      <c r="C79" s="19">
        <f t="shared" si="2"/>
        <v>7.6704999999999997</v>
      </c>
      <c r="D79" s="19">
        <v>170</v>
      </c>
      <c r="E79" s="19">
        <v>1.1499999999999999</v>
      </c>
      <c r="F79" s="19">
        <f t="shared" si="3"/>
        <v>7.6704999999999997</v>
      </c>
    </row>
    <row r="80" spans="1:6">
      <c r="A80" s="19">
        <v>71</v>
      </c>
      <c r="B80" s="19">
        <v>1.5</v>
      </c>
      <c r="C80" s="19">
        <f t="shared" si="2"/>
        <v>10.004999999999999</v>
      </c>
      <c r="D80" s="19">
        <v>171</v>
      </c>
      <c r="E80" s="19">
        <v>1</v>
      </c>
      <c r="F80" s="19">
        <f t="shared" si="3"/>
        <v>6.67</v>
      </c>
    </row>
    <row r="81" spans="1:6">
      <c r="A81" s="19">
        <v>72</v>
      </c>
      <c r="B81" s="19">
        <v>1</v>
      </c>
      <c r="C81" s="19">
        <f t="shared" si="2"/>
        <v>6.67</v>
      </c>
      <c r="D81" s="19">
        <v>172</v>
      </c>
      <c r="E81" s="19">
        <v>1.2</v>
      </c>
      <c r="F81" s="19">
        <f t="shared" si="3"/>
        <v>8.0039999999999996</v>
      </c>
    </row>
    <row r="82" spans="1:6">
      <c r="A82" s="19">
        <v>73</v>
      </c>
      <c r="B82" s="19">
        <v>1.2</v>
      </c>
      <c r="C82" s="19">
        <f t="shared" si="2"/>
        <v>8.0039999999999996</v>
      </c>
      <c r="D82" s="19">
        <v>173</v>
      </c>
      <c r="E82" s="19">
        <v>1.1000000000000001</v>
      </c>
      <c r="F82" s="19">
        <f t="shared" si="3"/>
        <v>7.3370000000000006</v>
      </c>
    </row>
    <row r="83" spans="1:6">
      <c r="A83" s="19">
        <v>74</v>
      </c>
      <c r="B83" s="19">
        <v>1.1499999999999999</v>
      </c>
      <c r="C83" s="19">
        <f t="shared" si="2"/>
        <v>7.6704999999999997</v>
      </c>
      <c r="D83" s="19">
        <v>174</v>
      </c>
      <c r="E83" s="19">
        <v>2</v>
      </c>
      <c r="F83" s="19">
        <f t="shared" si="3"/>
        <v>13.34</v>
      </c>
    </row>
    <row r="84" spans="1:6">
      <c r="A84" s="19">
        <v>75</v>
      </c>
      <c r="B84" s="19">
        <v>1.2</v>
      </c>
      <c r="C84" s="19">
        <f t="shared" si="2"/>
        <v>8.0039999999999996</v>
      </c>
      <c r="D84" s="19">
        <v>175</v>
      </c>
      <c r="E84" s="19">
        <v>1.05</v>
      </c>
      <c r="F84" s="19">
        <f t="shared" si="3"/>
        <v>7.0034999999999998</v>
      </c>
    </row>
    <row r="85" spans="1:6">
      <c r="A85" s="19">
        <v>76</v>
      </c>
      <c r="B85" s="19">
        <v>1</v>
      </c>
      <c r="C85" s="19">
        <f t="shared" si="2"/>
        <v>6.67</v>
      </c>
      <c r="D85" s="19">
        <v>176</v>
      </c>
      <c r="E85" s="19">
        <v>1</v>
      </c>
      <c r="F85" s="19">
        <f t="shared" si="3"/>
        <v>6.67</v>
      </c>
    </row>
    <row r="86" spans="1:6">
      <c r="A86" s="19">
        <v>77</v>
      </c>
      <c r="B86" s="19">
        <v>1.65</v>
      </c>
      <c r="C86" s="19">
        <f t="shared" si="2"/>
        <v>11.0055</v>
      </c>
      <c r="D86" s="19">
        <v>177</v>
      </c>
      <c r="E86" s="19">
        <v>1</v>
      </c>
      <c r="F86" s="19">
        <f t="shared" si="3"/>
        <v>6.67</v>
      </c>
    </row>
    <row r="87" spans="1:6">
      <c r="A87" s="19">
        <v>78</v>
      </c>
      <c r="B87" s="19">
        <v>1.1000000000000001</v>
      </c>
      <c r="C87" s="19">
        <f t="shared" si="2"/>
        <v>7.3370000000000006</v>
      </c>
      <c r="D87" s="19">
        <v>178</v>
      </c>
      <c r="E87" s="19">
        <v>1.1000000000000001</v>
      </c>
      <c r="F87" s="19">
        <f t="shared" si="3"/>
        <v>7.3370000000000006</v>
      </c>
    </row>
    <row r="88" spans="1:6">
      <c r="A88" s="19">
        <v>79</v>
      </c>
      <c r="B88" s="19">
        <v>1.5</v>
      </c>
      <c r="C88" s="19">
        <f t="shared" si="2"/>
        <v>10.004999999999999</v>
      </c>
      <c r="D88" s="19">
        <v>179</v>
      </c>
      <c r="E88" s="19">
        <v>1.05</v>
      </c>
      <c r="F88" s="19">
        <f t="shared" si="3"/>
        <v>7.0034999999999998</v>
      </c>
    </row>
    <row r="89" spans="1:6">
      <c r="A89" s="19">
        <v>80</v>
      </c>
      <c r="B89" s="19">
        <v>1.05</v>
      </c>
      <c r="C89" s="19">
        <f t="shared" si="2"/>
        <v>7.0034999999999998</v>
      </c>
      <c r="D89" s="19">
        <v>180</v>
      </c>
      <c r="E89" s="19">
        <v>1.65</v>
      </c>
      <c r="F89" s="19">
        <f t="shared" si="3"/>
        <v>11.0055</v>
      </c>
    </row>
    <row r="90" spans="1:6">
      <c r="A90" s="19">
        <v>81</v>
      </c>
      <c r="B90" s="19">
        <v>1.1000000000000001</v>
      </c>
      <c r="C90" s="19">
        <f t="shared" si="2"/>
        <v>7.3370000000000006</v>
      </c>
      <c r="D90" s="19">
        <v>181</v>
      </c>
      <c r="E90" s="19">
        <v>1.3</v>
      </c>
      <c r="F90" s="19">
        <f t="shared" si="3"/>
        <v>8.6709999999999994</v>
      </c>
    </row>
    <row r="91" spans="1:6">
      <c r="A91" s="19">
        <v>82</v>
      </c>
      <c r="B91" s="19">
        <v>1.05</v>
      </c>
      <c r="C91" s="19">
        <f t="shared" si="2"/>
        <v>7.0034999999999998</v>
      </c>
      <c r="D91" s="19">
        <v>182</v>
      </c>
      <c r="E91" s="19">
        <v>1</v>
      </c>
      <c r="F91" s="19">
        <f t="shared" si="3"/>
        <v>6.67</v>
      </c>
    </row>
    <row r="92" spans="1:6">
      <c r="A92" s="19">
        <v>83</v>
      </c>
      <c r="B92" s="19">
        <v>1.05</v>
      </c>
      <c r="C92" s="19">
        <f t="shared" si="2"/>
        <v>7.0034999999999998</v>
      </c>
      <c r="D92" s="19">
        <v>183</v>
      </c>
      <c r="E92" s="19">
        <v>2</v>
      </c>
      <c r="F92" s="19">
        <f t="shared" si="3"/>
        <v>13.34</v>
      </c>
    </row>
    <row r="93" spans="1:6">
      <c r="A93" s="19">
        <v>84</v>
      </c>
      <c r="B93" s="19">
        <v>1.1499999999999999</v>
      </c>
      <c r="C93" s="19">
        <f t="shared" si="2"/>
        <v>7.6704999999999997</v>
      </c>
      <c r="D93" s="19">
        <v>184</v>
      </c>
      <c r="E93" s="19">
        <v>1</v>
      </c>
      <c r="F93" s="19">
        <f t="shared" si="3"/>
        <v>6.67</v>
      </c>
    </row>
    <row r="94" spans="1:6">
      <c r="A94" s="19">
        <v>85</v>
      </c>
      <c r="B94" s="19">
        <v>2</v>
      </c>
      <c r="C94" s="19">
        <f t="shared" si="2"/>
        <v>13.34</v>
      </c>
      <c r="D94" s="19">
        <v>185</v>
      </c>
      <c r="E94" s="19">
        <v>1</v>
      </c>
      <c r="F94" s="19">
        <f t="shared" si="3"/>
        <v>6.67</v>
      </c>
    </row>
    <row r="95" spans="1:6">
      <c r="A95" s="19">
        <v>86</v>
      </c>
      <c r="B95" s="19">
        <v>1.75</v>
      </c>
      <c r="C95" s="19">
        <f t="shared" si="2"/>
        <v>11.672499999999999</v>
      </c>
      <c r="D95" s="19">
        <v>186</v>
      </c>
      <c r="E95" s="19">
        <v>1.5</v>
      </c>
      <c r="F95" s="19">
        <f t="shared" si="3"/>
        <v>10.004999999999999</v>
      </c>
    </row>
    <row r="96" spans="1:6">
      <c r="A96" s="19">
        <v>87</v>
      </c>
      <c r="B96" s="19">
        <v>1.3</v>
      </c>
      <c r="C96" s="19">
        <f t="shared" si="2"/>
        <v>8.6709999999999994</v>
      </c>
      <c r="D96" s="19">
        <v>187</v>
      </c>
      <c r="E96" s="19">
        <v>1.8</v>
      </c>
      <c r="F96" s="19">
        <f t="shared" si="3"/>
        <v>12.006</v>
      </c>
    </row>
    <row r="97" spans="1:6">
      <c r="A97" s="19">
        <v>88</v>
      </c>
      <c r="B97" s="19">
        <v>1.7</v>
      </c>
      <c r="C97" s="19">
        <f t="shared" si="2"/>
        <v>11.339</v>
      </c>
      <c r="D97" s="19">
        <v>188</v>
      </c>
      <c r="E97" s="19">
        <v>1.1499999999999999</v>
      </c>
      <c r="F97" s="19">
        <f t="shared" si="3"/>
        <v>7.6704999999999997</v>
      </c>
    </row>
    <row r="98" spans="1:6">
      <c r="A98" s="19">
        <v>89</v>
      </c>
      <c r="B98" s="19">
        <v>1.1000000000000001</v>
      </c>
      <c r="C98" s="19">
        <f t="shared" si="2"/>
        <v>7.3370000000000006</v>
      </c>
      <c r="D98" s="19">
        <v>189</v>
      </c>
      <c r="E98" s="19">
        <v>1.1000000000000001</v>
      </c>
      <c r="F98" s="19">
        <f t="shared" si="3"/>
        <v>7.3370000000000006</v>
      </c>
    </row>
    <row r="99" spans="1:6">
      <c r="A99" s="19">
        <v>90</v>
      </c>
      <c r="B99" s="19">
        <v>1.95</v>
      </c>
      <c r="C99" s="19">
        <f t="shared" si="2"/>
        <v>13.006499999999999</v>
      </c>
      <c r="D99" s="19">
        <v>190</v>
      </c>
      <c r="E99" s="19">
        <v>1</v>
      </c>
      <c r="F99" s="19">
        <f t="shared" si="3"/>
        <v>6.67</v>
      </c>
    </row>
    <row r="100" spans="1:6">
      <c r="A100" s="19">
        <v>91</v>
      </c>
      <c r="B100" s="19">
        <v>1.45</v>
      </c>
      <c r="C100" s="19">
        <f t="shared" si="2"/>
        <v>9.6715</v>
      </c>
      <c r="D100" s="19">
        <v>191</v>
      </c>
      <c r="E100" s="19">
        <v>1.1000000000000001</v>
      </c>
      <c r="F100" s="19">
        <f t="shared" si="3"/>
        <v>7.3370000000000006</v>
      </c>
    </row>
    <row r="101" spans="1:6">
      <c r="A101" s="19">
        <v>92</v>
      </c>
      <c r="B101" s="19">
        <v>1</v>
      </c>
      <c r="C101" s="19">
        <f t="shared" si="2"/>
        <v>6.67</v>
      </c>
      <c r="D101" s="19">
        <v>192</v>
      </c>
      <c r="E101" s="19">
        <v>1.05</v>
      </c>
      <c r="F101" s="19">
        <f t="shared" si="3"/>
        <v>7.0034999999999998</v>
      </c>
    </row>
    <row r="102" spans="1:6">
      <c r="A102" s="19">
        <v>93</v>
      </c>
      <c r="B102" s="19">
        <v>1.1000000000000001</v>
      </c>
      <c r="C102" s="19">
        <f t="shared" si="2"/>
        <v>7.3370000000000006</v>
      </c>
      <c r="D102" s="19">
        <v>193</v>
      </c>
      <c r="E102" s="19">
        <v>1.05</v>
      </c>
      <c r="F102" s="19">
        <f t="shared" si="3"/>
        <v>7.0034999999999998</v>
      </c>
    </row>
    <row r="103" spans="1:6">
      <c r="A103" s="19">
        <v>94</v>
      </c>
      <c r="B103" s="19">
        <v>1.3</v>
      </c>
      <c r="C103" s="19">
        <f t="shared" si="2"/>
        <v>8.6709999999999994</v>
      </c>
      <c r="D103" s="19">
        <v>194</v>
      </c>
      <c r="E103" s="19">
        <v>2</v>
      </c>
      <c r="F103" s="19">
        <f t="shared" si="3"/>
        <v>13.34</v>
      </c>
    </row>
    <row r="104" spans="1:6">
      <c r="A104" s="19">
        <v>95</v>
      </c>
      <c r="B104" s="19">
        <v>1</v>
      </c>
      <c r="C104" s="19">
        <f t="shared" si="2"/>
        <v>6.67</v>
      </c>
      <c r="D104" s="19">
        <v>195</v>
      </c>
      <c r="E104" s="19">
        <v>1.1000000000000001</v>
      </c>
      <c r="F104" s="19">
        <f t="shared" si="3"/>
        <v>7.3370000000000006</v>
      </c>
    </row>
    <row r="105" spans="1:6">
      <c r="A105" s="19">
        <v>96</v>
      </c>
      <c r="B105" s="19">
        <v>1</v>
      </c>
      <c r="C105" s="19">
        <f t="shared" si="2"/>
        <v>6.67</v>
      </c>
      <c r="D105" s="19">
        <v>196</v>
      </c>
      <c r="E105" s="19">
        <v>1.05</v>
      </c>
      <c r="F105" s="19">
        <f t="shared" si="3"/>
        <v>7.0034999999999998</v>
      </c>
    </row>
    <row r="106" spans="1:6">
      <c r="A106" s="19">
        <v>97</v>
      </c>
      <c r="B106" s="19">
        <v>1.1000000000000001</v>
      </c>
      <c r="C106" s="19">
        <f>B106*6.67</f>
        <v>7.3370000000000006</v>
      </c>
      <c r="D106" s="19">
        <v>197</v>
      </c>
      <c r="E106" s="19">
        <v>1.1499999999999999</v>
      </c>
      <c r="F106" s="19">
        <f t="shared" si="3"/>
        <v>7.6704999999999997</v>
      </c>
    </row>
    <row r="107" spans="1:6">
      <c r="A107" s="19">
        <v>98</v>
      </c>
      <c r="B107" s="19">
        <v>1.25</v>
      </c>
      <c r="C107" s="19">
        <f t="shared" si="2"/>
        <v>8.3375000000000004</v>
      </c>
      <c r="D107" s="19">
        <v>198</v>
      </c>
      <c r="E107" s="19">
        <v>1.05</v>
      </c>
      <c r="F107" s="19">
        <f t="shared" si="3"/>
        <v>7.0034999999999998</v>
      </c>
    </row>
    <row r="108" spans="1:6">
      <c r="A108" s="19">
        <v>99</v>
      </c>
      <c r="B108" s="19">
        <v>1</v>
      </c>
      <c r="C108" s="19">
        <f t="shared" si="2"/>
        <v>6.67</v>
      </c>
      <c r="D108" s="19">
        <v>199</v>
      </c>
      <c r="E108" s="19">
        <v>1.05</v>
      </c>
      <c r="F108" s="19">
        <f t="shared" si="3"/>
        <v>7.0034999999999998</v>
      </c>
    </row>
    <row r="109" spans="1:6">
      <c r="A109" s="19">
        <v>100</v>
      </c>
      <c r="B109" s="19">
        <v>1.05</v>
      </c>
      <c r="C109" s="19">
        <f t="shared" si="2"/>
        <v>7.0034999999999998</v>
      </c>
      <c r="D109" s="19">
        <v>200</v>
      </c>
      <c r="E109" s="19">
        <v>2</v>
      </c>
      <c r="F109" s="19">
        <f t="shared" si="3"/>
        <v>13.34</v>
      </c>
    </row>
    <row r="110" spans="1:6">
      <c r="C110" s="18">
        <f>SUM(C10:C109)</f>
        <v>849.75799999999958</v>
      </c>
      <c r="F110" s="18">
        <f>SUM(F10:F109)</f>
        <v>838.08549999999957</v>
      </c>
    </row>
  </sheetData>
  <mergeCells count="14">
    <mergeCell ref="I3:J4"/>
    <mergeCell ref="C4:D4"/>
    <mergeCell ref="E4:F4"/>
    <mergeCell ref="A5:B5"/>
    <mergeCell ref="C5:D5"/>
    <mergeCell ref="E5:F5"/>
    <mergeCell ref="G5:H5"/>
    <mergeCell ref="I5:J5"/>
    <mergeCell ref="A8:F8"/>
    <mergeCell ref="A1:J1"/>
    <mergeCell ref="A2:J2"/>
    <mergeCell ref="A3:B4"/>
    <mergeCell ref="C3:F3"/>
    <mergeCell ref="G3:H4"/>
  </mergeCells>
  <phoneticPr fontId="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M7" sqref="M7"/>
    </sheetView>
  </sheetViews>
  <sheetFormatPr defaultRowHeight="15"/>
  <cols>
    <col min="1" max="10" width="8.28515625" customWidth="1"/>
  </cols>
  <sheetData>
    <row r="1" spans="1:16" ht="15.75" thickBot="1">
      <c r="A1" s="48" t="s">
        <v>10</v>
      </c>
      <c r="B1" s="48"/>
      <c r="C1" s="48"/>
      <c r="D1" s="48"/>
      <c r="E1" s="48"/>
      <c r="F1" s="48"/>
      <c r="G1" s="48"/>
      <c r="H1" s="48"/>
      <c r="I1" s="48"/>
      <c r="J1" s="48"/>
    </row>
    <row r="2" spans="1:16" ht="15.75" thickBot="1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  <c r="L2" s="1" t="s">
        <v>38</v>
      </c>
      <c r="M2" s="1">
        <v>8</v>
      </c>
      <c r="O2" t="s">
        <v>49</v>
      </c>
      <c r="P2" t="s">
        <v>50</v>
      </c>
    </row>
    <row r="3" spans="1:16" ht="15.75" customHeight="1" thickBot="1">
      <c r="A3" s="56" t="s">
        <v>1</v>
      </c>
      <c r="B3" s="57"/>
      <c r="C3" s="53" t="s">
        <v>2</v>
      </c>
      <c r="D3" s="54"/>
      <c r="E3" s="54"/>
      <c r="F3" s="55"/>
      <c r="G3" s="60" t="s">
        <v>5</v>
      </c>
      <c r="H3" s="61"/>
      <c r="I3" s="60" t="s">
        <v>6</v>
      </c>
      <c r="J3" s="61"/>
      <c r="L3" s="1" t="s">
        <v>39</v>
      </c>
      <c r="M3" s="1">
        <v>75</v>
      </c>
      <c r="O3">
        <f>B7/(B7+D7+F7+H7+J7)</f>
        <v>5.5849500293944747E-3</v>
      </c>
      <c r="P3">
        <v>0</v>
      </c>
    </row>
    <row r="4" spans="1:16" ht="15.75" thickBot="1">
      <c r="A4" s="58"/>
      <c r="B4" s="59"/>
      <c r="C4" s="49" t="s">
        <v>3</v>
      </c>
      <c r="D4" s="51"/>
      <c r="E4" s="49" t="s">
        <v>4</v>
      </c>
      <c r="F4" s="51"/>
      <c r="G4" s="62"/>
      <c r="H4" s="63"/>
      <c r="I4" s="62"/>
      <c r="J4" s="63"/>
      <c r="L4" s="1" t="s">
        <v>40</v>
      </c>
      <c r="M4" s="1">
        <v>17</v>
      </c>
      <c r="O4">
        <f>D7/(B7+D7+F7+H7+J7)</f>
        <v>6.7960023515579074E-2</v>
      </c>
      <c r="P4">
        <f>O4*LN(O4)</f>
        <v>-0.18273333306279646</v>
      </c>
    </row>
    <row r="5" spans="1:16" ht="15.75" thickBot="1">
      <c r="A5" s="28"/>
      <c r="B5" s="32"/>
      <c r="C5" s="27"/>
      <c r="D5" s="27"/>
      <c r="E5" s="27"/>
      <c r="F5" s="27"/>
      <c r="G5" s="33"/>
      <c r="H5" s="33"/>
      <c r="I5" s="33"/>
      <c r="J5" s="29"/>
      <c r="L5" s="1" t="s">
        <v>35</v>
      </c>
      <c r="M5" s="1">
        <f>(E110+J110)/200</f>
        <v>8.6193074999999961</v>
      </c>
      <c r="O5">
        <f>F7/(B7+D7+F7+H7+J7)</f>
        <v>0.57466196355085253</v>
      </c>
      <c r="P5">
        <f>O5*LN(O5)</f>
        <v>-0.31834738464096013</v>
      </c>
    </row>
    <row r="6" spans="1:16" ht="15.75" thickBot="1">
      <c r="A6" s="3" t="s">
        <v>7</v>
      </c>
      <c r="B6" s="4" t="s">
        <v>8</v>
      </c>
      <c r="C6" s="5" t="s">
        <v>7</v>
      </c>
      <c r="D6" s="6" t="s">
        <v>8</v>
      </c>
      <c r="E6" s="4" t="s">
        <v>7</v>
      </c>
      <c r="F6" s="4" t="s">
        <v>8</v>
      </c>
      <c r="G6" s="4" t="s">
        <v>7</v>
      </c>
      <c r="H6" s="4" t="s">
        <v>8</v>
      </c>
      <c r="I6" s="4" t="s">
        <v>7</v>
      </c>
      <c r="J6" s="5" t="s">
        <v>8</v>
      </c>
      <c r="L6" s="1" t="s">
        <v>36</v>
      </c>
      <c r="M6" s="1">
        <v>1.34</v>
      </c>
      <c r="O6">
        <f>H7/(B7+D7+F7+H7+J7)</f>
        <v>8.694885361552028E-2</v>
      </c>
      <c r="P6">
        <f>O6*LN(O6)</f>
        <v>-0.21236694264211642</v>
      </c>
    </row>
    <row r="7" spans="1:16">
      <c r="A7" s="2">
        <v>0.5</v>
      </c>
      <c r="B7" s="2">
        <f>9.5*0.5/100</f>
        <v>4.7500000000000001E-2</v>
      </c>
      <c r="C7" s="2">
        <v>6.8</v>
      </c>
      <c r="D7" s="2">
        <f>6.8*8.5/100</f>
        <v>0.57799999999999996</v>
      </c>
      <c r="E7" s="2">
        <v>57.5</v>
      </c>
      <c r="F7" s="2">
        <f>8.5*57.5/100</f>
        <v>4.8875000000000002</v>
      </c>
      <c r="G7" s="2">
        <v>8.6999999999999993</v>
      </c>
      <c r="H7" s="2">
        <f>8.7*8.5/100</f>
        <v>0.73949999999999994</v>
      </c>
      <c r="I7" s="2">
        <v>26.5</v>
      </c>
      <c r="J7" s="2">
        <f>26.5*8.5/100</f>
        <v>2.2524999999999999</v>
      </c>
      <c r="L7" s="1" t="s">
        <v>37</v>
      </c>
      <c r="M7" s="1">
        <v>8.375</v>
      </c>
      <c r="O7">
        <f>J7/(B7+D7+F7+H7+J7)</f>
        <v>0.26484420928865376</v>
      </c>
      <c r="P7">
        <f>O7*LN(O7)</f>
        <v>-0.35187559592241907</v>
      </c>
    </row>
    <row r="8" spans="1:16" ht="15.75" thickBot="1">
      <c r="A8" t="s">
        <v>9</v>
      </c>
      <c r="L8" s="31" t="s">
        <v>41</v>
      </c>
      <c r="M8" s="1">
        <f>(F7*D7)/((J7+H7)*B7)</f>
        <v>19.877392344497608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1.8425802139037433</v>
      </c>
    </row>
    <row r="10" spans="1:16">
      <c r="A10" s="2">
        <v>1</v>
      </c>
      <c r="B10" s="2">
        <v>1.2</v>
      </c>
      <c r="C10" s="2">
        <v>1.1000000000000001</v>
      </c>
      <c r="D10" s="2">
        <f>(B10+C10)/2</f>
        <v>1.1499999999999999</v>
      </c>
      <c r="E10" s="2">
        <f>D10*6.67</f>
        <v>7.6704999999999997</v>
      </c>
      <c r="F10" s="2">
        <v>42</v>
      </c>
      <c r="G10" s="2">
        <v>2</v>
      </c>
      <c r="H10" s="2">
        <v>1.6</v>
      </c>
      <c r="I10" s="2">
        <f>(G10+H10)/2</f>
        <v>1.8</v>
      </c>
      <c r="J10" s="2">
        <f>I10*6.67</f>
        <v>12.006</v>
      </c>
      <c r="L10" s="31" t="s">
        <v>43</v>
      </c>
      <c r="M10" s="1">
        <f>J7/F7</f>
        <v>0.46086956521739125</v>
      </c>
    </row>
    <row r="11" spans="1:16">
      <c r="A11" s="2">
        <v>2</v>
      </c>
      <c r="B11" s="1">
        <v>1.9</v>
      </c>
      <c r="C11" s="1">
        <v>1.4</v>
      </c>
      <c r="D11" s="2">
        <f t="shared" ref="D11:D74" si="0">(B11+C11)/2</f>
        <v>1.65</v>
      </c>
      <c r="E11" s="2">
        <f t="shared" ref="E11:E74" si="1">D11*6.67</f>
        <v>11.0055</v>
      </c>
      <c r="F11" s="2">
        <v>43</v>
      </c>
      <c r="G11" s="1">
        <v>1.2</v>
      </c>
      <c r="H11" s="1">
        <v>1.1000000000000001</v>
      </c>
      <c r="I11" s="2">
        <f t="shared" ref="I11:I74" si="2">(G11+H11)/2</f>
        <v>1.1499999999999999</v>
      </c>
      <c r="J11" s="2">
        <f t="shared" ref="J11:J74" si="3">I11*6.67</f>
        <v>7.6704999999999997</v>
      </c>
      <c r="L11" s="31" t="s">
        <v>44</v>
      </c>
      <c r="M11" s="1">
        <f>(D7+F7)/J7</f>
        <v>2.4264150943396228</v>
      </c>
    </row>
    <row r="12" spans="1:16">
      <c r="A12" s="2">
        <v>3</v>
      </c>
      <c r="B12" s="1">
        <v>1.5</v>
      </c>
      <c r="C12" s="1">
        <v>1.5</v>
      </c>
      <c r="D12" s="2">
        <f t="shared" si="0"/>
        <v>1.5</v>
      </c>
      <c r="E12" s="2">
        <f t="shared" si="1"/>
        <v>10.004999999999999</v>
      </c>
      <c r="F12" s="2">
        <v>44</v>
      </c>
      <c r="G12" s="1">
        <v>1.7</v>
      </c>
      <c r="H12" s="1">
        <v>1.5</v>
      </c>
      <c r="I12" s="2">
        <f t="shared" si="2"/>
        <v>1.6</v>
      </c>
      <c r="J12" s="2">
        <f t="shared" si="3"/>
        <v>10.672000000000001</v>
      </c>
      <c r="L12" s="31" t="s">
        <v>45</v>
      </c>
      <c r="M12" s="1">
        <f>(D7+F7)/H7</f>
        <v>7.3908045977011509</v>
      </c>
    </row>
    <row r="13" spans="1:16">
      <c r="A13" s="2">
        <v>4</v>
      </c>
      <c r="B13" s="1">
        <v>1.3</v>
      </c>
      <c r="C13" s="1">
        <v>1.2</v>
      </c>
      <c r="D13" s="2">
        <f t="shared" si="0"/>
        <v>1.25</v>
      </c>
      <c r="E13" s="2">
        <f t="shared" si="1"/>
        <v>8.3375000000000004</v>
      </c>
      <c r="F13" s="2">
        <v>45</v>
      </c>
      <c r="G13" s="1">
        <v>1.9</v>
      </c>
      <c r="H13" s="1">
        <v>1.7</v>
      </c>
      <c r="I13" s="2">
        <f t="shared" si="2"/>
        <v>1.7999999999999998</v>
      </c>
      <c r="J13" s="2">
        <f t="shared" si="3"/>
        <v>12.005999999999998</v>
      </c>
      <c r="L13" s="31" t="s">
        <v>46</v>
      </c>
      <c r="M13" s="1">
        <f>J7/H7</f>
        <v>3.0459770114942533</v>
      </c>
    </row>
    <row r="14" spans="1:16">
      <c r="A14" s="2">
        <v>5</v>
      </c>
      <c r="B14" s="1">
        <v>1.2</v>
      </c>
      <c r="C14" s="1">
        <v>1.1000000000000001</v>
      </c>
      <c r="D14" s="2">
        <f t="shared" si="0"/>
        <v>1.1499999999999999</v>
      </c>
      <c r="E14" s="2">
        <f t="shared" si="1"/>
        <v>7.6704999999999997</v>
      </c>
      <c r="F14" s="2">
        <v>46</v>
      </c>
      <c r="G14" s="1">
        <v>1</v>
      </c>
      <c r="H14" s="1">
        <v>1</v>
      </c>
      <c r="I14" s="2">
        <f t="shared" si="2"/>
        <v>1</v>
      </c>
      <c r="J14" s="2">
        <f t="shared" si="3"/>
        <v>6.67</v>
      </c>
      <c r="L14" s="31" t="s">
        <v>47</v>
      </c>
      <c r="M14" s="1">
        <v>0</v>
      </c>
    </row>
    <row r="15" spans="1:16">
      <c r="A15" s="2">
        <v>6</v>
      </c>
      <c r="B15" s="1">
        <v>1.5</v>
      </c>
      <c r="C15" s="1">
        <v>1.1000000000000001</v>
      </c>
      <c r="D15" s="2">
        <f t="shared" si="0"/>
        <v>1.3</v>
      </c>
      <c r="E15" s="2">
        <f t="shared" si="1"/>
        <v>8.6709999999999994</v>
      </c>
      <c r="F15" s="2">
        <v>47</v>
      </c>
      <c r="G15" s="1">
        <v>1.2</v>
      </c>
      <c r="H15" s="1">
        <v>1.1000000000000001</v>
      </c>
      <c r="I15" s="2">
        <f t="shared" si="2"/>
        <v>1.1499999999999999</v>
      </c>
      <c r="J15" s="2">
        <f t="shared" si="3"/>
        <v>7.6704999999999997</v>
      </c>
      <c r="L15" s="31" t="s">
        <v>48</v>
      </c>
      <c r="M15" s="1">
        <f>SUM(P3:P7)</f>
        <v>-1.0653232562682922</v>
      </c>
    </row>
    <row r="16" spans="1:16">
      <c r="A16" s="2">
        <v>7</v>
      </c>
      <c r="B16" s="1">
        <v>1.4</v>
      </c>
      <c r="C16" s="1">
        <v>1.3</v>
      </c>
      <c r="D16" s="2">
        <f t="shared" si="0"/>
        <v>1.35</v>
      </c>
      <c r="E16" s="2">
        <f t="shared" si="1"/>
        <v>9.0045000000000002</v>
      </c>
      <c r="F16" s="2">
        <v>48</v>
      </c>
      <c r="G16" s="1">
        <v>1.3</v>
      </c>
      <c r="H16" s="1">
        <v>1.2</v>
      </c>
      <c r="I16" s="2">
        <f t="shared" si="2"/>
        <v>1.25</v>
      </c>
      <c r="J16" s="2">
        <f t="shared" si="3"/>
        <v>8.3375000000000004</v>
      </c>
    </row>
    <row r="17" spans="1:10">
      <c r="A17" s="2">
        <v>8</v>
      </c>
      <c r="B17" s="1">
        <v>1.1000000000000001</v>
      </c>
      <c r="C17" s="1">
        <v>1.1000000000000001</v>
      </c>
      <c r="D17" s="2">
        <f t="shared" si="0"/>
        <v>1.1000000000000001</v>
      </c>
      <c r="E17" s="2">
        <f t="shared" si="1"/>
        <v>7.3370000000000006</v>
      </c>
      <c r="F17" s="2">
        <v>49</v>
      </c>
      <c r="G17" s="1">
        <v>1.4</v>
      </c>
      <c r="H17" s="1">
        <v>1.1000000000000001</v>
      </c>
      <c r="I17" s="2">
        <f t="shared" si="2"/>
        <v>1.25</v>
      </c>
      <c r="J17" s="2">
        <f t="shared" si="3"/>
        <v>8.3375000000000004</v>
      </c>
    </row>
    <row r="18" spans="1:10">
      <c r="A18" s="2">
        <v>9</v>
      </c>
      <c r="B18" s="1">
        <v>1.1000000000000001</v>
      </c>
      <c r="C18" s="1">
        <v>1</v>
      </c>
      <c r="D18" s="2">
        <f t="shared" si="0"/>
        <v>1.05</v>
      </c>
      <c r="E18" s="2">
        <f t="shared" si="1"/>
        <v>7.0034999999999998</v>
      </c>
      <c r="F18" s="2">
        <v>50</v>
      </c>
      <c r="G18" s="1">
        <v>1.1000000000000001</v>
      </c>
      <c r="H18" s="1">
        <v>1</v>
      </c>
      <c r="I18" s="2">
        <f t="shared" si="2"/>
        <v>1.05</v>
      </c>
      <c r="J18" s="2">
        <f t="shared" si="3"/>
        <v>7.0034999999999998</v>
      </c>
    </row>
    <row r="19" spans="1:10">
      <c r="A19" s="2">
        <v>10</v>
      </c>
      <c r="B19" s="1">
        <v>1.6</v>
      </c>
      <c r="C19" s="1">
        <v>15</v>
      </c>
      <c r="D19" s="2">
        <f t="shared" si="0"/>
        <v>8.3000000000000007</v>
      </c>
      <c r="E19" s="2">
        <f t="shared" si="1"/>
        <v>55.361000000000004</v>
      </c>
      <c r="F19" s="2">
        <v>51</v>
      </c>
      <c r="G19" s="1">
        <v>1</v>
      </c>
      <c r="H19" s="1">
        <v>1</v>
      </c>
      <c r="I19" s="2">
        <f t="shared" si="2"/>
        <v>1</v>
      </c>
      <c r="J19" s="2">
        <f t="shared" si="3"/>
        <v>6.67</v>
      </c>
    </row>
    <row r="20" spans="1:10">
      <c r="A20" s="2">
        <v>11</v>
      </c>
      <c r="B20" s="1">
        <v>1.4</v>
      </c>
      <c r="C20" s="1">
        <v>1.4</v>
      </c>
      <c r="D20" s="2">
        <f t="shared" si="0"/>
        <v>1.4</v>
      </c>
      <c r="E20" s="2">
        <f t="shared" si="1"/>
        <v>9.3379999999999992</v>
      </c>
      <c r="F20" s="2">
        <v>52</v>
      </c>
      <c r="G20" s="1">
        <v>1.1000000000000001</v>
      </c>
      <c r="H20" s="1">
        <v>1.1000000000000001</v>
      </c>
      <c r="I20" s="2">
        <f t="shared" si="2"/>
        <v>1.1000000000000001</v>
      </c>
      <c r="J20" s="2">
        <f t="shared" si="3"/>
        <v>7.3370000000000006</v>
      </c>
    </row>
    <row r="21" spans="1:10">
      <c r="A21" s="2">
        <v>12</v>
      </c>
      <c r="B21" s="1">
        <v>1.7</v>
      </c>
      <c r="C21" s="1">
        <v>1.5</v>
      </c>
      <c r="D21" s="2">
        <f t="shared" si="0"/>
        <v>1.6</v>
      </c>
      <c r="E21" s="2">
        <f t="shared" si="1"/>
        <v>10.672000000000001</v>
      </c>
      <c r="F21" s="2">
        <v>53</v>
      </c>
      <c r="G21" s="1">
        <v>1.1000000000000001</v>
      </c>
      <c r="H21" s="1">
        <v>1.1000000000000001</v>
      </c>
      <c r="I21" s="2">
        <f t="shared" si="2"/>
        <v>1.1000000000000001</v>
      </c>
      <c r="J21" s="2">
        <f t="shared" si="3"/>
        <v>7.3370000000000006</v>
      </c>
    </row>
    <row r="22" spans="1:10">
      <c r="A22" s="2">
        <v>13</v>
      </c>
      <c r="B22" s="1">
        <v>1.5</v>
      </c>
      <c r="C22" s="1">
        <v>1.3</v>
      </c>
      <c r="D22" s="2">
        <f t="shared" si="0"/>
        <v>1.4</v>
      </c>
      <c r="E22" s="2">
        <f t="shared" si="1"/>
        <v>9.3379999999999992</v>
      </c>
      <c r="F22" s="2">
        <v>54</v>
      </c>
      <c r="G22" s="1">
        <v>1.2</v>
      </c>
      <c r="H22" s="1">
        <v>1.1000000000000001</v>
      </c>
      <c r="I22" s="2">
        <f t="shared" si="2"/>
        <v>1.1499999999999999</v>
      </c>
      <c r="J22" s="2">
        <f t="shared" si="3"/>
        <v>7.6704999999999997</v>
      </c>
    </row>
    <row r="23" spans="1:10">
      <c r="A23" s="2">
        <v>14</v>
      </c>
      <c r="B23" s="1">
        <v>1.1000000000000001</v>
      </c>
      <c r="C23" s="1">
        <v>1.1000000000000001</v>
      </c>
      <c r="D23" s="2">
        <f t="shared" si="0"/>
        <v>1.1000000000000001</v>
      </c>
      <c r="E23" s="2">
        <f t="shared" si="1"/>
        <v>7.3370000000000006</v>
      </c>
      <c r="F23" s="2">
        <v>55</v>
      </c>
      <c r="G23" s="1">
        <v>1.1000000000000001</v>
      </c>
      <c r="H23" s="1">
        <v>1.1000000000000001</v>
      </c>
      <c r="I23" s="2">
        <f t="shared" si="2"/>
        <v>1.1000000000000001</v>
      </c>
      <c r="J23" s="2">
        <f t="shared" si="3"/>
        <v>7.3370000000000006</v>
      </c>
    </row>
    <row r="24" spans="1:10">
      <c r="A24" s="2">
        <v>15</v>
      </c>
      <c r="B24" s="1">
        <v>1.2</v>
      </c>
      <c r="C24" s="1">
        <v>1.2</v>
      </c>
      <c r="D24" s="2">
        <f t="shared" si="0"/>
        <v>1.2</v>
      </c>
      <c r="E24" s="2">
        <f t="shared" si="1"/>
        <v>8.0039999999999996</v>
      </c>
      <c r="F24" s="2">
        <v>56</v>
      </c>
      <c r="G24" s="1">
        <v>1.3</v>
      </c>
      <c r="H24" s="1">
        <v>1.2</v>
      </c>
      <c r="I24" s="2">
        <f t="shared" si="2"/>
        <v>1.25</v>
      </c>
      <c r="J24" s="2">
        <f t="shared" si="3"/>
        <v>8.3375000000000004</v>
      </c>
    </row>
    <row r="25" spans="1:10">
      <c r="A25" s="2">
        <v>16</v>
      </c>
      <c r="B25" s="1">
        <v>1.5</v>
      </c>
      <c r="C25" s="1">
        <v>1.3</v>
      </c>
      <c r="D25" s="2">
        <f t="shared" si="0"/>
        <v>1.4</v>
      </c>
      <c r="E25" s="2">
        <f t="shared" si="1"/>
        <v>9.3379999999999992</v>
      </c>
      <c r="F25" s="2">
        <v>57</v>
      </c>
      <c r="G25" s="1">
        <v>1.1000000000000001</v>
      </c>
      <c r="H25" s="1">
        <v>1</v>
      </c>
      <c r="I25" s="2">
        <f t="shared" si="2"/>
        <v>1.05</v>
      </c>
      <c r="J25" s="2">
        <f t="shared" si="3"/>
        <v>7.0034999999999998</v>
      </c>
    </row>
    <row r="26" spans="1:10">
      <c r="A26" s="2">
        <v>17</v>
      </c>
      <c r="B26" s="1">
        <v>1.5</v>
      </c>
      <c r="C26" s="1">
        <v>1.2</v>
      </c>
      <c r="D26" s="2">
        <f t="shared" si="0"/>
        <v>1.35</v>
      </c>
      <c r="E26" s="2">
        <f t="shared" si="1"/>
        <v>9.0045000000000002</v>
      </c>
      <c r="F26" s="2">
        <v>58</v>
      </c>
      <c r="G26" s="1">
        <v>1.3</v>
      </c>
      <c r="H26" s="1">
        <v>1.2</v>
      </c>
      <c r="I26" s="2">
        <f t="shared" si="2"/>
        <v>1.25</v>
      </c>
      <c r="J26" s="2">
        <f t="shared" si="3"/>
        <v>8.3375000000000004</v>
      </c>
    </row>
    <row r="27" spans="1:10">
      <c r="A27" s="2">
        <v>18</v>
      </c>
      <c r="B27" s="1">
        <v>1.4</v>
      </c>
      <c r="C27" s="1">
        <v>1.2</v>
      </c>
      <c r="D27" s="2">
        <f t="shared" si="0"/>
        <v>1.2999999999999998</v>
      </c>
      <c r="E27" s="2">
        <f t="shared" si="1"/>
        <v>8.6709999999999994</v>
      </c>
      <c r="F27" s="2">
        <v>59</v>
      </c>
      <c r="G27" s="1">
        <v>1.4</v>
      </c>
      <c r="H27" s="1">
        <v>1.3</v>
      </c>
      <c r="I27" s="2">
        <f t="shared" si="2"/>
        <v>1.35</v>
      </c>
      <c r="J27" s="2">
        <f t="shared" si="3"/>
        <v>9.0045000000000002</v>
      </c>
    </row>
    <row r="28" spans="1:10">
      <c r="A28" s="2">
        <v>19</v>
      </c>
      <c r="B28" s="1">
        <v>1.1000000000000001</v>
      </c>
      <c r="C28" s="1">
        <v>1</v>
      </c>
      <c r="D28" s="2">
        <f t="shared" si="0"/>
        <v>1.05</v>
      </c>
      <c r="E28" s="2">
        <f t="shared" si="1"/>
        <v>7.0034999999999998</v>
      </c>
      <c r="F28" s="2">
        <v>60</v>
      </c>
      <c r="G28" s="1">
        <v>1.5</v>
      </c>
      <c r="H28" s="1">
        <v>1.1000000000000001</v>
      </c>
      <c r="I28" s="2">
        <f t="shared" si="2"/>
        <v>1.3</v>
      </c>
      <c r="J28" s="2">
        <f t="shared" si="3"/>
        <v>8.6709999999999994</v>
      </c>
    </row>
    <row r="29" spans="1:10">
      <c r="A29" s="2">
        <v>20</v>
      </c>
      <c r="B29" s="1">
        <v>1.6</v>
      </c>
      <c r="C29" s="1">
        <v>1.5</v>
      </c>
      <c r="D29" s="2">
        <f t="shared" si="0"/>
        <v>1.55</v>
      </c>
      <c r="E29" s="2">
        <f t="shared" si="1"/>
        <v>10.3385</v>
      </c>
      <c r="F29" s="2">
        <v>61</v>
      </c>
      <c r="G29" s="1">
        <v>1.2</v>
      </c>
      <c r="H29" s="1">
        <v>1</v>
      </c>
      <c r="I29" s="2">
        <f t="shared" si="2"/>
        <v>1.1000000000000001</v>
      </c>
      <c r="J29" s="2">
        <f t="shared" si="3"/>
        <v>7.3370000000000006</v>
      </c>
    </row>
    <row r="30" spans="1:10">
      <c r="A30" s="2">
        <v>21</v>
      </c>
      <c r="B30" s="1">
        <v>1.6</v>
      </c>
      <c r="C30" s="1">
        <v>1.4</v>
      </c>
      <c r="D30" s="2">
        <f t="shared" si="0"/>
        <v>1.5</v>
      </c>
      <c r="E30" s="2">
        <f t="shared" si="1"/>
        <v>10.004999999999999</v>
      </c>
      <c r="F30" s="2">
        <v>62</v>
      </c>
      <c r="G30" s="1">
        <v>1.1000000000000001</v>
      </c>
      <c r="H30" s="1">
        <v>1</v>
      </c>
      <c r="I30" s="2">
        <f t="shared" si="2"/>
        <v>1.05</v>
      </c>
      <c r="J30" s="2">
        <f t="shared" si="3"/>
        <v>7.0034999999999998</v>
      </c>
    </row>
    <row r="31" spans="1:10">
      <c r="A31" s="2">
        <v>22</v>
      </c>
      <c r="B31" s="1">
        <v>1.3</v>
      </c>
      <c r="C31" s="1">
        <v>1.3</v>
      </c>
      <c r="D31" s="2">
        <f t="shared" si="0"/>
        <v>1.3</v>
      </c>
      <c r="E31" s="2">
        <f t="shared" si="1"/>
        <v>8.6709999999999994</v>
      </c>
      <c r="F31" s="2">
        <v>63</v>
      </c>
      <c r="G31" s="1">
        <v>1.1000000000000001</v>
      </c>
      <c r="H31" s="1">
        <v>1</v>
      </c>
      <c r="I31" s="2">
        <f t="shared" si="2"/>
        <v>1.05</v>
      </c>
      <c r="J31" s="2">
        <f t="shared" si="3"/>
        <v>7.0034999999999998</v>
      </c>
    </row>
    <row r="32" spans="1:10">
      <c r="A32" s="2">
        <v>23</v>
      </c>
      <c r="B32" s="1">
        <v>1.7</v>
      </c>
      <c r="C32" s="1">
        <v>1.7</v>
      </c>
      <c r="D32" s="2">
        <f t="shared" si="0"/>
        <v>1.7</v>
      </c>
      <c r="E32" s="2">
        <f t="shared" si="1"/>
        <v>11.339</v>
      </c>
      <c r="F32" s="2">
        <v>64</v>
      </c>
      <c r="G32" s="1">
        <v>1.1000000000000001</v>
      </c>
      <c r="H32" s="1">
        <v>1</v>
      </c>
      <c r="I32" s="2">
        <f t="shared" si="2"/>
        <v>1.05</v>
      </c>
      <c r="J32" s="2">
        <f t="shared" si="3"/>
        <v>7.0034999999999998</v>
      </c>
    </row>
    <row r="33" spans="1:10">
      <c r="A33" s="2">
        <v>24</v>
      </c>
      <c r="B33" s="1">
        <v>1.8</v>
      </c>
      <c r="C33" s="1">
        <v>1.8</v>
      </c>
      <c r="D33" s="2">
        <f t="shared" si="0"/>
        <v>1.8</v>
      </c>
      <c r="E33" s="2">
        <f t="shared" si="1"/>
        <v>12.006</v>
      </c>
      <c r="F33" s="2">
        <v>65</v>
      </c>
      <c r="G33" s="1">
        <v>1.2</v>
      </c>
      <c r="H33" s="1">
        <v>1.1000000000000001</v>
      </c>
      <c r="I33" s="2">
        <f t="shared" si="2"/>
        <v>1.1499999999999999</v>
      </c>
      <c r="J33" s="2">
        <f t="shared" si="3"/>
        <v>7.6704999999999997</v>
      </c>
    </row>
    <row r="34" spans="1:10">
      <c r="A34" s="2">
        <v>25</v>
      </c>
      <c r="B34" s="1">
        <v>1.5</v>
      </c>
      <c r="C34" s="1">
        <v>1.3</v>
      </c>
      <c r="D34" s="2">
        <f t="shared" si="0"/>
        <v>1.4</v>
      </c>
      <c r="E34" s="2">
        <f t="shared" si="1"/>
        <v>9.3379999999999992</v>
      </c>
      <c r="F34" s="2">
        <v>66</v>
      </c>
      <c r="G34" s="1">
        <v>1.7</v>
      </c>
      <c r="H34" s="1">
        <v>1.6</v>
      </c>
      <c r="I34" s="2">
        <f t="shared" si="2"/>
        <v>1.65</v>
      </c>
      <c r="J34" s="2">
        <f t="shared" si="3"/>
        <v>11.0055</v>
      </c>
    </row>
    <row r="35" spans="1:10">
      <c r="A35" s="2">
        <v>26</v>
      </c>
      <c r="B35" s="1">
        <v>1.7</v>
      </c>
      <c r="C35" s="1">
        <v>1.5</v>
      </c>
      <c r="D35" s="2">
        <f t="shared" si="0"/>
        <v>1.6</v>
      </c>
      <c r="E35" s="2">
        <f t="shared" si="1"/>
        <v>10.672000000000001</v>
      </c>
      <c r="F35" s="2">
        <v>67</v>
      </c>
      <c r="G35" s="1">
        <v>1.2</v>
      </c>
      <c r="H35" s="1">
        <v>1.1000000000000001</v>
      </c>
      <c r="I35" s="2">
        <f t="shared" si="2"/>
        <v>1.1499999999999999</v>
      </c>
      <c r="J35" s="2">
        <f t="shared" si="3"/>
        <v>7.6704999999999997</v>
      </c>
    </row>
    <row r="36" spans="1:10">
      <c r="A36" s="2">
        <v>27</v>
      </c>
      <c r="B36" s="1">
        <v>1.9</v>
      </c>
      <c r="C36" s="1">
        <v>1.7</v>
      </c>
      <c r="D36" s="2">
        <f t="shared" si="0"/>
        <v>1.7999999999999998</v>
      </c>
      <c r="E36" s="2">
        <f t="shared" si="1"/>
        <v>12.005999999999998</v>
      </c>
      <c r="F36" s="2">
        <v>68</v>
      </c>
      <c r="G36" s="1">
        <v>1</v>
      </c>
      <c r="H36" s="1">
        <v>1</v>
      </c>
      <c r="I36" s="2">
        <f t="shared" si="2"/>
        <v>1</v>
      </c>
      <c r="J36" s="2">
        <f t="shared" si="3"/>
        <v>6.67</v>
      </c>
    </row>
    <row r="37" spans="1:10">
      <c r="A37" s="2">
        <v>28</v>
      </c>
      <c r="B37" s="1">
        <v>1.3</v>
      </c>
      <c r="C37" s="1">
        <v>1.1000000000000001</v>
      </c>
      <c r="D37" s="2">
        <f t="shared" si="0"/>
        <v>1.2000000000000002</v>
      </c>
      <c r="E37" s="2">
        <f t="shared" si="1"/>
        <v>8.0040000000000013</v>
      </c>
      <c r="F37" s="2">
        <v>69</v>
      </c>
      <c r="G37" s="1">
        <v>1.3</v>
      </c>
      <c r="H37" s="1">
        <v>1.2</v>
      </c>
      <c r="I37" s="2">
        <f t="shared" si="2"/>
        <v>1.25</v>
      </c>
      <c r="J37" s="2">
        <f t="shared" si="3"/>
        <v>8.3375000000000004</v>
      </c>
    </row>
    <row r="38" spans="1:10">
      <c r="A38" s="2">
        <v>29</v>
      </c>
      <c r="B38" s="1">
        <v>1.1000000000000001</v>
      </c>
      <c r="C38" s="1">
        <v>1</v>
      </c>
      <c r="D38" s="2">
        <f t="shared" si="0"/>
        <v>1.05</v>
      </c>
      <c r="E38" s="2">
        <f t="shared" si="1"/>
        <v>7.0034999999999998</v>
      </c>
      <c r="F38" s="2">
        <v>70</v>
      </c>
      <c r="G38" s="1">
        <v>1.2</v>
      </c>
      <c r="H38" s="1">
        <v>1</v>
      </c>
      <c r="I38" s="2">
        <f t="shared" si="2"/>
        <v>1.1000000000000001</v>
      </c>
      <c r="J38" s="2">
        <f t="shared" si="3"/>
        <v>7.3370000000000006</v>
      </c>
    </row>
    <row r="39" spans="1:10">
      <c r="A39" s="2">
        <v>30</v>
      </c>
      <c r="B39" s="1">
        <v>1.1000000000000001</v>
      </c>
      <c r="C39" s="1">
        <v>1.1000000000000001</v>
      </c>
      <c r="D39" s="2">
        <f t="shared" si="0"/>
        <v>1.1000000000000001</v>
      </c>
      <c r="E39" s="2">
        <f t="shared" si="1"/>
        <v>7.3370000000000006</v>
      </c>
      <c r="F39" s="2">
        <v>71</v>
      </c>
      <c r="G39" s="1">
        <v>1.3</v>
      </c>
      <c r="H39" s="1">
        <v>1.2</v>
      </c>
      <c r="I39" s="2">
        <f t="shared" si="2"/>
        <v>1.25</v>
      </c>
      <c r="J39" s="2">
        <f t="shared" si="3"/>
        <v>8.3375000000000004</v>
      </c>
    </row>
    <row r="40" spans="1:10">
      <c r="A40" s="2">
        <v>31</v>
      </c>
      <c r="B40" s="1">
        <v>1.1000000000000001</v>
      </c>
      <c r="C40" s="1">
        <v>1</v>
      </c>
      <c r="D40" s="2">
        <f t="shared" si="0"/>
        <v>1.05</v>
      </c>
      <c r="E40" s="2">
        <f t="shared" si="1"/>
        <v>7.0034999999999998</v>
      </c>
      <c r="F40" s="2">
        <v>72</v>
      </c>
      <c r="G40" s="1">
        <v>2</v>
      </c>
      <c r="H40" s="1">
        <v>1.9</v>
      </c>
      <c r="I40" s="2">
        <f t="shared" si="2"/>
        <v>1.95</v>
      </c>
      <c r="J40" s="2">
        <f t="shared" si="3"/>
        <v>13.006499999999999</v>
      </c>
    </row>
    <row r="41" spans="1:10">
      <c r="A41" s="2">
        <v>32</v>
      </c>
      <c r="B41" s="1">
        <v>1.5</v>
      </c>
      <c r="C41" s="1">
        <v>1.3</v>
      </c>
      <c r="D41" s="2">
        <f t="shared" si="0"/>
        <v>1.4</v>
      </c>
      <c r="E41" s="2">
        <f t="shared" si="1"/>
        <v>9.3379999999999992</v>
      </c>
      <c r="F41" s="2">
        <v>73</v>
      </c>
      <c r="G41" s="1">
        <v>1.1000000000000001</v>
      </c>
      <c r="H41" s="1">
        <v>1.1000000000000001</v>
      </c>
      <c r="I41" s="2">
        <f t="shared" si="2"/>
        <v>1.1000000000000001</v>
      </c>
      <c r="J41" s="2">
        <f t="shared" si="3"/>
        <v>7.3370000000000006</v>
      </c>
    </row>
    <row r="42" spans="1:10">
      <c r="A42" s="2">
        <v>33</v>
      </c>
      <c r="B42" s="1">
        <v>1.7</v>
      </c>
      <c r="C42" s="1">
        <v>1.3</v>
      </c>
      <c r="D42" s="2">
        <f t="shared" si="0"/>
        <v>1.5</v>
      </c>
      <c r="E42" s="2">
        <f t="shared" si="1"/>
        <v>10.004999999999999</v>
      </c>
      <c r="F42" s="2">
        <v>74</v>
      </c>
      <c r="G42" s="1">
        <v>1.9</v>
      </c>
      <c r="H42" s="1">
        <v>1.7</v>
      </c>
      <c r="I42" s="2">
        <f t="shared" si="2"/>
        <v>1.7999999999999998</v>
      </c>
      <c r="J42" s="2">
        <f t="shared" si="3"/>
        <v>12.005999999999998</v>
      </c>
    </row>
    <row r="43" spans="1:10">
      <c r="A43" s="2">
        <v>34</v>
      </c>
      <c r="B43" s="1">
        <v>1.5</v>
      </c>
      <c r="C43" s="1">
        <v>1.2</v>
      </c>
      <c r="D43" s="2">
        <f t="shared" si="0"/>
        <v>1.35</v>
      </c>
      <c r="E43" s="2">
        <f t="shared" si="1"/>
        <v>9.0045000000000002</v>
      </c>
      <c r="F43" s="2">
        <v>75</v>
      </c>
      <c r="G43" s="1">
        <v>1.5</v>
      </c>
      <c r="H43" s="1">
        <v>1.4</v>
      </c>
      <c r="I43" s="2">
        <f t="shared" si="2"/>
        <v>1.45</v>
      </c>
      <c r="J43" s="2">
        <f t="shared" si="3"/>
        <v>9.6715</v>
      </c>
    </row>
    <row r="44" spans="1:10">
      <c r="A44" s="2">
        <v>35</v>
      </c>
      <c r="B44" s="1">
        <v>1.3</v>
      </c>
      <c r="C44" s="1">
        <v>1.2</v>
      </c>
      <c r="D44" s="2">
        <f t="shared" si="0"/>
        <v>1.25</v>
      </c>
      <c r="E44" s="2">
        <f t="shared" si="1"/>
        <v>8.3375000000000004</v>
      </c>
      <c r="F44" s="2">
        <v>76</v>
      </c>
      <c r="G44" s="1">
        <v>1.1000000000000001</v>
      </c>
      <c r="H44" s="1">
        <v>1</v>
      </c>
      <c r="I44" s="2">
        <f t="shared" si="2"/>
        <v>1.05</v>
      </c>
      <c r="J44" s="2">
        <f t="shared" si="3"/>
        <v>7.0034999999999998</v>
      </c>
    </row>
    <row r="45" spans="1:10">
      <c r="A45" s="2">
        <v>36</v>
      </c>
      <c r="B45" s="1">
        <v>1.1000000000000001</v>
      </c>
      <c r="C45" s="1">
        <v>1.1000000000000001</v>
      </c>
      <c r="D45" s="2">
        <f t="shared" si="0"/>
        <v>1.1000000000000001</v>
      </c>
      <c r="E45" s="2">
        <f t="shared" si="1"/>
        <v>7.3370000000000006</v>
      </c>
      <c r="F45" s="2">
        <v>77</v>
      </c>
      <c r="G45" s="1">
        <v>1.2</v>
      </c>
      <c r="H45" s="1">
        <v>1.1000000000000001</v>
      </c>
      <c r="I45" s="2">
        <f t="shared" si="2"/>
        <v>1.1499999999999999</v>
      </c>
      <c r="J45" s="2">
        <f t="shared" si="3"/>
        <v>7.6704999999999997</v>
      </c>
    </row>
    <row r="46" spans="1:10">
      <c r="A46" s="2">
        <v>37</v>
      </c>
      <c r="B46" s="1">
        <v>1</v>
      </c>
      <c r="C46" s="1">
        <v>1</v>
      </c>
      <c r="D46" s="2">
        <f t="shared" si="0"/>
        <v>1</v>
      </c>
      <c r="E46" s="2">
        <f t="shared" si="1"/>
        <v>6.67</v>
      </c>
      <c r="F46" s="2">
        <v>78</v>
      </c>
      <c r="G46" s="1">
        <v>1.1000000000000001</v>
      </c>
      <c r="H46" s="1">
        <v>1.1000000000000001</v>
      </c>
      <c r="I46" s="2">
        <f t="shared" si="2"/>
        <v>1.1000000000000001</v>
      </c>
      <c r="J46" s="2">
        <f t="shared" si="3"/>
        <v>7.3370000000000006</v>
      </c>
    </row>
    <row r="47" spans="1:10">
      <c r="A47" s="2">
        <v>38</v>
      </c>
      <c r="B47" s="1">
        <v>1.2</v>
      </c>
      <c r="C47" s="1">
        <v>1.1000000000000001</v>
      </c>
      <c r="D47" s="2">
        <f t="shared" si="0"/>
        <v>1.1499999999999999</v>
      </c>
      <c r="E47" s="2">
        <f t="shared" si="1"/>
        <v>7.6704999999999997</v>
      </c>
      <c r="F47" s="2">
        <v>79</v>
      </c>
      <c r="G47" s="1">
        <v>1.7</v>
      </c>
      <c r="H47" s="1">
        <v>1.4</v>
      </c>
      <c r="I47" s="2">
        <f t="shared" si="2"/>
        <v>1.5499999999999998</v>
      </c>
      <c r="J47" s="2">
        <f t="shared" si="3"/>
        <v>10.338499999999998</v>
      </c>
    </row>
    <row r="48" spans="1:10">
      <c r="A48" s="2">
        <v>39</v>
      </c>
      <c r="B48" s="1">
        <v>1.1000000000000001</v>
      </c>
      <c r="C48" s="1">
        <v>1.1000000000000001</v>
      </c>
      <c r="D48" s="2">
        <f t="shared" si="0"/>
        <v>1.1000000000000001</v>
      </c>
      <c r="E48" s="2">
        <f t="shared" si="1"/>
        <v>7.3370000000000006</v>
      </c>
      <c r="F48" s="2">
        <v>80</v>
      </c>
      <c r="G48" s="1">
        <v>1.2</v>
      </c>
      <c r="H48" s="1">
        <v>1</v>
      </c>
      <c r="I48" s="2">
        <f t="shared" si="2"/>
        <v>1.1000000000000001</v>
      </c>
      <c r="J48" s="2">
        <f t="shared" si="3"/>
        <v>7.3370000000000006</v>
      </c>
    </row>
    <row r="49" spans="1:10">
      <c r="A49" s="2">
        <v>40</v>
      </c>
      <c r="B49" s="1">
        <v>1.5</v>
      </c>
      <c r="C49" s="1">
        <v>1.4</v>
      </c>
      <c r="D49" s="2">
        <f t="shared" si="0"/>
        <v>1.45</v>
      </c>
      <c r="E49" s="2">
        <f t="shared" si="1"/>
        <v>9.6715</v>
      </c>
      <c r="F49" s="2">
        <v>81</v>
      </c>
      <c r="G49" s="1">
        <v>1.3</v>
      </c>
      <c r="H49" s="1">
        <v>1.3</v>
      </c>
      <c r="I49" s="2">
        <f t="shared" si="2"/>
        <v>1.3</v>
      </c>
      <c r="J49" s="2">
        <f t="shared" si="3"/>
        <v>8.6709999999999994</v>
      </c>
    </row>
    <row r="50" spans="1:10">
      <c r="A50" s="2">
        <v>41</v>
      </c>
      <c r="B50" s="1">
        <v>1.9</v>
      </c>
      <c r="C50" s="1">
        <v>1.9</v>
      </c>
      <c r="D50" s="2">
        <f t="shared" si="0"/>
        <v>1.9</v>
      </c>
      <c r="E50" s="2">
        <f t="shared" si="1"/>
        <v>12.673</v>
      </c>
      <c r="F50" s="2">
        <v>82</v>
      </c>
      <c r="G50" s="1">
        <v>1.3</v>
      </c>
      <c r="H50" s="1">
        <v>1.2</v>
      </c>
      <c r="I50" s="2">
        <f t="shared" si="2"/>
        <v>1.25</v>
      </c>
      <c r="J50" s="2">
        <f t="shared" si="3"/>
        <v>8.3375000000000004</v>
      </c>
    </row>
    <row r="51" spans="1:10">
      <c r="A51" s="1">
        <v>83</v>
      </c>
      <c r="B51" s="1">
        <v>1</v>
      </c>
      <c r="C51" s="1">
        <v>1</v>
      </c>
      <c r="D51" s="2">
        <f t="shared" si="0"/>
        <v>1</v>
      </c>
      <c r="E51" s="2">
        <f t="shared" si="1"/>
        <v>6.67</v>
      </c>
      <c r="F51" s="1">
        <v>135</v>
      </c>
      <c r="G51" s="1">
        <v>1.5</v>
      </c>
      <c r="H51" s="1">
        <v>1.2</v>
      </c>
      <c r="I51" s="2">
        <f t="shared" si="2"/>
        <v>1.35</v>
      </c>
      <c r="J51" s="2">
        <f t="shared" si="3"/>
        <v>9.0045000000000002</v>
      </c>
    </row>
    <row r="52" spans="1:10">
      <c r="A52" s="1">
        <v>84</v>
      </c>
      <c r="B52" s="1">
        <v>1.3</v>
      </c>
      <c r="C52" s="1">
        <v>1.2</v>
      </c>
      <c r="D52" s="2">
        <f t="shared" si="0"/>
        <v>1.25</v>
      </c>
      <c r="E52" s="2">
        <f t="shared" si="1"/>
        <v>8.3375000000000004</v>
      </c>
      <c r="F52" s="1">
        <v>136</v>
      </c>
      <c r="G52" s="1">
        <v>1.1000000000000001</v>
      </c>
      <c r="H52" s="1">
        <v>1.1000000000000001</v>
      </c>
      <c r="I52" s="2">
        <f t="shared" si="2"/>
        <v>1.1000000000000001</v>
      </c>
      <c r="J52" s="2">
        <f t="shared" si="3"/>
        <v>7.3370000000000006</v>
      </c>
    </row>
    <row r="53" spans="1:10">
      <c r="A53" s="1">
        <v>85</v>
      </c>
      <c r="B53" s="1">
        <v>1.2</v>
      </c>
      <c r="C53" s="1">
        <v>1.2</v>
      </c>
      <c r="D53" s="2">
        <f t="shared" si="0"/>
        <v>1.2</v>
      </c>
      <c r="E53" s="2">
        <f t="shared" si="1"/>
        <v>8.0039999999999996</v>
      </c>
      <c r="F53" s="1">
        <v>137</v>
      </c>
      <c r="G53" s="1">
        <v>1.4</v>
      </c>
      <c r="H53" s="1">
        <v>1.1000000000000001</v>
      </c>
      <c r="I53" s="2">
        <f t="shared" si="2"/>
        <v>1.25</v>
      </c>
      <c r="J53" s="2">
        <f t="shared" si="3"/>
        <v>8.3375000000000004</v>
      </c>
    </row>
    <row r="54" spans="1:10">
      <c r="A54" s="1">
        <v>86</v>
      </c>
      <c r="B54" s="1">
        <v>1.1000000000000001</v>
      </c>
      <c r="C54" s="1">
        <v>1.1000000000000001</v>
      </c>
      <c r="D54" s="2">
        <f t="shared" si="0"/>
        <v>1.1000000000000001</v>
      </c>
      <c r="E54" s="2">
        <f t="shared" si="1"/>
        <v>7.3370000000000006</v>
      </c>
      <c r="F54" s="1">
        <v>138</v>
      </c>
      <c r="G54" s="1">
        <v>1.2</v>
      </c>
      <c r="H54" s="1">
        <v>1.1000000000000001</v>
      </c>
      <c r="I54" s="2">
        <f t="shared" si="2"/>
        <v>1.1499999999999999</v>
      </c>
      <c r="J54" s="2">
        <f t="shared" si="3"/>
        <v>7.6704999999999997</v>
      </c>
    </row>
    <row r="55" spans="1:10">
      <c r="A55" s="1">
        <v>87</v>
      </c>
      <c r="B55" s="1">
        <v>1.2</v>
      </c>
      <c r="C55" s="1">
        <v>1.1000000000000001</v>
      </c>
      <c r="D55" s="2">
        <f t="shared" si="0"/>
        <v>1.1499999999999999</v>
      </c>
      <c r="E55" s="2">
        <f t="shared" si="1"/>
        <v>7.6704999999999997</v>
      </c>
      <c r="F55" s="1">
        <v>139</v>
      </c>
      <c r="G55" s="1">
        <v>1.6</v>
      </c>
      <c r="H55" s="1">
        <v>1.5</v>
      </c>
      <c r="I55" s="2">
        <f t="shared" si="2"/>
        <v>1.55</v>
      </c>
      <c r="J55" s="2">
        <f t="shared" si="3"/>
        <v>10.3385</v>
      </c>
    </row>
    <row r="56" spans="1:10">
      <c r="A56" s="1">
        <v>88</v>
      </c>
      <c r="B56" s="1">
        <v>1.1000000000000001</v>
      </c>
      <c r="C56" s="1">
        <v>1.1000000000000001</v>
      </c>
      <c r="D56" s="2">
        <f t="shared" si="0"/>
        <v>1.1000000000000001</v>
      </c>
      <c r="E56" s="2">
        <f t="shared" si="1"/>
        <v>7.3370000000000006</v>
      </c>
      <c r="F56" s="1">
        <v>140</v>
      </c>
      <c r="G56" s="1">
        <v>1.1000000000000001</v>
      </c>
      <c r="H56" s="1">
        <v>1</v>
      </c>
      <c r="I56" s="2">
        <f t="shared" si="2"/>
        <v>1.05</v>
      </c>
      <c r="J56" s="2">
        <f t="shared" si="3"/>
        <v>7.0034999999999998</v>
      </c>
    </row>
    <row r="57" spans="1:10">
      <c r="A57" s="1">
        <v>89</v>
      </c>
      <c r="B57" s="1">
        <v>1.3</v>
      </c>
      <c r="C57" s="1">
        <v>1.3</v>
      </c>
      <c r="D57" s="2">
        <f t="shared" si="0"/>
        <v>1.3</v>
      </c>
      <c r="E57" s="2">
        <f t="shared" si="1"/>
        <v>8.6709999999999994</v>
      </c>
      <c r="F57" s="1">
        <v>141</v>
      </c>
      <c r="G57" s="1">
        <v>1.5</v>
      </c>
      <c r="H57" s="1">
        <v>1.5</v>
      </c>
      <c r="I57" s="2">
        <f t="shared" si="2"/>
        <v>1.5</v>
      </c>
      <c r="J57" s="2">
        <f t="shared" si="3"/>
        <v>10.004999999999999</v>
      </c>
    </row>
    <row r="58" spans="1:10">
      <c r="A58" s="1">
        <v>90</v>
      </c>
      <c r="B58" s="1">
        <v>1.5</v>
      </c>
      <c r="C58" s="1">
        <v>1.2</v>
      </c>
      <c r="D58" s="2">
        <f t="shared" si="0"/>
        <v>1.35</v>
      </c>
      <c r="E58" s="2">
        <f t="shared" si="1"/>
        <v>9.0045000000000002</v>
      </c>
      <c r="F58" s="1">
        <v>142</v>
      </c>
      <c r="G58" s="1">
        <v>1.8</v>
      </c>
      <c r="H58" s="1">
        <v>1.7</v>
      </c>
      <c r="I58" s="2">
        <f t="shared" si="2"/>
        <v>1.75</v>
      </c>
      <c r="J58" s="2">
        <f t="shared" si="3"/>
        <v>11.672499999999999</v>
      </c>
    </row>
    <row r="59" spans="1:10">
      <c r="A59" s="1">
        <v>91</v>
      </c>
      <c r="B59" s="1">
        <v>1.5</v>
      </c>
      <c r="C59" s="1">
        <v>1.1000000000000001</v>
      </c>
      <c r="D59" s="2">
        <f t="shared" si="0"/>
        <v>1.3</v>
      </c>
      <c r="E59" s="2">
        <f t="shared" si="1"/>
        <v>8.6709999999999994</v>
      </c>
      <c r="F59" s="1">
        <v>143</v>
      </c>
      <c r="G59" s="1">
        <v>1.8</v>
      </c>
      <c r="H59" s="1">
        <v>1.6</v>
      </c>
      <c r="I59" s="2">
        <f t="shared" si="2"/>
        <v>1.7000000000000002</v>
      </c>
      <c r="J59" s="2">
        <f t="shared" si="3"/>
        <v>11.339</v>
      </c>
    </row>
    <row r="60" spans="1:10">
      <c r="A60" s="1">
        <v>92</v>
      </c>
      <c r="B60" s="1">
        <v>1.1000000000000001</v>
      </c>
      <c r="C60" s="1">
        <v>1</v>
      </c>
      <c r="D60" s="2">
        <f t="shared" si="0"/>
        <v>1.05</v>
      </c>
      <c r="E60" s="2">
        <f t="shared" si="1"/>
        <v>7.0034999999999998</v>
      </c>
      <c r="F60" s="1">
        <v>144</v>
      </c>
      <c r="G60" s="1">
        <v>1.8</v>
      </c>
      <c r="H60" s="1">
        <v>1.2</v>
      </c>
      <c r="I60" s="2">
        <f t="shared" si="2"/>
        <v>1.5</v>
      </c>
      <c r="J60" s="2">
        <f t="shared" si="3"/>
        <v>10.004999999999999</v>
      </c>
    </row>
    <row r="61" spans="1:10">
      <c r="A61" s="1">
        <v>93</v>
      </c>
      <c r="B61" s="1">
        <v>1</v>
      </c>
      <c r="C61" s="1">
        <v>1</v>
      </c>
      <c r="D61" s="2">
        <f t="shared" si="0"/>
        <v>1</v>
      </c>
      <c r="E61" s="2">
        <f t="shared" si="1"/>
        <v>6.67</v>
      </c>
      <c r="F61" s="1">
        <v>145</v>
      </c>
      <c r="G61" s="1">
        <v>2</v>
      </c>
      <c r="H61" s="1">
        <v>1.1000000000000001</v>
      </c>
      <c r="I61" s="2">
        <f t="shared" si="2"/>
        <v>1.55</v>
      </c>
      <c r="J61" s="2">
        <f t="shared" si="3"/>
        <v>10.3385</v>
      </c>
    </row>
    <row r="62" spans="1:10">
      <c r="A62" s="1">
        <v>94</v>
      </c>
      <c r="B62" s="1">
        <v>1.5</v>
      </c>
      <c r="C62" s="1">
        <v>1.3</v>
      </c>
      <c r="D62" s="2">
        <f t="shared" si="0"/>
        <v>1.4</v>
      </c>
      <c r="E62" s="2">
        <f t="shared" si="1"/>
        <v>9.3379999999999992</v>
      </c>
      <c r="F62" s="1">
        <v>146</v>
      </c>
      <c r="G62" s="1">
        <v>1.4</v>
      </c>
      <c r="H62" s="1">
        <v>1.1000000000000001</v>
      </c>
      <c r="I62" s="2">
        <f t="shared" si="2"/>
        <v>1.25</v>
      </c>
      <c r="J62" s="2">
        <f t="shared" si="3"/>
        <v>8.3375000000000004</v>
      </c>
    </row>
    <row r="63" spans="1:10">
      <c r="A63" s="1">
        <v>95</v>
      </c>
      <c r="B63" s="1">
        <v>1.2</v>
      </c>
      <c r="C63" s="1">
        <v>1</v>
      </c>
      <c r="D63" s="2">
        <f t="shared" si="0"/>
        <v>1.1000000000000001</v>
      </c>
      <c r="E63" s="2">
        <f t="shared" si="1"/>
        <v>7.3370000000000006</v>
      </c>
      <c r="F63" s="1">
        <v>147</v>
      </c>
      <c r="G63" s="1">
        <v>1.1000000000000001</v>
      </c>
      <c r="H63" s="1">
        <v>1</v>
      </c>
      <c r="I63" s="2">
        <f t="shared" si="2"/>
        <v>1.05</v>
      </c>
      <c r="J63" s="2">
        <f t="shared" si="3"/>
        <v>7.0034999999999998</v>
      </c>
    </row>
    <row r="64" spans="1:10">
      <c r="A64" s="1">
        <v>96</v>
      </c>
      <c r="B64" s="1">
        <v>1.2</v>
      </c>
      <c r="C64" s="1">
        <v>1.1000000000000001</v>
      </c>
      <c r="D64" s="2">
        <f t="shared" si="0"/>
        <v>1.1499999999999999</v>
      </c>
      <c r="E64" s="2">
        <f t="shared" si="1"/>
        <v>7.6704999999999997</v>
      </c>
      <c r="F64" s="1">
        <v>148</v>
      </c>
      <c r="G64" s="1">
        <v>1.1000000000000001</v>
      </c>
      <c r="H64" s="1">
        <v>1</v>
      </c>
      <c r="I64" s="2">
        <f t="shared" si="2"/>
        <v>1.05</v>
      </c>
      <c r="J64" s="2">
        <f t="shared" si="3"/>
        <v>7.0034999999999998</v>
      </c>
    </row>
    <row r="65" spans="1:10">
      <c r="A65" s="1">
        <v>97</v>
      </c>
      <c r="B65" s="1">
        <v>1.2</v>
      </c>
      <c r="C65" s="1">
        <v>1.1000000000000001</v>
      </c>
      <c r="D65" s="2">
        <f t="shared" si="0"/>
        <v>1.1499999999999999</v>
      </c>
      <c r="E65" s="2">
        <f t="shared" si="1"/>
        <v>7.6704999999999997</v>
      </c>
      <c r="F65" s="1">
        <v>149</v>
      </c>
      <c r="G65" s="1">
        <v>1</v>
      </c>
      <c r="H65" s="1">
        <v>1</v>
      </c>
      <c r="I65" s="2">
        <f t="shared" si="2"/>
        <v>1</v>
      </c>
      <c r="J65" s="2">
        <f t="shared" si="3"/>
        <v>6.67</v>
      </c>
    </row>
    <row r="66" spans="1:10">
      <c r="A66" s="1">
        <v>98</v>
      </c>
      <c r="B66" s="1">
        <v>1.5</v>
      </c>
      <c r="C66" s="1">
        <v>1.5</v>
      </c>
      <c r="D66" s="2">
        <f t="shared" si="0"/>
        <v>1.5</v>
      </c>
      <c r="E66" s="2">
        <f t="shared" si="1"/>
        <v>10.004999999999999</v>
      </c>
      <c r="F66" s="1">
        <v>150</v>
      </c>
      <c r="G66" s="1">
        <v>1.2</v>
      </c>
      <c r="H66" s="1">
        <v>1.1000000000000001</v>
      </c>
      <c r="I66" s="2">
        <f t="shared" si="2"/>
        <v>1.1499999999999999</v>
      </c>
      <c r="J66" s="2">
        <f t="shared" si="3"/>
        <v>7.6704999999999997</v>
      </c>
    </row>
    <row r="67" spans="1:10">
      <c r="A67" s="1">
        <v>99</v>
      </c>
      <c r="B67" s="1">
        <v>1.3</v>
      </c>
      <c r="C67" s="1">
        <v>1.3</v>
      </c>
      <c r="D67" s="2">
        <f t="shared" si="0"/>
        <v>1.3</v>
      </c>
      <c r="E67" s="2">
        <f t="shared" si="1"/>
        <v>8.6709999999999994</v>
      </c>
      <c r="F67" s="1">
        <v>151</v>
      </c>
      <c r="G67" s="1">
        <v>1.2</v>
      </c>
      <c r="H67" s="1">
        <v>1.1000000000000001</v>
      </c>
      <c r="I67" s="2">
        <f t="shared" si="2"/>
        <v>1.1499999999999999</v>
      </c>
      <c r="J67" s="2">
        <f t="shared" si="3"/>
        <v>7.6704999999999997</v>
      </c>
    </row>
    <row r="68" spans="1:10">
      <c r="A68" s="1">
        <v>100</v>
      </c>
      <c r="B68" s="1">
        <v>1.2</v>
      </c>
      <c r="C68" s="1">
        <v>1.1000000000000001</v>
      </c>
      <c r="D68" s="2">
        <f t="shared" si="0"/>
        <v>1.1499999999999999</v>
      </c>
      <c r="E68" s="2">
        <f t="shared" si="1"/>
        <v>7.6704999999999997</v>
      </c>
      <c r="F68" s="1">
        <v>152</v>
      </c>
      <c r="G68" s="1">
        <v>1.2</v>
      </c>
      <c r="H68" s="1">
        <v>1.1000000000000001</v>
      </c>
      <c r="I68" s="2">
        <f t="shared" si="2"/>
        <v>1.1499999999999999</v>
      </c>
      <c r="J68" s="2">
        <f t="shared" si="3"/>
        <v>7.6704999999999997</v>
      </c>
    </row>
    <row r="69" spans="1:10">
      <c r="A69" s="1">
        <v>101</v>
      </c>
      <c r="B69" s="1">
        <v>1.1000000000000001</v>
      </c>
      <c r="C69" s="1">
        <v>1</v>
      </c>
      <c r="D69" s="2">
        <f t="shared" si="0"/>
        <v>1.05</v>
      </c>
      <c r="E69" s="2">
        <f t="shared" si="1"/>
        <v>7.0034999999999998</v>
      </c>
      <c r="F69" s="1">
        <v>153</v>
      </c>
      <c r="G69" s="1">
        <v>1.1000000000000001</v>
      </c>
      <c r="H69" s="1">
        <v>1</v>
      </c>
      <c r="I69" s="2">
        <f t="shared" si="2"/>
        <v>1.05</v>
      </c>
      <c r="J69" s="2">
        <f t="shared" si="3"/>
        <v>7.0034999999999998</v>
      </c>
    </row>
    <row r="70" spans="1:10">
      <c r="A70" s="1">
        <v>102</v>
      </c>
      <c r="B70" s="1">
        <v>1</v>
      </c>
      <c r="C70" s="1">
        <v>1</v>
      </c>
      <c r="D70" s="2">
        <f t="shared" si="0"/>
        <v>1</v>
      </c>
      <c r="E70" s="2">
        <f t="shared" si="1"/>
        <v>6.67</v>
      </c>
      <c r="F70" s="1">
        <v>154</v>
      </c>
      <c r="G70" s="1">
        <v>1</v>
      </c>
      <c r="H70" s="1">
        <v>1</v>
      </c>
      <c r="I70" s="2">
        <f t="shared" si="2"/>
        <v>1</v>
      </c>
      <c r="J70" s="2">
        <f t="shared" si="3"/>
        <v>6.67</v>
      </c>
    </row>
    <row r="71" spans="1:10">
      <c r="A71" s="1">
        <v>103</v>
      </c>
      <c r="B71" s="1">
        <v>1.1000000000000001</v>
      </c>
      <c r="C71" s="1">
        <v>1</v>
      </c>
      <c r="D71" s="2">
        <f t="shared" si="0"/>
        <v>1.05</v>
      </c>
      <c r="E71" s="2">
        <f t="shared" si="1"/>
        <v>7.0034999999999998</v>
      </c>
      <c r="F71" s="1">
        <v>155</v>
      </c>
      <c r="G71" s="1">
        <v>1.3</v>
      </c>
      <c r="H71" s="1">
        <v>1.1000000000000001</v>
      </c>
      <c r="I71" s="2">
        <f t="shared" si="2"/>
        <v>1.2000000000000002</v>
      </c>
      <c r="J71" s="2">
        <f t="shared" si="3"/>
        <v>8.0040000000000013</v>
      </c>
    </row>
    <row r="72" spans="1:10">
      <c r="A72" s="1">
        <v>104</v>
      </c>
      <c r="B72" s="1">
        <v>1.2</v>
      </c>
      <c r="C72" s="1">
        <v>1.1000000000000001</v>
      </c>
      <c r="D72" s="2">
        <f t="shared" si="0"/>
        <v>1.1499999999999999</v>
      </c>
      <c r="E72" s="2">
        <f t="shared" si="1"/>
        <v>7.6704999999999997</v>
      </c>
      <c r="F72" s="1">
        <v>156</v>
      </c>
      <c r="G72" s="1">
        <v>1.3</v>
      </c>
      <c r="H72" s="1">
        <v>1.2</v>
      </c>
      <c r="I72" s="2">
        <f t="shared" si="2"/>
        <v>1.25</v>
      </c>
      <c r="J72" s="2">
        <f t="shared" si="3"/>
        <v>8.3375000000000004</v>
      </c>
    </row>
    <row r="73" spans="1:10">
      <c r="A73" s="1">
        <v>105</v>
      </c>
      <c r="B73" s="1">
        <v>1.2</v>
      </c>
      <c r="C73" s="1">
        <v>1.1000000000000001</v>
      </c>
      <c r="D73" s="2">
        <f t="shared" si="0"/>
        <v>1.1499999999999999</v>
      </c>
      <c r="E73" s="2">
        <f t="shared" si="1"/>
        <v>7.6704999999999997</v>
      </c>
      <c r="F73" s="1">
        <v>157</v>
      </c>
      <c r="G73" s="1">
        <v>1.5</v>
      </c>
      <c r="H73" s="1">
        <v>1.3</v>
      </c>
      <c r="I73" s="2">
        <f t="shared" si="2"/>
        <v>1.4</v>
      </c>
      <c r="J73" s="2">
        <f t="shared" si="3"/>
        <v>9.3379999999999992</v>
      </c>
    </row>
    <row r="74" spans="1:10">
      <c r="A74" s="1">
        <v>106</v>
      </c>
      <c r="B74" s="1">
        <v>1.7</v>
      </c>
      <c r="C74" s="1">
        <v>1.5</v>
      </c>
      <c r="D74" s="2">
        <f t="shared" si="0"/>
        <v>1.6</v>
      </c>
      <c r="E74" s="2">
        <f t="shared" si="1"/>
        <v>10.672000000000001</v>
      </c>
      <c r="F74" s="1">
        <v>158</v>
      </c>
      <c r="G74" s="1">
        <v>1.7</v>
      </c>
      <c r="H74" s="1">
        <v>1.6</v>
      </c>
      <c r="I74" s="2">
        <f t="shared" si="2"/>
        <v>1.65</v>
      </c>
      <c r="J74" s="2">
        <f t="shared" si="3"/>
        <v>11.0055</v>
      </c>
    </row>
    <row r="75" spans="1:10">
      <c r="A75" s="1">
        <v>107</v>
      </c>
      <c r="B75" s="1">
        <v>1.5</v>
      </c>
      <c r="C75" s="1">
        <v>1.3</v>
      </c>
      <c r="D75" s="2">
        <f t="shared" ref="D75:D109" si="4">(B75+C75)/2</f>
        <v>1.4</v>
      </c>
      <c r="E75" s="2">
        <f t="shared" ref="E75:E109" si="5">D75*6.67</f>
        <v>9.3379999999999992</v>
      </c>
      <c r="F75" s="1">
        <v>159</v>
      </c>
      <c r="G75" s="1">
        <v>1.5</v>
      </c>
      <c r="H75" s="1">
        <v>1.3</v>
      </c>
      <c r="I75" s="2">
        <f t="shared" ref="I75:I109" si="6">(G75+H75)/2</f>
        <v>1.4</v>
      </c>
      <c r="J75" s="2">
        <f t="shared" ref="J75:J109" si="7">I75*6.67</f>
        <v>9.3379999999999992</v>
      </c>
    </row>
    <row r="76" spans="1:10">
      <c r="A76" s="1">
        <v>108</v>
      </c>
      <c r="B76" s="1">
        <v>1.2</v>
      </c>
      <c r="C76" s="1">
        <v>1.1000000000000001</v>
      </c>
      <c r="D76" s="2">
        <f t="shared" si="4"/>
        <v>1.1499999999999999</v>
      </c>
      <c r="E76" s="2">
        <f t="shared" si="5"/>
        <v>7.6704999999999997</v>
      </c>
      <c r="F76" s="1">
        <v>160</v>
      </c>
      <c r="G76" s="1">
        <v>1.2</v>
      </c>
      <c r="H76" s="1">
        <v>1.1000000000000001</v>
      </c>
      <c r="I76" s="2">
        <f t="shared" si="6"/>
        <v>1.1499999999999999</v>
      </c>
      <c r="J76" s="2">
        <f t="shared" si="7"/>
        <v>7.6704999999999997</v>
      </c>
    </row>
    <row r="77" spans="1:10">
      <c r="A77" s="1">
        <v>109</v>
      </c>
      <c r="B77" s="1">
        <v>1.4</v>
      </c>
      <c r="C77" s="1">
        <v>1.1000000000000001</v>
      </c>
      <c r="D77" s="2">
        <f t="shared" si="4"/>
        <v>1.25</v>
      </c>
      <c r="E77" s="2">
        <f t="shared" si="5"/>
        <v>8.3375000000000004</v>
      </c>
      <c r="F77" s="1">
        <v>161</v>
      </c>
      <c r="G77" s="1">
        <v>1.4</v>
      </c>
      <c r="H77" s="1">
        <v>1.3</v>
      </c>
      <c r="I77" s="2">
        <f t="shared" si="6"/>
        <v>1.35</v>
      </c>
      <c r="J77" s="2">
        <f t="shared" si="7"/>
        <v>9.0045000000000002</v>
      </c>
    </row>
    <row r="78" spans="1:10">
      <c r="A78" s="1">
        <v>110</v>
      </c>
      <c r="B78" s="1">
        <v>1.9</v>
      </c>
      <c r="C78" s="1">
        <v>1</v>
      </c>
      <c r="D78" s="2">
        <f t="shared" si="4"/>
        <v>1.45</v>
      </c>
      <c r="E78" s="2">
        <f t="shared" si="5"/>
        <v>9.6715</v>
      </c>
      <c r="F78" s="1">
        <v>162</v>
      </c>
      <c r="G78" s="1">
        <v>1.6</v>
      </c>
      <c r="H78" s="1">
        <v>1.3</v>
      </c>
      <c r="I78" s="2">
        <f t="shared" si="6"/>
        <v>1.4500000000000002</v>
      </c>
      <c r="J78" s="2">
        <f t="shared" si="7"/>
        <v>9.6715000000000018</v>
      </c>
    </row>
    <row r="79" spans="1:10">
      <c r="A79" s="1">
        <v>111</v>
      </c>
      <c r="B79" s="1">
        <v>1.9</v>
      </c>
      <c r="C79" s="1">
        <v>1</v>
      </c>
      <c r="D79" s="2">
        <f t="shared" si="4"/>
        <v>1.45</v>
      </c>
      <c r="E79" s="2">
        <f t="shared" si="5"/>
        <v>9.6715</v>
      </c>
      <c r="F79" s="1">
        <v>163</v>
      </c>
      <c r="G79" s="1">
        <v>1.5</v>
      </c>
      <c r="H79" s="1">
        <v>1.1000000000000001</v>
      </c>
      <c r="I79" s="2">
        <f t="shared" si="6"/>
        <v>1.3</v>
      </c>
      <c r="J79" s="2">
        <f t="shared" si="7"/>
        <v>8.6709999999999994</v>
      </c>
    </row>
    <row r="80" spans="1:10">
      <c r="A80" s="1">
        <v>112</v>
      </c>
      <c r="B80" s="1">
        <v>1.4</v>
      </c>
      <c r="C80" s="1">
        <v>1.1000000000000001</v>
      </c>
      <c r="D80" s="2">
        <f t="shared" si="4"/>
        <v>1.25</v>
      </c>
      <c r="E80" s="2">
        <f t="shared" si="5"/>
        <v>8.3375000000000004</v>
      </c>
      <c r="F80" s="1">
        <v>164</v>
      </c>
      <c r="G80" s="1">
        <v>1.2</v>
      </c>
      <c r="H80" s="1">
        <v>1.1000000000000001</v>
      </c>
      <c r="I80" s="2">
        <f t="shared" si="6"/>
        <v>1.1499999999999999</v>
      </c>
      <c r="J80" s="2">
        <f t="shared" si="7"/>
        <v>7.6704999999999997</v>
      </c>
    </row>
    <row r="81" spans="1:10">
      <c r="A81" s="1">
        <v>113</v>
      </c>
      <c r="B81" s="1">
        <v>1.1000000000000001</v>
      </c>
      <c r="C81" s="1">
        <v>1.1000000000000001</v>
      </c>
      <c r="D81" s="2">
        <f t="shared" si="4"/>
        <v>1.1000000000000001</v>
      </c>
      <c r="E81" s="2">
        <f t="shared" si="5"/>
        <v>7.3370000000000006</v>
      </c>
      <c r="F81" s="1">
        <v>165</v>
      </c>
      <c r="G81" s="1">
        <v>1.5</v>
      </c>
      <c r="H81" s="1">
        <v>1.1000000000000001</v>
      </c>
      <c r="I81" s="2">
        <f t="shared" si="6"/>
        <v>1.3</v>
      </c>
      <c r="J81" s="2">
        <f t="shared" si="7"/>
        <v>8.6709999999999994</v>
      </c>
    </row>
    <row r="82" spans="1:10">
      <c r="A82" s="1">
        <v>114</v>
      </c>
      <c r="B82" s="1">
        <v>1.1000000000000001</v>
      </c>
      <c r="C82" s="1">
        <v>1.1000000000000001</v>
      </c>
      <c r="D82" s="2">
        <f t="shared" si="4"/>
        <v>1.1000000000000001</v>
      </c>
      <c r="E82" s="2">
        <f t="shared" si="5"/>
        <v>7.3370000000000006</v>
      </c>
      <c r="F82" s="1">
        <v>166</v>
      </c>
      <c r="G82" s="1">
        <v>1.8</v>
      </c>
      <c r="H82" s="1">
        <v>1.5</v>
      </c>
      <c r="I82" s="2">
        <f t="shared" si="6"/>
        <v>1.65</v>
      </c>
      <c r="J82" s="2">
        <f t="shared" si="7"/>
        <v>11.0055</v>
      </c>
    </row>
    <row r="83" spans="1:10">
      <c r="A83" s="1">
        <v>115</v>
      </c>
      <c r="B83" s="1">
        <v>1.5</v>
      </c>
      <c r="C83" s="1">
        <v>1.4</v>
      </c>
      <c r="D83" s="2">
        <f t="shared" si="4"/>
        <v>1.45</v>
      </c>
      <c r="E83" s="2">
        <f t="shared" si="5"/>
        <v>9.6715</v>
      </c>
      <c r="F83" s="1">
        <v>167</v>
      </c>
      <c r="G83" s="1">
        <v>1.4</v>
      </c>
      <c r="H83" s="1">
        <v>1.1000000000000001</v>
      </c>
      <c r="I83" s="2">
        <f t="shared" si="6"/>
        <v>1.25</v>
      </c>
      <c r="J83" s="2">
        <f t="shared" si="7"/>
        <v>8.3375000000000004</v>
      </c>
    </row>
    <row r="84" spans="1:10">
      <c r="A84" s="1">
        <v>116</v>
      </c>
      <c r="B84" s="1">
        <v>1.3</v>
      </c>
      <c r="C84" s="1">
        <v>1.1000000000000001</v>
      </c>
      <c r="D84" s="2">
        <f t="shared" si="4"/>
        <v>1.2000000000000002</v>
      </c>
      <c r="E84" s="2">
        <f t="shared" si="5"/>
        <v>8.0040000000000013</v>
      </c>
      <c r="F84" s="1">
        <v>168</v>
      </c>
      <c r="G84" s="1">
        <v>1.2</v>
      </c>
      <c r="H84" s="1">
        <v>1.1000000000000001</v>
      </c>
      <c r="I84" s="2">
        <f t="shared" si="6"/>
        <v>1.1499999999999999</v>
      </c>
      <c r="J84" s="2">
        <f t="shared" si="7"/>
        <v>7.6704999999999997</v>
      </c>
    </row>
    <row r="85" spans="1:10">
      <c r="A85" s="1">
        <v>117</v>
      </c>
      <c r="B85" s="1">
        <v>1.1000000000000001</v>
      </c>
      <c r="C85" s="1">
        <v>1.1000000000000001</v>
      </c>
      <c r="D85" s="2">
        <f t="shared" si="4"/>
        <v>1.1000000000000001</v>
      </c>
      <c r="E85" s="2">
        <f t="shared" si="5"/>
        <v>7.3370000000000006</v>
      </c>
      <c r="F85" s="1">
        <v>169</v>
      </c>
      <c r="G85" s="1">
        <v>1.2</v>
      </c>
      <c r="H85" s="1">
        <v>1</v>
      </c>
      <c r="I85" s="2">
        <f t="shared" si="6"/>
        <v>1.1000000000000001</v>
      </c>
      <c r="J85" s="2">
        <f t="shared" si="7"/>
        <v>7.3370000000000006</v>
      </c>
    </row>
    <row r="86" spans="1:10">
      <c r="A86" s="1">
        <v>118</v>
      </c>
      <c r="B86" s="1">
        <v>1.4</v>
      </c>
      <c r="C86" s="1">
        <v>1.3</v>
      </c>
      <c r="D86" s="2">
        <f t="shared" si="4"/>
        <v>1.35</v>
      </c>
      <c r="E86" s="2">
        <f t="shared" si="5"/>
        <v>9.0045000000000002</v>
      </c>
      <c r="F86" s="1">
        <v>170</v>
      </c>
      <c r="G86" s="1">
        <v>1</v>
      </c>
      <c r="H86" s="1">
        <v>1</v>
      </c>
      <c r="I86" s="2">
        <f t="shared" si="6"/>
        <v>1</v>
      </c>
      <c r="J86" s="2">
        <f t="shared" si="7"/>
        <v>6.67</v>
      </c>
    </row>
    <row r="87" spans="1:10">
      <c r="A87" s="1">
        <v>119</v>
      </c>
      <c r="B87" s="1">
        <v>1.5</v>
      </c>
      <c r="C87" s="1">
        <v>1.2</v>
      </c>
      <c r="D87" s="2">
        <f t="shared" si="4"/>
        <v>1.35</v>
      </c>
      <c r="E87" s="2">
        <f t="shared" si="5"/>
        <v>9.0045000000000002</v>
      </c>
      <c r="F87" s="1">
        <v>171</v>
      </c>
      <c r="G87" s="1">
        <v>1.3</v>
      </c>
      <c r="H87" s="1">
        <v>1.2</v>
      </c>
      <c r="I87" s="2">
        <f t="shared" si="6"/>
        <v>1.25</v>
      </c>
      <c r="J87" s="2">
        <f t="shared" si="7"/>
        <v>8.3375000000000004</v>
      </c>
    </row>
    <row r="88" spans="1:10">
      <c r="A88" s="1">
        <v>120</v>
      </c>
      <c r="B88" s="1">
        <v>1.4</v>
      </c>
      <c r="C88" s="1">
        <v>1.3</v>
      </c>
      <c r="D88" s="2">
        <f t="shared" si="4"/>
        <v>1.35</v>
      </c>
      <c r="E88" s="2">
        <f t="shared" si="5"/>
        <v>9.0045000000000002</v>
      </c>
      <c r="F88" s="1">
        <v>172</v>
      </c>
      <c r="G88" s="1">
        <v>1.1000000000000001</v>
      </c>
      <c r="H88" s="1">
        <v>1</v>
      </c>
      <c r="I88" s="2">
        <f t="shared" si="6"/>
        <v>1.05</v>
      </c>
      <c r="J88" s="2">
        <f t="shared" si="7"/>
        <v>7.0034999999999998</v>
      </c>
    </row>
    <row r="89" spans="1:10">
      <c r="A89" s="1">
        <v>121</v>
      </c>
      <c r="B89" s="1">
        <v>1</v>
      </c>
      <c r="C89" s="1">
        <v>1</v>
      </c>
      <c r="D89" s="2">
        <f t="shared" si="4"/>
        <v>1</v>
      </c>
      <c r="E89" s="2">
        <f t="shared" si="5"/>
        <v>6.67</v>
      </c>
      <c r="F89" s="1">
        <v>173</v>
      </c>
      <c r="G89" s="1">
        <v>1</v>
      </c>
      <c r="H89" s="1">
        <v>1</v>
      </c>
      <c r="I89" s="2">
        <f t="shared" si="6"/>
        <v>1</v>
      </c>
      <c r="J89" s="2">
        <f t="shared" si="7"/>
        <v>6.67</v>
      </c>
    </row>
    <row r="90" spans="1:10">
      <c r="A90" s="1">
        <v>122</v>
      </c>
      <c r="B90" s="1">
        <v>1.1000000000000001</v>
      </c>
      <c r="C90" s="1">
        <v>1.1000000000000001</v>
      </c>
      <c r="D90" s="2">
        <f t="shared" si="4"/>
        <v>1.1000000000000001</v>
      </c>
      <c r="E90" s="2">
        <f t="shared" si="5"/>
        <v>7.3370000000000006</v>
      </c>
      <c r="F90" s="1">
        <v>174</v>
      </c>
      <c r="G90" s="1">
        <v>1.5</v>
      </c>
      <c r="H90" s="1">
        <v>1.5</v>
      </c>
      <c r="I90" s="2">
        <f t="shared" si="6"/>
        <v>1.5</v>
      </c>
      <c r="J90" s="2">
        <f t="shared" si="7"/>
        <v>10.004999999999999</v>
      </c>
    </row>
    <row r="91" spans="1:10">
      <c r="A91" s="1">
        <v>123</v>
      </c>
      <c r="B91" s="1">
        <v>1.5</v>
      </c>
      <c r="C91" s="1">
        <v>1.2</v>
      </c>
      <c r="D91" s="2">
        <f t="shared" si="4"/>
        <v>1.35</v>
      </c>
      <c r="E91" s="2">
        <f t="shared" si="5"/>
        <v>9.0045000000000002</v>
      </c>
      <c r="F91" s="1">
        <v>175</v>
      </c>
      <c r="G91" s="1">
        <v>1.8</v>
      </c>
      <c r="H91" s="1">
        <v>1.6</v>
      </c>
      <c r="I91" s="2">
        <f t="shared" si="6"/>
        <v>1.7000000000000002</v>
      </c>
      <c r="J91" s="2">
        <f t="shared" si="7"/>
        <v>11.339</v>
      </c>
    </row>
    <row r="92" spans="1:10">
      <c r="A92" s="1">
        <v>124</v>
      </c>
      <c r="B92" s="1">
        <v>1.2</v>
      </c>
      <c r="C92" s="1">
        <v>1.2</v>
      </c>
      <c r="D92" s="2">
        <f t="shared" si="4"/>
        <v>1.2</v>
      </c>
      <c r="E92" s="2">
        <f t="shared" si="5"/>
        <v>8.0039999999999996</v>
      </c>
      <c r="F92" s="1">
        <v>176</v>
      </c>
      <c r="G92" s="1">
        <v>1.1000000000000001</v>
      </c>
      <c r="H92" s="1">
        <v>1.1000000000000001</v>
      </c>
      <c r="I92" s="2">
        <f t="shared" si="6"/>
        <v>1.1000000000000001</v>
      </c>
      <c r="J92" s="2">
        <f t="shared" si="7"/>
        <v>7.3370000000000006</v>
      </c>
    </row>
    <row r="93" spans="1:10">
      <c r="A93" s="1">
        <v>125</v>
      </c>
      <c r="B93" s="1">
        <v>1.1000000000000001</v>
      </c>
      <c r="C93" s="1">
        <v>1</v>
      </c>
      <c r="D93" s="2">
        <f t="shared" si="4"/>
        <v>1.05</v>
      </c>
      <c r="E93" s="2">
        <f t="shared" si="5"/>
        <v>7.0034999999999998</v>
      </c>
      <c r="F93" s="1">
        <v>177</v>
      </c>
      <c r="G93" s="1">
        <v>1.5</v>
      </c>
      <c r="H93" s="1">
        <v>1.2</v>
      </c>
      <c r="I93" s="2">
        <f t="shared" si="6"/>
        <v>1.35</v>
      </c>
      <c r="J93" s="2">
        <f t="shared" si="7"/>
        <v>9.0045000000000002</v>
      </c>
    </row>
    <row r="94" spans="1:10">
      <c r="A94" s="1">
        <v>126</v>
      </c>
      <c r="B94" s="1">
        <v>1.5</v>
      </c>
      <c r="C94" s="1">
        <v>1.2</v>
      </c>
      <c r="D94" s="2">
        <f t="shared" si="4"/>
        <v>1.35</v>
      </c>
      <c r="E94" s="2">
        <f t="shared" si="5"/>
        <v>9.0045000000000002</v>
      </c>
      <c r="F94" s="1">
        <v>178</v>
      </c>
      <c r="G94" s="1">
        <v>1.1000000000000001</v>
      </c>
      <c r="H94" s="1">
        <v>1</v>
      </c>
      <c r="I94" s="2">
        <f t="shared" si="6"/>
        <v>1.05</v>
      </c>
      <c r="J94" s="2">
        <f t="shared" si="7"/>
        <v>7.0034999999999998</v>
      </c>
    </row>
    <row r="95" spans="1:10">
      <c r="A95" s="1">
        <v>127</v>
      </c>
      <c r="B95" s="1">
        <v>1.6</v>
      </c>
      <c r="C95" s="1">
        <v>1.3</v>
      </c>
      <c r="D95" s="2">
        <f t="shared" si="4"/>
        <v>1.4500000000000002</v>
      </c>
      <c r="E95" s="2">
        <f t="shared" si="5"/>
        <v>9.6715000000000018</v>
      </c>
      <c r="F95" s="1">
        <v>179</v>
      </c>
      <c r="G95" s="1">
        <v>1.4</v>
      </c>
      <c r="H95" s="1">
        <v>1.3</v>
      </c>
      <c r="I95" s="2">
        <f t="shared" si="6"/>
        <v>1.35</v>
      </c>
      <c r="J95" s="2">
        <f t="shared" si="7"/>
        <v>9.0045000000000002</v>
      </c>
    </row>
    <row r="96" spans="1:10">
      <c r="A96" s="1">
        <v>128</v>
      </c>
      <c r="B96" s="1">
        <v>1.2</v>
      </c>
      <c r="C96" s="1">
        <v>1.1000000000000001</v>
      </c>
      <c r="D96" s="2">
        <f t="shared" si="4"/>
        <v>1.1499999999999999</v>
      </c>
      <c r="E96" s="2">
        <f t="shared" si="5"/>
        <v>7.6704999999999997</v>
      </c>
      <c r="F96" s="1">
        <v>180</v>
      </c>
      <c r="G96" s="1">
        <v>1.2</v>
      </c>
      <c r="H96" s="1">
        <v>1.2</v>
      </c>
      <c r="I96" s="2">
        <f t="shared" si="6"/>
        <v>1.2</v>
      </c>
      <c r="J96" s="2">
        <f t="shared" si="7"/>
        <v>8.0039999999999996</v>
      </c>
    </row>
    <row r="97" spans="1:10">
      <c r="A97" s="1">
        <v>129</v>
      </c>
      <c r="B97" s="1">
        <v>1.1000000000000001</v>
      </c>
      <c r="C97" s="1">
        <v>1.1000000000000001</v>
      </c>
      <c r="D97" s="2">
        <f t="shared" si="4"/>
        <v>1.1000000000000001</v>
      </c>
      <c r="E97" s="2">
        <f t="shared" si="5"/>
        <v>7.3370000000000006</v>
      </c>
      <c r="F97" s="1">
        <v>181</v>
      </c>
      <c r="G97" s="1">
        <v>1.2</v>
      </c>
      <c r="H97" s="1">
        <v>1.1000000000000001</v>
      </c>
      <c r="I97" s="2">
        <f t="shared" si="6"/>
        <v>1.1499999999999999</v>
      </c>
      <c r="J97" s="2">
        <f t="shared" si="7"/>
        <v>7.6704999999999997</v>
      </c>
    </row>
    <row r="98" spans="1:10">
      <c r="A98" s="1">
        <v>130</v>
      </c>
      <c r="B98" s="1">
        <v>1.5</v>
      </c>
      <c r="C98" s="1">
        <v>1.3</v>
      </c>
      <c r="D98" s="2">
        <f t="shared" si="4"/>
        <v>1.4</v>
      </c>
      <c r="E98" s="2">
        <f t="shared" si="5"/>
        <v>9.3379999999999992</v>
      </c>
      <c r="F98" s="1">
        <v>182</v>
      </c>
      <c r="G98" s="1">
        <v>1.2</v>
      </c>
      <c r="H98" s="1">
        <v>1</v>
      </c>
      <c r="I98" s="2">
        <f t="shared" si="6"/>
        <v>1.1000000000000001</v>
      </c>
      <c r="J98" s="2">
        <f t="shared" si="7"/>
        <v>7.3370000000000006</v>
      </c>
    </row>
    <row r="99" spans="1:10">
      <c r="A99" s="1">
        <v>131</v>
      </c>
      <c r="B99" s="1">
        <v>1.2</v>
      </c>
      <c r="C99" s="1">
        <v>1.1000000000000001</v>
      </c>
      <c r="D99" s="2">
        <f t="shared" si="4"/>
        <v>1.1499999999999999</v>
      </c>
      <c r="E99" s="2">
        <f t="shared" si="5"/>
        <v>7.6704999999999997</v>
      </c>
      <c r="F99" s="1">
        <v>183</v>
      </c>
      <c r="G99" s="1">
        <v>1.1000000000000001</v>
      </c>
      <c r="H99" s="1">
        <v>1</v>
      </c>
      <c r="I99" s="2">
        <f t="shared" si="6"/>
        <v>1.05</v>
      </c>
      <c r="J99" s="2">
        <f t="shared" si="7"/>
        <v>7.0034999999999998</v>
      </c>
    </row>
    <row r="100" spans="1:10">
      <c r="A100" s="1">
        <v>132</v>
      </c>
      <c r="B100" s="1">
        <v>1.3</v>
      </c>
      <c r="C100" s="1">
        <v>1.2</v>
      </c>
      <c r="D100" s="2">
        <f t="shared" si="4"/>
        <v>1.25</v>
      </c>
      <c r="E100" s="2">
        <f t="shared" si="5"/>
        <v>8.3375000000000004</v>
      </c>
      <c r="F100" s="1">
        <v>184</v>
      </c>
      <c r="G100" s="1">
        <v>1.1000000000000001</v>
      </c>
      <c r="H100" s="1">
        <v>1</v>
      </c>
      <c r="I100" s="2">
        <f t="shared" si="6"/>
        <v>1.05</v>
      </c>
      <c r="J100" s="2">
        <f t="shared" si="7"/>
        <v>7.0034999999999998</v>
      </c>
    </row>
    <row r="101" spans="1:10">
      <c r="A101" s="1">
        <v>133</v>
      </c>
      <c r="B101" s="1">
        <v>1.1000000000000001</v>
      </c>
      <c r="C101" s="1">
        <v>1.1000000000000001</v>
      </c>
      <c r="D101" s="2">
        <f t="shared" si="4"/>
        <v>1.1000000000000001</v>
      </c>
      <c r="E101" s="2">
        <f t="shared" si="5"/>
        <v>7.3370000000000006</v>
      </c>
      <c r="F101" s="1">
        <v>185</v>
      </c>
      <c r="G101" s="1">
        <v>1.3</v>
      </c>
      <c r="H101" s="1">
        <v>1.1000000000000001</v>
      </c>
      <c r="I101" s="2">
        <f t="shared" si="6"/>
        <v>1.2000000000000002</v>
      </c>
      <c r="J101" s="2">
        <f t="shared" si="7"/>
        <v>8.0040000000000013</v>
      </c>
    </row>
    <row r="102" spans="1:10">
      <c r="A102" s="1">
        <v>134</v>
      </c>
      <c r="B102" s="1">
        <v>1.5</v>
      </c>
      <c r="C102" s="1">
        <v>1.3</v>
      </c>
      <c r="D102" s="2">
        <f t="shared" si="4"/>
        <v>1.4</v>
      </c>
      <c r="E102" s="2">
        <f t="shared" si="5"/>
        <v>9.3379999999999992</v>
      </c>
      <c r="F102" s="1">
        <v>186</v>
      </c>
      <c r="G102" s="1">
        <v>1.2</v>
      </c>
      <c r="H102" s="1">
        <v>1</v>
      </c>
      <c r="I102" s="2">
        <f t="shared" si="6"/>
        <v>1.1000000000000001</v>
      </c>
      <c r="J102" s="2">
        <f t="shared" si="7"/>
        <v>7.3370000000000006</v>
      </c>
    </row>
    <row r="103" spans="1:10">
      <c r="A103" s="1">
        <v>187</v>
      </c>
      <c r="B103" s="1">
        <v>1</v>
      </c>
      <c r="C103" s="1">
        <v>1</v>
      </c>
      <c r="D103" s="2">
        <f t="shared" si="4"/>
        <v>1</v>
      </c>
      <c r="E103" s="2">
        <f t="shared" si="5"/>
        <v>6.67</v>
      </c>
      <c r="F103" s="1">
        <v>194</v>
      </c>
      <c r="G103" s="1">
        <v>1</v>
      </c>
      <c r="H103" s="1">
        <v>1</v>
      </c>
      <c r="I103" s="2">
        <f t="shared" si="6"/>
        <v>1</v>
      </c>
      <c r="J103" s="2">
        <f t="shared" si="7"/>
        <v>6.67</v>
      </c>
    </row>
    <row r="104" spans="1:10">
      <c r="A104" s="1">
        <v>188</v>
      </c>
      <c r="B104" s="1">
        <v>1.7</v>
      </c>
      <c r="C104" s="1">
        <v>1.7</v>
      </c>
      <c r="D104" s="2">
        <f t="shared" si="4"/>
        <v>1.7</v>
      </c>
      <c r="E104" s="2">
        <f t="shared" si="5"/>
        <v>11.339</v>
      </c>
      <c r="F104" s="1">
        <v>195</v>
      </c>
      <c r="G104" s="1">
        <v>1.1000000000000001</v>
      </c>
      <c r="H104" s="1">
        <v>1.1000000000000001</v>
      </c>
      <c r="I104" s="2">
        <f t="shared" si="6"/>
        <v>1.1000000000000001</v>
      </c>
      <c r="J104" s="2">
        <f t="shared" si="7"/>
        <v>7.3370000000000006</v>
      </c>
    </row>
    <row r="105" spans="1:10">
      <c r="A105" s="1">
        <v>189</v>
      </c>
      <c r="B105" s="1">
        <v>1.1000000000000001</v>
      </c>
      <c r="C105" s="1">
        <v>1.1000000000000001</v>
      </c>
      <c r="D105" s="2">
        <f t="shared" si="4"/>
        <v>1.1000000000000001</v>
      </c>
      <c r="E105" s="2">
        <f t="shared" si="5"/>
        <v>7.3370000000000006</v>
      </c>
      <c r="F105" s="1">
        <v>196</v>
      </c>
      <c r="G105" s="1">
        <v>1</v>
      </c>
      <c r="H105" s="1">
        <v>1</v>
      </c>
      <c r="I105" s="2">
        <f t="shared" si="6"/>
        <v>1</v>
      </c>
      <c r="J105" s="2">
        <f t="shared" si="7"/>
        <v>6.67</v>
      </c>
    </row>
    <row r="106" spans="1:10">
      <c r="A106" s="1">
        <v>190</v>
      </c>
      <c r="B106" s="1">
        <v>1.3</v>
      </c>
      <c r="C106" s="1">
        <v>1.1000000000000001</v>
      </c>
      <c r="D106" s="2">
        <f t="shared" si="4"/>
        <v>1.2000000000000002</v>
      </c>
      <c r="E106" s="2">
        <f t="shared" si="5"/>
        <v>8.0040000000000013</v>
      </c>
      <c r="F106" s="1">
        <v>197</v>
      </c>
      <c r="G106" s="1">
        <v>1.3</v>
      </c>
      <c r="H106" s="1">
        <v>1.2</v>
      </c>
      <c r="I106" s="2">
        <f t="shared" si="6"/>
        <v>1.25</v>
      </c>
      <c r="J106" s="2">
        <f t="shared" si="7"/>
        <v>8.3375000000000004</v>
      </c>
    </row>
    <row r="107" spans="1:10">
      <c r="A107" s="1">
        <v>191</v>
      </c>
      <c r="B107" s="1">
        <v>1.1000000000000001</v>
      </c>
      <c r="C107" s="1">
        <v>1</v>
      </c>
      <c r="D107" s="2">
        <f t="shared" si="4"/>
        <v>1.05</v>
      </c>
      <c r="E107" s="2">
        <f t="shared" si="5"/>
        <v>7.0034999999999998</v>
      </c>
      <c r="F107" s="1">
        <v>198</v>
      </c>
      <c r="G107" s="1">
        <v>1.6</v>
      </c>
      <c r="H107" s="1">
        <v>1.6</v>
      </c>
      <c r="I107" s="2">
        <f t="shared" si="6"/>
        <v>1.6</v>
      </c>
      <c r="J107" s="2">
        <f t="shared" si="7"/>
        <v>10.672000000000001</v>
      </c>
    </row>
    <row r="108" spans="1:10">
      <c r="A108" s="1">
        <v>192</v>
      </c>
      <c r="B108" s="1">
        <v>1.4</v>
      </c>
      <c r="C108" s="1">
        <v>1.2</v>
      </c>
      <c r="D108" s="2">
        <f t="shared" si="4"/>
        <v>1.2999999999999998</v>
      </c>
      <c r="E108" s="2">
        <f t="shared" si="5"/>
        <v>8.6709999999999994</v>
      </c>
      <c r="F108" s="1">
        <v>199</v>
      </c>
      <c r="G108" s="1">
        <v>1.1000000000000001</v>
      </c>
      <c r="H108" s="1">
        <v>1</v>
      </c>
      <c r="I108" s="2">
        <f t="shared" si="6"/>
        <v>1.05</v>
      </c>
      <c r="J108" s="2">
        <f t="shared" si="7"/>
        <v>7.0034999999999998</v>
      </c>
    </row>
    <row r="109" spans="1:10">
      <c r="A109" s="1">
        <v>193</v>
      </c>
      <c r="B109" s="1">
        <v>1.2</v>
      </c>
      <c r="C109" s="1">
        <v>1.1000000000000001</v>
      </c>
      <c r="D109" s="2">
        <f t="shared" si="4"/>
        <v>1.1499999999999999</v>
      </c>
      <c r="E109" s="2">
        <f t="shared" si="5"/>
        <v>7.6704999999999997</v>
      </c>
      <c r="F109" s="1">
        <v>200</v>
      </c>
      <c r="G109" s="1">
        <v>1</v>
      </c>
      <c r="H109" s="1">
        <v>1</v>
      </c>
      <c r="I109" s="2">
        <f t="shared" si="6"/>
        <v>1</v>
      </c>
      <c r="J109" s="2">
        <f t="shared" si="7"/>
        <v>6.67</v>
      </c>
    </row>
    <row r="110" spans="1:10">
      <c r="E110" s="18">
        <f>SUM(E10:E109)</f>
        <v>893.1129999999996</v>
      </c>
      <c r="J110" s="18">
        <f>SUM(J10:J109)</f>
        <v>830.74849999999958</v>
      </c>
    </row>
  </sheetData>
  <mergeCells count="8">
    <mergeCell ref="A1:J1"/>
    <mergeCell ref="A2:J2"/>
    <mergeCell ref="A3:B4"/>
    <mergeCell ref="C3:F3"/>
    <mergeCell ref="G3:H4"/>
    <mergeCell ref="I3:J4"/>
    <mergeCell ref="C4:D4"/>
    <mergeCell ref="E4:F4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M8" sqref="M8"/>
    </sheetView>
  </sheetViews>
  <sheetFormatPr defaultRowHeight="15"/>
  <cols>
    <col min="1" max="10" width="8.28515625" customWidth="1"/>
  </cols>
  <sheetData>
    <row r="1" spans="1:16" ht="15.75" thickBot="1">
      <c r="A1" s="48" t="s">
        <v>27</v>
      </c>
      <c r="B1" s="48"/>
      <c r="C1" s="48"/>
      <c r="D1" s="48"/>
      <c r="E1" s="48"/>
      <c r="F1" s="48"/>
      <c r="G1" s="48"/>
      <c r="H1" s="48"/>
      <c r="I1" s="48"/>
      <c r="J1" s="48"/>
    </row>
    <row r="2" spans="1:16" ht="15.75" thickBot="1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  <c r="L2" s="1" t="s">
        <v>38</v>
      </c>
      <c r="M2" s="1">
        <v>2.5</v>
      </c>
      <c r="O2" t="s">
        <v>49</v>
      </c>
      <c r="P2" t="s">
        <v>50</v>
      </c>
    </row>
    <row r="3" spans="1:16" ht="15.75" customHeight="1" thickBot="1">
      <c r="A3" s="56" t="s">
        <v>1</v>
      </c>
      <c r="B3" s="57"/>
      <c r="C3" s="53" t="s">
        <v>2</v>
      </c>
      <c r="D3" s="54"/>
      <c r="E3" s="54"/>
      <c r="F3" s="55"/>
      <c r="G3" s="60" t="s">
        <v>5</v>
      </c>
      <c r="H3" s="61"/>
      <c r="I3" s="60" t="s">
        <v>6</v>
      </c>
      <c r="J3" s="61"/>
      <c r="L3" s="1" t="s">
        <v>39</v>
      </c>
      <c r="M3" s="1">
        <v>47.5</v>
      </c>
      <c r="O3">
        <f>B7/(B7+D7+F7+H7+J7)</f>
        <v>2.5000000000000005E-2</v>
      </c>
      <c r="P3">
        <v>0</v>
      </c>
    </row>
    <row r="4" spans="1:16" ht="15.75" thickBot="1">
      <c r="A4" s="58"/>
      <c r="B4" s="59"/>
      <c r="C4" s="49" t="s">
        <v>3</v>
      </c>
      <c r="D4" s="51"/>
      <c r="E4" s="49" t="s">
        <v>4</v>
      </c>
      <c r="F4" s="51"/>
      <c r="G4" s="62"/>
      <c r="H4" s="63"/>
      <c r="I4" s="62"/>
      <c r="J4" s="63"/>
      <c r="L4" s="1" t="s">
        <v>40</v>
      </c>
      <c r="M4" s="1">
        <v>50</v>
      </c>
      <c r="O4">
        <f>D7/(B7+D7+F7+H7+J7)</f>
        <v>6.1000000000000006E-2</v>
      </c>
      <c r="P4">
        <f>O4*LN(O4)</f>
        <v>-0.17060976630333841</v>
      </c>
    </row>
    <row r="5" spans="1:16">
      <c r="A5" s="13" t="s">
        <v>7</v>
      </c>
      <c r="B5" s="14" t="s">
        <v>8</v>
      </c>
      <c r="C5" s="15" t="s">
        <v>7</v>
      </c>
      <c r="D5" s="16" t="s">
        <v>8</v>
      </c>
      <c r="E5" s="14" t="s">
        <v>7</v>
      </c>
      <c r="F5" s="14" t="s">
        <v>8</v>
      </c>
      <c r="G5" s="14" t="s">
        <v>7</v>
      </c>
      <c r="H5" s="14" t="s">
        <v>8</v>
      </c>
      <c r="I5" s="14" t="s">
        <v>7</v>
      </c>
      <c r="J5" s="15" t="s">
        <v>8</v>
      </c>
      <c r="L5" s="1" t="s">
        <v>35</v>
      </c>
      <c r="M5" s="1">
        <f>(E110+J110)/200</f>
        <v>9.8532575000000016</v>
      </c>
      <c r="O5">
        <f>F7/(B7+D7+F7+H7+J7)</f>
        <v>0.65600000000000003</v>
      </c>
      <c r="P5">
        <f>O5*LN(O5)</f>
        <v>-0.27656598546495947</v>
      </c>
    </row>
    <row r="6" spans="1:16">
      <c r="A6" s="47">
        <v>6</v>
      </c>
      <c r="B6" s="47"/>
      <c r="C6" s="47">
        <v>15</v>
      </c>
      <c r="D6" s="47"/>
      <c r="E6" s="47">
        <v>160</v>
      </c>
      <c r="F6" s="47"/>
      <c r="G6" s="47">
        <v>13</v>
      </c>
      <c r="H6" s="47"/>
      <c r="I6" s="47">
        <v>50</v>
      </c>
      <c r="J6" s="47"/>
      <c r="L6" s="1" t="s">
        <v>36</v>
      </c>
      <c r="M6" s="1">
        <v>2.4750000000000001</v>
      </c>
      <c r="O6">
        <f>H7/(B7+D7+F7+H7+J7)</f>
        <v>5.3000000000000005E-2</v>
      </c>
      <c r="P6">
        <f>O6*LN(O6)</f>
        <v>-0.15568555836779083</v>
      </c>
    </row>
    <row r="7" spans="1:16" ht="15.75" thickBot="1">
      <c r="A7" s="30">
        <v>2.5</v>
      </c>
      <c r="B7" s="30">
        <v>0.15625</v>
      </c>
      <c r="C7" s="30">
        <v>6.1</v>
      </c>
      <c r="D7" s="30">
        <v>0.38124999999999998</v>
      </c>
      <c r="E7" s="30">
        <v>65.599999999999994</v>
      </c>
      <c r="F7" s="30">
        <v>4.0999999999999996</v>
      </c>
      <c r="G7" s="30">
        <v>5.3</v>
      </c>
      <c r="H7" s="30">
        <v>0.33124999999999999</v>
      </c>
      <c r="I7" s="30">
        <v>20.5</v>
      </c>
      <c r="J7" s="30">
        <v>1.28125</v>
      </c>
      <c r="L7" s="1" t="s">
        <v>37</v>
      </c>
      <c r="M7" s="1">
        <v>14.47</v>
      </c>
      <c r="O7">
        <f>J7/(B7+D7+F7+H7+J7)</f>
        <v>0.20500000000000002</v>
      </c>
      <c r="P7">
        <f>O7*LN(O7)</f>
        <v>-0.32487278646796441</v>
      </c>
    </row>
    <row r="8" spans="1:16" ht="15.75" thickBot="1">
      <c r="A8" t="s">
        <v>9</v>
      </c>
      <c r="L8" s="31" t="s">
        <v>41</v>
      </c>
      <c r="M8" s="1">
        <f>(F7*D7)/((J7+H7)*B7)</f>
        <v>6.2040310077519374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2.8759689922480614</v>
      </c>
    </row>
    <row r="10" spans="1:16">
      <c r="A10" s="2">
        <v>1</v>
      </c>
      <c r="B10" s="2">
        <v>1.5</v>
      </c>
      <c r="C10" s="2">
        <v>1.6</v>
      </c>
      <c r="D10" s="2">
        <f>(B10+C10)/2</f>
        <v>1.55</v>
      </c>
      <c r="E10" s="2">
        <f>D10*6.67</f>
        <v>10.3385</v>
      </c>
      <c r="F10" s="2">
        <v>42</v>
      </c>
      <c r="G10" s="2">
        <v>1.3</v>
      </c>
      <c r="H10" s="2">
        <v>1.3</v>
      </c>
      <c r="I10" s="2">
        <f>(G10+H10)/2</f>
        <v>1.3</v>
      </c>
      <c r="J10" s="2">
        <f>I10*6.67</f>
        <v>8.6709999999999994</v>
      </c>
      <c r="L10" s="31" t="s">
        <v>43</v>
      </c>
      <c r="M10" s="1">
        <f>J7/F7</f>
        <v>0.3125</v>
      </c>
    </row>
    <row r="11" spans="1:16">
      <c r="A11" s="2">
        <v>2</v>
      </c>
      <c r="B11" s="1">
        <v>1.8</v>
      </c>
      <c r="C11" s="1">
        <v>1.6</v>
      </c>
      <c r="D11" s="2">
        <f t="shared" ref="D11:D74" si="0">(B11+C11)/2</f>
        <v>1.7000000000000002</v>
      </c>
      <c r="E11" s="2">
        <f t="shared" ref="E11:E74" si="1">D11*6.67</f>
        <v>11.339</v>
      </c>
      <c r="F11" s="2">
        <v>43</v>
      </c>
      <c r="G11" s="1">
        <v>1.9</v>
      </c>
      <c r="H11" s="1">
        <v>2</v>
      </c>
      <c r="I11" s="2">
        <f t="shared" ref="I11:I74" si="2">(G11+H11)/2</f>
        <v>1.95</v>
      </c>
      <c r="J11" s="2">
        <f t="shared" ref="J11:J74" si="3">I11*6.67</f>
        <v>13.006499999999999</v>
      </c>
      <c r="L11" s="31" t="s">
        <v>44</v>
      </c>
      <c r="M11" s="1">
        <f>(D7+F7)/J7</f>
        <v>3.4975609756097557</v>
      </c>
    </row>
    <row r="12" spans="1:16">
      <c r="A12" s="2">
        <v>3</v>
      </c>
      <c r="B12" s="1">
        <v>1.6</v>
      </c>
      <c r="C12" s="1">
        <v>1.5</v>
      </c>
      <c r="D12" s="2">
        <f t="shared" si="0"/>
        <v>1.55</v>
      </c>
      <c r="E12" s="2">
        <f t="shared" si="1"/>
        <v>10.3385</v>
      </c>
      <c r="F12" s="2">
        <v>44</v>
      </c>
      <c r="G12" s="1">
        <v>1.7</v>
      </c>
      <c r="H12" s="1">
        <v>2</v>
      </c>
      <c r="I12" s="2">
        <f t="shared" si="2"/>
        <v>1.85</v>
      </c>
      <c r="J12" s="2">
        <f t="shared" si="3"/>
        <v>12.339500000000001</v>
      </c>
      <c r="L12" s="31" t="s">
        <v>45</v>
      </c>
      <c r="M12" s="1">
        <f>(D7+F7)/H7</f>
        <v>13.528301886792452</v>
      </c>
    </row>
    <row r="13" spans="1:16">
      <c r="A13" s="2">
        <v>4</v>
      </c>
      <c r="B13" s="1">
        <v>1.8</v>
      </c>
      <c r="C13" s="1">
        <v>1.5</v>
      </c>
      <c r="D13" s="2">
        <f t="shared" si="0"/>
        <v>1.65</v>
      </c>
      <c r="E13" s="2">
        <f t="shared" si="1"/>
        <v>11.0055</v>
      </c>
      <c r="F13" s="2">
        <v>45</v>
      </c>
      <c r="G13" s="1">
        <v>1.9</v>
      </c>
      <c r="H13" s="1">
        <v>1.9</v>
      </c>
      <c r="I13" s="2">
        <f t="shared" si="2"/>
        <v>1.9</v>
      </c>
      <c r="J13" s="2">
        <f t="shared" si="3"/>
        <v>12.673</v>
      </c>
      <c r="L13" s="31" t="s">
        <v>46</v>
      </c>
      <c r="M13" s="1">
        <f>J7/H7</f>
        <v>3.867924528301887</v>
      </c>
    </row>
    <row r="14" spans="1:16">
      <c r="A14" s="2">
        <v>5</v>
      </c>
      <c r="B14" s="1">
        <v>1.1000000000000001</v>
      </c>
      <c r="C14" s="1">
        <v>1.2</v>
      </c>
      <c r="D14" s="2">
        <f t="shared" si="0"/>
        <v>1.1499999999999999</v>
      </c>
      <c r="E14" s="2">
        <f t="shared" si="1"/>
        <v>7.6704999999999997</v>
      </c>
      <c r="F14" s="2">
        <v>46</v>
      </c>
      <c r="G14" s="1">
        <v>1.2</v>
      </c>
      <c r="H14" s="1">
        <v>1.2</v>
      </c>
      <c r="I14" s="2">
        <f t="shared" si="2"/>
        <v>1.2</v>
      </c>
      <c r="J14" s="2">
        <f t="shared" si="3"/>
        <v>8.0039999999999996</v>
      </c>
      <c r="L14" s="31" t="s">
        <v>47</v>
      </c>
      <c r="M14" s="1">
        <v>0</v>
      </c>
    </row>
    <row r="15" spans="1:16">
      <c r="A15" s="2">
        <v>6</v>
      </c>
      <c r="B15" s="1">
        <v>2</v>
      </c>
      <c r="C15" s="1">
        <v>2.5</v>
      </c>
      <c r="D15" s="2">
        <f t="shared" si="0"/>
        <v>2.25</v>
      </c>
      <c r="E15" s="2">
        <f t="shared" si="1"/>
        <v>15.0075</v>
      </c>
      <c r="F15" s="2">
        <v>47</v>
      </c>
      <c r="G15" s="1">
        <v>1.2</v>
      </c>
      <c r="H15" s="1">
        <v>1.1000000000000001</v>
      </c>
      <c r="I15" s="2">
        <f t="shared" si="2"/>
        <v>1.1499999999999999</v>
      </c>
      <c r="J15" s="2">
        <f t="shared" si="3"/>
        <v>7.6704999999999997</v>
      </c>
      <c r="L15" s="31" t="s">
        <v>48</v>
      </c>
      <c r="M15" s="1">
        <f>SUM(P3:P7)</f>
        <v>-0.92773409660405304</v>
      </c>
    </row>
    <row r="16" spans="1:16">
      <c r="A16" s="2">
        <v>7</v>
      </c>
      <c r="B16" s="1">
        <v>1.4</v>
      </c>
      <c r="C16" s="1">
        <v>1.3</v>
      </c>
      <c r="D16" s="2">
        <f t="shared" si="0"/>
        <v>1.35</v>
      </c>
      <c r="E16" s="2">
        <f t="shared" si="1"/>
        <v>9.0045000000000002</v>
      </c>
      <c r="F16" s="2">
        <v>48</v>
      </c>
      <c r="G16" s="1">
        <v>1</v>
      </c>
      <c r="H16" s="1">
        <v>1</v>
      </c>
      <c r="I16" s="2">
        <f t="shared" si="2"/>
        <v>1</v>
      </c>
      <c r="J16" s="2">
        <f t="shared" si="3"/>
        <v>6.67</v>
      </c>
    </row>
    <row r="17" spans="1:10">
      <c r="A17" s="2">
        <v>8</v>
      </c>
      <c r="B17" s="1">
        <v>1.9</v>
      </c>
      <c r="C17" s="1">
        <v>1.7</v>
      </c>
      <c r="D17" s="2">
        <f t="shared" si="0"/>
        <v>1.7999999999999998</v>
      </c>
      <c r="E17" s="2">
        <f t="shared" si="1"/>
        <v>12.005999999999998</v>
      </c>
      <c r="F17" s="2">
        <v>49</v>
      </c>
      <c r="G17" s="1">
        <v>1.8</v>
      </c>
      <c r="H17" s="1">
        <v>1.9</v>
      </c>
      <c r="I17" s="2">
        <f t="shared" si="2"/>
        <v>1.85</v>
      </c>
      <c r="J17" s="2">
        <f t="shared" si="3"/>
        <v>12.339500000000001</v>
      </c>
    </row>
    <row r="18" spans="1:10">
      <c r="A18" s="2">
        <v>9</v>
      </c>
      <c r="B18" s="1">
        <v>1.8</v>
      </c>
      <c r="C18" s="1">
        <v>1.5</v>
      </c>
      <c r="D18" s="2">
        <f t="shared" si="0"/>
        <v>1.65</v>
      </c>
      <c r="E18" s="2">
        <f t="shared" si="1"/>
        <v>11.0055</v>
      </c>
      <c r="F18" s="2">
        <v>50</v>
      </c>
      <c r="G18" s="1">
        <v>2</v>
      </c>
      <c r="H18" s="1">
        <v>2</v>
      </c>
      <c r="I18" s="2">
        <f t="shared" si="2"/>
        <v>2</v>
      </c>
      <c r="J18" s="2">
        <f t="shared" si="3"/>
        <v>13.34</v>
      </c>
    </row>
    <row r="19" spans="1:10">
      <c r="A19" s="2">
        <v>10</v>
      </c>
      <c r="B19" s="1">
        <v>1.1000000000000001</v>
      </c>
      <c r="C19" s="1">
        <v>1.2</v>
      </c>
      <c r="D19" s="2">
        <f t="shared" si="0"/>
        <v>1.1499999999999999</v>
      </c>
      <c r="E19" s="2">
        <f t="shared" si="1"/>
        <v>7.6704999999999997</v>
      </c>
      <c r="F19" s="2">
        <v>51</v>
      </c>
      <c r="G19" s="1">
        <v>1.4</v>
      </c>
      <c r="H19" s="1">
        <v>1.5</v>
      </c>
      <c r="I19" s="2">
        <f t="shared" si="2"/>
        <v>1.45</v>
      </c>
      <c r="J19" s="2">
        <f t="shared" si="3"/>
        <v>9.6715</v>
      </c>
    </row>
    <row r="20" spans="1:10">
      <c r="A20" s="2">
        <v>11</v>
      </c>
      <c r="B20" s="1">
        <v>2</v>
      </c>
      <c r="C20" s="1">
        <v>2</v>
      </c>
      <c r="D20" s="2">
        <f t="shared" si="0"/>
        <v>2</v>
      </c>
      <c r="E20" s="2">
        <f t="shared" si="1"/>
        <v>13.34</v>
      </c>
      <c r="F20" s="2">
        <v>52</v>
      </c>
      <c r="G20" s="1">
        <v>1.6</v>
      </c>
      <c r="H20" s="1">
        <v>1.6</v>
      </c>
      <c r="I20" s="2">
        <f t="shared" si="2"/>
        <v>1.6</v>
      </c>
      <c r="J20" s="2">
        <f t="shared" si="3"/>
        <v>10.672000000000001</v>
      </c>
    </row>
    <row r="21" spans="1:10">
      <c r="A21" s="2">
        <v>12</v>
      </c>
      <c r="B21" s="1">
        <v>1.3</v>
      </c>
      <c r="C21" s="1">
        <v>1.3</v>
      </c>
      <c r="D21" s="2">
        <f t="shared" si="0"/>
        <v>1.3</v>
      </c>
      <c r="E21" s="2">
        <f t="shared" si="1"/>
        <v>8.6709999999999994</v>
      </c>
      <c r="F21" s="2">
        <v>53</v>
      </c>
      <c r="G21" s="1">
        <v>1.5</v>
      </c>
      <c r="H21" s="1">
        <v>1.6</v>
      </c>
      <c r="I21" s="2">
        <f t="shared" si="2"/>
        <v>1.55</v>
      </c>
      <c r="J21" s="2">
        <f t="shared" si="3"/>
        <v>10.3385</v>
      </c>
    </row>
    <row r="22" spans="1:10">
      <c r="A22" s="2">
        <v>13</v>
      </c>
      <c r="B22" s="1">
        <v>1.6</v>
      </c>
      <c r="C22" s="1">
        <v>1.6</v>
      </c>
      <c r="D22" s="2">
        <f t="shared" si="0"/>
        <v>1.6</v>
      </c>
      <c r="E22" s="2">
        <f t="shared" si="1"/>
        <v>10.672000000000001</v>
      </c>
      <c r="F22" s="2">
        <v>54</v>
      </c>
      <c r="G22" s="1">
        <v>1.9</v>
      </c>
      <c r="H22" s="1">
        <v>1.7</v>
      </c>
      <c r="I22" s="2">
        <f t="shared" si="2"/>
        <v>1.7999999999999998</v>
      </c>
      <c r="J22" s="2">
        <f t="shared" si="3"/>
        <v>12.005999999999998</v>
      </c>
    </row>
    <row r="23" spans="1:10">
      <c r="A23" s="2">
        <v>14</v>
      </c>
      <c r="B23" s="1">
        <v>1.6</v>
      </c>
      <c r="C23" s="1">
        <v>1.5</v>
      </c>
      <c r="D23" s="2">
        <f t="shared" si="0"/>
        <v>1.55</v>
      </c>
      <c r="E23" s="2">
        <f t="shared" si="1"/>
        <v>10.3385</v>
      </c>
      <c r="F23" s="2">
        <v>55</v>
      </c>
      <c r="G23" s="1">
        <v>1.5</v>
      </c>
      <c r="H23" s="1">
        <v>1.2</v>
      </c>
      <c r="I23" s="2">
        <f t="shared" si="2"/>
        <v>1.35</v>
      </c>
      <c r="J23" s="2">
        <f t="shared" si="3"/>
        <v>9.0045000000000002</v>
      </c>
    </row>
    <row r="24" spans="1:10">
      <c r="A24" s="2">
        <v>15</v>
      </c>
      <c r="B24" s="1">
        <v>1.1000000000000001</v>
      </c>
      <c r="C24" s="1">
        <v>2</v>
      </c>
      <c r="D24" s="2">
        <f t="shared" si="0"/>
        <v>1.55</v>
      </c>
      <c r="E24" s="2">
        <f t="shared" si="1"/>
        <v>10.3385</v>
      </c>
      <c r="F24" s="2">
        <v>56</v>
      </c>
      <c r="G24" s="1">
        <v>1.9</v>
      </c>
      <c r="H24" s="1">
        <v>1.7</v>
      </c>
      <c r="I24" s="2">
        <f t="shared" si="2"/>
        <v>1.7999999999999998</v>
      </c>
      <c r="J24" s="2">
        <f t="shared" si="3"/>
        <v>12.005999999999998</v>
      </c>
    </row>
    <row r="25" spans="1:10">
      <c r="A25" s="2">
        <v>16</v>
      </c>
      <c r="B25" s="1">
        <v>1.6</v>
      </c>
      <c r="C25" s="1">
        <v>1.6</v>
      </c>
      <c r="D25" s="2">
        <f t="shared" si="0"/>
        <v>1.6</v>
      </c>
      <c r="E25" s="2">
        <f t="shared" si="1"/>
        <v>10.672000000000001</v>
      </c>
      <c r="F25" s="2">
        <v>57</v>
      </c>
      <c r="G25" s="1">
        <v>1.7</v>
      </c>
      <c r="H25" s="1">
        <v>1.7</v>
      </c>
      <c r="I25" s="2">
        <f t="shared" si="2"/>
        <v>1.7</v>
      </c>
      <c r="J25" s="2">
        <f t="shared" si="3"/>
        <v>11.339</v>
      </c>
    </row>
    <row r="26" spans="1:10">
      <c r="A26" s="2">
        <v>17</v>
      </c>
      <c r="B26" s="1">
        <v>1.7</v>
      </c>
      <c r="C26" s="1">
        <v>1.5</v>
      </c>
      <c r="D26" s="2">
        <f t="shared" si="0"/>
        <v>1.6</v>
      </c>
      <c r="E26" s="2">
        <f t="shared" si="1"/>
        <v>10.672000000000001</v>
      </c>
      <c r="F26" s="2">
        <v>58</v>
      </c>
      <c r="G26" s="1">
        <v>1.4</v>
      </c>
      <c r="H26" s="1">
        <v>1.4</v>
      </c>
      <c r="I26" s="2">
        <f t="shared" si="2"/>
        <v>1.4</v>
      </c>
      <c r="J26" s="2">
        <f t="shared" si="3"/>
        <v>9.3379999999999992</v>
      </c>
    </row>
    <row r="27" spans="1:10">
      <c r="A27" s="2">
        <v>18</v>
      </c>
      <c r="B27" s="1">
        <v>1.2</v>
      </c>
      <c r="C27" s="1">
        <v>1.5</v>
      </c>
      <c r="D27" s="2">
        <f t="shared" si="0"/>
        <v>1.35</v>
      </c>
      <c r="E27" s="2">
        <f t="shared" si="1"/>
        <v>9.0045000000000002</v>
      </c>
      <c r="F27" s="2">
        <v>59</v>
      </c>
      <c r="G27" s="1">
        <v>1.6</v>
      </c>
      <c r="H27" s="1">
        <v>1.5</v>
      </c>
      <c r="I27" s="2">
        <f t="shared" si="2"/>
        <v>1.55</v>
      </c>
      <c r="J27" s="2">
        <f t="shared" si="3"/>
        <v>10.3385</v>
      </c>
    </row>
    <row r="28" spans="1:10">
      <c r="A28" s="2">
        <v>19</v>
      </c>
      <c r="B28" s="1">
        <v>1.3</v>
      </c>
      <c r="C28" s="1">
        <v>1.5</v>
      </c>
      <c r="D28" s="2">
        <f t="shared" si="0"/>
        <v>1.4</v>
      </c>
      <c r="E28" s="2">
        <f t="shared" si="1"/>
        <v>9.3379999999999992</v>
      </c>
      <c r="F28" s="2">
        <v>60</v>
      </c>
      <c r="G28" s="1">
        <v>1.8</v>
      </c>
      <c r="H28" s="1">
        <v>1.7</v>
      </c>
      <c r="I28" s="2">
        <f t="shared" si="2"/>
        <v>1.75</v>
      </c>
      <c r="J28" s="2">
        <f t="shared" si="3"/>
        <v>11.672499999999999</v>
      </c>
    </row>
    <row r="29" spans="1:10">
      <c r="A29" s="2">
        <v>20</v>
      </c>
      <c r="B29" s="1">
        <v>1.6</v>
      </c>
      <c r="C29" s="1">
        <v>1.5</v>
      </c>
      <c r="D29" s="2">
        <f t="shared" si="0"/>
        <v>1.55</v>
      </c>
      <c r="E29" s="2">
        <f t="shared" si="1"/>
        <v>10.3385</v>
      </c>
      <c r="F29" s="2">
        <v>61</v>
      </c>
      <c r="G29" s="1">
        <v>1.7</v>
      </c>
      <c r="H29" s="1">
        <v>1</v>
      </c>
      <c r="I29" s="2">
        <f t="shared" si="2"/>
        <v>1.35</v>
      </c>
      <c r="J29" s="2">
        <f t="shared" si="3"/>
        <v>9.0045000000000002</v>
      </c>
    </row>
    <row r="30" spans="1:10">
      <c r="A30" s="2">
        <v>21</v>
      </c>
      <c r="B30" s="1">
        <v>1.7</v>
      </c>
      <c r="C30" s="1">
        <v>1.5</v>
      </c>
      <c r="D30" s="2">
        <f t="shared" si="0"/>
        <v>1.6</v>
      </c>
      <c r="E30" s="2">
        <f t="shared" si="1"/>
        <v>10.672000000000001</v>
      </c>
      <c r="F30" s="2">
        <v>62</v>
      </c>
      <c r="G30" s="1">
        <v>1.3</v>
      </c>
      <c r="H30" s="1">
        <v>1.7</v>
      </c>
      <c r="I30" s="2">
        <f t="shared" si="2"/>
        <v>1.5</v>
      </c>
      <c r="J30" s="2">
        <f t="shared" si="3"/>
        <v>10.004999999999999</v>
      </c>
    </row>
    <row r="31" spans="1:10">
      <c r="A31" s="2">
        <v>22</v>
      </c>
      <c r="B31" s="1">
        <v>1.8</v>
      </c>
      <c r="C31" s="1">
        <v>1.7</v>
      </c>
      <c r="D31" s="2">
        <f t="shared" si="0"/>
        <v>1.75</v>
      </c>
      <c r="E31" s="2">
        <f t="shared" si="1"/>
        <v>11.672499999999999</v>
      </c>
      <c r="F31" s="2">
        <v>63</v>
      </c>
      <c r="G31" s="1">
        <v>1.6</v>
      </c>
      <c r="H31" s="1">
        <v>1.2</v>
      </c>
      <c r="I31" s="2">
        <f t="shared" si="2"/>
        <v>1.4</v>
      </c>
      <c r="J31" s="2">
        <f t="shared" si="3"/>
        <v>9.3379999999999992</v>
      </c>
    </row>
    <row r="32" spans="1:10">
      <c r="A32" s="2">
        <v>23</v>
      </c>
      <c r="B32" s="1">
        <v>1.6</v>
      </c>
      <c r="C32" s="1">
        <v>1.6</v>
      </c>
      <c r="D32" s="2">
        <f t="shared" si="0"/>
        <v>1.6</v>
      </c>
      <c r="E32" s="2">
        <f t="shared" si="1"/>
        <v>10.672000000000001</v>
      </c>
      <c r="F32" s="2">
        <v>64</v>
      </c>
      <c r="G32" s="1">
        <v>1.6</v>
      </c>
      <c r="H32" s="1">
        <v>1.4</v>
      </c>
      <c r="I32" s="2">
        <f t="shared" si="2"/>
        <v>1.5</v>
      </c>
      <c r="J32" s="2">
        <f t="shared" si="3"/>
        <v>10.004999999999999</v>
      </c>
    </row>
    <row r="33" spans="1:10">
      <c r="A33" s="2">
        <v>24</v>
      </c>
      <c r="B33" s="1">
        <v>1.5</v>
      </c>
      <c r="C33" s="1">
        <v>1.2</v>
      </c>
      <c r="D33" s="2">
        <f t="shared" si="0"/>
        <v>1.35</v>
      </c>
      <c r="E33" s="2">
        <f t="shared" si="1"/>
        <v>9.0045000000000002</v>
      </c>
      <c r="F33" s="2">
        <v>65</v>
      </c>
      <c r="G33" s="1">
        <v>1.7</v>
      </c>
      <c r="H33" s="1">
        <v>1.7</v>
      </c>
      <c r="I33" s="2">
        <f t="shared" si="2"/>
        <v>1.7</v>
      </c>
      <c r="J33" s="2">
        <f t="shared" si="3"/>
        <v>11.339</v>
      </c>
    </row>
    <row r="34" spans="1:10">
      <c r="A34" s="2">
        <v>25</v>
      </c>
      <c r="B34" s="1">
        <v>1.5</v>
      </c>
      <c r="C34" s="1">
        <v>1.5</v>
      </c>
      <c r="D34" s="2">
        <f t="shared" si="0"/>
        <v>1.5</v>
      </c>
      <c r="E34" s="2">
        <f t="shared" si="1"/>
        <v>10.004999999999999</v>
      </c>
      <c r="F34" s="2">
        <v>66</v>
      </c>
      <c r="G34" s="1">
        <v>1.3</v>
      </c>
      <c r="H34" s="1">
        <v>1.4</v>
      </c>
      <c r="I34" s="2">
        <f t="shared" si="2"/>
        <v>1.35</v>
      </c>
      <c r="J34" s="2">
        <f t="shared" si="3"/>
        <v>9.0045000000000002</v>
      </c>
    </row>
    <row r="35" spans="1:10">
      <c r="A35" s="2">
        <v>26</v>
      </c>
      <c r="B35" s="1">
        <v>1.6</v>
      </c>
      <c r="C35" s="1">
        <v>1.6</v>
      </c>
      <c r="D35" s="2">
        <f t="shared" si="0"/>
        <v>1.6</v>
      </c>
      <c r="E35" s="2">
        <f t="shared" si="1"/>
        <v>10.672000000000001</v>
      </c>
      <c r="F35" s="2">
        <v>67</v>
      </c>
      <c r="G35" s="1">
        <v>1</v>
      </c>
      <c r="H35" s="1">
        <v>1</v>
      </c>
      <c r="I35" s="2">
        <f t="shared" si="2"/>
        <v>1</v>
      </c>
      <c r="J35" s="2">
        <f t="shared" si="3"/>
        <v>6.67</v>
      </c>
    </row>
    <row r="36" spans="1:10">
      <c r="A36" s="2">
        <v>27</v>
      </c>
      <c r="B36" s="1">
        <v>1.9</v>
      </c>
      <c r="C36" s="1">
        <v>1.5</v>
      </c>
      <c r="D36" s="2">
        <f t="shared" si="0"/>
        <v>1.7</v>
      </c>
      <c r="E36" s="2">
        <f t="shared" si="1"/>
        <v>11.339</v>
      </c>
      <c r="F36" s="2">
        <v>68</v>
      </c>
      <c r="G36" s="1">
        <v>1.2</v>
      </c>
      <c r="H36" s="1">
        <v>1.2</v>
      </c>
      <c r="I36" s="2">
        <f t="shared" si="2"/>
        <v>1.2</v>
      </c>
      <c r="J36" s="2">
        <f t="shared" si="3"/>
        <v>8.0039999999999996</v>
      </c>
    </row>
    <row r="37" spans="1:10">
      <c r="A37" s="2">
        <v>28</v>
      </c>
      <c r="B37" s="1">
        <v>1.6</v>
      </c>
      <c r="C37" s="1">
        <v>1.5</v>
      </c>
      <c r="D37" s="2">
        <f t="shared" si="0"/>
        <v>1.55</v>
      </c>
      <c r="E37" s="2">
        <f t="shared" si="1"/>
        <v>10.3385</v>
      </c>
      <c r="F37" s="2">
        <v>69</v>
      </c>
      <c r="G37" s="1">
        <v>1.2</v>
      </c>
      <c r="H37" s="1">
        <v>1.1000000000000001</v>
      </c>
      <c r="I37" s="2">
        <f t="shared" si="2"/>
        <v>1.1499999999999999</v>
      </c>
      <c r="J37" s="2">
        <f t="shared" si="3"/>
        <v>7.6704999999999997</v>
      </c>
    </row>
    <row r="38" spans="1:10">
      <c r="A38" s="2">
        <v>29</v>
      </c>
      <c r="B38" s="1">
        <v>1.6</v>
      </c>
      <c r="C38" s="1">
        <v>1.7</v>
      </c>
      <c r="D38" s="2">
        <f t="shared" si="0"/>
        <v>1.65</v>
      </c>
      <c r="E38" s="2">
        <f t="shared" si="1"/>
        <v>11.0055</v>
      </c>
      <c r="F38" s="2">
        <v>70</v>
      </c>
      <c r="G38" s="1">
        <v>1</v>
      </c>
      <c r="H38" s="1">
        <v>1</v>
      </c>
      <c r="I38" s="2">
        <f t="shared" si="2"/>
        <v>1</v>
      </c>
      <c r="J38" s="2">
        <f t="shared" si="3"/>
        <v>6.67</v>
      </c>
    </row>
    <row r="39" spans="1:10">
      <c r="A39" s="2">
        <v>30</v>
      </c>
      <c r="B39" s="1">
        <v>2</v>
      </c>
      <c r="C39" s="1">
        <v>2</v>
      </c>
      <c r="D39" s="2">
        <f t="shared" si="0"/>
        <v>2</v>
      </c>
      <c r="E39" s="2">
        <f t="shared" si="1"/>
        <v>13.34</v>
      </c>
      <c r="F39" s="2">
        <v>71</v>
      </c>
      <c r="G39" s="1">
        <v>1.7</v>
      </c>
      <c r="H39" s="1">
        <v>1.8</v>
      </c>
      <c r="I39" s="2">
        <f t="shared" si="2"/>
        <v>1.75</v>
      </c>
      <c r="J39" s="2">
        <f t="shared" si="3"/>
        <v>11.672499999999999</v>
      </c>
    </row>
    <row r="40" spans="1:10">
      <c r="A40" s="2">
        <v>31</v>
      </c>
      <c r="B40" s="1">
        <v>1.6</v>
      </c>
      <c r="C40" s="1">
        <v>1.5</v>
      </c>
      <c r="D40" s="2">
        <f t="shared" si="0"/>
        <v>1.55</v>
      </c>
      <c r="E40" s="2">
        <f t="shared" si="1"/>
        <v>10.3385</v>
      </c>
      <c r="F40" s="2">
        <v>72</v>
      </c>
      <c r="G40" s="1">
        <v>1.1000000000000001</v>
      </c>
      <c r="H40" s="1">
        <v>1.1000000000000001</v>
      </c>
      <c r="I40" s="2">
        <f t="shared" si="2"/>
        <v>1.1000000000000001</v>
      </c>
      <c r="J40" s="2">
        <f t="shared" si="3"/>
        <v>7.3370000000000006</v>
      </c>
    </row>
    <row r="41" spans="1:10">
      <c r="A41" s="2">
        <v>32</v>
      </c>
      <c r="B41" s="1">
        <v>1.3</v>
      </c>
      <c r="C41" s="1">
        <v>1.4</v>
      </c>
      <c r="D41" s="2">
        <f t="shared" si="0"/>
        <v>1.35</v>
      </c>
      <c r="E41" s="2">
        <f t="shared" si="1"/>
        <v>9.0045000000000002</v>
      </c>
      <c r="F41" s="2">
        <v>73</v>
      </c>
      <c r="G41" s="1">
        <v>1.8</v>
      </c>
      <c r="H41" s="1">
        <v>1.8</v>
      </c>
      <c r="I41" s="2">
        <f t="shared" si="2"/>
        <v>1.8</v>
      </c>
      <c r="J41" s="2">
        <f t="shared" si="3"/>
        <v>12.006</v>
      </c>
    </row>
    <row r="42" spans="1:10">
      <c r="A42" s="2">
        <v>33</v>
      </c>
      <c r="B42" s="1">
        <v>1.4</v>
      </c>
      <c r="C42" s="1">
        <v>1.3</v>
      </c>
      <c r="D42" s="2">
        <f t="shared" si="0"/>
        <v>1.35</v>
      </c>
      <c r="E42" s="2">
        <f t="shared" si="1"/>
        <v>9.0045000000000002</v>
      </c>
      <c r="F42" s="2">
        <v>74</v>
      </c>
      <c r="G42" s="1">
        <v>1.2</v>
      </c>
      <c r="H42" s="1">
        <v>1.1000000000000001</v>
      </c>
      <c r="I42" s="2">
        <f t="shared" si="2"/>
        <v>1.1499999999999999</v>
      </c>
      <c r="J42" s="2">
        <f t="shared" si="3"/>
        <v>7.6704999999999997</v>
      </c>
    </row>
    <row r="43" spans="1:10">
      <c r="A43" s="2">
        <v>34</v>
      </c>
      <c r="B43" s="1">
        <v>1.5</v>
      </c>
      <c r="C43" s="1">
        <v>1.4</v>
      </c>
      <c r="D43" s="2">
        <f t="shared" si="0"/>
        <v>1.45</v>
      </c>
      <c r="E43" s="2">
        <f t="shared" si="1"/>
        <v>9.6715</v>
      </c>
      <c r="F43" s="2">
        <v>75</v>
      </c>
      <c r="G43" s="1">
        <v>2</v>
      </c>
      <c r="H43" s="1">
        <v>2</v>
      </c>
      <c r="I43" s="2">
        <f t="shared" si="2"/>
        <v>2</v>
      </c>
      <c r="J43" s="2">
        <f t="shared" si="3"/>
        <v>13.34</v>
      </c>
    </row>
    <row r="44" spans="1:10">
      <c r="A44" s="2">
        <v>35</v>
      </c>
      <c r="B44" s="1">
        <v>1.5</v>
      </c>
      <c r="C44" s="1">
        <v>1.5</v>
      </c>
      <c r="D44" s="2">
        <f t="shared" si="0"/>
        <v>1.5</v>
      </c>
      <c r="E44" s="2">
        <f t="shared" si="1"/>
        <v>10.004999999999999</v>
      </c>
      <c r="F44" s="11">
        <v>76</v>
      </c>
      <c r="G44" s="12">
        <v>1.9</v>
      </c>
      <c r="H44" s="12">
        <v>1.9</v>
      </c>
      <c r="I44" s="2">
        <f t="shared" si="2"/>
        <v>1.9</v>
      </c>
      <c r="J44" s="2">
        <f t="shared" si="3"/>
        <v>12.673</v>
      </c>
    </row>
    <row r="45" spans="1:10">
      <c r="A45" s="2">
        <v>36</v>
      </c>
      <c r="B45" s="1">
        <v>1.4</v>
      </c>
      <c r="C45" s="1">
        <v>1.3</v>
      </c>
      <c r="D45" s="2">
        <f t="shared" si="0"/>
        <v>1.35</v>
      </c>
      <c r="E45" s="2">
        <f t="shared" si="1"/>
        <v>9.0045000000000002</v>
      </c>
      <c r="F45" s="2">
        <v>77</v>
      </c>
      <c r="G45" s="1">
        <v>1.5</v>
      </c>
      <c r="H45" s="1">
        <v>1.3</v>
      </c>
      <c r="I45" s="2">
        <f t="shared" si="2"/>
        <v>1.4</v>
      </c>
      <c r="J45" s="2">
        <f t="shared" si="3"/>
        <v>9.3379999999999992</v>
      </c>
    </row>
    <row r="46" spans="1:10">
      <c r="A46" s="2">
        <v>37</v>
      </c>
      <c r="B46" s="1">
        <v>1.9</v>
      </c>
      <c r="C46" s="1">
        <v>1.8</v>
      </c>
      <c r="D46" s="2">
        <f t="shared" si="0"/>
        <v>1.85</v>
      </c>
      <c r="E46" s="2">
        <f t="shared" si="1"/>
        <v>12.339500000000001</v>
      </c>
      <c r="F46" s="2">
        <v>78</v>
      </c>
      <c r="G46" s="1">
        <v>1.3</v>
      </c>
      <c r="H46" s="1">
        <v>1.1000000000000001</v>
      </c>
      <c r="I46" s="2">
        <f t="shared" si="2"/>
        <v>1.2000000000000002</v>
      </c>
      <c r="J46" s="2">
        <f t="shared" si="3"/>
        <v>8.0040000000000013</v>
      </c>
    </row>
    <row r="47" spans="1:10">
      <c r="A47" s="2">
        <v>38</v>
      </c>
      <c r="B47" s="1">
        <v>1.7</v>
      </c>
      <c r="C47" s="1">
        <v>1.4</v>
      </c>
      <c r="D47" s="2">
        <f t="shared" si="0"/>
        <v>1.5499999999999998</v>
      </c>
      <c r="E47" s="2">
        <f t="shared" si="1"/>
        <v>10.338499999999998</v>
      </c>
      <c r="F47" s="2">
        <v>79</v>
      </c>
      <c r="G47" s="1">
        <v>1.1000000000000001</v>
      </c>
      <c r="H47" s="1">
        <v>1</v>
      </c>
      <c r="I47" s="2">
        <f t="shared" si="2"/>
        <v>1.05</v>
      </c>
      <c r="J47" s="2">
        <f t="shared" si="3"/>
        <v>7.0034999999999998</v>
      </c>
    </row>
    <row r="48" spans="1:10">
      <c r="A48" s="2">
        <v>39</v>
      </c>
      <c r="B48" s="1">
        <v>1.5</v>
      </c>
      <c r="C48" s="1">
        <v>1.8</v>
      </c>
      <c r="D48" s="2">
        <f t="shared" si="0"/>
        <v>1.65</v>
      </c>
      <c r="E48" s="2">
        <f t="shared" si="1"/>
        <v>11.0055</v>
      </c>
      <c r="F48" s="2">
        <v>80</v>
      </c>
      <c r="G48" s="1">
        <v>1.3</v>
      </c>
      <c r="H48" s="1">
        <v>1.4</v>
      </c>
      <c r="I48" s="2">
        <f t="shared" si="2"/>
        <v>1.35</v>
      </c>
      <c r="J48" s="2">
        <f t="shared" si="3"/>
        <v>9.0045000000000002</v>
      </c>
    </row>
    <row r="49" spans="1:10">
      <c r="A49" s="2">
        <v>40</v>
      </c>
      <c r="B49" s="1">
        <v>1.7</v>
      </c>
      <c r="C49" s="1">
        <v>1.6</v>
      </c>
      <c r="D49" s="2">
        <f t="shared" si="0"/>
        <v>1.65</v>
      </c>
      <c r="E49" s="2">
        <f t="shared" si="1"/>
        <v>11.0055</v>
      </c>
      <c r="F49" s="2">
        <v>81</v>
      </c>
      <c r="G49" s="1">
        <v>1.6</v>
      </c>
      <c r="H49" s="1">
        <v>1.4</v>
      </c>
      <c r="I49" s="2">
        <f t="shared" si="2"/>
        <v>1.5</v>
      </c>
      <c r="J49" s="2">
        <f t="shared" si="3"/>
        <v>10.004999999999999</v>
      </c>
    </row>
    <row r="50" spans="1:10">
      <c r="A50" s="2">
        <v>41</v>
      </c>
      <c r="B50" s="1">
        <v>1.7</v>
      </c>
      <c r="C50" s="1">
        <v>1.6</v>
      </c>
      <c r="D50" s="2">
        <f t="shared" si="0"/>
        <v>1.65</v>
      </c>
      <c r="E50" s="2">
        <f t="shared" si="1"/>
        <v>11.0055</v>
      </c>
      <c r="F50" s="2">
        <v>82</v>
      </c>
      <c r="G50" s="1">
        <v>1.5</v>
      </c>
      <c r="H50" s="1">
        <v>1.4</v>
      </c>
      <c r="I50" s="2">
        <f t="shared" si="2"/>
        <v>1.45</v>
      </c>
      <c r="J50" s="2">
        <f t="shared" si="3"/>
        <v>9.6715</v>
      </c>
    </row>
    <row r="51" spans="1:10">
      <c r="A51" s="1">
        <v>83</v>
      </c>
      <c r="B51" s="1">
        <v>1.2</v>
      </c>
      <c r="C51" s="1">
        <v>1.2</v>
      </c>
      <c r="D51" s="2">
        <f t="shared" si="0"/>
        <v>1.2</v>
      </c>
      <c r="E51" s="2">
        <f t="shared" si="1"/>
        <v>8.0039999999999996</v>
      </c>
      <c r="F51" s="1">
        <v>135</v>
      </c>
      <c r="G51" s="1">
        <v>1.2</v>
      </c>
      <c r="H51" s="1">
        <v>1.6</v>
      </c>
      <c r="I51" s="2">
        <f t="shared" si="2"/>
        <v>1.4</v>
      </c>
      <c r="J51" s="2">
        <f t="shared" si="3"/>
        <v>9.3379999999999992</v>
      </c>
    </row>
    <row r="52" spans="1:10">
      <c r="A52" s="1">
        <v>84</v>
      </c>
      <c r="B52" s="1">
        <v>1.6</v>
      </c>
      <c r="C52" s="1">
        <v>1.2</v>
      </c>
      <c r="D52" s="2">
        <f t="shared" si="0"/>
        <v>1.4</v>
      </c>
      <c r="E52" s="2">
        <f t="shared" si="1"/>
        <v>9.3379999999999992</v>
      </c>
      <c r="F52" s="1">
        <v>136</v>
      </c>
      <c r="G52" s="1">
        <v>1.5</v>
      </c>
      <c r="H52" s="1">
        <v>1.5</v>
      </c>
      <c r="I52" s="2">
        <f t="shared" si="2"/>
        <v>1.5</v>
      </c>
      <c r="J52" s="2">
        <f t="shared" si="3"/>
        <v>10.004999999999999</v>
      </c>
    </row>
    <row r="53" spans="1:10">
      <c r="A53" s="1">
        <v>85</v>
      </c>
      <c r="B53" s="1">
        <v>1.3</v>
      </c>
      <c r="C53" s="1">
        <v>1.4</v>
      </c>
      <c r="D53" s="2">
        <f t="shared" si="0"/>
        <v>1.35</v>
      </c>
      <c r="E53" s="2">
        <f t="shared" si="1"/>
        <v>9.0045000000000002</v>
      </c>
      <c r="F53" s="1">
        <v>137</v>
      </c>
      <c r="G53" s="1">
        <v>1.9</v>
      </c>
      <c r="H53" s="1">
        <v>1.9</v>
      </c>
      <c r="I53" s="2">
        <f t="shared" si="2"/>
        <v>1.9</v>
      </c>
      <c r="J53" s="2">
        <f t="shared" si="3"/>
        <v>12.673</v>
      </c>
    </row>
    <row r="54" spans="1:10">
      <c r="A54" s="1">
        <v>86</v>
      </c>
      <c r="B54" s="1">
        <v>1.7</v>
      </c>
      <c r="C54" s="1">
        <v>1.5</v>
      </c>
      <c r="D54" s="2">
        <f t="shared" si="0"/>
        <v>1.6</v>
      </c>
      <c r="E54" s="2">
        <f t="shared" si="1"/>
        <v>10.672000000000001</v>
      </c>
      <c r="F54" s="1">
        <v>138</v>
      </c>
      <c r="G54" s="1">
        <v>1.1000000000000001</v>
      </c>
      <c r="H54" s="1">
        <v>1.1000000000000001</v>
      </c>
      <c r="I54" s="2">
        <f t="shared" si="2"/>
        <v>1.1000000000000001</v>
      </c>
      <c r="J54" s="2">
        <f t="shared" si="3"/>
        <v>7.3370000000000006</v>
      </c>
    </row>
    <row r="55" spans="1:10">
      <c r="A55" s="1">
        <v>87</v>
      </c>
      <c r="B55" s="1">
        <v>1.5</v>
      </c>
      <c r="C55" s="1">
        <v>1.2</v>
      </c>
      <c r="D55" s="2">
        <f t="shared" si="0"/>
        <v>1.35</v>
      </c>
      <c r="E55" s="2">
        <f t="shared" si="1"/>
        <v>9.0045000000000002</v>
      </c>
      <c r="F55" s="1">
        <v>139</v>
      </c>
      <c r="G55" s="1">
        <v>1.3</v>
      </c>
      <c r="H55" s="1">
        <v>1.4</v>
      </c>
      <c r="I55" s="2">
        <f t="shared" si="2"/>
        <v>1.35</v>
      </c>
      <c r="J55" s="2">
        <f t="shared" si="3"/>
        <v>9.0045000000000002</v>
      </c>
    </row>
    <row r="56" spans="1:10">
      <c r="A56" s="1">
        <v>88</v>
      </c>
      <c r="B56" s="1">
        <v>1.1000000000000001</v>
      </c>
      <c r="C56" s="1">
        <v>1.1000000000000001</v>
      </c>
      <c r="D56" s="2">
        <f t="shared" si="0"/>
        <v>1.1000000000000001</v>
      </c>
      <c r="E56" s="2">
        <f t="shared" si="1"/>
        <v>7.3370000000000006</v>
      </c>
      <c r="F56" s="1">
        <v>140</v>
      </c>
      <c r="G56" s="1">
        <v>1.3</v>
      </c>
      <c r="H56" s="1">
        <v>1.3</v>
      </c>
      <c r="I56" s="2">
        <f t="shared" si="2"/>
        <v>1.3</v>
      </c>
      <c r="J56" s="2">
        <f t="shared" si="3"/>
        <v>8.6709999999999994</v>
      </c>
    </row>
    <row r="57" spans="1:10">
      <c r="A57" s="1">
        <v>89</v>
      </c>
      <c r="B57" s="1">
        <v>2</v>
      </c>
      <c r="C57" s="1">
        <v>1.9</v>
      </c>
      <c r="D57" s="2">
        <f t="shared" si="0"/>
        <v>1.95</v>
      </c>
      <c r="E57" s="2">
        <f t="shared" si="1"/>
        <v>13.006499999999999</v>
      </c>
      <c r="F57" s="1">
        <v>141</v>
      </c>
      <c r="G57" s="1">
        <v>1.9</v>
      </c>
      <c r="H57" s="1">
        <v>1.9</v>
      </c>
      <c r="I57" s="2">
        <f t="shared" si="2"/>
        <v>1.9</v>
      </c>
      <c r="J57" s="2">
        <f t="shared" si="3"/>
        <v>12.673</v>
      </c>
    </row>
    <row r="58" spans="1:10">
      <c r="A58" s="1">
        <v>90</v>
      </c>
      <c r="B58" s="1">
        <v>1.7</v>
      </c>
      <c r="C58" s="1">
        <v>1.5</v>
      </c>
      <c r="D58" s="2">
        <f t="shared" si="0"/>
        <v>1.6</v>
      </c>
      <c r="E58" s="2">
        <f t="shared" si="1"/>
        <v>10.672000000000001</v>
      </c>
      <c r="F58" s="1">
        <v>142</v>
      </c>
      <c r="G58" s="1">
        <v>1.1000000000000001</v>
      </c>
      <c r="H58" s="1">
        <v>1.3</v>
      </c>
      <c r="I58" s="2">
        <f t="shared" si="2"/>
        <v>1.2000000000000002</v>
      </c>
      <c r="J58" s="2">
        <f t="shared" si="3"/>
        <v>8.0040000000000013</v>
      </c>
    </row>
    <row r="59" spans="1:10">
      <c r="A59" s="1">
        <v>91</v>
      </c>
      <c r="B59" s="1">
        <v>1.6</v>
      </c>
      <c r="C59" s="1">
        <v>1.6</v>
      </c>
      <c r="D59" s="2">
        <f t="shared" si="0"/>
        <v>1.6</v>
      </c>
      <c r="E59" s="2">
        <f t="shared" si="1"/>
        <v>10.672000000000001</v>
      </c>
      <c r="F59" s="1">
        <v>143</v>
      </c>
      <c r="G59" s="1">
        <v>1.3</v>
      </c>
      <c r="H59" s="1">
        <v>1.3</v>
      </c>
      <c r="I59" s="2">
        <f t="shared" si="2"/>
        <v>1.3</v>
      </c>
      <c r="J59" s="2">
        <f t="shared" si="3"/>
        <v>8.6709999999999994</v>
      </c>
    </row>
    <row r="60" spans="1:10">
      <c r="A60" s="1">
        <v>92</v>
      </c>
      <c r="B60" s="1">
        <v>1.3</v>
      </c>
      <c r="C60" s="1">
        <v>1.2</v>
      </c>
      <c r="D60" s="2">
        <f t="shared" si="0"/>
        <v>1.25</v>
      </c>
      <c r="E60" s="2">
        <f t="shared" si="1"/>
        <v>8.3375000000000004</v>
      </c>
      <c r="F60" s="1">
        <v>144</v>
      </c>
      <c r="G60" s="1">
        <v>1.6</v>
      </c>
      <c r="H60" s="1">
        <v>1.1000000000000001</v>
      </c>
      <c r="I60" s="2">
        <f t="shared" si="2"/>
        <v>1.35</v>
      </c>
      <c r="J60" s="2">
        <f t="shared" si="3"/>
        <v>9.0045000000000002</v>
      </c>
    </row>
    <row r="61" spans="1:10">
      <c r="A61" s="1">
        <v>93</v>
      </c>
      <c r="B61" s="1">
        <v>1.5</v>
      </c>
      <c r="C61" s="1">
        <v>1.3</v>
      </c>
      <c r="D61" s="2">
        <f t="shared" si="0"/>
        <v>1.4</v>
      </c>
      <c r="E61" s="2">
        <f t="shared" si="1"/>
        <v>9.3379999999999992</v>
      </c>
      <c r="F61" s="1">
        <v>145</v>
      </c>
      <c r="G61" s="1">
        <v>1.3</v>
      </c>
      <c r="H61" s="1">
        <v>1.1000000000000001</v>
      </c>
      <c r="I61" s="2">
        <f t="shared" si="2"/>
        <v>1.2000000000000002</v>
      </c>
      <c r="J61" s="2">
        <f t="shared" si="3"/>
        <v>8.0040000000000013</v>
      </c>
    </row>
    <row r="62" spans="1:10">
      <c r="A62" s="1">
        <v>94</v>
      </c>
      <c r="B62" s="1">
        <v>1.8</v>
      </c>
      <c r="C62" s="1">
        <v>1.8</v>
      </c>
      <c r="D62" s="2">
        <f t="shared" si="0"/>
        <v>1.8</v>
      </c>
      <c r="E62" s="2">
        <f t="shared" si="1"/>
        <v>12.006</v>
      </c>
      <c r="F62" s="1">
        <v>146</v>
      </c>
      <c r="G62" s="1">
        <v>1.3</v>
      </c>
      <c r="H62" s="1">
        <v>1.1000000000000001</v>
      </c>
      <c r="I62" s="2">
        <f t="shared" si="2"/>
        <v>1.2000000000000002</v>
      </c>
      <c r="J62" s="2">
        <f t="shared" si="3"/>
        <v>8.0040000000000013</v>
      </c>
    </row>
    <row r="63" spans="1:10">
      <c r="A63" s="1">
        <v>95</v>
      </c>
      <c r="B63" s="1">
        <v>2.1</v>
      </c>
      <c r="C63" s="1">
        <v>2</v>
      </c>
      <c r="D63" s="2">
        <f t="shared" si="0"/>
        <v>2.0499999999999998</v>
      </c>
      <c r="E63" s="2">
        <f t="shared" si="1"/>
        <v>13.673499999999999</v>
      </c>
      <c r="F63" s="1">
        <v>147</v>
      </c>
      <c r="G63" s="1">
        <v>2</v>
      </c>
      <c r="H63" s="1">
        <v>1.9</v>
      </c>
      <c r="I63" s="2">
        <f t="shared" si="2"/>
        <v>1.95</v>
      </c>
      <c r="J63" s="2">
        <f t="shared" si="3"/>
        <v>13.006499999999999</v>
      </c>
    </row>
    <row r="64" spans="1:10">
      <c r="A64" s="1">
        <v>96</v>
      </c>
      <c r="B64" s="1">
        <v>1.5</v>
      </c>
      <c r="C64" s="1">
        <v>1.8</v>
      </c>
      <c r="D64" s="2">
        <f t="shared" si="0"/>
        <v>1.65</v>
      </c>
      <c r="E64" s="2">
        <f t="shared" si="1"/>
        <v>11.0055</v>
      </c>
      <c r="F64" s="1">
        <v>148</v>
      </c>
      <c r="G64" s="1">
        <v>1.2</v>
      </c>
      <c r="H64" s="1">
        <v>1.3</v>
      </c>
      <c r="I64" s="2">
        <f t="shared" si="2"/>
        <v>1.25</v>
      </c>
      <c r="J64" s="2">
        <f t="shared" si="3"/>
        <v>8.3375000000000004</v>
      </c>
    </row>
    <row r="65" spans="1:10">
      <c r="A65" s="1">
        <v>97</v>
      </c>
      <c r="B65" s="1">
        <v>1.5</v>
      </c>
      <c r="C65" s="1">
        <v>1.8</v>
      </c>
      <c r="D65" s="2">
        <f t="shared" si="0"/>
        <v>1.65</v>
      </c>
      <c r="E65" s="2">
        <f t="shared" si="1"/>
        <v>11.0055</v>
      </c>
      <c r="F65" s="1">
        <v>149</v>
      </c>
      <c r="G65" s="1">
        <v>1.3</v>
      </c>
      <c r="H65" s="1">
        <v>1.3</v>
      </c>
      <c r="I65" s="2">
        <f t="shared" si="2"/>
        <v>1.3</v>
      </c>
      <c r="J65" s="2">
        <f t="shared" si="3"/>
        <v>8.6709999999999994</v>
      </c>
    </row>
    <row r="66" spans="1:10">
      <c r="A66" s="1">
        <v>98</v>
      </c>
      <c r="B66" s="1">
        <v>1.5</v>
      </c>
      <c r="C66" s="1">
        <v>1.8</v>
      </c>
      <c r="D66" s="2">
        <f t="shared" si="0"/>
        <v>1.65</v>
      </c>
      <c r="E66" s="2">
        <f t="shared" si="1"/>
        <v>11.0055</v>
      </c>
      <c r="F66" s="1">
        <v>150</v>
      </c>
      <c r="G66" s="1">
        <v>1.6</v>
      </c>
      <c r="H66" s="1">
        <v>1.6</v>
      </c>
      <c r="I66" s="2">
        <f t="shared" si="2"/>
        <v>1.6</v>
      </c>
      <c r="J66" s="2">
        <f t="shared" si="3"/>
        <v>10.672000000000001</v>
      </c>
    </row>
    <row r="67" spans="1:10">
      <c r="A67" s="1">
        <v>99</v>
      </c>
      <c r="B67" s="1">
        <v>1.2</v>
      </c>
      <c r="C67" s="1">
        <v>1.2</v>
      </c>
      <c r="D67" s="2">
        <f t="shared" si="0"/>
        <v>1.2</v>
      </c>
      <c r="E67" s="2">
        <f t="shared" si="1"/>
        <v>8.0039999999999996</v>
      </c>
      <c r="F67" s="1">
        <v>151</v>
      </c>
      <c r="G67" s="1">
        <v>1.6</v>
      </c>
      <c r="H67" s="1">
        <v>1.5</v>
      </c>
      <c r="I67" s="2">
        <f t="shared" si="2"/>
        <v>1.55</v>
      </c>
      <c r="J67" s="2">
        <f t="shared" si="3"/>
        <v>10.3385</v>
      </c>
    </row>
    <row r="68" spans="1:10">
      <c r="A68" s="1">
        <v>100</v>
      </c>
      <c r="B68" s="1">
        <v>2</v>
      </c>
      <c r="C68" s="1">
        <v>1.6</v>
      </c>
      <c r="D68" s="2">
        <f t="shared" si="0"/>
        <v>1.8</v>
      </c>
      <c r="E68" s="2">
        <f t="shared" si="1"/>
        <v>12.006</v>
      </c>
      <c r="F68" s="1">
        <v>152</v>
      </c>
      <c r="G68" s="1">
        <v>1</v>
      </c>
      <c r="H68" s="1">
        <v>1.1000000000000001</v>
      </c>
      <c r="I68" s="2">
        <f t="shared" si="2"/>
        <v>1.05</v>
      </c>
      <c r="J68" s="2">
        <f t="shared" si="3"/>
        <v>7.0034999999999998</v>
      </c>
    </row>
    <row r="69" spans="1:10">
      <c r="A69" s="1">
        <v>101</v>
      </c>
      <c r="B69" s="1">
        <v>1.4</v>
      </c>
      <c r="C69" s="1">
        <v>1.5</v>
      </c>
      <c r="D69" s="2">
        <f t="shared" si="0"/>
        <v>1.45</v>
      </c>
      <c r="E69" s="2">
        <f t="shared" si="1"/>
        <v>9.6715</v>
      </c>
      <c r="F69" s="1">
        <v>153</v>
      </c>
      <c r="G69" s="1">
        <v>1.1000000000000001</v>
      </c>
      <c r="H69" s="1">
        <v>1.1000000000000001</v>
      </c>
      <c r="I69" s="2">
        <f t="shared" si="2"/>
        <v>1.1000000000000001</v>
      </c>
      <c r="J69" s="2">
        <f t="shared" si="3"/>
        <v>7.3370000000000006</v>
      </c>
    </row>
    <row r="70" spans="1:10">
      <c r="A70" s="1">
        <v>102</v>
      </c>
      <c r="B70" s="1">
        <v>1.4</v>
      </c>
      <c r="C70" s="1">
        <v>1.4</v>
      </c>
      <c r="D70" s="2">
        <f t="shared" si="0"/>
        <v>1.4</v>
      </c>
      <c r="E70" s="2">
        <f t="shared" si="1"/>
        <v>9.3379999999999992</v>
      </c>
      <c r="F70" s="1">
        <v>154</v>
      </c>
      <c r="G70" s="1">
        <v>1.5</v>
      </c>
      <c r="H70" s="1">
        <v>1.4</v>
      </c>
      <c r="I70" s="2">
        <f t="shared" si="2"/>
        <v>1.45</v>
      </c>
      <c r="J70" s="2">
        <f t="shared" si="3"/>
        <v>9.6715</v>
      </c>
    </row>
    <row r="71" spans="1:10">
      <c r="A71" s="1">
        <v>103</v>
      </c>
      <c r="B71" s="1">
        <v>1.5</v>
      </c>
      <c r="C71" s="1">
        <v>1.3</v>
      </c>
      <c r="D71" s="2">
        <f t="shared" si="0"/>
        <v>1.4</v>
      </c>
      <c r="E71" s="2">
        <f t="shared" si="1"/>
        <v>9.3379999999999992</v>
      </c>
      <c r="F71" s="1">
        <v>155</v>
      </c>
      <c r="G71" s="1">
        <v>1.3</v>
      </c>
      <c r="H71" s="1">
        <v>1.6</v>
      </c>
      <c r="I71" s="2">
        <f t="shared" si="2"/>
        <v>1.4500000000000002</v>
      </c>
      <c r="J71" s="2">
        <f t="shared" si="3"/>
        <v>9.6715000000000018</v>
      </c>
    </row>
    <row r="72" spans="1:10">
      <c r="A72" s="1">
        <v>104</v>
      </c>
      <c r="B72" s="1">
        <v>1.8</v>
      </c>
      <c r="C72" s="1">
        <v>1.6</v>
      </c>
      <c r="D72" s="2">
        <f t="shared" si="0"/>
        <v>1.7000000000000002</v>
      </c>
      <c r="E72" s="2">
        <f t="shared" si="1"/>
        <v>11.339</v>
      </c>
      <c r="F72" s="1">
        <v>156</v>
      </c>
      <c r="G72" s="1">
        <v>1.3</v>
      </c>
      <c r="H72" s="1">
        <v>1.5</v>
      </c>
      <c r="I72" s="2">
        <f t="shared" si="2"/>
        <v>1.4</v>
      </c>
      <c r="J72" s="2">
        <f t="shared" si="3"/>
        <v>9.3379999999999992</v>
      </c>
    </row>
    <row r="73" spans="1:10">
      <c r="A73" s="1">
        <v>105</v>
      </c>
      <c r="B73" s="1">
        <v>1.7</v>
      </c>
      <c r="C73" s="1">
        <v>1.7</v>
      </c>
      <c r="D73" s="2">
        <f t="shared" si="0"/>
        <v>1.7</v>
      </c>
      <c r="E73" s="2">
        <f t="shared" si="1"/>
        <v>11.339</v>
      </c>
      <c r="F73" s="1">
        <v>157</v>
      </c>
      <c r="G73" s="1">
        <v>1.1000000000000001</v>
      </c>
      <c r="H73" s="1">
        <v>1.1000000000000001</v>
      </c>
      <c r="I73" s="2">
        <f t="shared" si="2"/>
        <v>1.1000000000000001</v>
      </c>
      <c r="J73" s="2">
        <f t="shared" si="3"/>
        <v>7.3370000000000006</v>
      </c>
    </row>
    <row r="74" spans="1:10">
      <c r="A74" s="1">
        <v>106</v>
      </c>
      <c r="B74" s="1">
        <v>1.6</v>
      </c>
      <c r="C74" s="1">
        <v>1.7</v>
      </c>
      <c r="D74" s="2">
        <f t="shared" si="0"/>
        <v>1.65</v>
      </c>
      <c r="E74" s="2">
        <f t="shared" si="1"/>
        <v>11.0055</v>
      </c>
      <c r="F74" s="1">
        <v>158</v>
      </c>
      <c r="G74" s="1">
        <v>1.2</v>
      </c>
      <c r="H74" s="1">
        <v>1.2</v>
      </c>
      <c r="I74" s="2">
        <f t="shared" si="2"/>
        <v>1.2</v>
      </c>
      <c r="J74" s="2">
        <f t="shared" si="3"/>
        <v>8.0039999999999996</v>
      </c>
    </row>
    <row r="75" spans="1:10">
      <c r="A75" s="1">
        <v>107</v>
      </c>
      <c r="B75" s="1">
        <v>2.1</v>
      </c>
      <c r="C75" s="1">
        <v>1.9</v>
      </c>
      <c r="D75" s="2">
        <f t="shared" ref="D75:D109" si="4">(B75+C75)/2</f>
        <v>2</v>
      </c>
      <c r="E75" s="2">
        <f t="shared" ref="E75:E109" si="5">D75*6.67</f>
        <v>13.34</v>
      </c>
      <c r="F75" s="1">
        <v>159</v>
      </c>
      <c r="G75" s="1">
        <v>1</v>
      </c>
      <c r="H75" s="1">
        <v>1</v>
      </c>
      <c r="I75" s="2">
        <f t="shared" ref="I75:I109" si="6">(G75+H75)/2</f>
        <v>1</v>
      </c>
      <c r="J75" s="2">
        <f t="shared" ref="J75:J109" si="7">I75*6.67</f>
        <v>6.67</v>
      </c>
    </row>
    <row r="76" spans="1:10">
      <c r="A76" s="1">
        <v>108</v>
      </c>
      <c r="B76" s="1">
        <v>1.8</v>
      </c>
      <c r="C76" s="1">
        <v>1.5</v>
      </c>
      <c r="D76" s="2">
        <f t="shared" si="4"/>
        <v>1.65</v>
      </c>
      <c r="E76" s="2">
        <f t="shared" si="5"/>
        <v>11.0055</v>
      </c>
      <c r="F76" s="1">
        <v>160</v>
      </c>
      <c r="G76" s="1">
        <v>1</v>
      </c>
      <c r="H76" s="1">
        <v>1.1000000000000001</v>
      </c>
      <c r="I76" s="2">
        <f t="shared" si="6"/>
        <v>1.05</v>
      </c>
      <c r="J76" s="2">
        <f t="shared" si="7"/>
        <v>7.0034999999999998</v>
      </c>
    </row>
    <row r="77" spans="1:10">
      <c r="A77" s="1">
        <v>109</v>
      </c>
      <c r="B77" s="1">
        <v>1.5</v>
      </c>
      <c r="C77" s="1">
        <v>1.7</v>
      </c>
      <c r="D77" s="2">
        <f t="shared" si="4"/>
        <v>1.6</v>
      </c>
      <c r="E77" s="2">
        <f t="shared" si="5"/>
        <v>10.672000000000001</v>
      </c>
      <c r="F77" s="1">
        <v>161</v>
      </c>
      <c r="G77" s="1">
        <v>1.1000000000000001</v>
      </c>
      <c r="H77" s="1">
        <v>1.3</v>
      </c>
      <c r="I77" s="2">
        <f t="shared" si="6"/>
        <v>1.2000000000000002</v>
      </c>
      <c r="J77" s="2">
        <f t="shared" si="7"/>
        <v>8.0040000000000013</v>
      </c>
    </row>
    <row r="78" spans="1:10">
      <c r="A78" s="1">
        <v>110</v>
      </c>
      <c r="B78" s="1">
        <v>1.3</v>
      </c>
      <c r="C78" s="1">
        <v>1.8</v>
      </c>
      <c r="D78" s="2">
        <f t="shared" si="4"/>
        <v>1.55</v>
      </c>
      <c r="E78" s="2">
        <f t="shared" si="5"/>
        <v>10.3385</v>
      </c>
      <c r="F78" s="1">
        <v>162</v>
      </c>
      <c r="G78" s="1">
        <v>1.1000000000000001</v>
      </c>
      <c r="H78" s="1">
        <v>1.3</v>
      </c>
      <c r="I78" s="2">
        <f t="shared" si="6"/>
        <v>1.2000000000000002</v>
      </c>
      <c r="J78" s="2">
        <f t="shared" si="7"/>
        <v>8.0040000000000013</v>
      </c>
    </row>
    <row r="79" spans="1:10">
      <c r="A79" s="1">
        <v>111</v>
      </c>
      <c r="B79" s="1">
        <v>1.5</v>
      </c>
      <c r="C79" s="1">
        <v>1.3</v>
      </c>
      <c r="D79" s="2">
        <f t="shared" si="4"/>
        <v>1.4</v>
      </c>
      <c r="E79" s="2">
        <f t="shared" si="5"/>
        <v>9.3379999999999992</v>
      </c>
      <c r="F79" s="1">
        <v>163</v>
      </c>
      <c r="G79" s="1">
        <v>1.2</v>
      </c>
      <c r="H79" s="1">
        <v>1.2</v>
      </c>
      <c r="I79" s="2">
        <f t="shared" si="6"/>
        <v>1.2</v>
      </c>
      <c r="J79" s="2">
        <f t="shared" si="7"/>
        <v>8.0039999999999996</v>
      </c>
    </row>
    <row r="80" spans="1:10">
      <c r="A80" s="1">
        <v>112</v>
      </c>
      <c r="B80" s="1">
        <v>1.3</v>
      </c>
      <c r="C80" s="1">
        <v>1.2</v>
      </c>
      <c r="D80" s="2">
        <f t="shared" si="4"/>
        <v>1.25</v>
      </c>
      <c r="E80" s="2">
        <f t="shared" si="5"/>
        <v>8.3375000000000004</v>
      </c>
      <c r="F80" s="1">
        <v>164</v>
      </c>
      <c r="G80" s="1">
        <v>1.1000000000000001</v>
      </c>
      <c r="H80" s="1">
        <v>1.2</v>
      </c>
      <c r="I80" s="2">
        <f t="shared" si="6"/>
        <v>1.1499999999999999</v>
      </c>
      <c r="J80" s="2">
        <f t="shared" si="7"/>
        <v>7.6704999999999997</v>
      </c>
    </row>
    <row r="81" spans="1:10">
      <c r="A81" s="1">
        <v>113</v>
      </c>
      <c r="B81" s="1">
        <v>1.7</v>
      </c>
      <c r="C81" s="1">
        <v>1.3</v>
      </c>
      <c r="D81" s="2">
        <f t="shared" si="4"/>
        <v>1.5</v>
      </c>
      <c r="E81" s="2">
        <f t="shared" si="5"/>
        <v>10.004999999999999</v>
      </c>
      <c r="F81" s="1">
        <v>165</v>
      </c>
      <c r="G81" s="1">
        <v>1</v>
      </c>
      <c r="H81" s="1">
        <v>1.1000000000000001</v>
      </c>
      <c r="I81" s="2">
        <f t="shared" si="6"/>
        <v>1.05</v>
      </c>
      <c r="J81" s="2">
        <f t="shared" si="7"/>
        <v>7.0034999999999998</v>
      </c>
    </row>
    <row r="82" spans="1:10">
      <c r="A82" s="1">
        <v>114</v>
      </c>
      <c r="B82" s="1">
        <v>1.3</v>
      </c>
      <c r="C82" s="1">
        <v>1.1000000000000001</v>
      </c>
      <c r="D82" s="2">
        <f t="shared" si="4"/>
        <v>1.2000000000000002</v>
      </c>
      <c r="E82" s="2">
        <f t="shared" si="5"/>
        <v>8.0040000000000013</v>
      </c>
      <c r="F82" s="1">
        <v>166</v>
      </c>
      <c r="G82" s="1">
        <v>1</v>
      </c>
      <c r="H82" s="1">
        <v>1.2</v>
      </c>
      <c r="I82" s="2">
        <f t="shared" si="6"/>
        <v>1.1000000000000001</v>
      </c>
      <c r="J82" s="2">
        <f t="shared" si="7"/>
        <v>7.3370000000000006</v>
      </c>
    </row>
    <row r="83" spans="1:10">
      <c r="A83" s="1">
        <v>115</v>
      </c>
      <c r="B83" s="1">
        <v>1.5</v>
      </c>
      <c r="C83" s="1">
        <v>1.1000000000000001</v>
      </c>
      <c r="D83" s="2">
        <f t="shared" si="4"/>
        <v>1.3</v>
      </c>
      <c r="E83" s="2">
        <f t="shared" si="5"/>
        <v>8.6709999999999994</v>
      </c>
      <c r="F83" s="1">
        <v>167</v>
      </c>
      <c r="G83" s="1">
        <v>1.2</v>
      </c>
      <c r="H83" s="1">
        <v>1.2</v>
      </c>
      <c r="I83" s="2">
        <f t="shared" si="6"/>
        <v>1.2</v>
      </c>
      <c r="J83" s="2">
        <f t="shared" si="7"/>
        <v>8.0039999999999996</v>
      </c>
    </row>
    <row r="84" spans="1:10">
      <c r="A84" s="1">
        <v>116</v>
      </c>
      <c r="B84" s="1">
        <v>2.1</v>
      </c>
      <c r="C84" s="1">
        <v>1.5</v>
      </c>
      <c r="D84" s="2">
        <f t="shared" si="4"/>
        <v>1.8</v>
      </c>
      <c r="E84" s="2">
        <f t="shared" si="5"/>
        <v>12.006</v>
      </c>
      <c r="F84" s="1">
        <v>168</v>
      </c>
      <c r="G84" s="1">
        <v>1.2</v>
      </c>
      <c r="H84" s="1">
        <v>1.2</v>
      </c>
      <c r="I84" s="2">
        <f t="shared" si="6"/>
        <v>1.2</v>
      </c>
      <c r="J84" s="2">
        <f t="shared" si="7"/>
        <v>8.0039999999999996</v>
      </c>
    </row>
    <row r="85" spans="1:10">
      <c r="A85" s="1">
        <v>117</v>
      </c>
      <c r="B85" s="1">
        <v>1.6</v>
      </c>
      <c r="C85" s="1">
        <v>1.6</v>
      </c>
      <c r="D85" s="2">
        <f t="shared" si="4"/>
        <v>1.6</v>
      </c>
      <c r="E85" s="2">
        <f t="shared" si="5"/>
        <v>10.672000000000001</v>
      </c>
      <c r="F85" s="1">
        <v>169</v>
      </c>
      <c r="G85" s="1">
        <v>1</v>
      </c>
      <c r="H85" s="1">
        <v>1.2</v>
      </c>
      <c r="I85" s="2">
        <f t="shared" si="6"/>
        <v>1.1000000000000001</v>
      </c>
      <c r="J85" s="2">
        <f t="shared" si="7"/>
        <v>7.3370000000000006</v>
      </c>
    </row>
    <row r="86" spans="1:10">
      <c r="A86" s="1">
        <v>118</v>
      </c>
      <c r="B86" s="1">
        <v>1.8</v>
      </c>
      <c r="C86" s="1">
        <v>1.7</v>
      </c>
      <c r="D86" s="2">
        <f t="shared" si="4"/>
        <v>1.75</v>
      </c>
      <c r="E86" s="2">
        <f t="shared" si="5"/>
        <v>11.672499999999999</v>
      </c>
      <c r="F86" s="1">
        <v>170</v>
      </c>
      <c r="G86" s="1">
        <v>1.3</v>
      </c>
      <c r="H86" s="1">
        <v>1.2</v>
      </c>
      <c r="I86" s="2">
        <f t="shared" si="6"/>
        <v>1.25</v>
      </c>
      <c r="J86" s="2">
        <f t="shared" si="7"/>
        <v>8.3375000000000004</v>
      </c>
    </row>
    <row r="87" spans="1:10">
      <c r="A87" s="1">
        <v>119</v>
      </c>
      <c r="B87" s="1">
        <v>1.6</v>
      </c>
      <c r="C87" s="1">
        <v>1.7</v>
      </c>
      <c r="D87" s="2">
        <f t="shared" si="4"/>
        <v>1.65</v>
      </c>
      <c r="E87" s="2">
        <f t="shared" si="5"/>
        <v>11.0055</v>
      </c>
      <c r="F87" s="1">
        <v>171</v>
      </c>
      <c r="G87" s="1">
        <v>1.6</v>
      </c>
      <c r="H87" s="1">
        <v>1.7</v>
      </c>
      <c r="I87" s="2">
        <f t="shared" si="6"/>
        <v>1.65</v>
      </c>
      <c r="J87" s="2">
        <f t="shared" si="7"/>
        <v>11.0055</v>
      </c>
    </row>
    <row r="88" spans="1:10">
      <c r="A88" s="1">
        <v>120</v>
      </c>
      <c r="B88" s="1">
        <v>1.5</v>
      </c>
      <c r="C88" s="1">
        <v>1.6</v>
      </c>
      <c r="D88" s="2">
        <f t="shared" si="4"/>
        <v>1.55</v>
      </c>
      <c r="E88" s="2">
        <f t="shared" si="5"/>
        <v>10.3385</v>
      </c>
      <c r="F88" s="1">
        <v>172</v>
      </c>
      <c r="G88" s="1">
        <v>1.8</v>
      </c>
      <c r="H88" s="1">
        <v>1.9</v>
      </c>
      <c r="I88" s="2">
        <f t="shared" si="6"/>
        <v>1.85</v>
      </c>
      <c r="J88" s="2">
        <f t="shared" si="7"/>
        <v>12.339500000000001</v>
      </c>
    </row>
    <row r="89" spans="1:10">
      <c r="A89" s="1">
        <v>121</v>
      </c>
      <c r="B89" s="1">
        <v>1.5</v>
      </c>
      <c r="C89" s="1">
        <v>1.7</v>
      </c>
      <c r="D89" s="2">
        <f t="shared" si="4"/>
        <v>1.6</v>
      </c>
      <c r="E89" s="2">
        <f t="shared" si="5"/>
        <v>10.672000000000001</v>
      </c>
      <c r="F89" s="1">
        <v>173</v>
      </c>
      <c r="G89" s="1">
        <v>1.1000000000000001</v>
      </c>
      <c r="H89" s="1">
        <v>1.1000000000000001</v>
      </c>
      <c r="I89" s="2">
        <f t="shared" si="6"/>
        <v>1.1000000000000001</v>
      </c>
      <c r="J89" s="2">
        <f t="shared" si="7"/>
        <v>7.3370000000000006</v>
      </c>
    </row>
    <row r="90" spans="1:10">
      <c r="A90" s="1">
        <v>122</v>
      </c>
      <c r="B90" s="1">
        <v>1.5</v>
      </c>
      <c r="C90" s="1">
        <v>1.5</v>
      </c>
      <c r="D90" s="2">
        <f t="shared" si="4"/>
        <v>1.5</v>
      </c>
      <c r="E90" s="2">
        <f t="shared" si="5"/>
        <v>10.004999999999999</v>
      </c>
      <c r="F90" s="1">
        <v>174</v>
      </c>
      <c r="G90" s="1">
        <v>1.4</v>
      </c>
      <c r="H90" s="1">
        <v>1.2</v>
      </c>
      <c r="I90" s="2">
        <f t="shared" si="6"/>
        <v>1.2999999999999998</v>
      </c>
      <c r="J90" s="2">
        <f t="shared" si="7"/>
        <v>8.6709999999999994</v>
      </c>
    </row>
    <row r="91" spans="1:10">
      <c r="A91" s="1">
        <v>123</v>
      </c>
      <c r="B91" s="1">
        <v>1.7</v>
      </c>
      <c r="C91" s="1">
        <v>1.3</v>
      </c>
      <c r="D91" s="2">
        <f t="shared" si="4"/>
        <v>1.5</v>
      </c>
      <c r="E91" s="2">
        <f t="shared" si="5"/>
        <v>10.004999999999999</v>
      </c>
      <c r="F91" s="1">
        <v>175</v>
      </c>
      <c r="G91" s="1">
        <v>1.5</v>
      </c>
      <c r="H91" s="1">
        <v>1.4</v>
      </c>
      <c r="I91" s="2">
        <f t="shared" si="6"/>
        <v>1.45</v>
      </c>
      <c r="J91" s="2">
        <f t="shared" si="7"/>
        <v>9.6715</v>
      </c>
    </row>
    <row r="92" spans="1:10">
      <c r="A92" s="1">
        <v>124</v>
      </c>
      <c r="B92" s="1">
        <v>1.7</v>
      </c>
      <c r="C92" s="1">
        <v>1.5</v>
      </c>
      <c r="D92" s="2">
        <f t="shared" si="4"/>
        <v>1.6</v>
      </c>
      <c r="E92" s="2">
        <f t="shared" si="5"/>
        <v>10.672000000000001</v>
      </c>
      <c r="F92" s="1">
        <v>176</v>
      </c>
      <c r="G92" s="1">
        <v>1.1000000000000001</v>
      </c>
      <c r="H92" s="1">
        <v>1.2</v>
      </c>
      <c r="I92" s="2">
        <f t="shared" si="6"/>
        <v>1.1499999999999999</v>
      </c>
      <c r="J92" s="2">
        <f t="shared" si="7"/>
        <v>7.6704999999999997</v>
      </c>
    </row>
    <row r="93" spans="1:10">
      <c r="A93" s="1">
        <v>125</v>
      </c>
      <c r="B93" s="1">
        <v>1.7</v>
      </c>
      <c r="C93" s="1">
        <v>1.5</v>
      </c>
      <c r="D93" s="2">
        <f t="shared" si="4"/>
        <v>1.6</v>
      </c>
      <c r="E93" s="2">
        <f t="shared" si="5"/>
        <v>10.672000000000001</v>
      </c>
      <c r="F93" s="1">
        <v>177</v>
      </c>
      <c r="G93" s="1">
        <v>1.4</v>
      </c>
      <c r="H93" s="1">
        <v>1.7</v>
      </c>
      <c r="I93" s="2">
        <f t="shared" si="6"/>
        <v>1.5499999999999998</v>
      </c>
      <c r="J93" s="2">
        <f t="shared" si="7"/>
        <v>10.338499999999998</v>
      </c>
    </row>
    <row r="94" spans="1:10">
      <c r="A94" s="1">
        <v>126</v>
      </c>
      <c r="B94" s="1">
        <v>1.9</v>
      </c>
      <c r="C94" s="1">
        <v>2.1</v>
      </c>
      <c r="D94" s="2">
        <f t="shared" si="4"/>
        <v>2</v>
      </c>
      <c r="E94" s="2">
        <f t="shared" si="5"/>
        <v>13.34</v>
      </c>
      <c r="F94" s="1">
        <v>178</v>
      </c>
      <c r="G94" s="1">
        <v>1.4</v>
      </c>
      <c r="H94" s="1">
        <v>1.1000000000000001</v>
      </c>
      <c r="I94" s="2">
        <f t="shared" si="6"/>
        <v>1.25</v>
      </c>
      <c r="J94" s="2">
        <f t="shared" si="7"/>
        <v>8.3375000000000004</v>
      </c>
    </row>
    <row r="95" spans="1:10">
      <c r="A95" s="1">
        <v>127</v>
      </c>
      <c r="B95" s="1">
        <v>1.7</v>
      </c>
      <c r="C95" s="1">
        <v>1.5</v>
      </c>
      <c r="D95" s="2">
        <f t="shared" si="4"/>
        <v>1.6</v>
      </c>
      <c r="E95" s="2">
        <f t="shared" si="5"/>
        <v>10.672000000000001</v>
      </c>
      <c r="F95" s="1">
        <v>179</v>
      </c>
      <c r="G95" s="1">
        <v>1.7</v>
      </c>
      <c r="H95" s="1">
        <v>1.5</v>
      </c>
      <c r="I95" s="2">
        <f t="shared" si="6"/>
        <v>1.6</v>
      </c>
      <c r="J95" s="2">
        <f t="shared" si="7"/>
        <v>10.672000000000001</v>
      </c>
    </row>
    <row r="96" spans="1:10">
      <c r="A96" s="1">
        <v>128</v>
      </c>
      <c r="B96" s="1">
        <v>1.6</v>
      </c>
      <c r="C96" s="1">
        <v>1.6</v>
      </c>
      <c r="D96" s="2">
        <f t="shared" si="4"/>
        <v>1.6</v>
      </c>
      <c r="E96" s="2">
        <f t="shared" si="5"/>
        <v>10.672000000000001</v>
      </c>
      <c r="F96" s="1">
        <v>180</v>
      </c>
      <c r="G96" s="1">
        <v>1.1000000000000001</v>
      </c>
      <c r="H96" s="1">
        <v>1.2</v>
      </c>
      <c r="I96" s="2">
        <f t="shared" si="6"/>
        <v>1.1499999999999999</v>
      </c>
      <c r="J96" s="2">
        <f t="shared" si="7"/>
        <v>7.6704999999999997</v>
      </c>
    </row>
    <row r="97" spans="1:10">
      <c r="A97" s="1">
        <v>129</v>
      </c>
      <c r="B97" s="1">
        <v>1.2</v>
      </c>
      <c r="C97" s="1">
        <v>1.3</v>
      </c>
      <c r="D97" s="2">
        <f t="shared" si="4"/>
        <v>1.25</v>
      </c>
      <c r="E97" s="2">
        <f t="shared" si="5"/>
        <v>8.3375000000000004</v>
      </c>
      <c r="F97" s="1">
        <v>181</v>
      </c>
      <c r="G97" s="1">
        <v>1.5</v>
      </c>
      <c r="H97" s="1">
        <v>1.3</v>
      </c>
      <c r="I97" s="2">
        <f t="shared" si="6"/>
        <v>1.4</v>
      </c>
      <c r="J97" s="2">
        <f t="shared" si="7"/>
        <v>9.3379999999999992</v>
      </c>
    </row>
    <row r="98" spans="1:10">
      <c r="A98" s="1">
        <v>130</v>
      </c>
      <c r="B98" s="1">
        <v>1.1000000000000001</v>
      </c>
      <c r="C98" s="1">
        <v>1.1000000000000001</v>
      </c>
      <c r="D98" s="2">
        <f t="shared" si="4"/>
        <v>1.1000000000000001</v>
      </c>
      <c r="E98" s="2">
        <f t="shared" si="5"/>
        <v>7.3370000000000006</v>
      </c>
      <c r="F98" s="1">
        <v>182</v>
      </c>
      <c r="G98" s="1">
        <v>1</v>
      </c>
      <c r="H98" s="1">
        <v>1</v>
      </c>
      <c r="I98" s="2">
        <f t="shared" si="6"/>
        <v>1</v>
      </c>
      <c r="J98" s="2">
        <f t="shared" si="7"/>
        <v>6.67</v>
      </c>
    </row>
    <row r="99" spans="1:10">
      <c r="A99" s="1">
        <v>131</v>
      </c>
      <c r="B99" s="1">
        <v>2</v>
      </c>
      <c r="C99" s="1">
        <v>1.6</v>
      </c>
      <c r="D99" s="2">
        <f t="shared" si="4"/>
        <v>1.8</v>
      </c>
      <c r="E99" s="2">
        <f t="shared" si="5"/>
        <v>12.006</v>
      </c>
      <c r="F99" s="1">
        <v>183</v>
      </c>
      <c r="G99" s="1">
        <v>1.1000000000000001</v>
      </c>
      <c r="H99" s="1">
        <v>1.2</v>
      </c>
      <c r="I99" s="2">
        <f t="shared" si="6"/>
        <v>1.1499999999999999</v>
      </c>
      <c r="J99" s="2">
        <f t="shared" si="7"/>
        <v>7.6704999999999997</v>
      </c>
    </row>
    <row r="100" spans="1:10">
      <c r="A100" s="1">
        <v>132</v>
      </c>
      <c r="B100" s="1">
        <v>1.4</v>
      </c>
      <c r="C100" s="1">
        <v>1.5</v>
      </c>
      <c r="D100" s="2">
        <f t="shared" si="4"/>
        <v>1.45</v>
      </c>
      <c r="E100" s="2">
        <f t="shared" si="5"/>
        <v>9.6715</v>
      </c>
      <c r="F100" s="1">
        <v>184</v>
      </c>
      <c r="G100" s="1">
        <v>1.5</v>
      </c>
      <c r="H100" s="1">
        <v>1.4</v>
      </c>
      <c r="I100" s="2">
        <f t="shared" si="6"/>
        <v>1.45</v>
      </c>
      <c r="J100" s="2">
        <f t="shared" si="7"/>
        <v>9.6715</v>
      </c>
    </row>
    <row r="101" spans="1:10">
      <c r="A101" s="1">
        <v>133</v>
      </c>
      <c r="B101" s="1">
        <v>1.1000000000000001</v>
      </c>
      <c r="C101" s="1">
        <v>1.2</v>
      </c>
      <c r="D101" s="2">
        <f t="shared" si="4"/>
        <v>1.1499999999999999</v>
      </c>
      <c r="E101" s="2">
        <f t="shared" si="5"/>
        <v>7.6704999999999997</v>
      </c>
      <c r="F101" s="1">
        <v>185</v>
      </c>
      <c r="G101" s="1">
        <v>1.5</v>
      </c>
      <c r="H101" s="1">
        <v>1.5</v>
      </c>
      <c r="I101" s="2">
        <v>1.3</v>
      </c>
      <c r="J101" s="2">
        <f t="shared" si="7"/>
        <v>8.6709999999999994</v>
      </c>
    </row>
    <row r="102" spans="1:10">
      <c r="A102" s="1">
        <v>134</v>
      </c>
      <c r="B102" s="1">
        <v>1.4</v>
      </c>
      <c r="C102" s="1">
        <v>1.5</v>
      </c>
      <c r="D102" s="2">
        <f t="shared" si="4"/>
        <v>1.45</v>
      </c>
      <c r="E102" s="2">
        <f t="shared" si="5"/>
        <v>9.6715</v>
      </c>
      <c r="F102" s="1">
        <v>186</v>
      </c>
      <c r="G102" s="1">
        <v>1.1000000000000001</v>
      </c>
      <c r="H102" s="1">
        <v>1.2</v>
      </c>
      <c r="I102" s="2">
        <f t="shared" si="6"/>
        <v>1.1499999999999999</v>
      </c>
      <c r="J102" s="2">
        <f t="shared" si="7"/>
        <v>7.6704999999999997</v>
      </c>
    </row>
    <row r="103" spans="1:10">
      <c r="A103" s="1">
        <v>187</v>
      </c>
      <c r="B103" s="1">
        <v>1</v>
      </c>
      <c r="C103" s="1">
        <v>1.6</v>
      </c>
      <c r="D103" s="2">
        <f t="shared" si="4"/>
        <v>1.3</v>
      </c>
      <c r="E103" s="2">
        <f t="shared" si="5"/>
        <v>8.6709999999999994</v>
      </c>
      <c r="F103" s="1">
        <v>194</v>
      </c>
      <c r="G103" s="1">
        <v>2</v>
      </c>
      <c r="H103" s="1">
        <v>1.5</v>
      </c>
      <c r="I103" s="2">
        <f t="shared" si="6"/>
        <v>1.75</v>
      </c>
      <c r="J103" s="2">
        <f t="shared" si="7"/>
        <v>11.672499999999999</v>
      </c>
    </row>
    <row r="104" spans="1:10">
      <c r="A104" s="1">
        <v>188</v>
      </c>
      <c r="B104" s="1">
        <v>1.6</v>
      </c>
      <c r="C104" s="1">
        <v>1.8</v>
      </c>
      <c r="D104" s="2">
        <f t="shared" si="4"/>
        <v>1.7000000000000002</v>
      </c>
      <c r="E104" s="2">
        <f t="shared" si="5"/>
        <v>11.339</v>
      </c>
      <c r="F104" s="1">
        <v>195</v>
      </c>
      <c r="G104" s="1">
        <v>1.3</v>
      </c>
      <c r="H104" s="1">
        <v>1.1000000000000001</v>
      </c>
      <c r="I104" s="2">
        <f t="shared" si="6"/>
        <v>1.2000000000000002</v>
      </c>
      <c r="J104" s="2">
        <f t="shared" si="7"/>
        <v>8.0040000000000013</v>
      </c>
    </row>
    <row r="105" spans="1:10">
      <c r="A105" s="1">
        <v>189</v>
      </c>
      <c r="B105" s="1">
        <v>2</v>
      </c>
      <c r="C105" s="1">
        <v>2</v>
      </c>
      <c r="D105" s="2">
        <f t="shared" si="4"/>
        <v>2</v>
      </c>
      <c r="E105" s="2">
        <f t="shared" si="5"/>
        <v>13.34</v>
      </c>
      <c r="F105" s="1">
        <v>196</v>
      </c>
      <c r="G105" s="1">
        <v>1.7</v>
      </c>
      <c r="H105" s="1">
        <v>1.8</v>
      </c>
      <c r="I105" s="2">
        <f t="shared" si="6"/>
        <v>1.75</v>
      </c>
      <c r="J105" s="2">
        <f t="shared" si="7"/>
        <v>11.672499999999999</v>
      </c>
    </row>
    <row r="106" spans="1:10">
      <c r="A106" s="1">
        <v>190</v>
      </c>
      <c r="B106" s="1">
        <v>1.6</v>
      </c>
      <c r="C106" s="1">
        <v>1.3</v>
      </c>
      <c r="D106" s="2">
        <f t="shared" si="4"/>
        <v>1.4500000000000002</v>
      </c>
      <c r="E106" s="2">
        <f t="shared" si="5"/>
        <v>9.6715000000000018</v>
      </c>
      <c r="F106" s="1">
        <v>197</v>
      </c>
      <c r="G106" s="1">
        <v>2.5</v>
      </c>
      <c r="H106" s="1">
        <v>1.3</v>
      </c>
      <c r="I106" s="2">
        <f t="shared" si="6"/>
        <v>1.9</v>
      </c>
      <c r="J106" s="2">
        <f t="shared" si="7"/>
        <v>12.673</v>
      </c>
    </row>
    <row r="107" spans="1:10">
      <c r="A107" s="1">
        <v>191</v>
      </c>
      <c r="B107" s="1">
        <v>1.2</v>
      </c>
      <c r="C107" s="1">
        <v>1.1000000000000001</v>
      </c>
      <c r="D107" s="2">
        <f t="shared" si="4"/>
        <v>1.1499999999999999</v>
      </c>
      <c r="E107" s="2">
        <f t="shared" si="5"/>
        <v>7.6704999999999997</v>
      </c>
      <c r="F107" s="1">
        <v>198</v>
      </c>
      <c r="G107" s="1">
        <v>1.4</v>
      </c>
      <c r="H107" s="1">
        <v>2</v>
      </c>
      <c r="I107" s="2">
        <f t="shared" si="6"/>
        <v>1.7</v>
      </c>
      <c r="J107" s="2">
        <f t="shared" si="7"/>
        <v>11.339</v>
      </c>
    </row>
    <row r="108" spans="1:10">
      <c r="A108" s="1">
        <v>192</v>
      </c>
      <c r="B108" s="1">
        <v>1.1000000000000001</v>
      </c>
      <c r="C108" s="1">
        <v>1.4</v>
      </c>
      <c r="D108" s="2">
        <f t="shared" si="4"/>
        <v>1.25</v>
      </c>
      <c r="E108" s="2">
        <f t="shared" si="5"/>
        <v>8.3375000000000004</v>
      </c>
      <c r="F108" s="1">
        <v>199</v>
      </c>
      <c r="G108" s="1">
        <v>1.1000000000000001</v>
      </c>
      <c r="H108" s="1">
        <v>1.2</v>
      </c>
      <c r="I108" s="2">
        <f t="shared" si="6"/>
        <v>1.1499999999999999</v>
      </c>
      <c r="J108" s="2">
        <f t="shared" si="7"/>
        <v>7.6704999999999997</v>
      </c>
    </row>
    <row r="109" spans="1:10">
      <c r="A109" s="1">
        <v>193</v>
      </c>
      <c r="B109" s="1">
        <v>1.6</v>
      </c>
      <c r="C109" s="1">
        <v>1.7</v>
      </c>
      <c r="D109" s="2">
        <f t="shared" si="4"/>
        <v>1.65</v>
      </c>
      <c r="E109" s="2">
        <f t="shared" si="5"/>
        <v>11.0055</v>
      </c>
      <c r="F109" s="1">
        <v>200</v>
      </c>
      <c r="G109" s="1">
        <v>1.8</v>
      </c>
      <c r="H109" s="1">
        <v>1.9</v>
      </c>
      <c r="I109" s="2">
        <f t="shared" si="6"/>
        <v>1.85</v>
      </c>
      <c r="J109" s="2">
        <f t="shared" si="7"/>
        <v>12.339500000000001</v>
      </c>
    </row>
    <row r="110" spans="1:10">
      <c r="E110" s="18">
        <f>SUM(E10:E109)</f>
        <v>1033.1830000000002</v>
      </c>
      <c r="J110" s="18">
        <f>SUM(J10:J109)</f>
        <v>937.46850000000006</v>
      </c>
    </row>
  </sheetData>
  <mergeCells count="13">
    <mergeCell ref="E6:F6"/>
    <mergeCell ref="G6:H6"/>
    <mergeCell ref="I6:J6"/>
    <mergeCell ref="A6:B6"/>
    <mergeCell ref="A1:J1"/>
    <mergeCell ref="A2:J2"/>
    <mergeCell ref="A3:B4"/>
    <mergeCell ref="C3:F3"/>
    <mergeCell ref="G3:H4"/>
    <mergeCell ref="I3:J4"/>
    <mergeCell ref="C4:D4"/>
    <mergeCell ref="E4:F4"/>
    <mergeCell ref="C6:D6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M7" sqref="M7"/>
    </sheetView>
  </sheetViews>
  <sheetFormatPr defaultRowHeight="15"/>
  <cols>
    <col min="1" max="10" width="8.28515625" customWidth="1"/>
  </cols>
  <sheetData>
    <row r="1" spans="1:16" ht="15.75" thickBot="1">
      <c r="A1" s="48" t="s">
        <v>17</v>
      </c>
      <c r="B1" s="48"/>
      <c r="C1" s="48"/>
      <c r="D1" s="48"/>
      <c r="E1" s="48"/>
      <c r="F1" s="48"/>
      <c r="G1" s="48"/>
      <c r="H1" s="48"/>
      <c r="I1" s="48"/>
      <c r="J1" s="48"/>
    </row>
    <row r="2" spans="1:16" ht="15.75" thickBot="1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  <c r="L2" s="1" t="s">
        <v>38</v>
      </c>
      <c r="M2" s="1">
        <v>0</v>
      </c>
      <c r="O2" t="s">
        <v>49</v>
      </c>
      <c r="P2" t="s">
        <v>50</v>
      </c>
    </row>
    <row r="3" spans="1:16" ht="15.75" customHeight="1" thickBot="1">
      <c r="A3" s="56" t="s">
        <v>1</v>
      </c>
      <c r="B3" s="57"/>
      <c r="C3" s="53" t="s">
        <v>2</v>
      </c>
      <c r="D3" s="54"/>
      <c r="E3" s="54"/>
      <c r="F3" s="55"/>
      <c r="G3" s="60" t="s">
        <v>5</v>
      </c>
      <c r="H3" s="61"/>
      <c r="I3" s="60" t="s">
        <v>6</v>
      </c>
      <c r="J3" s="61"/>
      <c r="L3" s="1" t="s">
        <v>39</v>
      </c>
      <c r="M3" s="1">
        <v>48</v>
      </c>
      <c r="O3">
        <f>B7/(B7+D7+F7+H7+J7)</f>
        <v>4.0000000000000001E-3</v>
      </c>
      <c r="P3">
        <v>0</v>
      </c>
    </row>
    <row r="4" spans="1:16" ht="15.75" thickBot="1">
      <c r="A4" s="58"/>
      <c r="B4" s="59"/>
      <c r="C4" s="49" t="s">
        <v>3</v>
      </c>
      <c r="D4" s="51"/>
      <c r="E4" s="49" t="s">
        <v>4</v>
      </c>
      <c r="F4" s="51"/>
      <c r="G4" s="62"/>
      <c r="H4" s="63"/>
      <c r="I4" s="62"/>
      <c r="J4" s="63"/>
      <c r="L4" s="1" t="s">
        <v>40</v>
      </c>
      <c r="M4" s="1">
        <v>52</v>
      </c>
      <c r="O4">
        <f>D7/(B7+D7+F7+H7+J7)</f>
        <v>0.11500000000000002</v>
      </c>
      <c r="P4">
        <f>O4*LN(O4)</f>
        <v>-0.24872466232117199</v>
      </c>
    </row>
    <row r="5" spans="1:16" ht="15.75" thickBot="1">
      <c r="A5" s="28"/>
      <c r="B5" s="32"/>
      <c r="C5" s="27"/>
      <c r="D5" s="27"/>
      <c r="E5" s="27"/>
      <c r="F5" s="27"/>
      <c r="G5" s="33"/>
      <c r="H5" s="33"/>
      <c r="I5" s="33"/>
      <c r="J5" s="29"/>
      <c r="L5" s="1" t="s">
        <v>35</v>
      </c>
      <c r="M5" s="1">
        <f>(E110+J110)/200</f>
        <v>10.988825000000002</v>
      </c>
      <c r="O5">
        <f>F7/(B7+D7+F7+H7+J7)</f>
        <v>0.59799999999999998</v>
      </c>
      <c r="P5">
        <f>O5*LN(O5)</f>
        <v>-0.30747038596884019</v>
      </c>
    </row>
    <row r="6" spans="1:16" ht="15.75" thickBot="1">
      <c r="A6" s="3" t="s">
        <v>7</v>
      </c>
      <c r="B6" s="4" t="s">
        <v>8</v>
      </c>
      <c r="C6" s="5" t="s">
        <v>7</v>
      </c>
      <c r="D6" s="6" t="s">
        <v>8</v>
      </c>
      <c r="E6" s="4" t="s">
        <v>7</v>
      </c>
      <c r="F6" s="4" t="s">
        <v>8</v>
      </c>
      <c r="G6" s="4" t="s">
        <v>7</v>
      </c>
      <c r="H6" s="4" t="s">
        <v>8</v>
      </c>
      <c r="I6" s="4" t="s">
        <v>7</v>
      </c>
      <c r="J6" s="5" t="s">
        <v>8</v>
      </c>
      <c r="L6" s="1" t="s">
        <v>36</v>
      </c>
      <c r="M6" s="1">
        <v>2.52</v>
      </c>
      <c r="O6">
        <f>H7/(B7+D7+F7+H7+J7)</f>
        <v>8.8000000000000023E-2</v>
      </c>
      <c r="P6">
        <f>O6*LN(O6)</f>
        <v>-0.21387682487634593</v>
      </c>
    </row>
    <row r="7" spans="1:16">
      <c r="A7" s="2">
        <v>0.4</v>
      </c>
      <c r="B7" s="2">
        <f>8.15*0.4/100</f>
        <v>3.2600000000000004E-2</v>
      </c>
      <c r="C7" s="2">
        <v>11.5</v>
      </c>
      <c r="D7" s="2">
        <f>8.15*11.5/100</f>
        <v>0.93725000000000014</v>
      </c>
      <c r="E7" s="2">
        <v>59.8</v>
      </c>
      <c r="F7" s="2">
        <f>8.15*59.8/100</f>
        <v>4.8737000000000004</v>
      </c>
      <c r="G7" s="2">
        <v>8.8000000000000007</v>
      </c>
      <c r="H7" s="2">
        <f>8.15*8.8/100</f>
        <v>0.71720000000000017</v>
      </c>
      <c r="I7" s="2">
        <v>19.5</v>
      </c>
      <c r="J7" s="2">
        <f>8.15*19.5/100</f>
        <v>1.5892500000000001</v>
      </c>
      <c r="L7" s="1" t="s">
        <v>37</v>
      </c>
      <c r="M7" s="1">
        <v>20.54</v>
      </c>
      <c r="O7">
        <f>J7/(B7+D7+F7+H7+J7)</f>
        <v>0.19500000000000001</v>
      </c>
      <c r="P7">
        <f>O7*LN(O7)</f>
        <v>-0.31877736548158608</v>
      </c>
    </row>
    <row r="8" spans="1:16" ht="15.75" thickBot="1">
      <c r="A8" t="s">
        <v>9</v>
      </c>
      <c r="L8" s="31" t="s">
        <v>41</v>
      </c>
      <c r="M8" s="1">
        <f>(F7*D7)/((J7+H7)*B7)</f>
        <v>60.75088339222615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2.5335689045936394</v>
      </c>
    </row>
    <row r="10" spans="1:16">
      <c r="A10" s="2">
        <v>1</v>
      </c>
      <c r="B10" s="2">
        <v>2</v>
      </c>
      <c r="C10" s="2">
        <v>2</v>
      </c>
      <c r="D10" s="2">
        <f>(B10+C10)/2</f>
        <v>2</v>
      </c>
      <c r="E10" s="2">
        <f>D10*6.67</f>
        <v>13.34</v>
      </c>
      <c r="F10" s="2">
        <v>42</v>
      </c>
      <c r="G10" s="2">
        <v>2</v>
      </c>
      <c r="H10" s="2">
        <v>1.8</v>
      </c>
      <c r="I10" s="2">
        <f>(G10+H10)/2</f>
        <v>1.9</v>
      </c>
      <c r="J10" s="2">
        <f>I10*6.67</f>
        <v>12.673</v>
      </c>
      <c r="L10" s="31" t="s">
        <v>43</v>
      </c>
      <c r="M10" s="1">
        <f>J7/F7</f>
        <v>0.32608695652173914</v>
      </c>
    </row>
    <row r="11" spans="1:16">
      <c r="A11" s="2">
        <v>2</v>
      </c>
      <c r="B11" s="1">
        <v>2</v>
      </c>
      <c r="C11" s="1">
        <v>1.9</v>
      </c>
      <c r="D11" s="2">
        <f t="shared" ref="D11:D74" si="0">(B11+C11)/2</f>
        <v>1.95</v>
      </c>
      <c r="E11" s="2">
        <f t="shared" ref="E11:E74" si="1">D11*6.67</f>
        <v>13.006499999999999</v>
      </c>
      <c r="F11" s="2">
        <v>43</v>
      </c>
      <c r="G11" s="1">
        <v>1.2</v>
      </c>
      <c r="H11" s="1">
        <v>1.1000000000000001</v>
      </c>
      <c r="I11" s="2">
        <f t="shared" ref="I11:I74" si="2">(G11+H11)/2</f>
        <v>1.1499999999999999</v>
      </c>
      <c r="J11" s="2">
        <f t="shared" ref="J11:J74" si="3">I11*6.67</f>
        <v>7.6704999999999997</v>
      </c>
      <c r="L11" s="31" t="s">
        <v>44</v>
      </c>
      <c r="M11" s="1">
        <f>(D7+F7)/J7</f>
        <v>3.6564102564102563</v>
      </c>
    </row>
    <row r="12" spans="1:16">
      <c r="A12" s="2">
        <v>3</v>
      </c>
      <c r="B12" s="1">
        <v>1.6</v>
      </c>
      <c r="C12" s="1">
        <v>1.5</v>
      </c>
      <c r="D12" s="2">
        <f t="shared" si="0"/>
        <v>1.55</v>
      </c>
      <c r="E12" s="2">
        <f t="shared" si="1"/>
        <v>10.3385</v>
      </c>
      <c r="F12" s="2">
        <v>44</v>
      </c>
      <c r="G12" s="1">
        <v>1.2</v>
      </c>
      <c r="H12" s="1">
        <v>1.1000000000000001</v>
      </c>
      <c r="I12" s="2">
        <f t="shared" si="2"/>
        <v>1.1499999999999999</v>
      </c>
      <c r="J12" s="2">
        <f t="shared" si="3"/>
        <v>7.6704999999999997</v>
      </c>
      <c r="L12" s="31" t="s">
        <v>45</v>
      </c>
      <c r="M12" s="1">
        <f>(D7+F7)/H7</f>
        <v>8.1022727272727249</v>
      </c>
    </row>
    <row r="13" spans="1:16">
      <c r="A13" s="2">
        <v>4</v>
      </c>
      <c r="B13" s="1">
        <v>2</v>
      </c>
      <c r="C13" s="1">
        <v>2</v>
      </c>
      <c r="D13" s="2">
        <f t="shared" si="0"/>
        <v>2</v>
      </c>
      <c r="E13" s="2">
        <f t="shared" si="1"/>
        <v>13.34</v>
      </c>
      <c r="F13" s="2">
        <v>45</v>
      </c>
      <c r="G13" s="1">
        <v>1.3</v>
      </c>
      <c r="H13" s="1">
        <v>1.2</v>
      </c>
      <c r="I13" s="2">
        <f t="shared" si="2"/>
        <v>1.25</v>
      </c>
      <c r="J13" s="2">
        <f t="shared" si="3"/>
        <v>8.3375000000000004</v>
      </c>
      <c r="L13" s="31" t="s">
        <v>46</v>
      </c>
      <c r="M13" s="1">
        <f>J7/H7</f>
        <v>2.2159090909090904</v>
      </c>
    </row>
    <row r="14" spans="1:16">
      <c r="A14" s="2">
        <v>5</v>
      </c>
      <c r="B14" s="1">
        <v>1.6</v>
      </c>
      <c r="C14" s="1">
        <v>1.5</v>
      </c>
      <c r="D14" s="2">
        <f t="shared" si="0"/>
        <v>1.55</v>
      </c>
      <c r="E14" s="2">
        <f t="shared" si="1"/>
        <v>10.3385</v>
      </c>
      <c r="F14" s="2">
        <v>46</v>
      </c>
      <c r="G14" s="1">
        <v>1.3</v>
      </c>
      <c r="H14" s="1">
        <v>1.3</v>
      </c>
      <c r="I14" s="2">
        <f t="shared" si="2"/>
        <v>1.3</v>
      </c>
      <c r="J14" s="2">
        <f t="shared" si="3"/>
        <v>8.6709999999999994</v>
      </c>
      <c r="L14" s="31" t="s">
        <v>47</v>
      </c>
      <c r="M14" s="1">
        <v>0</v>
      </c>
    </row>
    <row r="15" spans="1:16">
      <c r="A15" s="2">
        <v>6</v>
      </c>
      <c r="B15" s="1">
        <v>1.6</v>
      </c>
      <c r="C15" s="1">
        <v>1.6</v>
      </c>
      <c r="D15" s="2">
        <f t="shared" si="0"/>
        <v>1.6</v>
      </c>
      <c r="E15" s="2">
        <f t="shared" si="1"/>
        <v>10.672000000000001</v>
      </c>
      <c r="F15" s="2">
        <v>47</v>
      </c>
      <c r="G15" s="1">
        <v>1.1000000000000001</v>
      </c>
      <c r="H15" s="1">
        <v>1.1000000000000001</v>
      </c>
      <c r="I15" s="2">
        <f t="shared" si="2"/>
        <v>1.1000000000000001</v>
      </c>
      <c r="J15" s="2">
        <f t="shared" si="3"/>
        <v>7.3370000000000006</v>
      </c>
      <c r="L15" s="31" t="s">
        <v>48</v>
      </c>
      <c r="M15" s="1">
        <f>SUM(P3:P7)</f>
        <v>-1.0888492386479443</v>
      </c>
    </row>
    <row r="16" spans="1:16">
      <c r="A16" s="2">
        <v>7</v>
      </c>
      <c r="B16" s="1">
        <v>1.6</v>
      </c>
      <c r="C16" s="1">
        <v>1.5</v>
      </c>
      <c r="D16" s="2">
        <f t="shared" si="0"/>
        <v>1.55</v>
      </c>
      <c r="E16" s="2">
        <f t="shared" si="1"/>
        <v>10.3385</v>
      </c>
      <c r="F16" s="2">
        <v>48</v>
      </c>
      <c r="G16" s="1">
        <v>1.5</v>
      </c>
      <c r="H16" s="1">
        <v>1.3</v>
      </c>
      <c r="I16" s="2">
        <f t="shared" si="2"/>
        <v>1.4</v>
      </c>
      <c r="J16" s="2">
        <f t="shared" si="3"/>
        <v>9.3379999999999992</v>
      </c>
    </row>
    <row r="17" spans="1:10">
      <c r="A17" s="2">
        <v>8</v>
      </c>
      <c r="B17" s="1">
        <v>1.7</v>
      </c>
      <c r="C17" s="1">
        <v>1.4</v>
      </c>
      <c r="D17" s="2">
        <f t="shared" si="0"/>
        <v>1.5499999999999998</v>
      </c>
      <c r="E17" s="2">
        <f t="shared" si="1"/>
        <v>10.338499999999998</v>
      </c>
      <c r="F17" s="2">
        <v>49</v>
      </c>
      <c r="G17" s="1">
        <v>1.5</v>
      </c>
      <c r="H17" s="1">
        <v>1.2</v>
      </c>
      <c r="I17" s="2">
        <f t="shared" si="2"/>
        <v>1.35</v>
      </c>
      <c r="J17" s="2">
        <f t="shared" si="3"/>
        <v>9.0045000000000002</v>
      </c>
    </row>
    <row r="18" spans="1:10">
      <c r="A18" s="2">
        <v>9</v>
      </c>
      <c r="B18" s="1">
        <v>1.6</v>
      </c>
      <c r="C18" s="1">
        <v>1.5</v>
      </c>
      <c r="D18" s="2">
        <f t="shared" si="0"/>
        <v>1.55</v>
      </c>
      <c r="E18" s="2">
        <f t="shared" si="1"/>
        <v>10.3385</v>
      </c>
      <c r="F18" s="2">
        <v>50</v>
      </c>
      <c r="G18" s="1">
        <v>1.3</v>
      </c>
      <c r="H18" s="1">
        <v>1.2</v>
      </c>
      <c r="I18" s="2">
        <f t="shared" si="2"/>
        <v>1.25</v>
      </c>
      <c r="J18" s="2">
        <f t="shared" si="3"/>
        <v>8.3375000000000004</v>
      </c>
    </row>
    <row r="19" spans="1:10">
      <c r="A19" s="2">
        <v>10</v>
      </c>
      <c r="B19" s="1">
        <v>2</v>
      </c>
      <c r="C19" s="1">
        <v>2</v>
      </c>
      <c r="D19" s="2">
        <f t="shared" si="0"/>
        <v>2</v>
      </c>
      <c r="E19" s="2">
        <f t="shared" si="1"/>
        <v>13.34</v>
      </c>
      <c r="F19" s="2">
        <v>51</v>
      </c>
      <c r="G19" s="1">
        <v>2</v>
      </c>
      <c r="H19" s="1">
        <v>2</v>
      </c>
      <c r="I19" s="2">
        <f t="shared" si="2"/>
        <v>2</v>
      </c>
      <c r="J19" s="2">
        <f t="shared" si="3"/>
        <v>13.34</v>
      </c>
    </row>
    <row r="20" spans="1:10">
      <c r="A20" s="2">
        <v>11</v>
      </c>
      <c r="B20" s="1">
        <v>1.8</v>
      </c>
      <c r="C20" s="1">
        <v>1.8</v>
      </c>
      <c r="D20" s="2">
        <f t="shared" si="0"/>
        <v>1.8</v>
      </c>
      <c r="E20" s="2">
        <f t="shared" si="1"/>
        <v>12.006</v>
      </c>
      <c r="F20" s="2">
        <v>52</v>
      </c>
      <c r="G20" s="1">
        <v>1.8</v>
      </c>
      <c r="H20" s="1">
        <v>1.5</v>
      </c>
      <c r="I20" s="2">
        <f t="shared" si="2"/>
        <v>1.65</v>
      </c>
      <c r="J20" s="2">
        <f t="shared" si="3"/>
        <v>11.0055</v>
      </c>
    </row>
    <row r="21" spans="1:10">
      <c r="A21" s="2">
        <v>12</v>
      </c>
      <c r="B21" s="1">
        <v>1.6</v>
      </c>
      <c r="C21" s="1">
        <v>1.3</v>
      </c>
      <c r="D21" s="2">
        <f t="shared" si="0"/>
        <v>1.4500000000000002</v>
      </c>
      <c r="E21" s="2">
        <f t="shared" si="1"/>
        <v>9.6715000000000018</v>
      </c>
      <c r="F21" s="2">
        <v>53</v>
      </c>
      <c r="G21" s="1">
        <v>1.5</v>
      </c>
      <c r="H21" s="1">
        <v>1.5</v>
      </c>
      <c r="I21" s="2">
        <f t="shared" si="2"/>
        <v>1.5</v>
      </c>
      <c r="J21" s="2">
        <f t="shared" si="3"/>
        <v>10.004999999999999</v>
      </c>
    </row>
    <row r="22" spans="1:10">
      <c r="A22" s="2">
        <v>13</v>
      </c>
      <c r="B22" s="1">
        <v>2</v>
      </c>
      <c r="C22" s="1">
        <v>1.9</v>
      </c>
      <c r="D22" s="2">
        <f t="shared" si="0"/>
        <v>1.95</v>
      </c>
      <c r="E22" s="2">
        <f t="shared" si="1"/>
        <v>13.006499999999999</v>
      </c>
      <c r="F22" s="2">
        <v>54</v>
      </c>
      <c r="G22" s="1">
        <v>1.7</v>
      </c>
      <c r="H22" s="1">
        <v>1.6</v>
      </c>
      <c r="I22" s="2">
        <f t="shared" si="2"/>
        <v>1.65</v>
      </c>
      <c r="J22" s="2">
        <f t="shared" si="3"/>
        <v>11.0055</v>
      </c>
    </row>
    <row r="23" spans="1:10">
      <c r="A23" s="2">
        <v>14</v>
      </c>
      <c r="B23" s="1">
        <v>1.9</v>
      </c>
      <c r="C23" s="1">
        <v>1.8</v>
      </c>
      <c r="D23" s="2">
        <f t="shared" si="0"/>
        <v>1.85</v>
      </c>
      <c r="E23" s="2">
        <f t="shared" si="1"/>
        <v>12.339500000000001</v>
      </c>
      <c r="F23" s="2">
        <v>55</v>
      </c>
      <c r="G23" s="1">
        <v>1.6</v>
      </c>
      <c r="H23" s="1">
        <v>1.6</v>
      </c>
      <c r="I23" s="2">
        <f t="shared" si="2"/>
        <v>1.6</v>
      </c>
      <c r="J23" s="2">
        <f t="shared" si="3"/>
        <v>10.672000000000001</v>
      </c>
    </row>
    <row r="24" spans="1:10">
      <c r="A24" s="2">
        <v>15</v>
      </c>
      <c r="B24" s="1">
        <v>1.6</v>
      </c>
      <c r="C24" s="1">
        <v>1.3</v>
      </c>
      <c r="D24" s="2">
        <f t="shared" si="0"/>
        <v>1.4500000000000002</v>
      </c>
      <c r="E24" s="2">
        <f t="shared" si="1"/>
        <v>9.6715000000000018</v>
      </c>
      <c r="F24" s="2">
        <v>56</v>
      </c>
      <c r="G24" s="1">
        <v>1.5</v>
      </c>
      <c r="H24" s="1">
        <v>1.4</v>
      </c>
      <c r="I24" s="2">
        <f t="shared" si="2"/>
        <v>1.45</v>
      </c>
      <c r="J24" s="2">
        <f t="shared" si="3"/>
        <v>9.6715</v>
      </c>
    </row>
    <row r="25" spans="1:10">
      <c r="A25" s="2">
        <v>16</v>
      </c>
      <c r="B25" s="1">
        <v>1.5</v>
      </c>
      <c r="C25" s="1">
        <v>1.4</v>
      </c>
      <c r="D25" s="2">
        <f t="shared" si="0"/>
        <v>1.45</v>
      </c>
      <c r="E25" s="2">
        <f t="shared" si="1"/>
        <v>9.6715</v>
      </c>
      <c r="F25" s="2">
        <v>57</v>
      </c>
      <c r="G25" s="1">
        <v>1.8</v>
      </c>
      <c r="H25" s="1">
        <v>1.8</v>
      </c>
      <c r="I25" s="2">
        <f t="shared" si="2"/>
        <v>1.8</v>
      </c>
      <c r="J25" s="2">
        <f t="shared" si="3"/>
        <v>12.006</v>
      </c>
    </row>
    <row r="26" spans="1:10">
      <c r="A26" s="2">
        <v>17</v>
      </c>
      <c r="B26" s="1">
        <v>1.5</v>
      </c>
      <c r="C26" s="1">
        <v>1.4</v>
      </c>
      <c r="D26" s="2">
        <f t="shared" si="0"/>
        <v>1.45</v>
      </c>
      <c r="E26" s="2">
        <f t="shared" si="1"/>
        <v>9.6715</v>
      </c>
      <c r="F26" s="2">
        <v>58</v>
      </c>
      <c r="G26" s="1">
        <v>1.7</v>
      </c>
      <c r="H26" s="1">
        <v>1.6</v>
      </c>
      <c r="I26" s="2">
        <f t="shared" si="2"/>
        <v>1.65</v>
      </c>
      <c r="J26" s="2">
        <f t="shared" si="3"/>
        <v>11.0055</v>
      </c>
    </row>
    <row r="27" spans="1:10">
      <c r="A27" s="2">
        <v>18</v>
      </c>
      <c r="B27" s="1">
        <v>1.3</v>
      </c>
      <c r="C27" s="1">
        <v>1.3</v>
      </c>
      <c r="D27" s="2">
        <f t="shared" si="0"/>
        <v>1.3</v>
      </c>
      <c r="E27" s="2">
        <f t="shared" si="1"/>
        <v>8.6709999999999994</v>
      </c>
      <c r="F27" s="2">
        <v>59</v>
      </c>
      <c r="G27" s="1">
        <v>15</v>
      </c>
      <c r="H27" s="1">
        <v>1.2</v>
      </c>
      <c r="I27" s="2">
        <f t="shared" si="2"/>
        <v>8.1</v>
      </c>
      <c r="J27" s="2">
        <f t="shared" si="3"/>
        <v>54.026999999999994</v>
      </c>
    </row>
    <row r="28" spans="1:10">
      <c r="A28" s="2">
        <v>19</v>
      </c>
      <c r="B28" s="1">
        <v>1.6</v>
      </c>
      <c r="C28" s="1">
        <v>1.4</v>
      </c>
      <c r="D28" s="2">
        <f t="shared" si="0"/>
        <v>1.5</v>
      </c>
      <c r="E28" s="2">
        <f t="shared" si="1"/>
        <v>10.004999999999999</v>
      </c>
      <c r="F28" s="2">
        <v>60</v>
      </c>
      <c r="G28" s="1">
        <v>2</v>
      </c>
      <c r="H28" s="1">
        <v>1.6</v>
      </c>
      <c r="I28" s="2">
        <f t="shared" si="2"/>
        <v>1.8</v>
      </c>
      <c r="J28" s="2">
        <f t="shared" si="3"/>
        <v>12.006</v>
      </c>
    </row>
    <row r="29" spans="1:10">
      <c r="A29" s="2">
        <v>20</v>
      </c>
      <c r="B29" s="1">
        <v>1.5</v>
      </c>
      <c r="C29" s="1">
        <v>1.2</v>
      </c>
      <c r="D29" s="2">
        <f t="shared" si="0"/>
        <v>1.35</v>
      </c>
      <c r="E29" s="2">
        <f t="shared" si="1"/>
        <v>9.0045000000000002</v>
      </c>
      <c r="F29" s="2">
        <v>61</v>
      </c>
      <c r="G29" s="1">
        <v>1.7</v>
      </c>
      <c r="H29" s="1">
        <v>1.6</v>
      </c>
      <c r="I29" s="2">
        <f t="shared" si="2"/>
        <v>1.65</v>
      </c>
      <c r="J29" s="2">
        <f t="shared" si="3"/>
        <v>11.0055</v>
      </c>
    </row>
    <row r="30" spans="1:10">
      <c r="A30" s="2">
        <v>21</v>
      </c>
      <c r="B30" s="1">
        <v>1.6</v>
      </c>
      <c r="C30" s="1">
        <v>1.6</v>
      </c>
      <c r="D30" s="2">
        <f t="shared" si="0"/>
        <v>1.6</v>
      </c>
      <c r="E30" s="2">
        <f t="shared" si="1"/>
        <v>10.672000000000001</v>
      </c>
      <c r="F30" s="2">
        <v>62</v>
      </c>
      <c r="G30" s="1">
        <v>1.5</v>
      </c>
      <c r="H30" s="1">
        <v>1.3</v>
      </c>
      <c r="I30" s="2">
        <f t="shared" si="2"/>
        <v>1.4</v>
      </c>
      <c r="J30" s="2">
        <f t="shared" si="3"/>
        <v>9.3379999999999992</v>
      </c>
    </row>
    <row r="31" spans="1:10">
      <c r="A31" s="2">
        <v>22</v>
      </c>
      <c r="B31" s="1">
        <v>1.6</v>
      </c>
      <c r="C31" s="1">
        <v>1.5</v>
      </c>
      <c r="D31" s="2">
        <f t="shared" si="0"/>
        <v>1.55</v>
      </c>
      <c r="E31" s="2">
        <f t="shared" si="1"/>
        <v>10.3385</v>
      </c>
      <c r="F31" s="2">
        <v>63</v>
      </c>
      <c r="G31" s="1">
        <v>1.8</v>
      </c>
      <c r="H31" s="1">
        <v>16</v>
      </c>
      <c r="I31" s="2">
        <f t="shared" si="2"/>
        <v>8.9</v>
      </c>
      <c r="J31" s="2">
        <f t="shared" si="3"/>
        <v>59.363</v>
      </c>
    </row>
    <row r="32" spans="1:10">
      <c r="A32" s="2">
        <v>23</v>
      </c>
      <c r="B32" s="1">
        <v>1.3</v>
      </c>
      <c r="C32" s="1">
        <v>1.2</v>
      </c>
      <c r="D32" s="2">
        <f t="shared" si="0"/>
        <v>1.25</v>
      </c>
      <c r="E32" s="2">
        <f t="shared" si="1"/>
        <v>8.3375000000000004</v>
      </c>
      <c r="F32" s="2">
        <v>64</v>
      </c>
      <c r="G32" s="1">
        <v>1.8</v>
      </c>
      <c r="H32" s="1">
        <v>1.5</v>
      </c>
      <c r="I32" s="2">
        <f t="shared" si="2"/>
        <v>1.65</v>
      </c>
      <c r="J32" s="2">
        <f t="shared" si="3"/>
        <v>11.0055</v>
      </c>
    </row>
    <row r="33" spans="1:10">
      <c r="A33" s="2">
        <v>24</v>
      </c>
      <c r="B33" s="1">
        <v>1.7</v>
      </c>
      <c r="C33" s="1">
        <v>1.6</v>
      </c>
      <c r="D33" s="2">
        <f t="shared" si="0"/>
        <v>1.65</v>
      </c>
      <c r="E33" s="2">
        <f t="shared" si="1"/>
        <v>11.0055</v>
      </c>
      <c r="F33" s="2">
        <v>65</v>
      </c>
      <c r="G33" s="1">
        <v>1.6</v>
      </c>
      <c r="H33" s="1">
        <v>1.3</v>
      </c>
      <c r="I33" s="2">
        <f t="shared" si="2"/>
        <v>1.4500000000000002</v>
      </c>
      <c r="J33" s="2">
        <f t="shared" si="3"/>
        <v>9.6715000000000018</v>
      </c>
    </row>
    <row r="34" spans="1:10">
      <c r="A34" s="2">
        <v>25</v>
      </c>
      <c r="B34" s="1">
        <v>1.5</v>
      </c>
      <c r="C34" s="1">
        <v>1.3</v>
      </c>
      <c r="D34" s="2">
        <f t="shared" si="0"/>
        <v>1.4</v>
      </c>
      <c r="E34" s="2">
        <f t="shared" si="1"/>
        <v>9.3379999999999992</v>
      </c>
      <c r="F34" s="2">
        <v>66</v>
      </c>
      <c r="G34" s="1">
        <v>2</v>
      </c>
      <c r="H34" s="1">
        <v>2</v>
      </c>
      <c r="I34" s="2">
        <f t="shared" si="2"/>
        <v>2</v>
      </c>
      <c r="J34" s="2">
        <f t="shared" si="3"/>
        <v>13.34</v>
      </c>
    </row>
    <row r="35" spans="1:10">
      <c r="A35" s="2">
        <v>26</v>
      </c>
      <c r="B35" s="1">
        <v>1.7</v>
      </c>
      <c r="C35" s="1">
        <v>1.7</v>
      </c>
      <c r="D35" s="2">
        <f t="shared" si="0"/>
        <v>1.7</v>
      </c>
      <c r="E35" s="2">
        <f t="shared" si="1"/>
        <v>11.339</v>
      </c>
      <c r="F35" s="2">
        <v>67</v>
      </c>
      <c r="G35" s="1">
        <v>1.9</v>
      </c>
      <c r="H35" s="1">
        <v>1.4</v>
      </c>
      <c r="I35" s="2">
        <f t="shared" si="2"/>
        <v>1.65</v>
      </c>
      <c r="J35" s="2">
        <f t="shared" si="3"/>
        <v>11.0055</v>
      </c>
    </row>
    <row r="36" spans="1:10">
      <c r="A36" s="2">
        <v>27</v>
      </c>
      <c r="B36" s="1">
        <v>1.4</v>
      </c>
      <c r="C36" s="1">
        <v>1.3</v>
      </c>
      <c r="D36" s="2">
        <f t="shared" si="0"/>
        <v>1.35</v>
      </c>
      <c r="E36" s="2">
        <f t="shared" si="1"/>
        <v>9.0045000000000002</v>
      </c>
      <c r="F36" s="2">
        <v>68</v>
      </c>
      <c r="G36" s="1">
        <v>1.5</v>
      </c>
      <c r="H36" s="1">
        <v>1.3</v>
      </c>
      <c r="I36" s="2">
        <f t="shared" si="2"/>
        <v>1.4</v>
      </c>
      <c r="J36" s="2">
        <f t="shared" si="3"/>
        <v>9.3379999999999992</v>
      </c>
    </row>
    <row r="37" spans="1:10">
      <c r="A37" s="2">
        <v>28</v>
      </c>
      <c r="B37" s="1">
        <v>1.9</v>
      </c>
      <c r="C37" s="1">
        <v>1.9</v>
      </c>
      <c r="D37" s="2">
        <f t="shared" si="0"/>
        <v>1.9</v>
      </c>
      <c r="E37" s="2">
        <f t="shared" si="1"/>
        <v>12.673</v>
      </c>
      <c r="F37" s="2">
        <v>69</v>
      </c>
      <c r="G37" s="1">
        <v>1.5</v>
      </c>
      <c r="H37" s="1">
        <v>1.3</v>
      </c>
      <c r="I37" s="2">
        <f t="shared" si="2"/>
        <v>1.4</v>
      </c>
      <c r="J37" s="2">
        <f t="shared" si="3"/>
        <v>9.3379999999999992</v>
      </c>
    </row>
    <row r="38" spans="1:10">
      <c r="A38" s="2">
        <v>29</v>
      </c>
      <c r="B38" s="1">
        <v>1.9</v>
      </c>
      <c r="C38" s="1">
        <v>1.4</v>
      </c>
      <c r="D38" s="2">
        <f t="shared" si="0"/>
        <v>1.65</v>
      </c>
      <c r="E38" s="2">
        <f t="shared" si="1"/>
        <v>11.0055</v>
      </c>
      <c r="F38" s="2">
        <v>70</v>
      </c>
      <c r="G38" s="1">
        <v>1.1000000000000001</v>
      </c>
      <c r="H38" s="1">
        <v>1.1000000000000001</v>
      </c>
      <c r="I38" s="2">
        <f t="shared" si="2"/>
        <v>1.1000000000000001</v>
      </c>
      <c r="J38" s="2">
        <f t="shared" si="3"/>
        <v>7.3370000000000006</v>
      </c>
    </row>
    <row r="39" spans="1:10">
      <c r="A39" s="2">
        <v>30</v>
      </c>
      <c r="B39" s="1">
        <v>2.1</v>
      </c>
      <c r="C39" s="1">
        <v>2</v>
      </c>
      <c r="D39" s="2">
        <f t="shared" si="0"/>
        <v>2.0499999999999998</v>
      </c>
      <c r="E39" s="2">
        <f t="shared" si="1"/>
        <v>13.673499999999999</v>
      </c>
      <c r="F39" s="2">
        <v>71</v>
      </c>
      <c r="G39" s="1">
        <v>1.2</v>
      </c>
      <c r="H39" s="1">
        <v>1.1000000000000001</v>
      </c>
      <c r="I39" s="2">
        <f t="shared" si="2"/>
        <v>1.1499999999999999</v>
      </c>
      <c r="J39" s="2">
        <f t="shared" si="3"/>
        <v>7.6704999999999997</v>
      </c>
    </row>
    <row r="40" spans="1:10">
      <c r="A40" s="2">
        <v>31</v>
      </c>
      <c r="B40" s="1">
        <v>1.8</v>
      </c>
      <c r="C40" s="1">
        <v>1.8</v>
      </c>
      <c r="D40" s="2">
        <f t="shared" si="0"/>
        <v>1.8</v>
      </c>
      <c r="E40" s="2">
        <f t="shared" si="1"/>
        <v>12.006</v>
      </c>
      <c r="F40" s="2">
        <v>72</v>
      </c>
      <c r="G40" s="1">
        <v>1.3</v>
      </c>
      <c r="H40" s="1">
        <v>1.2</v>
      </c>
      <c r="I40" s="2">
        <f t="shared" si="2"/>
        <v>1.25</v>
      </c>
      <c r="J40" s="2">
        <f t="shared" si="3"/>
        <v>8.3375000000000004</v>
      </c>
    </row>
    <row r="41" spans="1:10">
      <c r="A41" s="2">
        <v>32</v>
      </c>
      <c r="B41" s="1">
        <v>2</v>
      </c>
      <c r="C41" s="1">
        <v>1.8</v>
      </c>
      <c r="D41" s="2">
        <f t="shared" si="0"/>
        <v>1.9</v>
      </c>
      <c r="E41" s="2">
        <f t="shared" si="1"/>
        <v>12.673</v>
      </c>
      <c r="F41" s="2">
        <v>73</v>
      </c>
      <c r="G41" s="1">
        <v>1.5</v>
      </c>
      <c r="H41" s="1">
        <v>1.3</v>
      </c>
      <c r="I41" s="2">
        <f t="shared" si="2"/>
        <v>1.4</v>
      </c>
      <c r="J41" s="2">
        <f t="shared" si="3"/>
        <v>9.3379999999999992</v>
      </c>
    </row>
    <row r="42" spans="1:10">
      <c r="A42" s="2">
        <v>33</v>
      </c>
      <c r="B42" s="1">
        <v>1.5</v>
      </c>
      <c r="C42" s="1">
        <v>1.3</v>
      </c>
      <c r="D42" s="2">
        <f t="shared" si="0"/>
        <v>1.4</v>
      </c>
      <c r="E42" s="2">
        <f t="shared" si="1"/>
        <v>9.3379999999999992</v>
      </c>
      <c r="F42" s="2">
        <v>74</v>
      </c>
      <c r="G42" s="1">
        <v>1.1000000000000001</v>
      </c>
      <c r="H42" s="1">
        <v>1</v>
      </c>
      <c r="I42" s="2">
        <f t="shared" si="2"/>
        <v>1.05</v>
      </c>
      <c r="J42" s="2">
        <f t="shared" si="3"/>
        <v>7.0034999999999998</v>
      </c>
    </row>
    <row r="43" spans="1:10">
      <c r="A43" s="2">
        <v>34</v>
      </c>
      <c r="B43" s="1">
        <v>1.6</v>
      </c>
      <c r="C43" s="1">
        <v>1.6</v>
      </c>
      <c r="D43" s="2">
        <f t="shared" si="0"/>
        <v>1.6</v>
      </c>
      <c r="E43" s="2">
        <f t="shared" si="1"/>
        <v>10.672000000000001</v>
      </c>
      <c r="F43" s="2">
        <v>75</v>
      </c>
      <c r="G43" s="1">
        <v>1.3</v>
      </c>
      <c r="H43" s="1">
        <v>1.1000000000000001</v>
      </c>
      <c r="I43" s="2">
        <f t="shared" si="2"/>
        <v>1.2000000000000002</v>
      </c>
      <c r="J43" s="2">
        <f t="shared" si="3"/>
        <v>8.0040000000000013</v>
      </c>
    </row>
    <row r="44" spans="1:10">
      <c r="A44" s="2">
        <v>35</v>
      </c>
      <c r="B44" s="1">
        <v>1.5</v>
      </c>
      <c r="C44" s="1">
        <v>1.3</v>
      </c>
      <c r="D44" s="2">
        <f t="shared" si="0"/>
        <v>1.4</v>
      </c>
      <c r="E44" s="2">
        <f t="shared" si="1"/>
        <v>9.3379999999999992</v>
      </c>
      <c r="F44" s="2">
        <v>76</v>
      </c>
      <c r="G44" s="1">
        <v>1.5</v>
      </c>
      <c r="H44" s="1">
        <v>1.2</v>
      </c>
      <c r="I44" s="2">
        <f t="shared" si="2"/>
        <v>1.35</v>
      </c>
      <c r="J44" s="2">
        <f t="shared" si="3"/>
        <v>9.0045000000000002</v>
      </c>
    </row>
    <row r="45" spans="1:10">
      <c r="A45" s="2">
        <v>36</v>
      </c>
      <c r="B45" s="1">
        <v>1.7</v>
      </c>
      <c r="C45" s="1">
        <v>1.5</v>
      </c>
      <c r="D45" s="2">
        <f t="shared" si="0"/>
        <v>1.6</v>
      </c>
      <c r="E45" s="2">
        <f t="shared" si="1"/>
        <v>10.672000000000001</v>
      </c>
      <c r="F45" s="2">
        <v>77</v>
      </c>
      <c r="G45" s="1">
        <v>1.7</v>
      </c>
      <c r="H45" s="1">
        <v>12</v>
      </c>
      <c r="I45" s="2">
        <f t="shared" si="2"/>
        <v>6.85</v>
      </c>
      <c r="J45" s="2">
        <f t="shared" si="3"/>
        <v>45.689499999999995</v>
      </c>
    </row>
    <row r="46" spans="1:10">
      <c r="A46" s="2">
        <v>37</v>
      </c>
      <c r="B46" s="1">
        <v>1.9</v>
      </c>
      <c r="C46" s="1">
        <v>1.5</v>
      </c>
      <c r="D46" s="2">
        <f t="shared" si="0"/>
        <v>1.7</v>
      </c>
      <c r="E46" s="2">
        <f t="shared" si="1"/>
        <v>11.339</v>
      </c>
      <c r="F46" s="2">
        <v>78</v>
      </c>
      <c r="G46" s="1">
        <v>1.9</v>
      </c>
      <c r="H46" s="1">
        <v>1.8</v>
      </c>
      <c r="I46" s="2">
        <f t="shared" si="2"/>
        <v>1.85</v>
      </c>
      <c r="J46" s="2">
        <f t="shared" si="3"/>
        <v>12.339500000000001</v>
      </c>
    </row>
    <row r="47" spans="1:10">
      <c r="A47" s="2">
        <v>38</v>
      </c>
      <c r="B47" s="1">
        <v>2</v>
      </c>
      <c r="C47" s="1">
        <v>1.9</v>
      </c>
      <c r="D47" s="2">
        <f t="shared" si="0"/>
        <v>1.95</v>
      </c>
      <c r="E47" s="2">
        <f t="shared" si="1"/>
        <v>13.006499999999999</v>
      </c>
      <c r="F47" s="2">
        <v>79</v>
      </c>
      <c r="G47" s="1">
        <v>1.6</v>
      </c>
      <c r="H47" s="1">
        <v>1.6</v>
      </c>
      <c r="I47" s="2">
        <f t="shared" si="2"/>
        <v>1.6</v>
      </c>
      <c r="J47" s="2">
        <f t="shared" si="3"/>
        <v>10.672000000000001</v>
      </c>
    </row>
    <row r="48" spans="1:10">
      <c r="A48" s="2">
        <v>39</v>
      </c>
      <c r="B48" s="1">
        <v>1.6</v>
      </c>
      <c r="C48" s="1">
        <v>1.5</v>
      </c>
      <c r="D48" s="2">
        <f t="shared" si="0"/>
        <v>1.55</v>
      </c>
      <c r="E48" s="2">
        <f t="shared" si="1"/>
        <v>10.3385</v>
      </c>
      <c r="F48" s="2">
        <v>80</v>
      </c>
      <c r="G48" s="1">
        <v>1.4</v>
      </c>
      <c r="H48" s="1">
        <v>1.3</v>
      </c>
      <c r="I48" s="2">
        <f t="shared" si="2"/>
        <v>1.35</v>
      </c>
      <c r="J48" s="2">
        <f t="shared" si="3"/>
        <v>9.0045000000000002</v>
      </c>
    </row>
    <row r="49" spans="1:10">
      <c r="A49" s="2">
        <v>40</v>
      </c>
      <c r="B49" s="1">
        <v>1.5</v>
      </c>
      <c r="C49" s="1">
        <v>1.4</v>
      </c>
      <c r="D49" s="2">
        <f t="shared" si="0"/>
        <v>1.45</v>
      </c>
      <c r="E49" s="2">
        <f t="shared" si="1"/>
        <v>9.6715</v>
      </c>
      <c r="F49" s="2">
        <v>81</v>
      </c>
      <c r="G49" s="1">
        <v>1.6</v>
      </c>
      <c r="H49" s="1">
        <v>1.5</v>
      </c>
      <c r="I49" s="2">
        <f t="shared" si="2"/>
        <v>1.55</v>
      </c>
      <c r="J49" s="2">
        <f t="shared" si="3"/>
        <v>10.3385</v>
      </c>
    </row>
    <row r="50" spans="1:10">
      <c r="A50" s="2">
        <v>41</v>
      </c>
      <c r="B50" s="1">
        <v>1.5</v>
      </c>
      <c r="C50" s="1">
        <v>1.2</v>
      </c>
      <c r="D50" s="2">
        <f t="shared" si="0"/>
        <v>1.35</v>
      </c>
      <c r="E50" s="2">
        <f t="shared" si="1"/>
        <v>9.0045000000000002</v>
      </c>
      <c r="F50" s="2">
        <v>82</v>
      </c>
      <c r="G50" s="1">
        <v>1.5</v>
      </c>
      <c r="H50" s="1">
        <v>1.4</v>
      </c>
      <c r="I50" s="2">
        <f t="shared" si="2"/>
        <v>1.45</v>
      </c>
      <c r="J50" s="2">
        <f t="shared" si="3"/>
        <v>9.6715</v>
      </c>
    </row>
    <row r="51" spans="1:10">
      <c r="A51" s="1">
        <v>83</v>
      </c>
      <c r="B51" s="1">
        <v>1.9</v>
      </c>
      <c r="C51" s="1">
        <v>1.7</v>
      </c>
      <c r="D51" s="2">
        <f t="shared" si="0"/>
        <v>1.7999999999999998</v>
      </c>
      <c r="E51" s="2">
        <f t="shared" si="1"/>
        <v>12.005999999999998</v>
      </c>
      <c r="F51" s="1">
        <v>135</v>
      </c>
      <c r="G51" s="1">
        <v>1.2</v>
      </c>
      <c r="H51" s="1">
        <v>1.1000000000000001</v>
      </c>
      <c r="I51" s="2">
        <f t="shared" si="2"/>
        <v>1.1499999999999999</v>
      </c>
      <c r="J51" s="2">
        <f t="shared" si="3"/>
        <v>7.6704999999999997</v>
      </c>
    </row>
    <row r="52" spans="1:10">
      <c r="A52" s="1">
        <v>84</v>
      </c>
      <c r="B52" s="1">
        <v>1.5</v>
      </c>
      <c r="C52" s="1">
        <v>1.5</v>
      </c>
      <c r="D52" s="2">
        <f t="shared" si="0"/>
        <v>1.5</v>
      </c>
      <c r="E52" s="2">
        <f t="shared" si="1"/>
        <v>10.004999999999999</v>
      </c>
      <c r="F52" s="1">
        <v>136</v>
      </c>
      <c r="G52" s="1">
        <v>1.3</v>
      </c>
      <c r="H52" s="1">
        <v>1.1000000000000001</v>
      </c>
      <c r="I52" s="2">
        <f t="shared" si="2"/>
        <v>1.2000000000000002</v>
      </c>
      <c r="J52" s="2">
        <f t="shared" si="3"/>
        <v>8.0040000000000013</v>
      </c>
    </row>
    <row r="53" spans="1:10">
      <c r="A53" s="1">
        <v>85</v>
      </c>
      <c r="B53" s="1">
        <v>1.6</v>
      </c>
      <c r="C53" s="1">
        <v>1.3</v>
      </c>
      <c r="D53" s="2">
        <f t="shared" si="0"/>
        <v>1.4500000000000002</v>
      </c>
      <c r="E53" s="2">
        <f t="shared" si="1"/>
        <v>9.6715000000000018</v>
      </c>
      <c r="F53" s="1">
        <v>137</v>
      </c>
      <c r="G53" s="1">
        <v>1.9</v>
      </c>
      <c r="H53" s="1">
        <v>1.5</v>
      </c>
      <c r="I53" s="2">
        <f t="shared" si="2"/>
        <v>1.7</v>
      </c>
      <c r="J53" s="2">
        <f t="shared" si="3"/>
        <v>11.339</v>
      </c>
    </row>
    <row r="54" spans="1:10">
      <c r="A54" s="1">
        <v>86</v>
      </c>
      <c r="B54" s="1">
        <v>1.8</v>
      </c>
      <c r="C54" s="1">
        <v>1.8</v>
      </c>
      <c r="D54" s="2">
        <f t="shared" si="0"/>
        <v>1.8</v>
      </c>
      <c r="E54" s="2">
        <f t="shared" si="1"/>
        <v>12.006</v>
      </c>
      <c r="F54" s="1">
        <v>138</v>
      </c>
      <c r="G54" s="1">
        <v>1.1000000000000001</v>
      </c>
      <c r="H54" s="1">
        <v>1</v>
      </c>
      <c r="I54" s="2">
        <f t="shared" si="2"/>
        <v>1.05</v>
      </c>
      <c r="J54" s="2">
        <f t="shared" si="3"/>
        <v>7.0034999999999998</v>
      </c>
    </row>
    <row r="55" spans="1:10">
      <c r="A55" s="1">
        <v>87</v>
      </c>
      <c r="B55" s="1">
        <v>1.5</v>
      </c>
      <c r="C55" s="1">
        <v>1.2</v>
      </c>
      <c r="D55" s="2">
        <f t="shared" si="0"/>
        <v>1.35</v>
      </c>
      <c r="E55" s="2">
        <f t="shared" si="1"/>
        <v>9.0045000000000002</v>
      </c>
      <c r="F55" s="1">
        <v>139</v>
      </c>
      <c r="G55" s="1">
        <v>1.2</v>
      </c>
      <c r="H55" s="1">
        <v>1.1000000000000001</v>
      </c>
      <c r="I55" s="2">
        <f t="shared" si="2"/>
        <v>1.1499999999999999</v>
      </c>
      <c r="J55" s="2">
        <f t="shared" si="3"/>
        <v>7.6704999999999997</v>
      </c>
    </row>
    <row r="56" spans="1:10">
      <c r="A56" s="1">
        <v>88</v>
      </c>
      <c r="B56" s="1">
        <v>1.9</v>
      </c>
      <c r="C56" s="1">
        <v>1.8</v>
      </c>
      <c r="D56" s="2">
        <f t="shared" si="0"/>
        <v>1.85</v>
      </c>
      <c r="E56" s="2">
        <f t="shared" si="1"/>
        <v>12.339500000000001</v>
      </c>
      <c r="F56" s="1">
        <v>140</v>
      </c>
      <c r="G56" s="1">
        <v>1.4</v>
      </c>
      <c r="H56" s="1">
        <v>1.1000000000000001</v>
      </c>
      <c r="I56" s="2">
        <f t="shared" si="2"/>
        <v>1.25</v>
      </c>
      <c r="J56" s="2">
        <f t="shared" si="3"/>
        <v>8.3375000000000004</v>
      </c>
    </row>
    <row r="57" spans="1:10">
      <c r="A57" s="1">
        <v>89</v>
      </c>
      <c r="B57" s="1">
        <v>1.6</v>
      </c>
      <c r="C57" s="1">
        <v>1.4</v>
      </c>
      <c r="D57" s="2">
        <f t="shared" si="0"/>
        <v>1.5</v>
      </c>
      <c r="E57" s="2">
        <f t="shared" si="1"/>
        <v>10.004999999999999</v>
      </c>
      <c r="F57" s="1">
        <v>141</v>
      </c>
      <c r="G57" s="1">
        <v>1.2</v>
      </c>
      <c r="H57" s="1">
        <v>1.1000000000000001</v>
      </c>
      <c r="I57" s="2">
        <f t="shared" si="2"/>
        <v>1.1499999999999999</v>
      </c>
      <c r="J57" s="2">
        <f t="shared" si="3"/>
        <v>7.6704999999999997</v>
      </c>
    </row>
    <row r="58" spans="1:10">
      <c r="A58" s="1">
        <v>90</v>
      </c>
      <c r="B58" s="1">
        <v>1.8</v>
      </c>
      <c r="C58" s="1">
        <v>1.8</v>
      </c>
      <c r="D58" s="2">
        <f t="shared" si="0"/>
        <v>1.8</v>
      </c>
      <c r="E58" s="2">
        <f t="shared" si="1"/>
        <v>12.006</v>
      </c>
      <c r="F58" s="1">
        <v>142</v>
      </c>
      <c r="G58" s="1">
        <v>1.4</v>
      </c>
      <c r="H58" s="1">
        <v>1.3</v>
      </c>
      <c r="I58" s="2">
        <f t="shared" si="2"/>
        <v>1.35</v>
      </c>
      <c r="J58" s="2">
        <f t="shared" si="3"/>
        <v>9.0045000000000002</v>
      </c>
    </row>
    <row r="59" spans="1:10">
      <c r="A59" s="1">
        <v>91</v>
      </c>
      <c r="B59" s="1">
        <v>1.9</v>
      </c>
      <c r="C59" s="1">
        <v>1.9</v>
      </c>
      <c r="D59" s="2">
        <f t="shared" si="0"/>
        <v>1.9</v>
      </c>
      <c r="E59" s="2">
        <f t="shared" si="1"/>
        <v>12.673</v>
      </c>
      <c r="F59" s="1">
        <v>143</v>
      </c>
      <c r="G59" s="1">
        <v>1.7</v>
      </c>
      <c r="H59" s="1">
        <v>1.7</v>
      </c>
      <c r="I59" s="2">
        <f t="shared" si="2"/>
        <v>1.7</v>
      </c>
      <c r="J59" s="2">
        <f t="shared" si="3"/>
        <v>11.339</v>
      </c>
    </row>
    <row r="60" spans="1:10">
      <c r="A60" s="1">
        <v>92</v>
      </c>
      <c r="B60" s="1">
        <v>1.9</v>
      </c>
      <c r="C60" s="1">
        <v>1.8</v>
      </c>
      <c r="D60" s="2">
        <f t="shared" si="0"/>
        <v>1.85</v>
      </c>
      <c r="E60" s="2">
        <f t="shared" si="1"/>
        <v>12.339500000000001</v>
      </c>
      <c r="F60" s="1">
        <v>144</v>
      </c>
      <c r="G60" s="1">
        <v>1.4</v>
      </c>
      <c r="H60" s="1">
        <v>1.2</v>
      </c>
      <c r="I60" s="2">
        <f t="shared" si="2"/>
        <v>1.2999999999999998</v>
      </c>
      <c r="J60" s="2">
        <f t="shared" si="3"/>
        <v>8.6709999999999994</v>
      </c>
    </row>
    <row r="61" spans="1:10">
      <c r="A61" s="1">
        <v>93</v>
      </c>
      <c r="B61" s="1">
        <v>1.7</v>
      </c>
      <c r="C61" s="1">
        <v>1.5</v>
      </c>
      <c r="D61" s="2">
        <f t="shared" si="0"/>
        <v>1.6</v>
      </c>
      <c r="E61" s="2">
        <f t="shared" si="1"/>
        <v>10.672000000000001</v>
      </c>
      <c r="F61" s="1">
        <v>145</v>
      </c>
      <c r="G61" s="1">
        <v>1.9</v>
      </c>
      <c r="H61" s="1">
        <v>1.7</v>
      </c>
      <c r="I61" s="2">
        <f t="shared" si="2"/>
        <v>1.7999999999999998</v>
      </c>
      <c r="J61" s="2">
        <f t="shared" si="3"/>
        <v>12.005999999999998</v>
      </c>
    </row>
    <row r="62" spans="1:10">
      <c r="A62" s="1">
        <v>94</v>
      </c>
      <c r="B62" s="1">
        <v>1.3</v>
      </c>
      <c r="C62" s="1">
        <v>1.2</v>
      </c>
      <c r="D62" s="2">
        <f t="shared" si="0"/>
        <v>1.25</v>
      </c>
      <c r="E62" s="2">
        <f t="shared" si="1"/>
        <v>8.3375000000000004</v>
      </c>
      <c r="F62" s="1">
        <v>146</v>
      </c>
      <c r="G62" s="1">
        <v>1.5</v>
      </c>
      <c r="H62" s="1">
        <v>1.3</v>
      </c>
      <c r="I62" s="2">
        <f t="shared" si="2"/>
        <v>1.4</v>
      </c>
      <c r="J62" s="2">
        <f t="shared" si="3"/>
        <v>9.3379999999999992</v>
      </c>
    </row>
    <row r="63" spans="1:10">
      <c r="A63" s="1">
        <v>95</v>
      </c>
      <c r="B63" s="1">
        <v>1.5</v>
      </c>
      <c r="C63" s="1">
        <v>1.2</v>
      </c>
      <c r="D63" s="2">
        <f t="shared" si="0"/>
        <v>1.35</v>
      </c>
      <c r="E63" s="2">
        <f t="shared" si="1"/>
        <v>9.0045000000000002</v>
      </c>
      <c r="F63" s="1">
        <v>147</v>
      </c>
      <c r="G63" s="1">
        <v>1.3</v>
      </c>
      <c r="H63" s="1">
        <v>1.2</v>
      </c>
      <c r="I63" s="2">
        <f t="shared" si="2"/>
        <v>1.25</v>
      </c>
      <c r="J63" s="2">
        <f t="shared" si="3"/>
        <v>8.3375000000000004</v>
      </c>
    </row>
    <row r="64" spans="1:10">
      <c r="A64" s="1">
        <v>96</v>
      </c>
      <c r="B64" s="1">
        <v>1.8</v>
      </c>
      <c r="C64" s="1">
        <v>1.4</v>
      </c>
      <c r="D64" s="2">
        <f t="shared" si="0"/>
        <v>1.6</v>
      </c>
      <c r="E64" s="2">
        <f t="shared" si="1"/>
        <v>10.672000000000001</v>
      </c>
      <c r="F64" s="1">
        <v>148</v>
      </c>
      <c r="G64" s="1">
        <v>1.6</v>
      </c>
      <c r="H64" s="1">
        <v>1.4</v>
      </c>
      <c r="I64" s="2">
        <f t="shared" si="2"/>
        <v>1.5</v>
      </c>
      <c r="J64" s="2">
        <f t="shared" si="3"/>
        <v>10.004999999999999</v>
      </c>
    </row>
    <row r="65" spans="1:10">
      <c r="A65" s="1">
        <v>97</v>
      </c>
      <c r="B65" s="1">
        <v>1.7</v>
      </c>
      <c r="C65" s="1">
        <v>1.1000000000000001</v>
      </c>
      <c r="D65" s="2">
        <f t="shared" si="0"/>
        <v>1.4</v>
      </c>
      <c r="E65" s="2">
        <f t="shared" si="1"/>
        <v>9.3379999999999992</v>
      </c>
      <c r="F65" s="1">
        <v>149</v>
      </c>
      <c r="G65" s="1">
        <v>1.6</v>
      </c>
      <c r="H65" s="1">
        <v>1.3</v>
      </c>
      <c r="I65" s="2">
        <f t="shared" si="2"/>
        <v>1.4500000000000002</v>
      </c>
      <c r="J65" s="2">
        <f t="shared" si="3"/>
        <v>9.6715000000000018</v>
      </c>
    </row>
    <row r="66" spans="1:10">
      <c r="A66" s="1">
        <v>98</v>
      </c>
      <c r="B66" s="1">
        <v>1.9</v>
      </c>
      <c r="C66" s="1">
        <v>1.9</v>
      </c>
      <c r="D66" s="2">
        <f t="shared" si="0"/>
        <v>1.9</v>
      </c>
      <c r="E66" s="2">
        <f t="shared" si="1"/>
        <v>12.673</v>
      </c>
      <c r="F66" s="1">
        <v>150</v>
      </c>
      <c r="G66" s="1">
        <v>1.5</v>
      </c>
      <c r="H66" s="1">
        <v>1.5</v>
      </c>
      <c r="I66" s="2">
        <f t="shared" si="2"/>
        <v>1.5</v>
      </c>
      <c r="J66" s="2">
        <f t="shared" si="3"/>
        <v>10.004999999999999</v>
      </c>
    </row>
    <row r="67" spans="1:10">
      <c r="A67" s="1">
        <v>99</v>
      </c>
      <c r="B67" s="1">
        <v>1.5</v>
      </c>
      <c r="C67" s="1">
        <v>1.3</v>
      </c>
      <c r="D67" s="2">
        <f t="shared" si="0"/>
        <v>1.4</v>
      </c>
      <c r="E67" s="2">
        <f t="shared" si="1"/>
        <v>9.3379999999999992</v>
      </c>
      <c r="F67" s="1">
        <v>151</v>
      </c>
      <c r="G67" s="1">
        <v>1.8</v>
      </c>
      <c r="H67" s="1">
        <v>1.6</v>
      </c>
      <c r="I67" s="2">
        <f t="shared" si="2"/>
        <v>1.7000000000000002</v>
      </c>
      <c r="J67" s="2">
        <f t="shared" si="3"/>
        <v>11.339</v>
      </c>
    </row>
    <row r="68" spans="1:10">
      <c r="A68" s="1">
        <v>100</v>
      </c>
      <c r="B68" s="1">
        <v>1.4</v>
      </c>
      <c r="C68" s="1">
        <v>1.2</v>
      </c>
      <c r="D68" s="2">
        <f t="shared" si="0"/>
        <v>1.2999999999999998</v>
      </c>
      <c r="E68" s="2">
        <f t="shared" si="1"/>
        <v>8.6709999999999994</v>
      </c>
      <c r="F68" s="1">
        <v>152</v>
      </c>
      <c r="G68" s="1">
        <v>15</v>
      </c>
      <c r="H68" s="1">
        <v>1.5</v>
      </c>
      <c r="I68" s="2">
        <f t="shared" si="2"/>
        <v>8.25</v>
      </c>
      <c r="J68" s="2">
        <f t="shared" si="3"/>
        <v>55.027499999999996</v>
      </c>
    </row>
    <row r="69" spans="1:10">
      <c r="A69" s="1">
        <v>101</v>
      </c>
      <c r="B69" s="1">
        <v>1.5</v>
      </c>
      <c r="C69" s="1">
        <v>1.2</v>
      </c>
      <c r="D69" s="2">
        <f t="shared" si="0"/>
        <v>1.35</v>
      </c>
      <c r="E69" s="2">
        <f t="shared" si="1"/>
        <v>9.0045000000000002</v>
      </c>
      <c r="F69" s="1">
        <v>153</v>
      </c>
      <c r="G69" s="1">
        <v>2</v>
      </c>
      <c r="H69" s="1">
        <v>1.4</v>
      </c>
      <c r="I69" s="2">
        <f t="shared" si="2"/>
        <v>1.7</v>
      </c>
      <c r="J69" s="2">
        <f t="shared" si="3"/>
        <v>11.339</v>
      </c>
    </row>
    <row r="70" spans="1:10">
      <c r="A70" s="1">
        <v>102</v>
      </c>
      <c r="B70" s="1">
        <v>1.2</v>
      </c>
      <c r="C70" s="1">
        <v>1.1000000000000001</v>
      </c>
      <c r="D70" s="2">
        <f t="shared" si="0"/>
        <v>1.1499999999999999</v>
      </c>
      <c r="E70" s="2">
        <f t="shared" si="1"/>
        <v>7.6704999999999997</v>
      </c>
      <c r="F70" s="1">
        <v>154</v>
      </c>
      <c r="G70" s="1">
        <v>1.6</v>
      </c>
      <c r="H70" s="1">
        <v>1.5</v>
      </c>
      <c r="I70" s="2">
        <f t="shared" si="2"/>
        <v>1.55</v>
      </c>
      <c r="J70" s="2">
        <f t="shared" si="3"/>
        <v>10.3385</v>
      </c>
    </row>
    <row r="71" spans="1:10">
      <c r="A71" s="1">
        <v>103</v>
      </c>
      <c r="B71" s="1">
        <v>1.8</v>
      </c>
      <c r="C71" s="1">
        <v>1.2</v>
      </c>
      <c r="D71" s="2">
        <f t="shared" si="0"/>
        <v>1.5</v>
      </c>
      <c r="E71" s="2">
        <f t="shared" si="1"/>
        <v>10.004999999999999</v>
      </c>
      <c r="F71" s="1">
        <v>155</v>
      </c>
      <c r="G71" s="1">
        <v>1.3</v>
      </c>
      <c r="H71" s="1">
        <v>1.3</v>
      </c>
      <c r="I71" s="2">
        <f t="shared" si="2"/>
        <v>1.3</v>
      </c>
      <c r="J71" s="2">
        <f t="shared" si="3"/>
        <v>8.6709999999999994</v>
      </c>
    </row>
    <row r="72" spans="1:10">
      <c r="A72" s="1">
        <v>104</v>
      </c>
      <c r="B72" s="1">
        <v>2.2000000000000002</v>
      </c>
      <c r="C72" s="1">
        <v>2.1</v>
      </c>
      <c r="D72" s="2">
        <f t="shared" si="0"/>
        <v>2.1500000000000004</v>
      </c>
      <c r="E72" s="2">
        <f t="shared" si="1"/>
        <v>14.340500000000002</v>
      </c>
      <c r="F72" s="1">
        <v>156</v>
      </c>
      <c r="G72" s="1">
        <v>1.9</v>
      </c>
      <c r="H72" s="1">
        <v>1.8</v>
      </c>
      <c r="I72" s="2">
        <f t="shared" si="2"/>
        <v>1.85</v>
      </c>
      <c r="J72" s="2">
        <f t="shared" si="3"/>
        <v>12.339500000000001</v>
      </c>
    </row>
    <row r="73" spans="1:10">
      <c r="A73" s="1">
        <v>105</v>
      </c>
      <c r="B73" s="1">
        <v>1.5</v>
      </c>
      <c r="C73" s="1">
        <v>1.5</v>
      </c>
      <c r="D73" s="2">
        <f t="shared" si="0"/>
        <v>1.5</v>
      </c>
      <c r="E73" s="2">
        <f t="shared" si="1"/>
        <v>10.004999999999999</v>
      </c>
      <c r="F73" s="1">
        <v>157</v>
      </c>
      <c r="G73" s="1">
        <v>2</v>
      </c>
      <c r="H73" s="1">
        <v>1.9</v>
      </c>
      <c r="I73" s="2">
        <f t="shared" si="2"/>
        <v>1.95</v>
      </c>
      <c r="J73" s="2">
        <f t="shared" si="3"/>
        <v>13.006499999999999</v>
      </c>
    </row>
    <row r="74" spans="1:10">
      <c r="A74" s="1">
        <v>106</v>
      </c>
      <c r="B74" s="1">
        <v>1.6</v>
      </c>
      <c r="C74" s="1">
        <v>1.6</v>
      </c>
      <c r="D74" s="2">
        <f t="shared" si="0"/>
        <v>1.6</v>
      </c>
      <c r="E74" s="2">
        <f t="shared" si="1"/>
        <v>10.672000000000001</v>
      </c>
      <c r="F74" s="1">
        <v>158</v>
      </c>
      <c r="G74" s="1">
        <v>1.3</v>
      </c>
      <c r="H74" s="1">
        <v>1</v>
      </c>
      <c r="I74" s="2">
        <f t="shared" si="2"/>
        <v>1.1499999999999999</v>
      </c>
      <c r="J74" s="2">
        <f t="shared" si="3"/>
        <v>7.6704999999999997</v>
      </c>
    </row>
    <row r="75" spans="1:10">
      <c r="A75" s="1">
        <v>107</v>
      </c>
      <c r="B75" s="1">
        <v>1.6</v>
      </c>
      <c r="C75" s="1">
        <v>1.5</v>
      </c>
      <c r="D75" s="2">
        <f t="shared" ref="D75:D109" si="4">(B75+C75)/2</f>
        <v>1.55</v>
      </c>
      <c r="E75" s="2">
        <f t="shared" ref="E75:E109" si="5">D75*6.67</f>
        <v>10.3385</v>
      </c>
      <c r="F75" s="1">
        <v>159</v>
      </c>
      <c r="G75" s="1">
        <v>1.3</v>
      </c>
      <c r="H75" s="1">
        <v>1.3</v>
      </c>
      <c r="I75" s="2">
        <f t="shared" ref="I75:I109" si="6">(G75+H75)/2</f>
        <v>1.3</v>
      </c>
      <c r="J75" s="2">
        <f t="shared" ref="J75:J109" si="7">I75*6.67</f>
        <v>8.6709999999999994</v>
      </c>
    </row>
    <row r="76" spans="1:10">
      <c r="A76" s="1">
        <v>108</v>
      </c>
      <c r="B76" s="1">
        <v>1.6</v>
      </c>
      <c r="C76" s="1">
        <v>1.6</v>
      </c>
      <c r="D76" s="2">
        <f t="shared" si="4"/>
        <v>1.6</v>
      </c>
      <c r="E76" s="2">
        <f t="shared" si="5"/>
        <v>10.672000000000001</v>
      </c>
      <c r="F76" s="1">
        <v>160</v>
      </c>
      <c r="G76" s="1">
        <v>1.3</v>
      </c>
      <c r="H76" s="1">
        <v>1.1000000000000001</v>
      </c>
      <c r="I76" s="2">
        <f t="shared" si="6"/>
        <v>1.2000000000000002</v>
      </c>
      <c r="J76" s="2">
        <f t="shared" si="7"/>
        <v>8.0040000000000013</v>
      </c>
    </row>
    <row r="77" spans="1:10">
      <c r="A77" s="1">
        <v>109</v>
      </c>
      <c r="B77" s="1">
        <v>1.9</v>
      </c>
      <c r="C77" s="1">
        <v>1.7</v>
      </c>
      <c r="D77" s="2">
        <f t="shared" si="4"/>
        <v>1.7999999999999998</v>
      </c>
      <c r="E77" s="2">
        <f t="shared" si="5"/>
        <v>12.005999999999998</v>
      </c>
      <c r="F77" s="1">
        <v>161</v>
      </c>
      <c r="G77" s="1">
        <v>1.6</v>
      </c>
      <c r="H77" s="1">
        <v>1.6</v>
      </c>
      <c r="I77" s="2">
        <f t="shared" si="6"/>
        <v>1.6</v>
      </c>
      <c r="J77" s="2">
        <f t="shared" si="7"/>
        <v>10.672000000000001</v>
      </c>
    </row>
    <row r="78" spans="1:10">
      <c r="A78" s="1">
        <v>110</v>
      </c>
      <c r="B78" s="1">
        <v>2</v>
      </c>
      <c r="C78" s="1">
        <v>1.5</v>
      </c>
      <c r="D78" s="2">
        <f t="shared" si="4"/>
        <v>1.75</v>
      </c>
      <c r="E78" s="2">
        <f t="shared" si="5"/>
        <v>11.672499999999999</v>
      </c>
      <c r="F78" s="1">
        <v>162</v>
      </c>
      <c r="G78" s="1">
        <v>1.9</v>
      </c>
      <c r="H78" s="1">
        <v>1.8</v>
      </c>
      <c r="I78" s="2">
        <f t="shared" si="6"/>
        <v>1.85</v>
      </c>
      <c r="J78" s="2">
        <f t="shared" si="7"/>
        <v>12.339500000000001</v>
      </c>
    </row>
    <row r="79" spans="1:10">
      <c r="A79" s="1">
        <v>111</v>
      </c>
      <c r="B79" s="1">
        <v>1.8</v>
      </c>
      <c r="C79" s="1">
        <v>1.7</v>
      </c>
      <c r="D79" s="2">
        <f t="shared" si="4"/>
        <v>1.75</v>
      </c>
      <c r="E79" s="2">
        <f t="shared" si="5"/>
        <v>11.672499999999999</v>
      </c>
      <c r="F79" s="1">
        <v>163</v>
      </c>
      <c r="G79" s="1">
        <v>1.9</v>
      </c>
      <c r="H79" s="1">
        <v>1.7</v>
      </c>
      <c r="I79" s="2">
        <f t="shared" si="6"/>
        <v>1.7999999999999998</v>
      </c>
      <c r="J79" s="2">
        <f t="shared" si="7"/>
        <v>12.005999999999998</v>
      </c>
    </row>
    <row r="80" spans="1:10">
      <c r="A80" s="1">
        <v>112</v>
      </c>
      <c r="B80" s="1">
        <v>1.9</v>
      </c>
      <c r="C80" s="1">
        <v>1.5</v>
      </c>
      <c r="D80" s="2">
        <f t="shared" si="4"/>
        <v>1.7</v>
      </c>
      <c r="E80" s="2">
        <f t="shared" si="5"/>
        <v>11.339</v>
      </c>
      <c r="F80" s="1">
        <v>164</v>
      </c>
      <c r="G80" s="1">
        <v>1.3</v>
      </c>
      <c r="H80" s="1">
        <v>1.3</v>
      </c>
      <c r="I80" s="2">
        <f t="shared" si="6"/>
        <v>1.3</v>
      </c>
      <c r="J80" s="2">
        <f t="shared" si="7"/>
        <v>8.6709999999999994</v>
      </c>
    </row>
    <row r="81" spans="1:10">
      <c r="A81" s="1">
        <v>113</v>
      </c>
      <c r="B81" s="1">
        <v>1.5</v>
      </c>
      <c r="C81" s="1">
        <v>1.2</v>
      </c>
      <c r="D81" s="2">
        <f t="shared" si="4"/>
        <v>1.35</v>
      </c>
      <c r="E81" s="2">
        <f t="shared" si="5"/>
        <v>9.0045000000000002</v>
      </c>
      <c r="F81" s="1">
        <v>165</v>
      </c>
      <c r="G81" s="1">
        <v>1.4</v>
      </c>
      <c r="H81" s="1">
        <v>1.4</v>
      </c>
      <c r="I81" s="2">
        <f t="shared" si="6"/>
        <v>1.4</v>
      </c>
      <c r="J81" s="2">
        <f t="shared" si="7"/>
        <v>9.3379999999999992</v>
      </c>
    </row>
    <row r="82" spans="1:10">
      <c r="A82" s="1">
        <v>114</v>
      </c>
      <c r="B82" s="1">
        <v>1.4</v>
      </c>
      <c r="C82" s="1">
        <v>1.3</v>
      </c>
      <c r="D82" s="2">
        <f t="shared" si="4"/>
        <v>1.35</v>
      </c>
      <c r="E82" s="2">
        <f t="shared" si="5"/>
        <v>9.0045000000000002</v>
      </c>
      <c r="F82" s="1">
        <v>166</v>
      </c>
      <c r="G82" s="1">
        <v>1.2</v>
      </c>
      <c r="H82" s="1">
        <v>1.1000000000000001</v>
      </c>
      <c r="I82" s="2">
        <f t="shared" si="6"/>
        <v>1.1499999999999999</v>
      </c>
      <c r="J82" s="2">
        <f t="shared" si="7"/>
        <v>7.6704999999999997</v>
      </c>
    </row>
    <row r="83" spans="1:10">
      <c r="A83" s="1">
        <v>115</v>
      </c>
      <c r="B83" s="1">
        <v>1.2</v>
      </c>
      <c r="C83" s="1">
        <v>1.1000000000000001</v>
      </c>
      <c r="D83" s="2">
        <f t="shared" si="4"/>
        <v>1.1499999999999999</v>
      </c>
      <c r="E83" s="2">
        <f t="shared" si="5"/>
        <v>7.6704999999999997</v>
      </c>
      <c r="F83" s="1">
        <v>167</v>
      </c>
      <c r="G83" s="1">
        <v>1.6</v>
      </c>
      <c r="H83" s="1">
        <v>1.5</v>
      </c>
      <c r="I83" s="2">
        <f t="shared" si="6"/>
        <v>1.55</v>
      </c>
      <c r="J83" s="2">
        <f t="shared" si="7"/>
        <v>10.3385</v>
      </c>
    </row>
    <row r="84" spans="1:10">
      <c r="A84" s="1">
        <v>116</v>
      </c>
      <c r="B84" s="1">
        <v>1.6</v>
      </c>
      <c r="C84" s="1">
        <v>1.5</v>
      </c>
      <c r="D84" s="2">
        <f t="shared" si="4"/>
        <v>1.55</v>
      </c>
      <c r="E84" s="2">
        <f t="shared" si="5"/>
        <v>10.3385</v>
      </c>
      <c r="F84" s="1">
        <v>168</v>
      </c>
      <c r="G84" s="1">
        <v>1.4</v>
      </c>
      <c r="H84" s="1">
        <v>1.4</v>
      </c>
      <c r="I84" s="2">
        <f t="shared" si="6"/>
        <v>1.4</v>
      </c>
      <c r="J84" s="2">
        <f t="shared" si="7"/>
        <v>9.3379999999999992</v>
      </c>
    </row>
    <row r="85" spans="1:10">
      <c r="A85" s="1">
        <v>117</v>
      </c>
      <c r="B85" s="1">
        <v>1.1000000000000001</v>
      </c>
      <c r="C85" s="1">
        <v>1.1000000000000001</v>
      </c>
      <c r="D85" s="2">
        <f t="shared" si="4"/>
        <v>1.1000000000000001</v>
      </c>
      <c r="E85" s="2">
        <f t="shared" si="5"/>
        <v>7.3370000000000006</v>
      </c>
      <c r="F85" s="1">
        <v>169</v>
      </c>
      <c r="G85" s="1">
        <v>1.3</v>
      </c>
      <c r="H85" s="1">
        <v>1.2</v>
      </c>
      <c r="I85" s="2">
        <f t="shared" si="6"/>
        <v>1.25</v>
      </c>
      <c r="J85" s="2">
        <f t="shared" si="7"/>
        <v>8.3375000000000004</v>
      </c>
    </row>
    <row r="86" spans="1:10">
      <c r="A86" s="1">
        <v>118</v>
      </c>
      <c r="B86" s="1">
        <v>1.6</v>
      </c>
      <c r="C86" s="1">
        <v>1.5</v>
      </c>
      <c r="D86" s="2">
        <f t="shared" si="4"/>
        <v>1.55</v>
      </c>
      <c r="E86" s="2">
        <f t="shared" si="5"/>
        <v>10.3385</v>
      </c>
      <c r="F86" s="1">
        <v>170</v>
      </c>
      <c r="G86" s="1">
        <v>2</v>
      </c>
      <c r="H86" s="1">
        <v>2</v>
      </c>
      <c r="I86" s="2">
        <f t="shared" si="6"/>
        <v>2</v>
      </c>
      <c r="J86" s="2">
        <f t="shared" si="7"/>
        <v>13.34</v>
      </c>
    </row>
    <row r="87" spans="1:10">
      <c r="A87" s="1">
        <v>119</v>
      </c>
      <c r="B87" s="1">
        <v>1.2</v>
      </c>
      <c r="C87" s="1">
        <v>1.1000000000000001</v>
      </c>
      <c r="D87" s="2">
        <f t="shared" si="4"/>
        <v>1.1499999999999999</v>
      </c>
      <c r="E87" s="2">
        <f t="shared" si="5"/>
        <v>7.6704999999999997</v>
      </c>
      <c r="F87" s="1">
        <v>171</v>
      </c>
      <c r="G87" s="1">
        <v>1.8</v>
      </c>
      <c r="H87" s="1">
        <v>1.5</v>
      </c>
      <c r="I87" s="2">
        <f t="shared" si="6"/>
        <v>1.65</v>
      </c>
      <c r="J87" s="2">
        <f t="shared" si="7"/>
        <v>11.0055</v>
      </c>
    </row>
    <row r="88" spans="1:10">
      <c r="A88" s="1">
        <v>120</v>
      </c>
      <c r="B88" s="1">
        <v>1.5</v>
      </c>
      <c r="C88" s="1">
        <v>1.3</v>
      </c>
      <c r="D88" s="2">
        <f t="shared" si="4"/>
        <v>1.4</v>
      </c>
      <c r="E88" s="2">
        <f t="shared" si="5"/>
        <v>9.3379999999999992</v>
      </c>
      <c r="F88" s="1">
        <v>172</v>
      </c>
      <c r="G88" s="1">
        <v>1.6</v>
      </c>
      <c r="H88" s="1">
        <v>1.5</v>
      </c>
      <c r="I88" s="2">
        <f t="shared" si="6"/>
        <v>1.55</v>
      </c>
      <c r="J88" s="2">
        <f t="shared" si="7"/>
        <v>10.3385</v>
      </c>
    </row>
    <row r="89" spans="1:10">
      <c r="A89" s="1">
        <v>121</v>
      </c>
      <c r="B89" s="1">
        <v>1.8</v>
      </c>
      <c r="C89" s="1">
        <v>1.7</v>
      </c>
      <c r="D89" s="2">
        <f t="shared" si="4"/>
        <v>1.75</v>
      </c>
      <c r="E89" s="2">
        <f t="shared" si="5"/>
        <v>11.672499999999999</v>
      </c>
      <c r="F89" s="1">
        <v>173</v>
      </c>
      <c r="G89" s="1">
        <v>2</v>
      </c>
      <c r="H89" s="1">
        <v>2</v>
      </c>
      <c r="I89" s="2">
        <f t="shared" si="6"/>
        <v>2</v>
      </c>
      <c r="J89" s="2">
        <f t="shared" si="7"/>
        <v>13.34</v>
      </c>
    </row>
    <row r="90" spans="1:10">
      <c r="A90" s="1">
        <v>122</v>
      </c>
      <c r="B90" s="1">
        <v>1.6</v>
      </c>
      <c r="C90" s="1">
        <v>1.5</v>
      </c>
      <c r="D90" s="2">
        <f t="shared" si="4"/>
        <v>1.55</v>
      </c>
      <c r="E90" s="2">
        <f t="shared" si="5"/>
        <v>10.3385</v>
      </c>
      <c r="F90" s="1">
        <v>174</v>
      </c>
      <c r="G90" s="1">
        <v>1.3</v>
      </c>
      <c r="H90" s="1">
        <v>1.2</v>
      </c>
      <c r="I90" s="2">
        <f t="shared" si="6"/>
        <v>1.25</v>
      </c>
      <c r="J90" s="2">
        <f t="shared" si="7"/>
        <v>8.3375000000000004</v>
      </c>
    </row>
    <row r="91" spans="1:10">
      <c r="A91" s="1">
        <v>123</v>
      </c>
      <c r="B91" s="1">
        <v>1.6</v>
      </c>
      <c r="C91" s="1">
        <v>1.5</v>
      </c>
      <c r="D91" s="2">
        <f t="shared" si="4"/>
        <v>1.55</v>
      </c>
      <c r="E91" s="2">
        <f t="shared" si="5"/>
        <v>10.3385</v>
      </c>
      <c r="F91" s="1">
        <v>175</v>
      </c>
      <c r="G91" s="1">
        <v>1.5</v>
      </c>
      <c r="H91" s="1">
        <v>1.3</v>
      </c>
      <c r="I91" s="2">
        <f t="shared" si="6"/>
        <v>1.4</v>
      </c>
      <c r="J91" s="2">
        <f t="shared" si="7"/>
        <v>9.3379999999999992</v>
      </c>
    </row>
    <row r="92" spans="1:10">
      <c r="A92" s="1">
        <v>124</v>
      </c>
      <c r="B92" s="1">
        <v>2</v>
      </c>
      <c r="C92" s="1">
        <v>1.9</v>
      </c>
      <c r="D92" s="2">
        <f t="shared" si="4"/>
        <v>1.95</v>
      </c>
      <c r="E92" s="2">
        <f t="shared" si="5"/>
        <v>13.006499999999999</v>
      </c>
      <c r="F92" s="1">
        <v>176</v>
      </c>
      <c r="G92" s="1">
        <v>1.1000000000000001</v>
      </c>
      <c r="H92" s="1">
        <v>1.1000000000000001</v>
      </c>
      <c r="I92" s="2">
        <f t="shared" si="6"/>
        <v>1.1000000000000001</v>
      </c>
      <c r="J92" s="2">
        <f t="shared" si="7"/>
        <v>7.3370000000000006</v>
      </c>
    </row>
    <row r="93" spans="1:10">
      <c r="A93" s="1">
        <v>125</v>
      </c>
      <c r="B93" s="1">
        <v>2</v>
      </c>
      <c r="C93" s="1">
        <v>2</v>
      </c>
      <c r="D93" s="2">
        <f t="shared" si="4"/>
        <v>2</v>
      </c>
      <c r="E93" s="2">
        <f t="shared" si="5"/>
        <v>13.34</v>
      </c>
      <c r="F93" s="1">
        <v>177</v>
      </c>
      <c r="G93" s="1">
        <v>1.1000000000000001</v>
      </c>
      <c r="H93" s="1">
        <v>1.1000000000000001</v>
      </c>
      <c r="I93" s="2">
        <f t="shared" si="6"/>
        <v>1.1000000000000001</v>
      </c>
      <c r="J93" s="2">
        <f t="shared" si="7"/>
        <v>7.3370000000000006</v>
      </c>
    </row>
    <row r="94" spans="1:10">
      <c r="A94" s="1">
        <v>126</v>
      </c>
      <c r="B94" s="1">
        <v>1.5</v>
      </c>
      <c r="C94" s="1">
        <v>1.4</v>
      </c>
      <c r="D94" s="2">
        <f t="shared" si="4"/>
        <v>1.45</v>
      </c>
      <c r="E94" s="2">
        <f t="shared" si="5"/>
        <v>9.6715</v>
      </c>
      <c r="F94" s="1">
        <v>178</v>
      </c>
      <c r="G94" s="1">
        <v>2</v>
      </c>
      <c r="H94" s="1">
        <v>1.9</v>
      </c>
      <c r="I94" s="2">
        <f t="shared" si="6"/>
        <v>1.95</v>
      </c>
      <c r="J94" s="2">
        <f t="shared" si="7"/>
        <v>13.006499999999999</v>
      </c>
    </row>
    <row r="95" spans="1:10">
      <c r="A95" s="1">
        <v>127</v>
      </c>
      <c r="B95" s="1">
        <v>1.9</v>
      </c>
      <c r="C95" s="1">
        <v>1.9</v>
      </c>
      <c r="D95" s="2">
        <f t="shared" si="4"/>
        <v>1.9</v>
      </c>
      <c r="E95" s="2">
        <f t="shared" si="5"/>
        <v>12.673</v>
      </c>
      <c r="F95" s="1">
        <v>179</v>
      </c>
      <c r="G95" s="1">
        <v>1.7</v>
      </c>
      <c r="H95" s="1">
        <v>1.3</v>
      </c>
      <c r="I95" s="2">
        <f t="shared" si="6"/>
        <v>1.5</v>
      </c>
      <c r="J95" s="2">
        <f t="shared" si="7"/>
        <v>10.004999999999999</v>
      </c>
    </row>
    <row r="96" spans="1:10">
      <c r="A96" s="1">
        <v>128</v>
      </c>
      <c r="B96" s="1">
        <v>1.3</v>
      </c>
      <c r="C96" s="1">
        <v>1.3</v>
      </c>
      <c r="D96" s="2">
        <f t="shared" si="4"/>
        <v>1.3</v>
      </c>
      <c r="E96" s="2">
        <f t="shared" si="5"/>
        <v>8.6709999999999994</v>
      </c>
      <c r="F96" s="1">
        <v>180</v>
      </c>
      <c r="G96" s="1">
        <v>1.1000000000000001</v>
      </c>
      <c r="H96" s="1">
        <v>1.1000000000000001</v>
      </c>
      <c r="I96" s="2">
        <f t="shared" si="6"/>
        <v>1.1000000000000001</v>
      </c>
      <c r="J96" s="2">
        <f t="shared" si="7"/>
        <v>7.3370000000000006</v>
      </c>
    </row>
    <row r="97" spans="1:10">
      <c r="A97" s="1">
        <v>129</v>
      </c>
      <c r="B97" s="1">
        <v>2</v>
      </c>
      <c r="C97" s="1">
        <v>1.7</v>
      </c>
      <c r="D97" s="2">
        <f t="shared" si="4"/>
        <v>1.85</v>
      </c>
      <c r="E97" s="2">
        <f t="shared" si="5"/>
        <v>12.339500000000001</v>
      </c>
      <c r="F97" s="1">
        <v>181</v>
      </c>
      <c r="G97" s="1">
        <v>1.8</v>
      </c>
      <c r="H97" s="1">
        <v>1.8</v>
      </c>
      <c r="I97" s="2">
        <f t="shared" si="6"/>
        <v>1.8</v>
      </c>
      <c r="J97" s="2">
        <f t="shared" si="7"/>
        <v>12.006</v>
      </c>
    </row>
    <row r="98" spans="1:10">
      <c r="A98" s="1">
        <v>130</v>
      </c>
      <c r="B98" s="1">
        <v>1.1000000000000001</v>
      </c>
      <c r="C98" s="1">
        <v>1.1000000000000001</v>
      </c>
      <c r="D98" s="2">
        <f t="shared" si="4"/>
        <v>1.1000000000000001</v>
      </c>
      <c r="E98" s="2">
        <f t="shared" si="5"/>
        <v>7.3370000000000006</v>
      </c>
      <c r="F98" s="1">
        <v>182</v>
      </c>
      <c r="G98" s="1">
        <v>2.1</v>
      </c>
      <c r="H98" s="1">
        <v>1.6</v>
      </c>
      <c r="I98" s="2">
        <f t="shared" si="6"/>
        <v>1.85</v>
      </c>
      <c r="J98" s="2">
        <f t="shared" si="7"/>
        <v>12.339500000000001</v>
      </c>
    </row>
    <row r="99" spans="1:10">
      <c r="A99" s="1">
        <v>131</v>
      </c>
      <c r="B99" s="1">
        <v>1.2</v>
      </c>
      <c r="C99" s="1">
        <v>1.1000000000000001</v>
      </c>
      <c r="D99" s="2">
        <f t="shared" si="4"/>
        <v>1.1499999999999999</v>
      </c>
      <c r="E99" s="2">
        <f t="shared" si="5"/>
        <v>7.6704999999999997</v>
      </c>
      <c r="F99" s="1">
        <v>183</v>
      </c>
      <c r="G99" s="1">
        <v>1.6</v>
      </c>
      <c r="H99" s="1">
        <v>1.5</v>
      </c>
      <c r="I99" s="2">
        <f t="shared" si="6"/>
        <v>1.55</v>
      </c>
      <c r="J99" s="2">
        <f t="shared" si="7"/>
        <v>10.3385</v>
      </c>
    </row>
    <row r="100" spans="1:10">
      <c r="A100" s="1">
        <v>132</v>
      </c>
      <c r="B100" s="1">
        <v>1.4</v>
      </c>
      <c r="C100" s="1">
        <v>1.3</v>
      </c>
      <c r="D100" s="2">
        <f t="shared" si="4"/>
        <v>1.35</v>
      </c>
      <c r="E100" s="2">
        <f t="shared" si="5"/>
        <v>9.0045000000000002</v>
      </c>
      <c r="F100" s="1">
        <v>184</v>
      </c>
      <c r="G100" s="1">
        <v>1.5</v>
      </c>
      <c r="H100" s="1">
        <v>1.3</v>
      </c>
      <c r="I100" s="2">
        <f t="shared" si="6"/>
        <v>1.4</v>
      </c>
      <c r="J100" s="2">
        <f t="shared" si="7"/>
        <v>9.3379999999999992</v>
      </c>
    </row>
    <row r="101" spans="1:10">
      <c r="A101" s="1">
        <v>133</v>
      </c>
      <c r="B101" s="1">
        <v>1.3</v>
      </c>
      <c r="C101" s="1">
        <v>1</v>
      </c>
      <c r="D101" s="2">
        <f t="shared" si="4"/>
        <v>1.1499999999999999</v>
      </c>
      <c r="E101" s="2">
        <f t="shared" si="5"/>
        <v>7.6704999999999997</v>
      </c>
      <c r="F101" s="1">
        <v>185</v>
      </c>
      <c r="G101" s="1">
        <v>2</v>
      </c>
      <c r="H101" s="1">
        <v>1.7</v>
      </c>
      <c r="I101" s="2">
        <f t="shared" si="6"/>
        <v>1.85</v>
      </c>
      <c r="J101" s="2">
        <f t="shared" si="7"/>
        <v>12.339500000000001</v>
      </c>
    </row>
    <row r="102" spans="1:10">
      <c r="A102" s="1">
        <v>134</v>
      </c>
      <c r="B102" s="1">
        <v>1.1000000000000001</v>
      </c>
      <c r="C102" s="1">
        <v>1.1000000000000001</v>
      </c>
      <c r="D102" s="2">
        <f t="shared" si="4"/>
        <v>1.1000000000000001</v>
      </c>
      <c r="E102" s="2">
        <f t="shared" si="5"/>
        <v>7.3370000000000006</v>
      </c>
      <c r="F102" s="1">
        <v>186</v>
      </c>
      <c r="G102" s="1">
        <v>2</v>
      </c>
      <c r="H102" s="1">
        <v>1</v>
      </c>
      <c r="I102" s="2">
        <f t="shared" si="6"/>
        <v>1.5</v>
      </c>
      <c r="J102" s="2">
        <f t="shared" si="7"/>
        <v>10.004999999999999</v>
      </c>
    </row>
    <row r="103" spans="1:10">
      <c r="A103" s="1">
        <v>187</v>
      </c>
      <c r="B103" s="1">
        <v>1.1000000000000001</v>
      </c>
      <c r="C103" s="1">
        <v>1.1000000000000001</v>
      </c>
      <c r="D103" s="2">
        <f t="shared" si="4"/>
        <v>1.1000000000000001</v>
      </c>
      <c r="E103" s="2">
        <f t="shared" si="5"/>
        <v>7.3370000000000006</v>
      </c>
      <c r="F103" s="1">
        <v>194</v>
      </c>
      <c r="G103" s="1">
        <v>1.3</v>
      </c>
      <c r="H103" s="1">
        <v>1.1000000000000001</v>
      </c>
      <c r="I103" s="2">
        <f t="shared" si="6"/>
        <v>1.2000000000000002</v>
      </c>
      <c r="J103" s="2">
        <f t="shared" si="7"/>
        <v>8.0040000000000013</v>
      </c>
    </row>
    <row r="104" spans="1:10">
      <c r="A104" s="1">
        <v>188</v>
      </c>
      <c r="B104" s="1">
        <v>1.8</v>
      </c>
      <c r="C104" s="1">
        <v>1.5</v>
      </c>
      <c r="D104" s="2">
        <f t="shared" si="4"/>
        <v>1.65</v>
      </c>
      <c r="E104" s="2">
        <f t="shared" si="5"/>
        <v>11.0055</v>
      </c>
      <c r="F104" s="1">
        <v>195</v>
      </c>
      <c r="G104" s="1">
        <v>1.1000000000000001</v>
      </c>
      <c r="H104" s="1">
        <v>1.1000000000000001</v>
      </c>
      <c r="I104" s="2">
        <f t="shared" si="6"/>
        <v>1.1000000000000001</v>
      </c>
      <c r="J104" s="2">
        <f t="shared" si="7"/>
        <v>7.3370000000000006</v>
      </c>
    </row>
    <row r="105" spans="1:10">
      <c r="A105" s="1">
        <v>189</v>
      </c>
      <c r="B105" s="1">
        <v>1.4</v>
      </c>
      <c r="C105" s="1">
        <v>1.4</v>
      </c>
      <c r="D105" s="2">
        <f t="shared" si="4"/>
        <v>1.4</v>
      </c>
      <c r="E105" s="2">
        <f t="shared" si="5"/>
        <v>9.3379999999999992</v>
      </c>
      <c r="F105" s="1">
        <v>196</v>
      </c>
      <c r="G105" s="1">
        <v>1.3</v>
      </c>
      <c r="H105" s="1">
        <v>1.2</v>
      </c>
      <c r="I105" s="2">
        <f t="shared" si="6"/>
        <v>1.25</v>
      </c>
      <c r="J105" s="2">
        <f t="shared" si="7"/>
        <v>8.3375000000000004</v>
      </c>
    </row>
    <row r="106" spans="1:10">
      <c r="A106" s="1">
        <v>190</v>
      </c>
      <c r="B106" s="1">
        <v>2</v>
      </c>
      <c r="C106" s="1">
        <v>2</v>
      </c>
      <c r="D106" s="2">
        <f t="shared" si="4"/>
        <v>2</v>
      </c>
      <c r="E106" s="2">
        <f t="shared" si="5"/>
        <v>13.34</v>
      </c>
      <c r="F106" s="1">
        <v>197</v>
      </c>
      <c r="G106" s="1">
        <v>1.3</v>
      </c>
      <c r="H106" s="1">
        <v>1.2</v>
      </c>
      <c r="I106" s="2">
        <f t="shared" si="6"/>
        <v>1.25</v>
      </c>
      <c r="J106" s="2">
        <f t="shared" si="7"/>
        <v>8.3375000000000004</v>
      </c>
    </row>
    <row r="107" spans="1:10">
      <c r="A107" s="1">
        <v>191</v>
      </c>
      <c r="B107" s="1">
        <v>1.4</v>
      </c>
      <c r="C107" s="1">
        <v>1.3</v>
      </c>
      <c r="D107" s="2">
        <f t="shared" si="4"/>
        <v>1.35</v>
      </c>
      <c r="E107" s="2">
        <f t="shared" si="5"/>
        <v>9.0045000000000002</v>
      </c>
      <c r="F107" s="1">
        <v>198</v>
      </c>
      <c r="G107" s="1">
        <v>1.8</v>
      </c>
      <c r="H107" s="1">
        <v>1.5</v>
      </c>
      <c r="I107" s="2">
        <f t="shared" si="6"/>
        <v>1.65</v>
      </c>
      <c r="J107" s="2">
        <f t="shared" si="7"/>
        <v>11.0055</v>
      </c>
    </row>
    <row r="108" spans="1:10">
      <c r="A108" s="1">
        <v>192</v>
      </c>
      <c r="B108" s="1">
        <v>1.9</v>
      </c>
      <c r="C108" s="1">
        <v>1.7</v>
      </c>
      <c r="D108" s="2">
        <f t="shared" si="4"/>
        <v>1.7999999999999998</v>
      </c>
      <c r="E108" s="2">
        <f t="shared" si="5"/>
        <v>12.005999999999998</v>
      </c>
      <c r="F108" s="1">
        <v>199</v>
      </c>
      <c r="G108" s="1">
        <v>1.2</v>
      </c>
      <c r="H108" s="1">
        <v>1.2</v>
      </c>
      <c r="I108" s="2">
        <f t="shared" si="6"/>
        <v>1.2</v>
      </c>
      <c r="J108" s="2">
        <f t="shared" si="7"/>
        <v>8.0039999999999996</v>
      </c>
    </row>
    <row r="109" spans="1:10">
      <c r="A109" s="1">
        <v>193</v>
      </c>
      <c r="B109" s="1">
        <v>1.6</v>
      </c>
      <c r="C109" s="1">
        <v>1.6</v>
      </c>
      <c r="D109" s="2">
        <f t="shared" si="4"/>
        <v>1.6</v>
      </c>
      <c r="E109" s="2">
        <f t="shared" si="5"/>
        <v>10.672000000000001</v>
      </c>
      <c r="F109" s="1">
        <v>200</v>
      </c>
      <c r="G109" s="1">
        <v>1.2</v>
      </c>
      <c r="H109" s="1">
        <v>1.1000000000000001</v>
      </c>
      <c r="I109" s="2">
        <f t="shared" si="6"/>
        <v>1.1499999999999999</v>
      </c>
      <c r="J109" s="2">
        <f t="shared" si="7"/>
        <v>7.6704999999999997</v>
      </c>
    </row>
    <row r="110" spans="1:10">
      <c r="E110" s="18">
        <f>SUM(E10:E109)</f>
        <v>1049.191</v>
      </c>
      <c r="J110" s="18">
        <f>SUM(J10:J109)</f>
        <v>1148.5740000000001</v>
      </c>
    </row>
  </sheetData>
  <mergeCells count="8">
    <mergeCell ref="A1:J1"/>
    <mergeCell ref="A2:J2"/>
    <mergeCell ref="A3:B4"/>
    <mergeCell ref="C3:F3"/>
    <mergeCell ref="G3:H4"/>
    <mergeCell ref="I3:J4"/>
    <mergeCell ref="C4:D4"/>
    <mergeCell ref="E4:F4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M7" sqref="M7"/>
    </sheetView>
  </sheetViews>
  <sheetFormatPr defaultRowHeight="15"/>
  <cols>
    <col min="1" max="10" width="8.28515625" customWidth="1"/>
  </cols>
  <sheetData>
    <row r="1" spans="1:16" ht="15.75" thickBot="1">
      <c r="A1" s="48" t="s">
        <v>28</v>
      </c>
      <c r="B1" s="48"/>
      <c r="C1" s="48"/>
      <c r="D1" s="48"/>
      <c r="E1" s="48"/>
      <c r="F1" s="48"/>
      <c r="G1" s="48"/>
      <c r="H1" s="48"/>
      <c r="I1" s="48"/>
      <c r="J1" s="48"/>
    </row>
    <row r="2" spans="1:16" ht="15.75" thickBot="1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  <c r="L2" s="1" t="s">
        <v>38</v>
      </c>
      <c r="M2" s="1">
        <v>0</v>
      </c>
      <c r="O2" t="s">
        <v>49</v>
      </c>
      <c r="P2" t="s">
        <v>50</v>
      </c>
    </row>
    <row r="3" spans="1:16" ht="15.75" customHeight="1" thickBot="1">
      <c r="A3" s="56" t="s">
        <v>1</v>
      </c>
      <c r="B3" s="57"/>
      <c r="C3" s="53" t="s">
        <v>2</v>
      </c>
      <c r="D3" s="54"/>
      <c r="E3" s="54"/>
      <c r="F3" s="55"/>
      <c r="G3" s="60" t="s">
        <v>5</v>
      </c>
      <c r="H3" s="61"/>
      <c r="I3" s="60" t="s">
        <v>6</v>
      </c>
      <c r="J3" s="61"/>
      <c r="L3" s="1" t="s">
        <v>39</v>
      </c>
      <c r="M3" s="1">
        <v>6</v>
      </c>
      <c r="O3">
        <f>B7/(B7+D7+F7+H7+J7)</f>
        <v>1.0000000000000002E-2</v>
      </c>
      <c r="P3">
        <v>0</v>
      </c>
    </row>
    <row r="4" spans="1:16" ht="15.75" thickBot="1">
      <c r="A4" s="58"/>
      <c r="B4" s="59"/>
      <c r="C4" s="49" t="s">
        <v>3</v>
      </c>
      <c r="D4" s="51"/>
      <c r="E4" s="49" t="s">
        <v>4</v>
      </c>
      <c r="F4" s="51"/>
      <c r="G4" s="62"/>
      <c r="H4" s="63"/>
      <c r="I4" s="62"/>
      <c r="J4" s="63"/>
      <c r="L4" s="1" t="s">
        <v>40</v>
      </c>
      <c r="M4" s="1">
        <v>94</v>
      </c>
      <c r="O4">
        <f>D7/(B7+D7+F7+H7+J7)</f>
        <v>2.0000000000000004E-2</v>
      </c>
      <c r="P4">
        <f>O4*LN(O4)</f>
        <v>-7.8240460108562934E-2</v>
      </c>
    </row>
    <row r="5" spans="1:16">
      <c r="A5" s="13" t="s">
        <v>7</v>
      </c>
      <c r="B5" s="14" t="s">
        <v>8</v>
      </c>
      <c r="C5" s="15" t="s">
        <v>7</v>
      </c>
      <c r="D5" s="16" t="s">
        <v>8</v>
      </c>
      <c r="E5" s="14" t="s">
        <v>7</v>
      </c>
      <c r="F5" s="14" t="s">
        <v>8</v>
      </c>
      <c r="G5" s="14" t="s">
        <v>7</v>
      </c>
      <c r="H5" s="14" t="s">
        <v>8</v>
      </c>
      <c r="I5" s="14" t="s">
        <v>7</v>
      </c>
      <c r="J5" s="15" t="s">
        <v>8</v>
      </c>
      <c r="L5" s="1" t="s">
        <v>35</v>
      </c>
      <c r="M5" s="1">
        <f>(E110+J110)/200</f>
        <v>11.609135000000004</v>
      </c>
      <c r="O5">
        <f>F7/(B7+D7+F7+H7+J7)</f>
        <v>0.42699999999999999</v>
      </c>
      <c r="P5">
        <f>O5*LN(O5)</f>
        <v>-0.36336473047674983</v>
      </c>
    </row>
    <row r="6" spans="1:16">
      <c r="A6" s="47">
        <v>2</v>
      </c>
      <c r="B6" s="47"/>
      <c r="C6" s="47">
        <v>4</v>
      </c>
      <c r="D6" s="47"/>
      <c r="E6" s="47">
        <v>85</v>
      </c>
      <c r="F6" s="47"/>
      <c r="G6" s="47">
        <v>20</v>
      </c>
      <c r="H6" s="47"/>
      <c r="I6" s="47">
        <v>88</v>
      </c>
      <c r="J6" s="47"/>
      <c r="L6" s="1" t="s">
        <v>36</v>
      </c>
      <c r="M6" s="1">
        <v>2.94</v>
      </c>
      <c r="O6">
        <f>H7/(B7+D7+F7+H7+J7)</f>
        <v>0.1</v>
      </c>
      <c r="P6">
        <f>O6*LN(O6)</f>
        <v>-0.23025850929940456</v>
      </c>
    </row>
    <row r="7" spans="1:16" ht="15.75" thickBot="1">
      <c r="A7" s="30">
        <v>1</v>
      </c>
      <c r="B7" s="30">
        <v>9.9500000000000005E-2</v>
      </c>
      <c r="C7" s="30">
        <v>2</v>
      </c>
      <c r="D7" s="30">
        <v>0.19900000000000001</v>
      </c>
      <c r="E7" s="30">
        <v>42.7</v>
      </c>
      <c r="F7" s="30">
        <v>4.2486499999999996</v>
      </c>
      <c r="G7" s="30">
        <v>10</v>
      </c>
      <c r="H7" s="30">
        <v>0.995</v>
      </c>
      <c r="I7" s="30">
        <v>44.3</v>
      </c>
      <c r="J7" s="30">
        <v>4.4078499999999998</v>
      </c>
      <c r="L7" s="1" t="s">
        <v>37</v>
      </c>
      <c r="M7" s="1">
        <v>29.25</v>
      </c>
      <c r="O7">
        <f>J7/(B7+D7+F7+H7+J7)</f>
        <v>0.443</v>
      </c>
      <c r="P7">
        <f>O7*LN(O7)</f>
        <v>-0.36068418045909162</v>
      </c>
    </row>
    <row r="8" spans="1:16" ht="15.75" thickBot="1">
      <c r="A8" t="s">
        <v>9</v>
      </c>
      <c r="L8" s="31" t="s">
        <v>41</v>
      </c>
      <c r="M8" s="1">
        <f>(F7*D7)/((J7+H7)*B7)</f>
        <v>1.572744014732965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0.84162062615101274</v>
      </c>
    </row>
    <row r="10" spans="1:16">
      <c r="A10" s="2">
        <v>1</v>
      </c>
      <c r="B10" s="2">
        <v>1.9</v>
      </c>
      <c r="C10" s="2">
        <v>1.7</v>
      </c>
      <c r="D10" s="2">
        <f>(B10+C10)/2</f>
        <v>1.7999999999999998</v>
      </c>
      <c r="E10" s="2">
        <f>D10*6.67</f>
        <v>12.005999999999998</v>
      </c>
      <c r="F10" s="2">
        <v>42</v>
      </c>
      <c r="G10" s="2">
        <v>1.9</v>
      </c>
      <c r="H10" s="2">
        <v>1.9</v>
      </c>
      <c r="I10" s="2">
        <f>(G10+H10)/2</f>
        <v>1.9</v>
      </c>
      <c r="J10" s="2">
        <f>I10*6.67</f>
        <v>12.673</v>
      </c>
      <c r="L10" s="31" t="s">
        <v>43</v>
      </c>
      <c r="M10" s="1">
        <f>J7/F7</f>
        <v>1.0374707259953162</v>
      </c>
    </row>
    <row r="11" spans="1:16">
      <c r="A11" s="2">
        <v>2</v>
      </c>
      <c r="B11" s="1">
        <v>2</v>
      </c>
      <c r="C11" s="1">
        <v>1.8</v>
      </c>
      <c r="D11" s="2">
        <f t="shared" ref="D11:D74" si="0">(B11+C11)/2</f>
        <v>1.9</v>
      </c>
      <c r="E11" s="2">
        <f t="shared" ref="E11:E74" si="1">D11*6.67</f>
        <v>12.673</v>
      </c>
      <c r="F11" s="2">
        <v>43</v>
      </c>
      <c r="G11" s="1">
        <v>1.9</v>
      </c>
      <c r="H11" s="1">
        <v>1.5</v>
      </c>
      <c r="I11" s="2">
        <f t="shared" ref="I11:I74" si="2">(G11+H11)/2</f>
        <v>1.7</v>
      </c>
      <c r="J11" s="2">
        <f t="shared" ref="J11:J74" si="3">I11*6.67</f>
        <v>11.339</v>
      </c>
      <c r="L11" s="31" t="s">
        <v>44</v>
      </c>
      <c r="M11" s="1">
        <f>(D7+F7)/J7</f>
        <v>1.0090293453724604</v>
      </c>
    </row>
    <row r="12" spans="1:16">
      <c r="A12" s="2">
        <v>3</v>
      </c>
      <c r="B12" s="1">
        <v>1.8</v>
      </c>
      <c r="C12" s="1">
        <v>1.7</v>
      </c>
      <c r="D12" s="2">
        <f t="shared" si="0"/>
        <v>1.75</v>
      </c>
      <c r="E12" s="2">
        <f t="shared" si="1"/>
        <v>11.672499999999999</v>
      </c>
      <c r="F12" s="2">
        <v>44</v>
      </c>
      <c r="G12" s="1">
        <v>1.6</v>
      </c>
      <c r="H12" s="1">
        <v>1.6</v>
      </c>
      <c r="I12" s="2">
        <f t="shared" si="2"/>
        <v>1.6</v>
      </c>
      <c r="J12" s="2">
        <f t="shared" si="3"/>
        <v>10.672000000000001</v>
      </c>
      <c r="L12" s="31" t="s">
        <v>45</v>
      </c>
      <c r="M12" s="1">
        <f>(D7+F7)/H7</f>
        <v>4.47</v>
      </c>
    </row>
    <row r="13" spans="1:16">
      <c r="A13" s="2">
        <v>4</v>
      </c>
      <c r="B13" s="1">
        <v>1.7</v>
      </c>
      <c r="C13" s="1">
        <v>1.3</v>
      </c>
      <c r="D13" s="2">
        <f t="shared" si="0"/>
        <v>1.5</v>
      </c>
      <c r="E13" s="2">
        <f t="shared" si="1"/>
        <v>10.004999999999999</v>
      </c>
      <c r="F13" s="2">
        <v>45</v>
      </c>
      <c r="G13" s="1">
        <v>1.7</v>
      </c>
      <c r="H13" s="1">
        <v>1.5</v>
      </c>
      <c r="I13" s="2">
        <f t="shared" si="2"/>
        <v>1.6</v>
      </c>
      <c r="J13" s="2">
        <f t="shared" si="3"/>
        <v>10.672000000000001</v>
      </c>
      <c r="L13" s="31" t="s">
        <v>46</v>
      </c>
      <c r="M13" s="1">
        <f>J7/H7</f>
        <v>4.43</v>
      </c>
    </row>
    <row r="14" spans="1:16">
      <c r="A14" s="2">
        <v>5</v>
      </c>
      <c r="B14" s="1">
        <v>2.5</v>
      </c>
      <c r="C14" s="1">
        <v>1.6</v>
      </c>
      <c r="D14" s="2">
        <f t="shared" si="0"/>
        <v>2.0499999999999998</v>
      </c>
      <c r="E14" s="2">
        <f t="shared" si="1"/>
        <v>13.673499999999999</v>
      </c>
      <c r="F14" s="2">
        <v>46</v>
      </c>
      <c r="G14" s="1">
        <v>1.5</v>
      </c>
      <c r="H14" s="1">
        <v>1.7</v>
      </c>
      <c r="I14" s="2">
        <f t="shared" si="2"/>
        <v>1.6</v>
      </c>
      <c r="J14" s="2">
        <f t="shared" si="3"/>
        <v>10.672000000000001</v>
      </c>
      <c r="L14" s="31" t="s">
        <v>47</v>
      </c>
      <c r="M14" s="1">
        <v>0</v>
      </c>
    </row>
    <row r="15" spans="1:16">
      <c r="A15" s="2">
        <v>6</v>
      </c>
      <c r="B15" s="1">
        <v>2</v>
      </c>
      <c r="C15" s="1">
        <v>1.7</v>
      </c>
      <c r="D15" s="2">
        <f t="shared" si="0"/>
        <v>1.85</v>
      </c>
      <c r="E15" s="2">
        <f t="shared" si="1"/>
        <v>12.339500000000001</v>
      </c>
      <c r="F15" s="2">
        <v>47</v>
      </c>
      <c r="G15" s="1">
        <v>2</v>
      </c>
      <c r="H15" s="1">
        <v>1.8</v>
      </c>
      <c r="I15" s="2">
        <f t="shared" si="2"/>
        <v>1.9</v>
      </c>
      <c r="J15" s="2">
        <f t="shared" si="3"/>
        <v>12.673</v>
      </c>
      <c r="L15" s="31" t="s">
        <v>48</v>
      </c>
      <c r="M15" s="1">
        <f>SUM(P3:P7)</f>
        <v>-1.0325478803438091</v>
      </c>
    </row>
    <row r="16" spans="1:16">
      <c r="A16" s="2">
        <v>7</v>
      </c>
      <c r="B16" s="1">
        <v>2</v>
      </c>
      <c r="C16" s="1">
        <v>1.8</v>
      </c>
      <c r="D16" s="2">
        <f t="shared" si="0"/>
        <v>1.9</v>
      </c>
      <c r="E16" s="2">
        <f t="shared" si="1"/>
        <v>12.673</v>
      </c>
      <c r="F16" s="2">
        <v>48</v>
      </c>
      <c r="G16" s="1">
        <v>1.6</v>
      </c>
      <c r="H16" s="1">
        <v>1.5</v>
      </c>
      <c r="I16" s="2">
        <f t="shared" si="2"/>
        <v>1.55</v>
      </c>
      <c r="J16" s="2">
        <f t="shared" si="3"/>
        <v>10.3385</v>
      </c>
    </row>
    <row r="17" spans="1:10">
      <c r="A17" s="2">
        <v>8</v>
      </c>
      <c r="B17" s="1">
        <v>1.8</v>
      </c>
      <c r="C17" s="1">
        <v>1.5</v>
      </c>
      <c r="D17" s="2">
        <f t="shared" si="0"/>
        <v>1.65</v>
      </c>
      <c r="E17" s="2">
        <f t="shared" si="1"/>
        <v>11.0055</v>
      </c>
      <c r="F17" s="2">
        <v>49</v>
      </c>
      <c r="G17" s="1">
        <v>1.6</v>
      </c>
      <c r="H17" s="1">
        <v>1.6</v>
      </c>
      <c r="I17" s="2">
        <f t="shared" si="2"/>
        <v>1.6</v>
      </c>
      <c r="J17" s="2">
        <f t="shared" si="3"/>
        <v>10.672000000000001</v>
      </c>
    </row>
    <row r="18" spans="1:10">
      <c r="A18" s="2">
        <v>9</v>
      </c>
      <c r="B18" s="1">
        <v>1.9</v>
      </c>
      <c r="C18" s="1">
        <v>1.7</v>
      </c>
      <c r="D18" s="2">
        <f t="shared" si="0"/>
        <v>1.7999999999999998</v>
      </c>
      <c r="E18" s="2">
        <f t="shared" si="1"/>
        <v>12.005999999999998</v>
      </c>
      <c r="F18" s="2">
        <v>50</v>
      </c>
      <c r="G18" s="1">
        <v>1.6</v>
      </c>
      <c r="H18" s="1">
        <v>1.4</v>
      </c>
      <c r="I18" s="2">
        <f t="shared" si="2"/>
        <v>1.5</v>
      </c>
      <c r="J18" s="2">
        <f t="shared" si="3"/>
        <v>10.004999999999999</v>
      </c>
    </row>
    <row r="19" spans="1:10">
      <c r="A19" s="2">
        <v>10</v>
      </c>
      <c r="B19" s="1">
        <v>1.5</v>
      </c>
      <c r="C19" s="1">
        <v>1.4</v>
      </c>
      <c r="D19" s="2">
        <f t="shared" si="0"/>
        <v>1.45</v>
      </c>
      <c r="E19" s="2">
        <f t="shared" si="1"/>
        <v>9.6715</v>
      </c>
      <c r="F19" s="2">
        <v>51</v>
      </c>
      <c r="G19" s="1">
        <v>1.8</v>
      </c>
      <c r="H19" s="1">
        <v>1.5</v>
      </c>
      <c r="I19" s="2">
        <f t="shared" si="2"/>
        <v>1.65</v>
      </c>
      <c r="J19" s="2">
        <f t="shared" si="3"/>
        <v>11.0055</v>
      </c>
    </row>
    <row r="20" spans="1:10">
      <c r="A20" s="2">
        <v>11</v>
      </c>
      <c r="B20" s="1">
        <v>1.7</v>
      </c>
      <c r="C20" s="1">
        <v>1.3</v>
      </c>
      <c r="D20" s="2">
        <f t="shared" si="0"/>
        <v>1.5</v>
      </c>
      <c r="E20" s="2">
        <f t="shared" si="1"/>
        <v>10.004999999999999</v>
      </c>
      <c r="F20" s="2">
        <v>52</v>
      </c>
      <c r="G20" s="1">
        <v>2</v>
      </c>
      <c r="H20" s="1">
        <v>1.9</v>
      </c>
      <c r="I20" s="2">
        <f t="shared" si="2"/>
        <v>1.95</v>
      </c>
      <c r="J20" s="2">
        <f t="shared" si="3"/>
        <v>13.006499999999999</v>
      </c>
    </row>
    <row r="21" spans="1:10">
      <c r="A21" s="2">
        <v>12</v>
      </c>
      <c r="B21" s="1">
        <v>1.9</v>
      </c>
      <c r="C21" s="1">
        <v>1.7</v>
      </c>
      <c r="D21" s="2">
        <f t="shared" si="0"/>
        <v>1.7999999999999998</v>
      </c>
      <c r="E21" s="2">
        <f t="shared" si="1"/>
        <v>12.005999999999998</v>
      </c>
      <c r="F21" s="2">
        <v>53</v>
      </c>
      <c r="G21" s="1">
        <v>1.6</v>
      </c>
      <c r="H21" s="1">
        <v>1.5</v>
      </c>
      <c r="I21" s="2">
        <f t="shared" si="2"/>
        <v>1.55</v>
      </c>
      <c r="J21" s="2">
        <f t="shared" si="3"/>
        <v>10.3385</v>
      </c>
    </row>
    <row r="22" spans="1:10">
      <c r="A22" s="2">
        <v>13</v>
      </c>
      <c r="B22" s="1">
        <v>2</v>
      </c>
      <c r="C22" s="1">
        <v>1.6</v>
      </c>
      <c r="D22" s="2">
        <f t="shared" si="0"/>
        <v>1.8</v>
      </c>
      <c r="E22" s="2">
        <f t="shared" si="1"/>
        <v>12.006</v>
      </c>
      <c r="F22" s="2">
        <v>54</v>
      </c>
      <c r="G22" s="1">
        <v>1.7</v>
      </c>
      <c r="H22" s="1">
        <v>1.5</v>
      </c>
      <c r="I22" s="2">
        <f t="shared" si="2"/>
        <v>1.6</v>
      </c>
      <c r="J22" s="2">
        <f t="shared" si="3"/>
        <v>10.672000000000001</v>
      </c>
    </row>
    <row r="23" spans="1:10">
      <c r="A23" s="2">
        <v>14</v>
      </c>
      <c r="B23" s="1">
        <v>2</v>
      </c>
      <c r="C23" s="1">
        <v>2</v>
      </c>
      <c r="D23" s="2">
        <f t="shared" si="0"/>
        <v>2</v>
      </c>
      <c r="E23" s="2">
        <f t="shared" si="1"/>
        <v>13.34</v>
      </c>
      <c r="F23" s="2">
        <v>55</v>
      </c>
      <c r="G23" s="1">
        <v>1.9</v>
      </c>
      <c r="H23" s="1">
        <v>1.8</v>
      </c>
      <c r="I23" s="2">
        <f t="shared" si="2"/>
        <v>1.85</v>
      </c>
      <c r="J23" s="2">
        <f t="shared" si="3"/>
        <v>12.339500000000001</v>
      </c>
    </row>
    <row r="24" spans="1:10">
      <c r="A24" s="2">
        <v>15</v>
      </c>
      <c r="B24" s="1">
        <v>1.7</v>
      </c>
      <c r="C24" s="1">
        <v>1.7</v>
      </c>
      <c r="D24" s="2">
        <f t="shared" si="0"/>
        <v>1.7</v>
      </c>
      <c r="E24" s="2">
        <f t="shared" si="1"/>
        <v>11.339</v>
      </c>
      <c r="F24" s="2">
        <v>56</v>
      </c>
      <c r="G24" s="1">
        <v>1.8</v>
      </c>
      <c r="H24" s="1">
        <v>1.7</v>
      </c>
      <c r="I24" s="2">
        <f t="shared" si="2"/>
        <v>1.75</v>
      </c>
      <c r="J24" s="2">
        <f t="shared" si="3"/>
        <v>11.672499999999999</v>
      </c>
    </row>
    <row r="25" spans="1:10">
      <c r="A25" s="2">
        <v>16</v>
      </c>
      <c r="B25" s="1">
        <v>1.9</v>
      </c>
      <c r="C25" s="1">
        <v>1.8</v>
      </c>
      <c r="D25" s="2">
        <f t="shared" si="0"/>
        <v>1.85</v>
      </c>
      <c r="E25" s="2">
        <f t="shared" si="1"/>
        <v>12.339500000000001</v>
      </c>
      <c r="F25" s="2">
        <v>57</v>
      </c>
      <c r="G25" s="1">
        <v>1.5</v>
      </c>
      <c r="H25" s="1">
        <v>1.7</v>
      </c>
      <c r="I25" s="2">
        <f t="shared" si="2"/>
        <v>1.6</v>
      </c>
      <c r="J25" s="2">
        <f t="shared" si="3"/>
        <v>10.672000000000001</v>
      </c>
    </row>
    <row r="26" spans="1:10">
      <c r="A26" s="2">
        <v>17</v>
      </c>
      <c r="B26" s="1">
        <v>2</v>
      </c>
      <c r="C26" s="1">
        <v>1.7</v>
      </c>
      <c r="D26" s="2">
        <f t="shared" si="0"/>
        <v>1.85</v>
      </c>
      <c r="E26" s="2">
        <f t="shared" si="1"/>
        <v>12.339500000000001</v>
      </c>
      <c r="F26" s="2">
        <v>58</v>
      </c>
      <c r="G26" s="1">
        <v>1.8</v>
      </c>
      <c r="H26" s="1">
        <v>1.5</v>
      </c>
      <c r="I26" s="2">
        <f t="shared" si="2"/>
        <v>1.65</v>
      </c>
      <c r="J26" s="2">
        <f t="shared" si="3"/>
        <v>11.0055</v>
      </c>
    </row>
    <row r="27" spans="1:10">
      <c r="A27" s="2">
        <v>18</v>
      </c>
      <c r="B27" s="1">
        <v>2</v>
      </c>
      <c r="C27" s="1">
        <v>2</v>
      </c>
      <c r="D27" s="2">
        <f t="shared" si="0"/>
        <v>2</v>
      </c>
      <c r="E27" s="2">
        <f t="shared" si="1"/>
        <v>13.34</v>
      </c>
      <c r="F27" s="2">
        <v>59</v>
      </c>
      <c r="G27" s="1">
        <v>2</v>
      </c>
      <c r="H27" s="1">
        <v>2.1</v>
      </c>
      <c r="I27" s="2">
        <f t="shared" si="2"/>
        <v>2.0499999999999998</v>
      </c>
      <c r="J27" s="2">
        <f t="shared" si="3"/>
        <v>13.673499999999999</v>
      </c>
    </row>
    <row r="28" spans="1:10">
      <c r="A28" s="2">
        <v>19</v>
      </c>
      <c r="B28" s="1">
        <v>2</v>
      </c>
      <c r="C28" s="1">
        <v>2</v>
      </c>
      <c r="D28" s="2">
        <f t="shared" si="0"/>
        <v>2</v>
      </c>
      <c r="E28" s="2">
        <f t="shared" si="1"/>
        <v>13.34</v>
      </c>
      <c r="F28" s="2">
        <v>60</v>
      </c>
      <c r="G28" s="1">
        <v>2</v>
      </c>
      <c r="H28" s="1">
        <v>1.6</v>
      </c>
      <c r="I28" s="2">
        <f t="shared" si="2"/>
        <v>1.8</v>
      </c>
      <c r="J28" s="2">
        <f t="shared" si="3"/>
        <v>12.006</v>
      </c>
    </row>
    <row r="29" spans="1:10">
      <c r="A29" s="2">
        <v>20</v>
      </c>
      <c r="B29" s="1">
        <v>2.1</v>
      </c>
      <c r="C29" s="1">
        <v>1.5</v>
      </c>
      <c r="D29" s="2">
        <f t="shared" si="0"/>
        <v>1.8</v>
      </c>
      <c r="E29" s="2">
        <f t="shared" si="1"/>
        <v>12.006</v>
      </c>
      <c r="F29" s="2">
        <v>61</v>
      </c>
      <c r="G29" s="1">
        <v>1.8</v>
      </c>
      <c r="H29" s="1">
        <v>1.7</v>
      </c>
      <c r="I29" s="2">
        <f t="shared" si="2"/>
        <v>1.75</v>
      </c>
      <c r="J29" s="2">
        <f t="shared" si="3"/>
        <v>11.672499999999999</v>
      </c>
    </row>
    <row r="30" spans="1:10">
      <c r="A30" s="2">
        <v>21</v>
      </c>
      <c r="B30" s="1">
        <v>1.9</v>
      </c>
      <c r="C30" s="1">
        <v>1.8</v>
      </c>
      <c r="D30" s="2">
        <f t="shared" si="0"/>
        <v>1.85</v>
      </c>
      <c r="E30" s="2">
        <f t="shared" si="1"/>
        <v>12.339500000000001</v>
      </c>
      <c r="F30" s="2">
        <v>62</v>
      </c>
      <c r="G30" s="1">
        <v>1.9</v>
      </c>
      <c r="H30" s="1">
        <v>1.7</v>
      </c>
      <c r="I30" s="2">
        <f t="shared" si="2"/>
        <v>1.7999999999999998</v>
      </c>
      <c r="J30" s="2">
        <f t="shared" si="3"/>
        <v>12.005999999999998</v>
      </c>
    </row>
    <row r="31" spans="1:10">
      <c r="A31" s="2">
        <v>22</v>
      </c>
      <c r="B31" s="1">
        <v>2</v>
      </c>
      <c r="C31" s="1">
        <v>2</v>
      </c>
      <c r="D31" s="2">
        <f t="shared" si="0"/>
        <v>2</v>
      </c>
      <c r="E31" s="2">
        <f t="shared" si="1"/>
        <v>13.34</v>
      </c>
      <c r="F31" s="2">
        <v>63</v>
      </c>
      <c r="G31" s="1">
        <v>1.7</v>
      </c>
      <c r="H31" s="1">
        <v>1.4</v>
      </c>
      <c r="I31" s="2">
        <f t="shared" si="2"/>
        <v>1.5499999999999998</v>
      </c>
      <c r="J31" s="2">
        <f t="shared" si="3"/>
        <v>10.338499999999998</v>
      </c>
    </row>
    <row r="32" spans="1:10">
      <c r="A32" s="2">
        <v>23</v>
      </c>
      <c r="B32" s="1">
        <v>2</v>
      </c>
      <c r="C32" s="1">
        <v>1.9</v>
      </c>
      <c r="D32" s="2">
        <f t="shared" si="0"/>
        <v>1.95</v>
      </c>
      <c r="E32" s="2">
        <f t="shared" si="1"/>
        <v>13.006499999999999</v>
      </c>
      <c r="F32" s="2">
        <v>64</v>
      </c>
      <c r="G32" s="1">
        <v>2</v>
      </c>
      <c r="H32" s="1">
        <v>1.5</v>
      </c>
      <c r="I32" s="2">
        <f t="shared" si="2"/>
        <v>1.75</v>
      </c>
      <c r="J32" s="2">
        <f t="shared" si="3"/>
        <v>11.672499999999999</v>
      </c>
    </row>
    <row r="33" spans="1:10">
      <c r="A33" s="2">
        <v>24</v>
      </c>
      <c r="B33" s="1">
        <v>2.1</v>
      </c>
      <c r="C33" s="1">
        <v>2</v>
      </c>
      <c r="D33" s="2">
        <f t="shared" si="0"/>
        <v>2.0499999999999998</v>
      </c>
      <c r="E33" s="2">
        <f t="shared" si="1"/>
        <v>13.673499999999999</v>
      </c>
      <c r="F33" s="2">
        <v>65</v>
      </c>
      <c r="G33" s="1">
        <v>1.2</v>
      </c>
      <c r="H33" s="1">
        <v>1.3</v>
      </c>
      <c r="I33" s="2">
        <f t="shared" si="2"/>
        <v>1.25</v>
      </c>
      <c r="J33" s="2">
        <f t="shared" si="3"/>
        <v>8.3375000000000004</v>
      </c>
    </row>
    <row r="34" spans="1:10">
      <c r="A34" s="2">
        <v>25</v>
      </c>
      <c r="B34" s="1">
        <v>1.7</v>
      </c>
      <c r="C34" s="1">
        <v>1.5</v>
      </c>
      <c r="D34" s="2">
        <f t="shared" si="0"/>
        <v>1.6</v>
      </c>
      <c r="E34" s="2">
        <f t="shared" si="1"/>
        <v>10.672000000000001</v>
      </c>
      <c r="F34" s="2">
        <v>66</v>
      </c>
      <c r="G34" s="1">
        <v>1.8</v>
      </c>
      <c r="H34" s="1">
        <v>1.8</v>
      </c>
      <c r="I34" s="2">
        <f t="shared" si="2"/>
        <v>1.8</v>
      </c>
      <c r="J34" s="2">
        <f t="shared" si="3"/>
        <v>12.006</v>
      </c>
    </row>
    <row r="35" spans="1:10">
      <c r="A35" s="2">
        <v>26</v>
      </c>
      <c r="B35" s="1">
        <v>1.8</v>
      </c>
      <c r="C35" s="1">
        <v>1.9</v>
      </c>
      <c r="D35" s="2">
        <f t="shared" si="0"/>
        <v>1.85</v>
      </c>
      <c r="E35" s="2">
        <f t="shared" si="1"/>
        <v>12.339500000000001</v>
      </c>
      <c r="F35" s="2">
        <v>67</v>
      </c>
      <c r="G35" s="1">
        <v>2</v>
      </c>
      <c r="H35" s="1">
        <v>2</v>
      </c>
      <c r="I35" s="2">
        <f t="shared" si="2"/>
        <v>2</v>
      </c>
      <c r="J35" s="2">
        <f t="shared" si="3"/>
        <v>13.34</v>
      </c>
    </row>
    <row r="36" spans="1:10">
      <c r="A36" s="2">
        <v>27</v>
      </c>
      <c r="B36" s="1">
        <v>2</v>
      </c>
      <c r="C36" s="1">
        <v>2</v>
      </c>
      <c r="D36" s="2">
        <f t="shared" si="0"/>
        <v>2</v>
      </c>
      <c r="E36" s="2">
        <f t="shared" si="1"/>
        <v>13.34</v>
      </c>
      <c r="F36" s="2">
        <v>68</v>
      </c>
      <c r="G36" s="1">
        <v>1.7</v>
      </c>
      <c r="H36" s="1">
        <v>1.8</v>
      </c>
      <c r="I36" s="2">
        <f t="shared" si="2"/>
        <v>1.75</v>
      </c>
      <c r="J36" s="2">
        <f t="shared" si="3"/>
        <v>11.672499999999999</v>
      </c>
    </row>
    <row r="37" spans="1:10">
      <c r="A37" s="2">
        <v>28</v>
      </c>
      <c r="B37" s="1">
        <v>2</v>
      </c>
      <c r="C37" s="1">
        <v>1.5</v>
      </c>
      <c r="D37" s="2">
        <f t="shared" si="0"/>
        <v>1.75</v>
      </c>
      <c r="E37" s="2">
        <f t="shared" si="1"/>
        <v>11.672499999999999</v>
      </c>
      <c r="F37" s="2">
        <v>69</v>
      </c>
      <c r="G37" s="1">
        <v>1.8</v>
      </c>
      <c r="H37" s="1">
        <v>1.6</v>
      </c>
      <c r="I37" s="2">
        <f t="shared" si="2"/>
        <v>1.7000000000000002</v>
      </c>
      <c r="J37" s="2">
        <f t="shared" si="3"/>
        <v>11.339</v>
      </c>
    </row>
    <row r="38" spans="1:10">
      <c r="A38" s="2">
        <v>29</v>
      </c>
      <c r="B38" s="1">
        <v>2</v>
      </c>
      <c r="C38" s="1">
        <v>1.8</v>
      </c>
      <c r="D38" s="2">
        <f t="shared" si="0"/>
        <v>1.9</v>
      </c>
      <c r="E38" s="2">
        <f t="shared" si="1"/>
        <v>12.673</v>
      </c>
      <c r="F38" s="2">
        <v>70</v>
      </c>
      <c r="G38" s="1">
        <v>1.6</v>
      </c>
      <c r="H38" s="1">
        <v>1.7</v>
      </c>
      <c r="I38" s="2">
        <f t="shared" si="2"/>
        <v>1.65</v>
      </c>
      <c r="J38" s="2">
        <f t="shared" si="3"/>
        <v>11.0055</v>
      </c>
    </row>
    <row r="39" spans="1:10">
      <c r="A39" s="2">
        <v>30</v>
      </c>
      <c r="B39" s="1">
        <v>2</v>
      </c>
      <c r="C39" s="1">
        <v>1.9</v>
      </c>
      <c r="D39" s="2">
        <f t="shared" si="0"/>
        <v>1.95</v>
      </c>
      <c r="E39" s="2">
        <f t="shared" si="1"/>
        <v>13.006499999999999</v>
      </c>
      <c r="F39" s="2">
        <v>71</v>
      </c>
      <c r="G39" s="1">
        <v>1.8</v>
      </c>
      <c r="H39" s="1">
        <v>1.6</v>
      </c>
      <c r="I39" s="2">
        <f t="shared" si="2"/>
        <v>1.7000000000000002</v>
      </c>
      <c r="J39" s="2">
        <f t="shared" si="3"/>
        <v>11.339</v>
      </c>
    </row>
    <row r="40" spans="1:10">
      <c r="A40" s="2">
        <v>31</v>
      </c>
      <c r="B40" s="1">
        <v>1.7</v>
      </c>
      <c r="C40" s="1">
        <v>1.7</v>
      </c>
      <c r="D40" s="2">
        <f t="shared" si="0"/>
        <v>1.7</v>
      </c>
      <c r="E40" s="2">
        <f t="shared" si="1"/>
        <v>11.339</v>
      </c>
      <c r="F40" s="2">
        <v>72</v>
      </c>
      <c r="G40" s="1">
        <v>2</v>
      </c>
      <c r="H40" s="1">
        <v>2</v>
      </c>
      <c r="I40" s="2">
        <f t="shared" si="2"/>
        <v>2</v>
      </c>
      <c r="J40" s="2">
        <f t="shared" si="3"/>
        <v>13.34</v>
      </c>
    </row>
    <row r="41" spans="1:10">
      <c r="A41" s="2">
        <v>32</v>
      </c>
      <c r="B41" s="1">
        <v>2</v>
      </c>
      <c r="C41" s="1">
        <v>1.9</v>
      </c>
      <c r="D41" s="2">
        <f t="shared" si="0"/>
        <v>1.95</v>
      </c>
      <c r="E41" s="2">
        <f t="shared" si="1"/>
        <v>13.006499999999999</v>
      </c>
      <c r="F41" s="2">
        <v>73</v>
      </c>
      <c r="G41" s="1">
        <v>1.7</v>
      </c>
      <c r="H41" s="1">
        <v>1.7</v>
      </c>
      <c r="I41" s="2">
        <f t="shared" si="2"/>
        <v>1.7</v>
      </c>
      <c r="J41" s="2">
        <f t="shared" si="3"/>
        <v>11.339</v>
      </c>
    </row>
    <row r="42" spans="1:10">
      <c r="A42" s="2">
        <v>33</v>
      </c>
      <c r="B42" s="1">
        <v>1.9</v>
      </c>
      <c r="C42" s="1">
        <v>1.9</v>
      </c>
      <c r="D42" s="2">
        <f t="shared" si="0"/>
        <v>1.9</v>
      </c>
      <c r="E42" s="2">
        <f t="shared" si="1"/>
        <v>12.673</v>
      </c>
      <c r="F42" s="2">
        <v>74</v>
      </c>
      <c r="G42" s="1">
        <v>2</v>
      </c>
      <c r="H42" s="1">
        <v>1.9</v>
      </c>
      <c r="I42" s="2">
        <f t="shared" si="2"/>
        <v>1.95</v>
      </c>
      <c r="J42" s="2">
        <f t="shared" si="3"/>
        <v>13.006499999999999</v>
      </c>
    </row>
    <row r="43" spans="1:10">
      <c r="A43" s="2">
        <v>34</v>
      </c>
      <c r="B43" s="1">
        <v>1.5</v>
      </c>
      <c r="C43" s="1">
        <v>1.4</v>
      </c>
      <c r="D43" s="2">
        <f t="shared" si="0"/>
        <v>1.45</v>
      </c>
      <c r="E43" s="2">
        <f t="shared" si="1"/>
        <v>9.6715</v>
      </c>
      <c r="F43" s="2">
        <v>75</v>
      </c>
      <c r="G43" s="1">
        <v>2</v>
      </c>
      <c r="H43" s="1">
        <v>2</v>
      </c>
      <c r="I43" s="2">
        <f t="shared" si="2"/>
        <v>2</v>
      </c>
      <c r="J43" s="2">
        <f t="shared" si="3"/>
        <v>13.34</v>
      </c>
    </row>
    <row r="44" spans="1:10">
      <c r="A44" s="2">
        <v>35</v>
      </c>
      <c r="B44" s="1">
        <v>2</v>
      </c>
      <c r="C44" s="1">
        <v>1.9</v>
      </c>
      <c r="D44" s="2">
        <f t="shared" si="0"/>
        <v>1.95</v>
      </c>
      <c r="E44" s="2">
        <f t="shared" si="1"/>
        <v>13.006499999999999</v>
      </c>
      <c r="F44" s="11">
        <v>76</v>
      </c>
      <c r="G44" s="12">
        <v>1.7</v>
      </c>
      <c r="H44" s="12">
        <v>1.5</v>
      </c>
      <c r="I44" s="2">
        <f t="shared" si="2"/>
        <v>1.6</v>
      </c>
      <c r="J44" s="2">
        <f t="shared" si="3"/>
        <v>10.672000000000001</v>
      </c>
    </row>
    <row r="45" spans="1:10">
      <c r="A45" s="2">
        <v>36</v>
      </c>
      <c r="B45" s="1">
        <v>1.6</v>
      </c>
      <c r="C45" s="1">
        <v>1.5</v>
      </c>
      <c r="D45" s="2">
        <f t="shared" si="0"/>
        <v>1.55</v>
      </c>
      <c r="E45" s="2">
        <f t="shared" si="1"/>
        <v>10.3385</v>
      </c>
      <c r="F45" s="2">
        <v>77</v>
      </c>
      <c r="G45" s="1">
        <v>1.6</v>
      </c>
      <c r="H45" s="1">
        <v>1.6</v>
      </c>
      <c r="I45" s="2">
        <f t="shared" si="2"/>
        <v>1.6</v>
      </c>
      <c r="J45" s="2">
        <f t="shared" si="3"/>
        <v>10.672000000000001</v>
      </c>
    </row>
    <row r="46" spans="1:10">
      <c r="A46" s="2">
        <v>37</v>
      </c>
      <c r="B46" s="1">
        <v>2</v>
      </c>
      <c r="C46" s="1">
        <v>1.8</v>
      </c>
      <c r="D46" s="2">
        <f t="shared" si="0"/>
        <v>1.9</v>
      </c>
      <c r="E46" s="2">
        <f t="shared" si="1"/>
        <v>12.673</v>
      </c>
      <c r="F46" s="2">
        <v>78</v>
      </c>
      <c r="G46" s="1">
        <v>2</v>
      </c>
      <c r="H46" s="1">
        <v>2</v>
      </c>
      <c r="I46" s="2">
        <f t="shared" si="2"/>
        <v>2</v>
      </c>
      <c r="J46" s="2">
        <f t="shared" si="3"/>
        <v>13.34</v>
      </c>
    </row>
    <row r="47" spans="1:10">
      <c r="A47" s="2">
        <v>38</v>
      </c>
      <c r="B47" s="1">
        <v>2</v>
      </c>
      <c r="C47" s="1">
        <v>1.8</v>
      </c>
      <c r="D47" s="2">
        <f t="shared" si="0"/>
        <v>1.9</v>
      </c>
      <c r="E47" s="2">
        <f t="shared" si="1"/>
        <v>12.673</v>
      </c>
      <c r="F47" s="2">
        <v>79</v>
      </c>
      <c r="G47" s="1">
        <v>2</v>
      </c>
      <c r="H47" s="1">
        <v>2</v>
      </c>
      <c r="I47" s="2">
        <f t="shared" si="2"/>
        <v>2</v>
      </c>
      <c r="J47" s="2">
        <f t="shared" si="3"/>
        <v>13.34</v>
      </c>
    </row>
    <row r="48" spans="1:10">
      <c r="A48" s="2">
        <v>39</v>
      </c>
      <c r="B48" s="1">
        <v>2</v>
      </c>
      <c r="C48" s="1">
        <v>1.6</v>
      </c>
      <c r="D48" s="2">
        <f t="shared" si="0"/>
        <v>1.8</v>
      </c>
      <c r="E48" s="2">
        <f t="shared" si="1"/>
        <v>12.006</v>
      </c>
      <c r="F48" s="2">
        <v>80</v>
      </c>
      <c r="G48" s="1">
        <v>1.5</v>
      </c>
      <c r="H48" s="1">
        <v>1.5</v>
      </c>
      <c r="I48" s="2">
        <f t="shared" si="2"/>
        <v>1.5</v>
      </c>
      <c r="J48" s="2">
        <f t="shared" si="3"/>
        <v>10.004999999999999</v>
      </c>
    </row>
    <row r="49" spans="1:10">
      <c r="A49" s="2">
        <v>40</v>
      </c>
      <c r="B49" s="1">
        <v>1.6</v>
      </c>
      <c r="C49" s="1">
        <v>1.6</v>
      </c>
      <c r="D49" s="2">
        <f t="shared" si="0"/>
        <v>1.6</v>
      </c>
      <c r="E49" s="2">
        <f t="shared" si="1"/>
        <v>10.672000000000001</v>
      </c>
      <c r="F49" s="2">
        <v>81</v>
      </c>
      <c r="G49" s="1">
        <v>1.9</v>
      </c>
      <c r="H49" s="1">
        <v>1.7</v>
      </c>
      <c r="I49" s="2">
        <f t="shared" si="2"/>
        <v>1.7999999999999998</v>
      </c>
      <c r="J49" s="2">
        <f t="shared" si="3"/>
        <v>12.005999999999998</v>
      </c>
    </row>
    <row r="50" spans="1:10">
      <c r="A50" s="2">
        <v>41</v>
      </c>
      <c r="B50" s="1">
        <v>1.9</v>
      </c>
      <c r="C50" s="1">
        <v>1.8</v>
      </c>
      <c r="D50" s="2">
        <f t="shared" si="0"/>
        <v>1.85</v>
      </c>
      <c r="E50" s="2">
        <f t="shared" si="1"/>
        <v>12.339500000000001</v>
      </c>
      <c r="F50" s="2">
        <v>82</v>
      </c>
      <c r="G50" s="1">
        <v>1.6</v>
      </c>
      <c r="H50" s="1">
        <v>1.3</v>
      </c>
      <c r="I50" s="2">
        <f t="shared" si="2"/>
        <v>1.4500000000000002</v>
      </c>
      <c r="J50" s="2">
        <f t="shared" si="3"/>
        <v>9.6715000000000018</v>
      </c>
    </row>
    <row r="51" spans="1:10">
      <c r="A51" s="1">
        <v>83</v>
      </c>
      <c r="B51" s="1">
        <v>2</v>
      </c>
      <c r="C51" s="1">
        <v>1.9</v>
      </c>
      <c r="D51" s="2">
        <f t="shared" si="0"/>
        <v>1.95</v>
      </c>
      <c r="E51" s="2">
        <f t="shared" si="1"/>
        <v>13.006499999999999</v>
      </c>
      <c r="F51" s="1">
        <v>135</v>
      </c>
      <c r="G51" s="1">
        <v>2</v>
      </c>
      <c r="H51" s="1">
        <v>2</v>
      </c>
      <c r="I51" s="2">
        <f t="shared" si="2"/>
        <v>2</v>
      </c>
      <c r="J51" s="2">
        <f t="shared" si="3"/>
        <v>13.34</v>
      </c>
    </row>
    <row r="52" spans="1:10">
      <c r="A52" s="1">
        <v>84</v>
      </c>
      <c r="B52" s="1">
        <v>1.9</v>
      </c>
      <c r="C52" s="1">
        <v>1.7</v>
      </c>
      <c r="D52" s="2">
        <f t="shared" si="0"/>
        <v>1.7999999999999998</v>
      </c>
      <c r="E52" s="2">
        <f t="shared" si="1"/>
        <v>12.005999999999998</v>
      </c>
      <c r="F52" s="1">
        <v>136</v>
      </c>
      <c r="G52" s="1">
        <v>2.2999999999999998</v>
      </c>
      <c r="H52" s="1">
        <v>1</v>
      </c>
      <c r="I52" s="2">
        <f t="shared" si="2"/>
        <v>1.65</v>
      </c>
      <c r="J52" s="2">
        <f t="shared" si="3"/>
        <v>11.0055</v>
      </c>
    </row>
    <row r="53" spans="1:10">
      <c r="A53" s="1">
        <v>85</v>
      </c>
      <c r="B53" s="1">
        <v>1.8</v>
      </c>
      <c r="C53" s="1">
        <v>1.8</v>
      </c>
      <c r="D53" s="2">
        <f t="shared" si="0"/>
        <v>1.8</v>
      </c>
      <c r="E53" s="2">
        <f t="shared" si="1"/>
        <v>12.006</v>
      </c>
      <c r="F53" s="1">
        <v>137</v>
      </c>
      <c r="G53" s="1">
        <v>2</v>
      </c>
      <c r="H53" s="1">
        <v>1.6</v>
      </c>
      <c r="I53" s="2">
        <f t="shared" si="2"/>
        <v>1.8</v>
      </c>
      <c r="J53" s="2">
        <f t="shared" si="3"/>
        <v>12.006</v>
      </c>
    </row>
    <row r="54" spans="1:10">
      <c r="A54" s="1">
        <v>86</v>
      </c>
      <c r="B54" s="1">
        <v>2</v>
      </c>
      <c r="C54" s="1">
        <v>1.5</v>
      </c>
      <c r="D54" s="2">
        <f t="shared" si="0"/>
        <v>1.75</v>
      </c>
      <c r="E54" s="2">
        <f t="shared" si="1"/>
        <v>11.672499999999999</v>
      </c>
      <c r="F54" s="1">
        <v>138</v>
      </c>
      <c r="G54" s="1">
        <v>1.5</v>
      </c>
      <c r="H54" s="1">
        <v>1.5</v>
      </c>
      <c r="I54" s="2">
        <f t="shared" si="2"/>
        <v>1.5</v>
      </c>
      <c r="J54" s="2">
        <f t="shared" si="3"/>
        <v>10.004999999999999</v>
      </c>
    </row>
    <row r="55" spans="1:10">
      <c r="A55" s="1">
        <v>87</v>
      </c>
      <c r="B55" s="1">
        <v>1.8</v>
      </c>
      <c r="C55" s="1">
        <v>1.7</v>
      </c>
      <c r="D55" s="2">
        <f t="shared" si="0"/>
        <v>1.75</v>
      </c>
      <c r="E55" s="2">
        <f t="shared" si="1"/>
        <v>11.672499999999999</v>
      </c>
      <c r="F55" s="1">
        <v>139</v>
      </c>
      <c r="G55" s="1">
        <v>1.6</v>
      </c>
      <c r="H55" s="1">
        <v>1.6</v>
      </c>
      <c r="I55" s="2">
        <f t="shared" si="2"/>
        <v>1.6</v>
      </c>
      <c r="J55" s="2">
        <f t="shared" si="3"/>
        <v>10.672000000000001</v>
      </c>
    </row>
    <row r="56" spans="1:10">
      <c r="A56" s="1">
        <v>88</v>
      </c>
      <c r="B56" s="1">
        <v>1.8</v>
      </c>
      <c r="C56" s="1">
        <v>1.8</v>
      </c>
      <c r="D56" s="2">
        <f t="shared" si="0"/>
        <v>1.8</v>
      </c>
      <c r="E56" s="2">
        <f t="shared" si="1"/>
        <v>12.006</v>
      </c>
      <c r="F56" s="1">
        <v>140</v>
      </c>
      <c r="G56" s="1">
        <v>1.2</v>
      </c>
      <c r="H56" s="1">
        <v>1.6</v>
      </c>
      <c r="I56" s="2">
        <f t="shared" si="2"/>
        <v>1.4</v>
      </c>
      <c r="J56" s="2">
        <f t="shared" si="3"/>
        <v>9.3379999999999992</v>
      </c>
    </row>
    <row r="57" spans="1:10">
      <c r="A57" s="1">
        <v>89</v>
      </c>
      <c r="B57" s="1">
        <v>2</v>
      </c>
      <c r="C57" s="1">
        <v>1</v>
      </c>
      <c r="D57" s="2">
        <f t="shared" si="0"/>
        <v>1.5</v>
      </c>
      <c r="E57" s="2">
        <f t="shared" si="1"/>
        <v>10.004999999999999</v>
      </c>
      <c r="F57" s="1">
        <v>141</v>
      </c>
      <c r="G57" s="1">
        <v>1.6</v>
      </c>
      <c r="H57" s="1">
        <v>1.6</v>
      </c>
      <c r="I57" s="2">
        <f t="shared" si="2"/>
        <v>1.6</v>
      </c>
      <c r="J57" s="2">
        <f t="shared" si="3"/>
        <v>10.672000000000001</v>
      </c>
    </row>
    <row r="58" spans="1:10">
      <c r="A58" s="1">
        <v>90</v>
      </c>
      <c r="B58" s="1">
        <v>1.4</v>
      </c>
      <c r="C58" s="1">
        <v>1.3</v>
      </c>
      <c r="D58" s="2">
        <f t="shared" si="0"/>
        <v>1.35</v>
      </c>
      <c r="E58" s="2">
        <f t="shared" si="1"/>
        <v>9.0045000000000002</v>
      </c>
      <c r="F58" s="1">
        <v>142</v>
      </c>
      <c r="G58" s="1">
        <v>1.4</v>
      </c>
      <c r="H58" s="1">
        <v>1.6</v>
      </c>
      <c r="I58" s="2">
        <f t="shared" si="2"/>
        <v>1.5</v>
      </c>
      <c r="J58" s="2">
        <f t="shared" si="3"/>
        <v>10.004999999999999</v>
      </c>
    </row>
    <row r="59" spans="1:10">
      <c r="A59" s="1">
        <v>91</v>
      </c>
      <c r="B59" s="1">
        <v>1.9</v>
      </c>
      <c r="C59" s="1">
        <v>1.6</v>
      </c>
      <c r="D59" s="2">
        <f t="shared" si="0"/>
        <v>1.75</v>
      </c>
      <c r="E59" s="2">
        <f t="shared" si="1"/>
        <v>11.672499999999999</v>
      </c>
      <c r="F59" s="1">
        <v>143</v>
      </c>
      <c r="G59" s="1">
        <v>2.2000000000000002</v>
      </c>
      <c r="H59" s="1">
        <v>2</v>
      </c>
      <c r="I59" s="2">
        <f t="shared" si="2"/>
        <v>2.1</v>
      </c>
      <c r="J59" s="2">
        <f t="shared" si="3"/>
        <v>14.007</v>
      </c>
    </row>
    <row r="60" spans="1:10">
      <c r="A60" s="1">
        <v>92</v>
      </c>
      <c r="B60" s="1">
        <v>2.2000000000000002</v>
      </c>
      <c r="C60" s="1">
        <v>1.8</v>
      </c>
      <c r="D60" s="2">
        <f t="shared" si="0"/>
        <v>2</v>
      </c>
      <c r="E60" s="2">
        <f t="shared" si="1"/>
        <v>13.34</v>
      </c>
      <c r="F60" s="1">
        <v>144</v>
      </c>
      <c r="G60" s="1">
        <v>1.6</v>
      </c>
      <c r="H60" s="1">
        <v>1.5</v>
      </c>
      <c r="I60" s="2">
        <f t="shared" si="2"/>
        <v>1.55</v>
      </c>
      <c r="J60" s="2">
        <f t="shared" si="3"/>
        <v>10.3385</v>
      </c>
    </row>
    <row r="61" spans="1:10">
      <c r="A61" s="1">
        <v>93</v>
      </c>
      <c r="B61" s="1">
        <v>1.8</v>
      </c>
      <c r="C61" s="1">
        <v>1.8</v>
      </c>
      <c r="D61" s="2">
        <f t="shared" si="0"/>
        <v>1.8</v>
      </c>
      <c r="E61" s="2">
        <f t="shared" si="1"/>
        <v>12.006</v>
      </c>
      <c r="F61" s="1">
        <v>145</v>
      </c>
      <c r="G61" s="1">
        <v>2</v>
      </c>
      <c r="H61" s="1">
        <v>1.7</v>
      </c>
      <c r="I61" s="2">
        <f t="shared" si="2"/>
        <v>1.85</v>
      </c>
      <c r="J61" s="2">
        <f t="shared" si="3"/>
        <v>12.339500000000001</v>
      </c>
    </row>
    <row r="62" spans="1:10">
      <c r="A62" s="1">
        <v>94</v>
      </c>
      <c r="B62" s="1">
        <v>1.6</v>
      </c>
      <c r="C62" s="1">
        <v>1.5</v>
      </c>
      <c r="D62" s="2">
        <f t="shared" si="0"/>
        <v>1.55</v>
      </c>
      <c r="E62" s="2">
        <f t="shared" si="1"/>
        <v>10.3385</v>
      </c>
      <c r="F62" s="1">
        <v>146</v>
      </c>
      <c r="G62" s="1">
        <v>1.9</v>
      </c>
      <c r="H62" s="1">
        <v>1.7</v>
      </c>
      <c r="I62" s="2">
        <f t="shared" si="2"/>
        <v>1.7999999999999998</v>
      </c>
      <c r="J62" s="2">
        <f t="shared" si="3"/>
        <v>12.005999999999998</v>
      </c>
    </row>
    <row r="63" spans="1:10">
      <c r="A63" s="1">
        <v>95</v>
      </c>
      <c r="B63" s="1">
        <v>2</v>
      </c>
      <c r="C63" s="1">
        <v>1.7</v>
      </c>
      <c r="D63" s="2">
        <f t="shared" si="0"/>
        <v>1.85</v>
      </c>
      <c r="E63" s="2">
        <f t="shared" si="1"/>
        <v>12.339500000000001</v>
      </c>
      <c r="F63" s="1">
        <v>147</v>
      </c>
      <c r="G63" s="1">
        <v>2</v>
      </c>
      <c r="H63" s="1">
        <v>1.5</v>
      </c>
      <c r="I63" s="2">
        <f t="shared" si="2"/>
        <v>1.75</v>
      </c>
      <c r="J63" s="2">
        <f t="shared" si="3"/>
        <v>11.672499999999999</v>
      </c>
    </row>
    <row r="64" spans="1:10">
      <c r="A64" s="1">
        <v>96</v>
      </c>
      <c r="B64" s="1">
        <v>1.7</v>
      </c>
      <c r="C64" s="1">
        <v>1.6</v>
      </c>
      <c r="D64" s="2">
        <f t="shared" si="0"/>
        <v>1.65</v>
      </c>
      <c r="E64" s="2">
        <f t="shared" si="1"/>
        <v>11.0055</v>
      </c>
      <c r="F64" s="1">
        <v>148</v>
      </c>
      <c r="G64" s="1">
        <v>2</v>
      </c>
      <c r="H64" s="1">
        <v>1.4</v>
      </c>
      <c r="I64" s="2">
        <f t="shared" si="2"/>
        <v>1.7</v>
      </c>
      <c r="J64" s="2">
        <f t="shared" si="3"/>
        <v>11.339</v>
      </c>
    </row>
    <row r="65" spans="1:10">
      <c r="A65" s="1">
        <v>97</v>
      </c>
      <c r="B65" s="1">
        <v>1.9</v>
      </c>
      <c r="C65" s="1">
        <v>1.6</v>
      </c>
      <c r="D65" s="2">
        <f t="shared" si="0"/>
        <v>1.75</v>
      </c>
      <c r="E65" s="2">
        <f t="shared" si="1"/>
        <v>11.672499999999999</v>
      </c>
      <c r="F65" s="1">
        <v>149</v>
      </c>
      <c r="G65" s="1">
        <v>1.8</v>
      </c>
      <c r="H65" s="1">
        <v>1.4</v>
      </c>
      <c r="I65" s="2">
        <f t="shared" si="2"/>
        <v>1.6</v>
      </c>
      <c r="J65" s="2">
        <f t="shared" si="3"/>
        <v>10.672000000000001</v>
      </c>
    </row>
    <row r="66" spans="1:10">
      <c r="A66" s="1">
        <v>98</v>
      </c>
      <c r="B66" s="1">
        <v>1.5</v>
      </c>
      <c r="C66" s="1">
        <v>2</v>
      </c>
      <c r="D66" s="2">
        <f t="shared" si="0"/>
        <v>1.75</v>
      </c>
      <c r="E66" s="2">
        <f t="shared" si="1"/>
        <v>11.672499999999999</v>
      </c>
      <c r="F66" s="1">
        <v>150</v>
      </c>
      <c r="G66" s="1">
        <v>2</v>
      </c>
      <c r="H66" s="1">
        <v>1.5</v>
      </c>
      <c r="I66" s="2">
        <f t="shared" si="2"/>
        <v>1.75</v>
      </c>
      <c r="J66" s="2">
        <f t="shared" si="3"/>
        <v>11.672499999999999</v>
      </c>
    </row>
    <row r="67" spans="1:10">
      <c r="A67" s="1">
        <v>99</v>
      </c>
      <c r="B67" s="1">
        <v>1.4</v>
      </c>
      <c r="C67" s="1">
        <v>1.5</v>
      </c>
      <c r="D67" s="2">
        <f t="shared" si="0"/>
        <v>1.45</v>
      </c>
      <c r="E67" s="2">
        <f t="shared" si="1"/>
        <v>9.6715</v>
      </c>
      <c r="F67" s="1">
        <v>151</v>
      </c>
      <c r="G67" s="1">
        <v>1.9</v>
      </c>
      <c r="H67" s="1">
        <v>1.8</v>
      </c>
      <c r="I67" s="2">
        <f t="shared" si="2"/>
        <v>1.85</v>
      </c>
      <c r="J67" s="2">
        <f t="shared" si="3"/>
        <v>12.339500000000001</v>
      </c>
    </row>
    <row r="68" spans="1:10">
      <c r="A68" s="1">
        <v>100</v>
      </c>
      <c r="B68" s="1">
        <v>1.7</v>
      </c>
      <c r="C68" s="1">
        <v>1.5</v>
      </c>
      <c r="D68" s="2">
        <f t="shared" si="0"/>
        <v>1.6</v>
      </c>
      <c r="E68" s="2">
        <f t="shared" si="1"/>
        <v>10.672000000000001</v>
      </c>
      <c r="F68" s="1">
        <v>152</v>
      </c>
      <c r="G68" s="1">
        <v>1.7</v>
      </c>
      <c r="H68" s="1">
        <v>1.7</v>
      </c>
      <c r="I68" s="2">
        <f t="shared" si="2"/>
        <v>1.7</v>
      </c>
      <c r="J68" s="2">
        <f t="shared" si="3"/>
        <v>11.339</v>
      </c>
    </row>
    <row r="69" spans="1:10">
      <c r="A69" s="1">
        <v>101</v>
      </c>
      <c r="B69" s="1">
        <v>2.2000000000000002</v>
      </c>
      <c r="C69" s="1">
        <v>2</v>
      </c>
      <c r="D69" s="2">
        <f t="shared" si="0"/>
        <v>2.1</v>
      </c>
      <c r="E69" s="2">
        <f t="shared" si="1"/>
        <v>14.007</v>
      </c>
      <c r="F69" s="1">
        <v>153</v>
      </c>
      <c r="G69" s="1">
        <v>1.6</v>
      </c>
      <c r="H69" s="1">
        <v>1.5</v>
      </c>
      <c r="I69" s="2">
        <f t="shared" si="2"/>
        <v>1.55</v>
      </c>
      <c r="J69" s="2">
        <f t="shared" si="3"/>
        <v>10.3385</v>
      </c>
    </row>
    <row r="70" spans="1:10">
      <c r="A70" s="1">
        <v>102</v>
      </c>
      <c r="B70" s="1">
        <v>1.6</v>
      </c>
      <c r="C70" s="1">
        <v>1.9</v>
      </c>
      <c r="D70" s="2">
        <f t="shared" si="0"/>
        <v>1.75</v>
      </c>
      <c r="E70" s="2">
        <f t="shared" si="1"/>
        <v>11.672499999999999</v>
      </c>
      <c r="F70" s="1">
        <v>154</v>
      </c>
      <c r="G70" s="1">
        <v>1.7</v>
      </c>
      <c r="H70" s="1">
        <v>1.7</v>
      </c>
      <c r="I70" s="2">
        <f t="shared" si="2"/>
        <v>1.7</v>
      </c>
      <c r="J70" s="2">
        <f t="shared" si="3"/>
        <v>11.339</v>
      </c>
    </row>
    <row r="71" spans="1:10">
      <c r="A71" s="1">
        <v>103</v>
      </c>
      <c r="B71" s="1">
        <v>1.6</v>
      </c>
      <c r="C71" s="1">
        <v>1.4</v>
      </c>
      <c r="D71" s="2">
        <f t="shared" si="0"/>
        <v>1.5</v>
      </c>
      <c r="E71" s="2">
        <f t="shared" si="1"/>
        <v>10.004999999999999</v>
      </c>
      <c r="F71" s="1">
        <v>155</v>
      </c>
      <c r="G71" s="1">
        <v>1.9</v>
      </c>
      <c r="H71" s="1">
        <v>1.7</v>
      </c>
      <c r="I71" s="2">
        <f t="shared" si="2"/>
        <v>1.7999999999999998</v>
      </c>
      <c r="J71" s="2">
        <f t="shared" si="3"/>
        <v>12.005999999999998</v>
      </c>
    </row>
    <row r="72" spans="1:10">
      <c r="A72" s="1">
        <v>104</v>
      </c>
      <c r="B72" s="1">
        <v>1.9</v>
      </c>
      <c r="C72" s="1">
        <v>1.8</v>
      </c>
      <c r="D72" s="2">
        <f t="shared" si="0"/>
        <v>1.85</v>
      </c>
      <c r="E72" s="2">
        <f t="shared" si="1"/>
        <v>12.339500000000001</v>
      </c>
      <c r="F72" s="1">
        <v>156</v>
      </c>
      <c r="G72" s="1">
        <v>1.9</v>
      </c>
      <c r="H72" s="1">
        <v>1.5</v>
      </c>
      <c r="I72" s="2">
        <f t="shared" si="2"/>
        <v>1.7</v>
      </c>
      <c r="J72" s="2">
        <f t="shared" si="3"/>
        <v>11.339</v>
      </c>
    </row>
    <row r="73" spans="1:10">
      <c r="A73" s="1">
        <v>105</v>
      </c>
      <c r="B73" s="1">
        <v>1.8</v>
      </c>
      <c r="C73" s="1">
        <v>1.5</v>
      </c>
      <c r="D73" s="2">
        <f t="shared" si="0"/>
        <v>1.65</v>
      </c>
      <c r="E73" s="2">
        <f t="shared" si="1"/>
        <v>11.0055</v>
      </c>
      <c r="F73" s="1">
        <v>157</v>
      </c>
      <c r="G73" s="1">
        <v>1.9</v>
      </c>
      <c r="H73" s="1">
        <v>1.7</v>
      </c>
      <c r="I73" s="2">
        <f t="shared" si="2"/>
        <v>1.7999999999999998</v>
      </c>
      <c r="J73" s="2">
        <f t="shared" si="3"/>
        <v>12.005999999999998</v>
      </c>
    </row>
    <row r="74" spans="1:10">
      <c r="A74" s="1">
        <v>106</v>
      </c>
      <c r="B74" s="1">
        <v>1.1000000000000001</v>
      </c>
      <c r="C74" s="1">
        <v>2</v>
      </c>
      <c r="D74" s="2">
        <f t="shared" si="0"/>
        <v>1.55</v>
      </c>
      <c r="E74" s="2">
        <f t="shared" si="1"/>
        <v>10.3385</v>
      </c>
      <c r="F74" s="1">
        <v>158</v>
      </c>
      <c r="G74" s="1">
        <v>1.9</v>
      </c>
      <c r="H74" s="1">
        <v>1.9</v>
      </c>
      <c r="I74" s="2">
        <f t="shared" si="2"/>
        <v>1.9</v>
      </c>
      <c r="J74" s="2">
        <f t="shared" si="3"/>
        <v>12.673</v>
      </c>
    </row>
    <row r="75" spans="1:10">
      <c r="A75" s="1">
        <v>107</v>
      </c>
      <c r="B75" s="1">
        <v>1.6</v>
      </c>
      <c r="C75" s="1">
        <v>1.6</v>
      </c>
      <c r="D75" s="2">
        <f t="shared" ref="D75:D109" si="4">(B75+C75)/2</f>
        <v>1.6</v>
      </c>
      <c r="E75" s="2">
        <f t="shared" ref="E75:E109" si="5">D75*6.67</f>
        <v>10.672000000000001</v>
      </c>
      <c r="F75" s="1">
        <v>159</v>
      </c>
      <c r="G75" s="1">
        <v>1.4</v>
      </c>
      <c r="H75" s="1">
        <v>1.4</v>
      </c>
      <c r="I75" s="2">
        <f t="shared" ref="I75:I109" si="6">(G75+H75)/2</f>
        <v>1.4</v>
      </c>
      <c r="J75" s="2">
        <f t="shared" ref="J75:J109" si="7">I75*6.67</f>
        <v>9.3379999999999992</v>
      </c>
    </row>
    <row r="76" spans="1:10">
      <c r="A76" s="1">
        <v>108</v>
      </c>
      <c r="B76" s="1">
        <v>1.8</v>
      </c>
      <c r="C76" s="1">
        <v>2</v>
      </c>
      <c r="D76" s="2">
        <f t="shared" si="4"/>
        <v>1.9</v>
      </c>
      <c r="E76" s="2">
        <f t="shared" si="5"/>
        <v>12.673</v>
      </c>
      <c r="F76" s="1">
        <v>160</v>
      </c>
      <c r="G76" s="1">
        <v>1.6</v>
      </c>
      <c r="H76" s="1">
        <v>1.6</v>
      </c>
      <c r="I76" s="2">
        <f t="shared" si="6"/>
        <v>1.6</v>
      </c>
      <c r="J76" s="2">
        <f t="shared" si="7"/>
        <v>10.672000000000001</v>
      </c>
    </row>
    <row r="77" spans="1:10">
      <c r="A77" s="1">
        <v>109</v>
      </c>
      <c r="B77" s="1">
        <v>1.7</v>
      </c>
      <c r="C77" s="1">
        <v>1.7</v>
      </c>
      <c r="D77" s="2">
        <f t="shared" si="4"/>
        <v>1.7</v>
      </c>
      <c r="E77" s="2">
        <f t="shared" si="5"/>
        <v>11.339</v>
      </c>
      <c r="F77" s="1">
        <v>161</v>
      </c>
      <c r="G77" s="1">
        <v>2.5</v>
      </c>
      <c r="H77" s="1">
        <v>2</v>
      </c>
      <c r="I77" s="2">
        <f t="shared" si="6"/>
        <v>2.25</v>
      </c>
      <c r="J77" s="2">
        <f t="shared" si="7"/>
        <v>15.0075</v>
      </c>
    </row>
    <row r="78" spans="1:10">
      <c r="A78" s="1">
        <v>110</v>
      </c>
      <c r="B78" s="1">
        <v>1.7</v>
      </c>
      <c r="C78" s="1">
        <v>1.6</v>
      </c>
      <c r="D78" s="2">
        <f t="shared" si="4"/>
        <v>1.65</v>
      </c>
      <c r="E78" s="2">
        <f t="shared" si="5"/>
        <v>11.0055</v>
      </c>
      <c r="F78" s="1">
        <v>162</v>
      </c>
      <c r="G78" s="1">
        <v>2</v>
      </c>
      <c r="H78" s="1">
        <v>1.5</v>
      </c>
      <c r="I78" s="2">
        <f t="shared" si="6"/>
        <v>1.75</v>
      </c>
      <c r="J78" s="2">
        <f t="shared" si="7"/>
        <v>11.672499999999999</v>
      </c>
    </row>
    <row r="79" spans="1:10">
      <c r="A79" s="1">
        <v>111</v>
      </c>
      <c r="B79" s="1">
        <v>1.9</v>
      </c>
      <c r="C79" s="1">
        <v>1.7</v>
      </c>
      <c r="D79" s="2">
        <f t="shared" si="4"/>
        <v>1.7999999999999998</v>
      </c>
      <c r="E79" s="2">
        <f t="shared" si="5"/>
        <v>12.005999999999998</v>
      </c>
      <c r="F79" s="1">
        <v>163</v>
      </c>
      <c r="G79" s="1">
        <v>1.6</v>
      </c>
      <c r="H79" s="1">
        <v>1.4</v>
      </c>
      <c r="I79" s="2">
        <f t="shared" si="6"/>
        <v>1.5</v>
      </c>
      <c r="J79" s="2">
        <f t="shared" si="7"/>
        <v>10.004999999999999</v>
      </c>
    </row>
    <row r="80" spans="1:10">
      <c r="A80" s="1">
        <v>112</v>
      </c>
      <c r="B80" s="1">
        <v>2</v>
      </c>
      <c r="C80" s="1">
        <v>2</v>
      </c>
      <c r="D80" s="2">
        <f t="shared" si="4"/>
        <v>2</v>
      </c>
      <c r="E80" s="2">
        <f t="shared" si="5"/>
        <v>13.34</v>
      </c>
      <c r="F80" s="1">
        <v>164</v>
      </c>
      <c r="G80" s="1">
        <v>1.7</v>
      </c>
      <c r="H80" s="1">
        <v>1.7</v>
      </c>
      <c r="I80" s="2">
        <f t="shared" si="6"/>
        <v>1.7</v>
      </c>
      <c r="J80" s="2">
        <f t="shared" si="7"/>
        <v>11.339</v>
      </c>
    </row>
    <row r="81" spans="1:10">
      <c r="A81" s="1">
        <v>113</v>
      </c>
      <c r="B81" s="1">
        <v>1.8</v>
      </c>
      <c r="C81" s="1">
        <v>1.7</v>
      </c>
      <c r="D81" s="2">
        <f t="shared" si="4"/>
        <v>1.75</v>
      </c>
      <c r="E81" s="2">
        <f t="shared" si="5"/>
        <v>11.672499999999999</v>
      </c>
      <c r="F81" s="1">
        <v>165</v>
      </c>
      <c r="G81" s="1">
        <v>1.9</v>
      </c>
      <c r="H81" s="1">
        <v>1.8</v>
      </c>
      <c r="I81" s="2">
        <f t="shared" si="6"/>
        <v>1.85</v>
      </c>
      <c r="J81" s="2">
        <f t="shared" si="7"/>
        <v>12.339500000000001</v>
      </c>
    </row>
    <row r="82" spans="1:10">
      <c r="A82" s="1">
        <v>114</v>
      </c>
      <c r="B82" s="1">
        <v>1.7</v>
      </c>
      <c r="C82" s="1">
        <v>1.7</v>
      </c>
      <c r="D82" s="2">
        <f t="shared" si="4"/>
        <v>1.7</v>
      </c>
      <c r="E82" s="2">
        <f t="shared" si="5"/>
        <v>11.339</v>
      </c>
      <c r="F82" s="1">
        <v>166</v>
      </c>
      <c r="G82" s="1">
        <v>2.5</v>
      </c>
      <c r="H82" s="1">
        <v>1.8</v>
      </c>
      <c r="I82" s="2">
        <f t="shared" si="6"/>
        <v>2.15</v>
      </c>
      <c r="J82" s="2">
        <f t="shared" si="7"/>
        <v>14.340499999999999</v>
      </c>
    </row>
    <row r="83" spans="1:10">
      <c r="A83" s="1">
        <v>115</v>
      </c>
      <c r="B83" s="1">
        <v>1.5</v>
      </c>
      <c r="C83" s="1">
        <v>1.8</v>
      </c>
      <c r="D83" s="2">
        <f t="shared" si="4"/>
        <v>1.65</v>
      </c>
      <c r="E83" s="2">
        <f t="shared" si="5"/>
        <v>11.0055</v>
      </c>
      <c r="F83" s="1">
        <v>167</v>
      </c>
      <c r="G83" s="1">
        <v>1.9</v>
      </c>
      <c r="H83" s="1">
        <v>1.4</v>
      </c>
      <c r="I83" s="2">
        <f t="shared" si="6"/>
        <v>1.65</v>
      </c>
      <c r="J83" s="2">
        <f t="shared" si="7"/>
        <v>11.0055</v>
      </c>
    </row>
    <row r="84" spans="1:10">
      <c r="A84" s="1">
        <v>116</v>
      </c>
      <c r="B84" s="1">
        <v>1.8</v>
      </c>
      <c r="C84" s="1">
        <v>1.8</v>
      </c>
      <c r="D84" s="2">
        <f t="shared" si="4"/>
        <v>1.8</v>
      </c>
      <c r="E84" s="2">
        <f t="shared" si="5"/>
        <v>12.006</v>
      </c>
      <c r="F84" s="1">
        <v>168</v>
      </c>
      <c r="G84" s="1">
        <v>1.3</v>
      </c>
      <c r="H84" s="1">
        <v>1.3</v>
      </c>
      <c r="I84" s="2">
        <f t="shared" si="6"/>
        <v>1.3</v>
      </c>
      <c r="J84" s="2">
        <f t="shared" si="7"/>
        <v>8.6709999999999994</v>
      </c>
    </row>
    <row r="85" spans="1:10">
      <c r="A85" s="1">
        <v>117</v>
      </c>
      <c r="B85" s="1">
        <v>1.5</v>
      </c>
      <c r="C85" s="1">
        <v>1.9</v>
      </c>
      <c r="D85" s="2">
        <f t="shared" si="4"/>
        <v>1.7</v>
      </c>
      <c r="E85" s="2">
        <f t="shared" si="5"/>
        <v>11.339</v>
      </c>
      <c r="F85" s="1">
        <v>169</v>
      </c>
      <c r="G85" s="1">
        <v>1.8</v>
      </c>
      <c r="H85" s="1">
        <v>1.5</v>
      </c>
      <c r="I85" s="2">
        <f t="shared" si="6"/>
        <v>1.65</v>
      </c>
      <c r="J85" s="2">
        <f t="shared" si="7"/>
        <v>11.0055</v>
      </c>
    </row>
    <row r="86" spans="1:10">
      <c r="A86" s="1">
        <v>118</v>
      </c>
      <c r="B86" s="1">
        <v>1.4</v>
      </c>
      <c r="C86" s="1">
        <v>1.6</v>
      </c>
      <c r="D86" s="2">
        <f t="shared" si="4"/>
        <v>1.5</v>
      </c>
      <c r="E86" s="2">
        <f t="shared" si="5"/>
        <v>10.004999999999999</v>
      </c>
      <c r="F86" s="1">
        <v>170</v>
      </c>
      <c r="G86" s="1">
        <v>1.8</v>
      </c>
      <c r="H86" s="1">
        <v>1.8</v>
      </c>
      <c r="I86" s="2">
        <f t="shared" si="6"/>
        <v>1.8</v>
      </c>
      <c r="J86" s="2">
        <f t="shared" si="7"/>
        <v>12.006</v>
      </c>
    </row>
    <row r="87" spans="1:10">
      <c r="A87" s="1">
        <v>119</v>
      </c>
      <c r="B87" s="1">
        <v>2</v>
      </c>
      <c r="C87" s="1">
        <v>2</v>
      </c>
      <c r="D87" s="2">
        <f t="shared" si="4"/>
        <v>2</v>
      </c>
      <c r="E87" s="2">
        <f t="shared" si="5"/>
        <v>13.34</v>
      </c>
      <c r="F87" s="1">
        <v>171</v>
      </c>
      <c r="G87" s="1">
        <v>1.9</v>
      </c>
      <c r="H87" s="1">
        <v>1.9</v>
      </c>
      <c r="I87" s="2">
        <f t="shared" si="6"/>
        <v>1.9</v>
      </c>
      <c r="J87" s="2">
        <f t="shared" si="7"/>
        <v>12.673</v>
      </c>
    </row>
    <row r="88" spans="1:10">
      <c r="A88" s="1">
        <v>120</v>
      </c>
      <c r="B88" s="1">
        <v>1.8</v>
      </c>
      <c r="C88" s="1">
        <v>1.8</v>
      </c>
      <c r="D88" s="2">
        <f t="shared" si="4"/>
        <v>1.8</v>
      </c>
      <c r="E88" s="2">
        <f t="shared" si="5"/>
        <v>12.006</v>
      </c>
      <c r="F88" s="1">
        <v>172</v>
      </c>
      <c r="G88" s="1">
        <v>2.1</v>
      </c>
      <c r="H88" s="1">
        <v>1.9</v>
      </c>
      <c r="I88" s="2">
        <f t="shared" si="6"/>
        <v>2</v>
      </c>
      <c r="J88" s="2">
        <f t="shared" si="7"/>
        <v>13.34</v>
      </c>
    </row>
    <row r="89" spans="1:10">
      <c r="A89" s="1">
        <v>121</v>
      </c>
      <c r="B89" s="1">
        <v>2</v>
      </c>
      <c r="C89" s="1">
        <v>1.5</v>
      </c>
      <c r="D89" s="2">
        <f t="shared" si="4"/>
        <v>1.75</v>
      </c>
      <c r="E89" s="2">
        <f t="shared" si="5"/>
        <v>11.672499999999999</v>
      </c>
      <c r="F89" s="1">
        <v>173</v>
      </c>
      <c r="G89" s="1">
        <v>1.8</v>
      </c>
      <c r="H89" s="1">
        <v>1.7</v>
      </c>
      <c r="I89" s="2">
        <f t="shared" si="6"/>
        <v>1.75</v>
      </c>
      <c r="J89" s="2">
        <f t="shared" si="7"/>
        <v>11.672499999999999</v>
      </c>
    </row>
    <row r="90" spans="1:10">
      <c r="A90" s="1">
        <v>122</v>
      </c>
      <c r="B90" s="1">
        <v>1.9</v>
      </c>
      <c r="C90" s="1">
        <v>1.9</v>
      </c>
      <c r="D90" s="2">
        <f t="shared" si="4"/>
        <v>1.9</v>
      </c>
      <c r="E90" s="2">
        <f t="shared" si="5"/>
        <v>12.673</v>
      </c>
      <c r="F90" s="1">
        <v>174</v>
      </c>
      <c r="G90" s="1">
        <v>2</v>
      </c>
      <c r="H90" s="1">
        <v>1.9</v>
      </c>
      <c r="I90" s="2">
        <f t="shared" si="6"/>
        <v>1.95</v>
      </c>
      <c r="J90" s="2">
        <f t="shared" si="7"/>
        <v>13.006499999999999</v>
      </c>
    </row>
    <row r="91" spans="1:10">
      <c r="A91" s="1">
        <v>123</v>
      </c>
      <c r="B91" s="1">
        <v>1.5</v>
      </c>
      <c r="C91" s="1">
        <v>1.5</v>
      </c>
      <c r="D91" s="2">
        <f t="shared" si="4"/>
        <v>1.5</v>
      </c>
      <c r="E91" s="2">
        <f t="shared" si="5"/>
        <v>10.004999999999999</v>
      </c>
      <c r="F91" s="1">
        <v>175</v>
      </c>
      <c r="G91" s="1">
        <v>1.7</v>
      </c>
      <c r="H91" s="1">
        <v>1.5</v>
      </c>
      <c r="I91" s="2">
        <f t="shared" si="6"/>
        <v>1.6</v>
      </c>
      <c r="J91" s="2">
        <f t="shared" si="7"/>
        <v>10.672000000000001</v>
      </c>
    </row>
    <row r="92" spans="1:10">
      <c r="A92" s="1">
        <v>124</v>
      </c>
      <c r="B92" s="1">
        <v>1.3</v>
      </c>
      <c r="C92" s="1">
        <v>1.4</v>
      </c>
      <c r="D92" s="2">
        <f t="shared" si="4"/>
        <v>1.35</v>
      </c>
      <c r="E92" s="2">
        <f t="shared" si="5"/>
        <v>9.0045000000000002</v>
      </c>
      <c r="F92" s="1">
        <v>176</v>
      </c>
      <c r="G92" s="1">
        <v>1.9</v>
      </c>
      <c r="H92" s="1">
        <v>1.9</v>
      </c>
      <c r="I92" s="2">
        <f t="shared" si="6"/>
        <v>1.9</v>
      </c>
      <c r="J92" s="2">
        <f t="shared" si="7"/>
        <v>12.673</v>
      </c>
    </row>
    <row r="93" spans="1:10">
      <c r="A93" s="1">
        <v>125</v>
      </c>
      <c r="B93" s="1">
        <v>1.6</v>
      </c>
      <c r="C93" s="1">
        <v>2</v>
      </c>
      <c r="D93" s="2">
        <f t="shared" si="4"/>
        <v>1.8</v>
      </c>
      <c r="E93" s="2">
        <f t="shared" si="5"/>
        <v>12.006</v>
      </c>
      <c r="F93" s="1">
        <v>177</v>
      </c>
      <c r="G93" s="1">
        <v>1.3</v>
      </c>
      <c r="H93" s="1">
        <v>1.5</v>
      </c>
      <c r="I93" s="2">
        <f t="shared" si="6"/>
        <v>1.4</v>
      </c>
      <c r="J93" s="2">
        <f t="shared" si="7"/>
        <v>9.3379999999999992</v>
      </c>
    </row>
    <row r="94" spans="1:10">
      <c r="A94" s="1">
        <v>126</v>
      </c>
      <c r="B94" s="1">
        <v>1.9</v>
      </c>
      <c r="C94" s="1">
        <v>1.5</v>
      </c>
      <c r="D94" s="2">
        <f t="shared" si="4"/>
        <v>1.7</v>
      </c>
      <c r="E94" s="2">
        <f t="shared" si="5"/>
        <v>11.339</v>
      </c>
      <c r="F94" s="1">
        <v>178</v>
      </c>
      <c r="G94" s="1">
        <v>1.8</v>
      </c>
      <c r="H94" s="1">
        <v>1.6</v>
      </c>
      <c r="I94" s="2">
        <f t="shared" si="6"/>
        <v>1.7000000000000002</v>
      </c>
      <c r="J94" s="2">
        <f t="shared" si="7"/>
        <v>11.339</v>
      </c>
    </row>
    <row r="95" spans="1:10">
      <c r="A95" s="1">
        <v>127</v>
      </c>
      <c r="B95" s="1">
        <v>1.9</v>
      </c>
      <c r="C95" s="1">
        <v>1.3</v>
      </c>
      <c r="D95" s="2">
        <f t="shared" si="4"/>
        <v>1.6</v>
      </c>
      <c r="E95" s="2">
        <f t="shared" si="5"/>
        <v>10.672000000000001</v>
      </c>
      <c r="F95" s="1">
        <v>179</v>
      </c>
      <c r="G95" s="1">
        <v>1.6</v>
      </c>
      <c r="H95" s="1">
        <v>1.6</v>
      </c>
      <c r="I95" s="2">
        <f t="shared" si="6"/>
        <v>1.6</v>
      </c>
      <c r="J95" s="2">
        <f t="shared" si="7"/>
        <v>10.672000000000001</v>
      </c>
    </row>
    <row r="96" spans="1:10">
      <c r="A96" s="1">
        <v>128</v>
      </c>
      <c r="B96" s="1">
        <v>1.9</v>
      </c>
      <c r="C96" s="1">
        <v>1.7</v>
      </c>
      <c r="D96" s="2">
        <f t="shared" si="4"/>
        <v>1.7999999999999998</v>
      </c>
      <c r="E96" s="2">
        <f t="shared" si="5"/>
        <v>12.005999999999998</v>
      </c>
      <c r="F96" s="1">
        <v>180</v>
      </c>
      <c r="G96" s="1">
        <v>1.7</v>
      </c>
      <c r="H96" s="1">
        <v>1.4</v>
      </c>
      <c r="I96" s="2">
        <f t="shared" si="6"/>
        <v>1.5499999999999998</v>
      </c>
      <c r="J96" s="2">
        <f t="shared" si="7"/>
        <v>10.338499999999998</v>
      </c>
    </row>
    <row r="97" spans="1:10">
      <c r="A97" s="1">
        <v>129</v>
      </c>
      <c r="B97" s="1">
        <v>1.7</v>
      </c>
      <c r="C97" s="1">
        <v>1.7</v>
      </c>
      <c r="D97" s="2">
        <f t="shared" si="4"/>
        <v>1.7</v>
      </c>
      <c r="E97" s="2">
        <f t="shared" si="5"/>
        <v>11.339</v>
      </c>
      <c r="F97" s="1">
        <v>181</v>
      </c>
      <c r="G97" s="1">
        <v>1.6</v>
      </c>
      <c r="H97" s="1">
        <v>1.7</v>
      </c>
      <c r="I97" s="2">
        <f t="shared" si="6"/>
        <v>1.65</v>
      </c>
      <c r="J97" s="2">
        <f t="shared" si="7"/>
        <v>11.0055</v>
      </c>
    </row>
    <row r="98" spans="1:10">
      <c r="A98" s="1">
        <v>130</v>
      </c>
      <c r="B98" s="1">
        <v>1.9</v>
      </c>
      <c r="C98" s="1">
        <v>1.8</v>
      </c>
      <c r="D98" s="2">
        <f t="shared" si="4"/>
        <v>1.85</v>
      </c>
      <c r="E98" s="2">
        <f t="shared" si="5"/>
        <v>12.339500000000001</v>
      </c>
      <c r="F98" s="1">
        <v>182</v>
      </c>
      <c r="G98" s="1">
        <v>1.8</v>
      </c>
      <c r="H98" s="1">
        <v>1.6</v>
      </c>
      <c r="I98" s="2">
        <f t="shared" si="6"/>
        <v>1.7000000000000002</v>
      </c>
      <c r="J98" s="2">
        <f t="shared" si="7"/>
        <v>11.339</v>
      </c>
    </row>
    <row r="99" spans="1:10">
      <c r="A99" s="1">
        <v>131</v>
      </c>
      <c r="B99" s="1">
        <v>1.9</v>
      </c>
      <c r="C99" s="1">
        <v>1.7</v>
      </c>
      <c r="D99" s="2">
        <f t="shared" si="4"/>
        <v>1.7999999999999998</v>
      </c>
      <c r="E99" s="2">
        <f t="shared" si="5"/>
        <v>12.005999999999998</v>
      </c>
      <c r="F99" s="1">
        <v>183</v>
      </c>
      <c r="G99" s="1">
        <v>1.8</v>
      </c>
      <c r="H99" s="1">
        <v>1.8</v>
      </c>
      <c r="I99" s="2">
        <f t="shared" si="6"/>
        <v>1.8</v>
      </c>
      <c r="J99" s="2">
        <f t="shared" si="7"/>
        <v>12.006</v>
      </c>
    </row>
    <row r="100" spans="1:10">
      <c r="A100" s="1">
        <v>132</v>
      </c>
      <c r="B100" s="1">
        <v>1.5</v>
      </c>
      <c r="C100" s="1">
        <v>1.5</v>
      </c>
      <c r="D100" s="2">
        <f t="shared" si="4"/>
        <v>1.5</v>
      </c>
      <c r="E100" s="2">
        <f t="shared" si="5"/>
        <v>10.004999999999999</v>
      </c>
      <c r="F100" s="1">
        <v>184</v>
      </c>
      <c r="G100" s="1">
        <v>1.6</v>
      </c>
      <c r="H100" s="1">
        <v>1.4</v>
      </c>
      <c r="I100" s="2">
        <f t="shared" si="6"/>
        <v>1.5</v>
      </c>
      <c r="J100" s="2">
        <f t="shared" si="7"/>
        <v>10.004999999999999</v>
      </c>
    </row>
    <row r="101" spans="1:10">
      <c r="A101" s="1">
        <v>133</v>
      </c>
      <c r="B101" s="1">
        <v>1.7</v>
      </c>
      <c r="C101" s="1">
        <v>1.8</v>
      </c>
      <c r="D101" s="2">
        <f t="shared" si="4"/>
        <v>1.75</v>
      </c>
      <c r="E101" s="2">
        <f t="shared" si="5"/>
        <v>11.672499999999999</v>
      </c>
      <c r="F101" s="1">
        <v>185</v>
      </c>
      <c r="G101" s="1">
        <v>2</v>
      </c>
      <c r="H101" s="1">
        <v>2.1</v>
      </c>
      <c r="I101" s="2">
        <v>1.3</v>
      </c>
      <c r="J101" s="2">
        <f t="shared" si="7"/>
        <v>8.6709999999999994</v>
      </c>
    </row>
    <row r="102" spans="1:10">
      <c r="A102" s="1">
        <v>134</v>
      </c>
      <c r="B102" s="1">
        <v>2</v>
      </c>
      <c r="C102" s="1">
        <v>2</v>
      </c>
      <c r="D102" s="2">
        <f t="shared" si="4"/>
        <v>2</v>
      </c>
      <c r="E102" s="2">
        <f t="shared" si="5"/>
        <v>13.34</v>
      </c>
      <c r="F102" s="1">
        <v>186</v>
      </c>
      <c r="G102" s="1">
        <v>2</v>
      </c>
      <c r="H102" s="1">
        <v>1.9</v>
      </c>
      <c r="I102" s="2">
        <f t="shared" si="6"/>
        <v>1.95</v>
      </c>
      <c r="J102" s="2">
        <f t="shared" si="7"/>
        <v>13.006499999999999</v>
      </c>
    </row>
    <row r="103" spans="1:10">
      <c r="A103" s="1">
        <v>187</v>
      </c>
      <c r="B103" s="1">
        <v>1.8</v>
      </c>
      <c r="C103" s="1">
        <v>2.2000000000000002</v>
      </c>
      <c r="D103" s="2">
        <f t="shared" si="4"/>
        <v>2</v>
      </c>
      <c r="E103" s="2">
        <f t="shared" si="5"/>
        <v>13.34</v>
      </c>
      <c r="F103" s="1">
        <v>194</v>
      </c>
      <c r="G103" s="1">
        <v>1.7</v>
      </c>
      <c r="H103" s="1">
        <v>1.8</v>
      </c>
      <c r="I103" s="2">
        <f t="shared" si="6"/>
        <v>1.75</v>
      </c>
      <c r="J103" s="2">
        <f t="shared" si="7"/>
        <v>11.672499999999999</v>
      </c>
    </row>
    <row r="104" spans="1:10">
      <c r="A104" s="1">
        <v>188</v>
      </c>
      <c r="B104" s="1">
        <v>1.9</v>
      </c>
      <c r="C104" s="1">
        <v>1.7</v>
      </c>
      <c r="D104" s="2">
        <f t="shared" si="4"/>
        <v>1.7999999999999998</v>
      </c>
      <c r="E104" s="2">
        <f t="shared" si="5"/>
        <v>12.005999999999998</v>
      </c>
      <c r="F104" s="1">
        <v>195</v>
      </c>
      <c r="G104" s="1">
        <v>1.8</v>
      </c>
      <c r="H104" s="1">
        <v>1.5</v>
      </c>
      <c r="I104" s="2">
        <f t="shared" si="6"/>
        <v>1.65</v>
      </c>
      <c r="J104" s="2">
        <f t="shared" si="7"/>
        <v>11.0055</v>
      </c>
    </row>
    <row r="105" spans="1:10">
      <c r="A105" s="1">
        <v>189</v>
      </c>
      <c r="B105" s="1">
        <v>1.7</v>
      </c>
      <c r="C105" s="1">
        <v>1.4</v>
      </c>
      <c r="D105" s="2">
        <f t="shared" si="4"/>
        <v>1.5499999999999998</v>
      </c>
      <c r="E105" s="2">
        <f t="shared" si="5"/>
        <v>10.338499999999998</v>
      </c>
      <c r="F105" s="1">
        <v>196</v>
      </c>
      <c r="G105" s="1">
        <v>1.6</v>
      </c>
      <c r="H105" s="1">
        <v>1.6</v>
      </c>
      <c r="I105" s="2">
        <f t="shared" si="6"/>
        <v>1.6</v>
      </c>
      <c r="J105" s="2">
        <f t="shared" si="7"/>
        <v>10.672000000000001</v>
      </c>
    </row>
    <row r="106" spans="1:10">
      <c r="A106" s="1">
        <v>190</v>
      </c>
      <c r="B106" s="1">
        <v>1.8</v>
      </c>
      <c r="C106" s="1">
        <v>1.5</v>
      </c>
      <c r="D106" s="2">
        <f t="shared" si="4"/>
        <v>1.65</v>
      </c>
      <c r="E106" s="2">
        <f t="shared" si="5"/>
        <v>11.0055</v>
      </c>
      <c r="F106" s="1">
        <v>197</v>
      </c>
      <c r="G106" s="1">
        <v>1.7</v>
      </c>
      <c r="H106" s="1">
        <v>1.4</v>
      </c>
      <c r="I106" s="2">
        <f t="shared" si="6"/>
        <v>1.5499999999999998</v>
      </c>
      <c r="J106" s="2">
        <f t="shared" si="7"/>
        <v>10.338499999999998</v>
      </c>
    </row>
    <row r="107" spans="1:10">
      <c r="A107" s="1">
        <v>191</v>
      </c>
      <c r="B107" s="1">
        <v>1.5</v>
      </c>
      <c r="C107" s="1">
        <v>1.6</v>
      </c>
      <c r="D107" s="2">
        <f t="shared" si="4"/>
        <v>1.55</v>
      </c>
      <c r="E107" s="2">
        <f t="shared" si="5"/>
        <v>10.3385</v>
      </c>
      <c r="F107" s="1">
        <v>198</v>
      </c>
      <c r="G107" s="1">
        <v>1.6</v>
      </c>
      <c r="H107" s="1">
        <v>2</v>
      </c>
      <c r="I107" s="2">
        <f t="shared" si="6"/>
        <v>1.8</v>
      </c>
      <c r="J107" s="2">
        <f t="shared" si="7"/>
        <v>12.006</v>
      </c>
    </row>
    <row r="108" spans="1:10">
      <c r="A108" s="1">
        <v>192</v>
      </c>
      <c r="B108" s="1">
        <v>2.1</v>
      </c>
      <c r="C108" s="1">
        <v>1.6</v>
      </c>
      <c r="D108" s="2">
        <f t="shared" si="4"/>
        <v>1.85</v>
      </c>
      <c r="E108" s="2">
        <f t="shared" si="5"/>
        <v>12.339500000000001</v>
      </c>
      <c r="F108" s="1">
        <v>199</v>
      </c>
      <c r="G108" s="1">
        <v>1.9</v>
      </c>
      <c r="H108" s="1">
        <v>1.6</v>
      </c>
      <c r="I108" s="2">
        <f t="shared" si="6"/>
        <v>1.75</v>
      </c>
      <c r="J108" s="2">
        <f t="shared" si="7"/>
        <v>11.672499999999999</v>
      </c>
    </row>
    <row r="109" spans="1:10">
      <c r="A109" s="1">
        <v>193</v>
      </c>
      <c r="B109" s="1">
        <v>1.5</v>
      </c>
      <c r="C109" s="1">
        <v>1.5</v>
      </c>
      <c r="D109" s="2">
        <f t="shared" si="4"/>
        <v>1.5</v>
      </c>
      <c r="E109" s="2">
        <f t="shared" si="5"/>
        <v>10.004999999999999</v>
      </c>
      <c r="F109" s="1">
        <v>200</v>
      </c>
      <c r="G109" s="1">
        <v>2.2000000000000002</v>
      </c>
      <c r="H109" s="1">
        <v>2.2000000000000002</v>
      </c>
      <c r="I109" s="2">
        <f t="shared" si="6"/>
        <v>2.2000000000000002</v>
      </c>
      <c r="J109" s="2">
        <f t="shared" si="7"/>
        <v>14.674000000000001</v>
      </c>
    </row>
    <row r="110" spans="1:10">
      <c r="E110" s="18">
        <f>SUM(E10:E109)</f>
        <v>1174.5870000000004</v>
      </c>
      <c r="J110" s="18">
        <f>SUM(J10:J109)</f>
        <v>1147.2400000000002</v>
      </c>
    </row>
  </sheetData>
  <mergeCells count="13">
    <mergeCell ref="E6:F6"/>
    <mergeCell ref="G6:H6"/>
    <mergeCell ref="I6:J6"/>
    <mergeCell ref="A6:B6"/>
    <mergeCell ref="A1:J1"/>
    <mergeCell ref="A2:J2"/>
    <mergeCell ref="A3:B4"/>
    <mergeCell ref="C3:F3"/>
    <mergeCell ref="G3:H4"/>
    <mergeCell ref="I3:J4"/>
    <mergeCell ref="C4:D4"/>
    <mergeCell ref="E4:F4"/>
    <mergeCell ref="C6:D6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M7" sqref="M7"/>
    </sheetView>
  </sheetViews>
  <sheetFormatPr defaultRowHeight="15"/>
  <cols>
    <col min="1" max="10" width="8.28515625" customWidth="1"/>
  </cols>
  <sheetData>
    <row r="1" spans="1:16" ht="15.75" thickBot="1">
      <c r="A1" s="48" t="s">
        <v>29</v>
      </c>
      <c r="B1" s="48"/>
      <c r="C1" s="48"/>
      <c r="D1" s="48"/>
      <c r="E1" s="48"/>
      <c r="F1" s="48"/>
      <c r="G1" s="48"/>
      <c r="H1" s="48"/>
      <c r="I1" s="48"/>
      <c r="J1" s="48"/>
    </row>
    <row r="2" spans="1:16" ht="15.75" thickBot="1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  <c r="L2" s="1" t="s">
        <v>38</v>
      </c>
      <c r="M2" s="1">
        <v>0</v>
      </c>
      <c r="O2" t="s">
        <v>49</v>
      </c>
      <c r="P2" t="s">
        <v>50</v>
      </c>
    </row>
    <row r="3" spans="1:16" ht="15.75" customHeight="1" thickBot="1">
      <c r="A3" s="56" t="s">
        <v>1</v>
      </c>
      <c r="B3" s="57"/>
      <c r="C3" s="53" t="s">
        <v>2</v>
      </c>
      <c r="D3" s="54"/>
      <c r="E3" s="54"/>
      <c r="F3" s="55"/>
      <c r="G3" s="60" t="s">
        <v>5</v>
      </c>
      <c r="H3" s="61"/>
      <c r="I3" s="60" t="s">
        <v>6</v>
      </c>
      <c r="J3" s="61"/>
      <c r="L3" s="1" t="s">
        <v>39</v>
      </c>
      <c r="M3" s="1">
        <v>14</v>
      </c>
      <c r="O3">
        <f>B7/(B7+D7+F7+H7+J7)</f>
        <v>3.7000000000000005E-2</v>
      </c>
      <c r="P3">
        <v>0</v>
      </c>
    </row>
    <row r="4" spans="1:16" ht="15.75" thickBot="1">
      <c r="A4" s="58"/>
      <c r="B4" s="59"/>
      <c r="C4" s="49" t="s">
        <v>3</v>
      </c>
      <c r="D4" s="51"/>
      <c r="E4" s="49" t="s">
        <v>4</v>
      </c>
      <c r="F4" s="51"/>
      <c r="G4" s="62"/>
      <c r="H4" s="63"/>
      <c r="I4" s="62"/>
      <c r="J4" s="63"/>
      <c r="L4" s="1" t="s">
        <v>40</v>
      </c>
      <c r="M4" s="1">
        <v>86</v>
      </c>
      <c r="O4">
        <f>D7/(B7+D7+F7+H7+J7)</f>
        <v>4.6000000000000006E-2</v>
      </c>
      <c r="P4">
        <f>O4*LN(O4)</f>
        <v>-0.14163923859467994</v>
      </c>
    </row>
    <row r="5" spans="1:16">
      <c r="A5" s="13" t="s">
        <v>7</v>
      </c>
      <c r="B5" s="14" t="s">
        <v>8</v>
      </c>
      <c r="C5" s="15" t="s">
        <v>7</v>
      </c>
      <c r="D5" s="16" t="s">
        <v>8</v>
      </c>
      <c r="E5" s="14" t="s">
        <v>7</v>
      </c>
      <c r="F5" s="14" t="s">
        <v>8</v>
      </c>
      <c r="G5" s="14" t="s">
        <v>7</v>
      </c>
      <c r="H5" s="14" t="s">
        <v>8</v>
      </c>
      <c r="I5" s="14" t="s">
        <v>7</v>
      </c>
      <c r="J5" s="15" t="s">
        <v>8</v>
      </c>
      <c r="L5" s="1" t="s">
        <v>35</v>
      </c>
      <c r="M5" s="1">
        <f>(E110+J110)/200</f>
        <v>12.099380000000004</v>
      </c>
      <c r="O5">
        <f>F7/(B7+D7+F7+H7+J7)</f>
        <v>0.70800000000000007</v>
      </c>
      <c r="P5">
        <f>O5*LN(O5)</f>
        <v>-0.24448031918419941</v>
      </c>
    </row>
    <row r="6" spans="1:16">
      <c r="A6" s="47">
        <v>8</v>
      </c>
      <c r="B6" s="47"/>
      <c r="C6" s="47">
        <v>10</v>
      </c>
      <c r="D6" s="47"/>
      <c r="E6" s="47">
        <v>153</v>
      </c>
      <c r="F6" s="47"/>
      <c r="G6" s="47">
        <v>17</v>
      </c>
      <c r="H6" s="47"/>
      <c r="I6" s="47">
        <v>28</v>
      </c>
      <c r="J6" s="47"/>
      <c r="L6" s="1" t="s">
        <v>36</v>
      </c>
      <c r="M6" s="1">
        <v>2.86</v>
      </c>
      <c r="O6">
        <f>H7/(B7+D7+F7+H7+J7)</f>
        <v>7.9000000000000015E-2</v>
      </c>
      <c r="P6">
        <f>O6*LN(O6)</f>
        <v>-0.20052628669469413</v>
      </c>
    </row>
    <row r="7" spans="1:16" ht="15.75" thickBot="1">
      <c r="A7" s="30">
        <v>3.7</v>
      </c>
      <c r="B7" s="30">
        <v>0.22939999999999999</v>
      </c>
      <c r="C7" s="30">
        <v>4.5999999999999996</v>
      </c>
      <c r="D7" s="30">
        <v>0.28520000000000001</v>
      </c>
      <c r="E7" s="30">
        <v>70.8</v>
      </c>
      <c r="F7" s="30">
        <v>4.3895999999999997</v>
      </c>
      <c r="G7" s="30">
        <v>7.9</v>
      </c>
      <c r="H7" s="30">
        <v>0.48980000000000001</v>
      </c>
      <c r="I7" s="30">
        <v>13</v>
      </c>
      <c r="J7" s="30">
        <v>0.80600000000000005</v>
      </c>
      <c r="L7" s="1" t="s">
        <v>37</v>
      </c>
      <c r="M7" s="1">
        <v>17.73</v>
      </c>
      <c r="O7">
        <f>J7/(B7+D7+F7+H7+J7)</f>
        <v>0.13000000000000003</v>
      </c>
      <c r="P7">
        <f>O7*LN(O7)</f>
        <v>-0.26522870770845208</v>
      </c>
    </row>
    <row r="8" spans="1:16" ht="15.75" thickBot="1">
      <c r="A8" t="s">
        <v>9</v>
      </c>
      <c r="L8" s="31" t="s">
        <v>41</v>
      </c>
      <c r="M8" s="1">
        <f>(F7*D7)/((J7+H7)*B7)</f>
        <v>4.2115608431397904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3.7846889952153102</v>
      </c>
    </row>
    <row r="10" spans="1:16">
      <c r="A10" s="2">
        <v>1</v>
      </c>
      <c r="B10" s="2">
        <v>2</v>
      </c>
      <c r="C10" s="2">
        <v>2</v>
      </c>
      <c r="D10" s="2">
        <f>(B10+C10)/2</f>
        <v>2</v>
      </c>
      <c r="E10" s="2">
        <f>D10*6.67</f>
        <v>13.34</v>
      </c>
      <c r="F10" s="2">
        <v>42</v>
      </c>
      <c r="G10" s="2">
        <v>1.5</v>
      </c>
      <c r="H10" s="2">
        <v>1.5</v>
      </c>
      <c r="I10" s="2">
        <f>(G10+H10)/2</f>
        <v>1.5</v>
      </c>
      <c r="J10" s="2">
        <f>I10*6.67</f>
        <v>10.004999999999999</v>
      </c>
      <c r="L10" s="31" t="s">
        <v>43</v>
      </c>
      <c r="M10" s="1">
        <f>J7/F7</f>
        <v>0.18361581920903958</v>
      </c>
    </row>
    <row r="11" spans="1:16">
      <c r="A11" s="2">
        <v>2</v>
      </c>
      <c r="B11" s="1">
        <v>2</v>
      </c>
      <c r="C11" s="1">
        <v>1.3</v>
      </c>
      <c r="D11" s="2">
        <f t="shared" ref="D11:D74" si="0">(B11+C11)/2</f>
        <v>1.65</v>
      </c>
      <c r="E11" s="2">
        <f t="shared" ref="E11:E74" si="1">D11*6.67</f>
        <v>11.0055</v>
      </c>
      <c r="F11" s="2">
        <v>43</v>
      </c>
      <c r="G11" s="1">
        <v>1.5</v>
      </c>
      <c r="H11" s="1">
        <v>1.5</v>
      </c>
      <c r="I11" s="2">
        <f t="shared" ref="I11:I74" si="2">(G11+H11)/2</f>
        <v>1.5</v>
      </c>
      <c r="J11" s="2">
        <f t="shared" ref="J11:J74" si="3">I11*6.67</f>
        <v>10.004999999999999</v>
      </c>
      <c r="L11" s="31" t="s">
        <v>44</v>
      </c>
      <c r="M11" s="1">
        <f>(D7+F7)/J7</f>
        <v>5.7999999999999989</v>
      </c>
    </row>
    <row r="12" spans="1:16">
      <c r="A12" s="2">
        <v>3</v>
      </c>
      <c r="B12" s="1">
        <v>2</v>
      </c>
      <c r="C12" s="1">
        <v>2</v>
      </c>
      <c r="D12" s="2">
        <f t="shared" si="0"/>
        <v>2</v>
      </c>
      <c r="E12" s="2">
        <f t="shared" si="1"/>
        <v>13.34</v>
      </c>
      <c r="F12" s="2">
        <v>44</v>
      </c>
      <c r="G12" s="1">
        <v>1.9</v>
      </c>
      <c r="H12" s="1">
        <v>1.5</v>
      </c>
      <c r="I12" s="2">
        <f t="shared" si="2"/>
        <v>1.7</v>
      </c>
      <c r="J12" s="2">
        <f t="shared" si="3"/>
        <v>11.339</v>
      </c>
      <c r="L12" s="31" t="s">
        <v>45</v>
      </c>
      <c r="M12" s="1">
        <f>(D7+F7)/H7</f>
        <v>9.5443037974683538</v>
      </c>
    </row>
    <row r="13" spans="1:16">
      <c r="A13" s="2">
        <v>4</v>
      </c>
      <c r="B13" s="1">
        <v>2</v>
      </c>
      <c r="C13" s="1">
        <v>1.7</v>
      </c>
      <c r="D13" s="2">
        <f t="shared" si="0"/>
        <v>1.85</v>
      </c>
      <c r="E13" s="2">
        <f t="shared" si="1"/>
        <v>12.339500000000001</v>
      </c>
      <c r="F13" s="2">
        <v>45</v>
      </c>
      <c r="G13" s="1">
        <v>1.3</v>
      </c>
      <c r="H13" s="1">
        <v>1.3</v>
      </c>
      <c r="I13" s="2">
        <f t="shared" si="2"/>
        <v>1.3</v>
      </c>
      <c r="J13" s="2">
        <f t="shared" si="3"/>
        <v>8.6709999999999994</v>
      </c>
      <c r="L13" s="31" t="s">
        <v>46</v>
      </c>
      <c r="M13" s="1">
        <f>J7/H7</f>
        <v>1.6455696202531647</v>
      </c>
    </row>
    <row r="14" spans="1:16">
      <c r="A14" s="2">
        <v>5</v>
      </c>
      <c r="B14" s="1">
        <v>2</v>
      </c>
      <c r="C14" s="1">
        <v>2</v>
      </c>
      <c r="D14" s="2">
        <f t="shared" si="0"/>
        <v>2</v>
      </c>
      <c r="E14" s="2">
        <f t="shared" si="1"/>
        <v>13.34</v>
      </c>
      <c r="F14" s="2">
        <v>46</v>
      </c>
      <c r="G14" s="1">
        <v>1.9</v>
      </c>
      <c r="H14" s="1">
        <v>1.9</v>
      </c>
      <c r="I14" s="2">
        <f t="shared" si="2"/>
        <v>1.9</v>
      </c>
      <c r="J14" s="2">
        <f t="shared" si="3"/>
        <v>12.673</v>
      </c>
      <c r="L14" s="31" t="s">
        <v>47</v>
      </c>
      <c r="M14" s="1">
        <v>0</v>
      </c>
    </row>
    <row r="15" spans="1:16">
      <c r="A15" s="2">
        <v>6</v>
      </c>
      <c r="B15" s="1">
        <v>2</v>
      </c>
      <c r="C15" s="1">
        <v>1.9</v>
      </c>
      <c r="D15" s="2">
        <f t="shared" si="0"/>
        <v>1.95</v>
      </c>
      <c r="E15" s="2">
        <f t="shared" si="1"/>
        <v>13.006499999999999</v>
      </c>
      <c r="F15" s="2">
        <v>47</v>
      </c>
      <c r="G15" s="1">
        <v>2</v>
      </c>
      <c r="H15" s="1">
        <v>1.9</v>
      </c>
      <c r="I15" s="2">
        <f t="shared" si="2"/>
        <v>1.95</v>
      </c>
      <c r="J15" s="2">
        <f t="shared" si="3"/>
        <v>13.006499999999999</v>
      </c>
      <c r="L15" s="31" t="s">
        <v>48</v>
      </c>
      <c r="M15" s="1">
        <f>SUM(P3:P7)</f>
        <v>-0.85187455218202557</v>
      </c>
    </row>
    <row r="16" spans="1:16">
      <c r="A16" s="2">
        <v>7</v>
      </c>
      <c r="B16" s="1">
        <v>1.8</v>
      </c>
      <c r="C16" s="1">
        <v>1.8</v>
      </c>
      <c r="D16" s="2">
        <f t="shared" si="0"/>
        <v>1.8</v>
      </c>
      <c r="E16" s="2">
        <f t="shared" si="1"/>
        <v>12.006</v>
      </c>
      <c r="F16" s="2">
        <v>48</v>
      </c>
      <c r="G16" s="1">
        <v>2</v>
      </c>
      <c r="H16" s="1">
        <v>1.8</v>
      </c>
      <c r="I16" s="2">
        <f t="shared" si="2"/>
        <v>1.9</v>
      </c>
      <c r="J16" s="2">
        <f t="shared" si="3"/>
        <v>12.673</v>
      </c>
    </row>
    <row r="17" spans="1:10">
      <c r="A17" s="2">
        <v>8</v>
      </c>
      <c r="B17" s="1">
        <v>2</v>
      </c>
      <c r="C17" s="1">
        <v>2</v>
      </c>
      <c r="D17" s="2">
        <f t="shared" si="0"/>
        <v>2</v>
      </c>
      <c r="E17" s="2">
        <f t="shared" si="1"/>
        <v>13.34</v>
      </c>
      <c r="F17" s="2">
        <v>49</v>
      </c>
      <c r="G17" s="1">
        <v>1.5</v>
      </c>
      <c r="H17" s="1">
        <v>1.5</v>
      </c>
      <c r="I17" s="2">
        <f t="shared" si="2"/>
        <v>1.5</v>
      </c>
      <c r="J17" s="2">
        <f t="shared" si="3"/>
        <v>10.004999999999999</v>
      </c>
    </row>
    <row r="18" spans="1:10">
      <c r="A18" s="2">
        <v>9</v>
      </c>
      <c r="B18" s="1">
        <v>2</v>
      </c>
      <c r="C18" s="1">
        <v>2</v>
      </c>
      <c r="D18" s="2">
        <f t="shared" si="0"/>
        <v>2</v>
      </c>
      <c r="E18" s="2">
        <f t="shared" si="1"/>
        <v>13.34</v>
      </c>
      <c r="F18" s="2">
        <v>50</v>
      </c>
      <c r="G18" s="1">
        <v>1.8</v>
      </c>
      <c r="H18" s="1">
        <v>1.8</v>
      </c>
      <c r="I18" s="2">
        <f t="shared" si="2"/>
        <v>1.8</v>
      </c>
      <c r="J18" s="2">
        <f t="shared" si="3"/>
        <v>12.006</v>
      </c>
    </row>
    <row r="19" spans="1:10">
      <c r="A19" s="2">
        <v>10</v>
      </c>
      <c r="B19" s="1">
        <v>1.5</v>
      </c>
      <c r="C19" s="1">
        <v>1.4</v>
      </c>
      <c r="D19" s="2">
        <f t="shared" si="0"/>
        <v>1.45</v>
      </c>
      <c r="E19" s="2">
        <f t="shared" si="1"/>
        <v>9.6715</v>
      </c>
      <c r="F19" s="2">
        <v>51</v>
      </c>
      <c r="G19" s="1">
        <v>1.6</v>
      </c>
      <c r="H19" s="1">
        <v>1.6</v>
      </c>
      <c r="I19" s="2">
        <f t="shared" si="2"/>
        <v>1.6</v>
      </c>
      <c r="J19" s="2">
        <f t="shared" si="3"/>
        <v>10.672000000000001</v>
      </c>
    </row>
    <row r="20" spans="1:10">
      <c r="A20" s="2">
        <v>11</v>
      </c>
      <c r="B20" s="1">
        <v>1.7</v>
      </c>
      <c r="C20" s="1">
        <v>1.5</v>
      </c>
      <c r="D20" s="2">
        <f t="shared" si="0"/>
        <v>1.6</v>
      </c>
      <c r="E20" s="2">
        <f t="shared" si="1"/>
        <v>10.672000000000001</v>
      </c>
      <c r="F20" s="2">
        <v>52</v>
      </c>
      <c r="G20" s="1">
        <v>2</v>
      </c>
      <c r="H20" s="1">
        <v>2</v>
      </c>
      <c r="I20" s="2">
        <f t="shared" si="2"/>
        <v>2</v>
      </c>
      <c r="J20" s="2">
        <f t="shared" si="3"/>
        <v>13.34</v>
      </c>
    </row>
    <row r="21" spans="1:10">
      <c r="A21" s="2">
        <v>12</v>
      </c>
      <c r="B21" s="1">
        <v>2</v>
      </c>
      <c r="C21" s="1">
        <v>1.6</v>
      </c>
      <c r="D21" s="2">
        <f t="shared" si="0"/>
        <v>1.8</v>
      </c>
      <c r="E21" s="2">
        <f t="shared" si="1"/>
        <v>12.006</v>
      </c>
      <c r="F21" s="2">
        <v>53</v>
      </c>
      <c r="G21" s="1">
        <v>2</v>
      </c>
      <c r="H21" s="1">
        <v>1.5</v>
      </c>
      <c r="I21" s="2">
        <f t="shared" si="2"/>
        <v>1.75</v>
      </c>
      <c r="J21" s="2">
        <f t="shared" si="3"/>
        <v>11.672499999999999</v>
      </c>
    </row>
    <row r="22" spans="1:10">
      <c r="A22" s="2">
        <v>13</v>
      </c>
      <c r="B22" s="1">
        <v>1.8</v>
      </c>
      <c r="C22" s="1">
        <v>1.6</v>
      </c>
      <c r="D22" s="2">
        <f t="shared" si="0"/>
        <v>1.7000000000000002</v>
      </c>
      <c r="E22" s="2">
        <f t="shared" si="1"/>
        <v>11.339</v>
      </c>
      <c r="F22" s="2">
        <v>54</v>
      </c>
      <c r="G22" s="1">
        <v>1.3</v>
      </c>
      <c r="H22" s="1">
        <v>1.2</v>
      </c>
      <c r="I22" s="2">
        <f t="shared" si="2"/>
        <v>1.25</v>
      </c>
      <c r="J22" s="2">
        <f t="shared" si="3"/>
        <v>8.3375000000000004</v>
      </c>
    </row>
    <row r="23" spans="1:10">
      <c r="A23" s="2">
        <v>14</v>
      </c>
      <c r="B23" s="1">
        <v>2</v>
      </c>
      <c r="C23" s="1">
        <v>2</v>
      </c>
      <c r="D23" s="2">
        <f t="shared" si="0"/>
        <v>2</v>
      </c>
      <c r="E23" s="2">
        <f t="shared" si="1"/>
        <v>13.34</v>
      </c>
      <c r="F23" s="2">
        <v>55</v>
      </c>
      <c r="G23" s="1">
        <v>2</v>
      </c>
      <c r="H23" s="1">
        <v>1.9</v>
      </c>
      <c r="I23" s="2">
        <f t="shared" si="2"/>
        <v>1.95</v>
      </c>
      <c r="J23" s="2">
        <f t="shared" si="3"/>
        <v>13.006499999999999</v>
      </c>
    </row>
    <row r="24" spans="1:10">
      <c r="A24" s="2">
        <v>15</v>
      </c>
      <c r="B24" s="1">
        <v>2</v>
      </c>
      <c r="C24" s="1">
        <v>1.6</v>
      </c>
      <c r="D24" s="2">
        <f t="shared" si="0"/>
        <v>1.8</v>
      </c>
      <c r="E24" s="2">
        <f t="shared" si="1"/>
        <v>12.006</v>
      </c>
      <c r="F24" s="2">
        <v>56</v>
      </c>
      <c r="G24" s="1">
        <v>2</v>
      </c>
      <c r="H24" s="1">
        <v>2</v>
      </c>
      <c r="I24" s="2">
        <f t="shared" si="2"/>
        <v>2</v>
      </c>
      <c r="J24" s="2">
        <f t="shared" si="3"/>
        <v>13.34</v>
      </c>
    </row>
    <row r="25" spans="1:10">
      <c r="A25" s="2">
        <v>16</v>
      </c>
      <c r="B25" s="1">
        <v>1.3</v>
      </c>
      <c r="C25" s="1">
        <v>1.1000000000000001</v>
      </c>
      <c r="D25" s="2">
        <f t="shared" si="0"/>
        <v>1.2000000000000002</v>
      </c>
      <c r="E25" s="2">
        <f t="shared" si="1"/>
        <v>8.0040000000000013</v>
      </c>
      <c r="F25" s="2">
        <v>57</v>
      </c>
      <c r="G25" s="1">
        <v>1.5</v>
      </c>
      <c r="H25" s="1">
        <v>1.5</v>
      </c>
      <c r="I25" s="2">
        <f t="shared" si="2"/>
        <v>1.5</v>
      </c>
      <c r="J25" s="2">
        <f t="shared" si="3"/>
        <v>10.004999999999999</v>
      </c>
    </row>
    <row r="26" spans="1:10">
      <c r="A26" s="2">
        <v>17</v>
      </c>
      <c r="B26" s="1">
        <v>2</v>
      </c>
      <c r="C26" s="1">
        <v>1.4</v>
      </c>
      <c r="D26" s="2">
        <f t="shared" si="0"/>
        <v>1.7</v>
      </c>
      <c r="E26" s="2">
        <f t="shared" si="1"/>
        <v>11.339</v>
      </c>
      <c r="F26" s="2">
        <v>58</v>
      </c>
      <c r="G26" s="1">
        <v>2</v>
      </c>
      <c r="H26" s="1">
        <v>2</v>
      </c>
      <c r="I26" s="2">
        <f t="shared" si="2"/>
        <v>2</v>
      </c>
      <c r="J26" s="2">
        <f t="shared" si="3"/>
        <v>13.34</v>
      </c>
    </row>
    <row r="27" spans="1:10">
      <c r="A27" s="2">
        <v>18</v>
      </c>
      <c r="B27" s="1">
        <v>2</v>
      </c>
      <c r="C27" s="1">
        <v>2</v>
      </c>
      <c r="D27" s="2">
        <f t="shared" si="0"/>
        <v>2</v>
      </c>
      <c r="E27" s="2">
        <f t="shared" si="1"/>
        <v>13.34</v>
      </c>
      <c r="F27" s="2">
        <v>59</v>
      </c>
      <c r="G27" s="1">
        <v>1.6</v>
      </c>
      <c r="H27" s="1">
        <v>1.3</v>
      </c>
      <c r="I27" s="2">
        <f t="shared" si="2"/>
        <v>1.4500000000000002</v>
      </c>
      <c r="J27" s="2">
        <f t="shared" si="3"/>
        <v>9.6715000000000018</v>
      </c>
    </row>
    <row r="28" spans="1:10">
      <c r="A28" s="2">
        <v>19</v>
      </c>
      <c r="B28" s="1">
        <v>2</v>
      </c>
      <c r="C28" s="1">
        <v>2</v>
      </c>
      <c r="D28" s="2">
        <f t="shared" si="0"/>
        <v>2</v>
      </c>
      <c r="E28" s="2">
        <f t="shared" si="1"/>
        <v>13.34</v>
      </c>
      <c r="F28" s="2">
        <v>60</v>
      </c>
      <c r="G28" s="1">
        <v>1.9</v>
      </c>
      <c r="H28" s="1">
        <v>1.5</v>
      </c>
      <c r="I28" s="2">
        <f t="shared" si="2"/>
        <v>1.7</v>
      </c>
      <c r="J28" s="2">
        <f t="shared" si="3"/>
        <v>11.339</v>
      </c>
    </row>
    <row r="29" spans="1:10">
      <c r="A29" s="2">
        <v>20</v>
      </c>
      <c r="B29" s="1">
        <v>2.1</v>
      </c>
      <c r="C29" s="1">
        <v>2</v>
      </c>
      <c r="D29" s="2">
        <f t="shared" si="0"/>
        <v>2.0499999999999998</v>
      </c>
      <c r="E29" s="2">
        <f t="shared" si="1"/>
        <v>13.673499999999999</v>
      </c>
      <c r="F29" s="2">
        <v>61</v>
      </c>
      <c r="G29" s="1">
        <v>2</v>
      </c>
      <c r="H29" s="1">
        <v>1.8</v>
      </c>
      <c r="I29" s="2">
        <f t="shared" si="2"/>
        <v>1.9</v>
      </c>
      <c r="J29" s="2">
        <f t="shared" si="3"/>
        <v>12.673</v>
      </c>
    </row>
    <row r="30" spans="1:10">
      <c r="A30" s="2">
        <v>21</v>
      </c>
      <c r="B30" s="1">
        <v>2</v>
      </c>
      <c r="C30" s="1">
        <v>1.2</v>
      </c>
      <c r="D30" s="2">
        <f t="shared" si="0"/>
        <v>1.6</v>
      </c>
      <c r="E30" s="2">
        <f t="shared" si="1"/>
        <v>10.672000000000001</v>
      </c>
      <c r="F30" s="2">
        <v>62</v>
      </c>
      <c r="G30" s="1">
        <v>2</v>
      </c>
      <c r="H30" s="1">
        <v>1.5</v>
      </c>
      <c r="I30" s="2">
        <f t="shared" si="2"/>
        <v>1.75</v>
      </c>
      <c r="J30" s="2">
        <f t="shared" si="3"/>
        <v>11.672499999999999</v>
      </c>
    </row>
    <row r="31" spans="1:10">
      <c r="A31" s="2">
        <v>22</v>
      </c>
      <c r="B31" s="1">
        <v>2</v>
      </c>
      <c r="C31" s="1">
        <v>1.5</v>
      </c>
      <c r="D31" s="2">
        <f t="shared" si="0"/>
        <v>1.75</v>
      </c>
      <c r="E31" s="2">
        <f t="shared" si="1"/>
        <v>11.672499999999999</v>
      </c>
      <c r="F31" s="2">
        <v>63</v>
      </c>
      <c r="G31" s="1">
        <v>2.1</v>
      </c>
      <c r="H31" s="1">
        <v>2</v>
      </c>
      <c r="I31" s="2">
        <f t="shared" si="2"/>
        <v>2.0499999999999998</v>
      </c>
      <c r="J31" s="2">
        <f t="shared" si="3"/>
        <v>13.673499999999999</v>
      </c>
    </row>
    <row r="32" spans="1:10">
      <c r="A32" s="2">
        <v>23</v>
      </c>
      <c r="B32" s="1">
        <v>2</v>
      </c>
      <c r="C32" s="1">
        <v>1.9</v>
      </c>
      <c r="D32" s="2">
        <f t="shared" si="0"/>
        <v>1.95</v>
      </c>
      <c r="E32" s="2">
        <f t="shared" si="1"/>
        <v>13.006499999999999</v>
      </c>
      <c r="F32" s="2">
        <v>64</v>
      </c>
      <c r="G32" s="1">
        <v>2</v>
      </c>
      <c r="H32" s="1">
        <v>2</v>
      </c>
      <c r="I32" s="2">
        <f t="shared" si="2"/>
        <v>2</v>
      </c>
      <c r="J32" s="2">
        <f t="shared" si="3"/>
        <v>13.34</v>
      </c>
    </row>
    <row r="33" spans="1:10">
      <c r="A33" s="2">
        <v>24</v>
      </c>
      <c r="B33" s="1">
        <v>2</v>
      </c>
      <c r="C33" s="1">
        <v>1.2</v>
      </c>
      <c r="D33" s="2">
        <f t="shared" si="0"/>
        <v>1.6</v>
      </c>
      <c r="E33" s="2">
        <f t="shared" si="1"/>
        <v>10.672000000000001</v>
      </c>
      <c r="F33" s="2">
        <v>65</v>
      </c>
      <c r="G33" s="1">
        <v>2</v>
      </c>
      <c r="H33" s="1">
        <v>1.5</v>
      </c>
      <c r="I33" s="2">
        <f t="shared" si="2"/>
        <v>1.75</v>
      </c>
      <c r="J33" s="2">
        <f t="shared" si="3"/>
        <v>11.672499999999999</v>
      </c>
    </row>
    <row r="34" spans="1:10">
      <c r="A34" s="2">
        <v>25</v>
      </c>
      <c r="B34" s="1">
        <v>1.6</v>
      </c>
      <c r="C34" s="1">
        <v>1.6</v>
      </c>
      <c r="D34" s="2">
        <f t="shared" si="0"/>
        <v>1.6</v>
      </c>
      <c r="E34" s="2">
        <f t="shared" si="1"/>
        <v>10.672000000000001</v>
      </c>
      <c r="F34" s="2">
        <v>66</v>
      </c>
      <c r="G34" s="1">
        <v>1.5</v>
      </c>
      <c r="H34" s="1">
        <v>1.5</v>
      </c>
      <c r="I34" s="2">
        <f t="shared" si="2"/>
        <v>1.5</v>
      </c>
      <c r="J34" s="2">
        <f t="shared" si="3"/>
        <v>10.004999999999999</v>
      </c>
    </row>
    <row r="35" spans="1:10">
      <c r="A35" s="2">
        <v>26</v>
      </c>
      <c r="B35" s="1">
        <v>2.1</v>
      </c>
      <c r="C35" s="1">
        <v>1.6</v>
      </c>
      <c r="D35" s="2">
        <f t="shared" si="0"/>
        <v>1.85</v>
      </c>
      <c r="E35" s="2">
        <f t="shared" si="1"/>
        <v>12.339500000000001</v>
      </c>
      <c r="F35" s="2">
        <v>67</v>
      </c>
      <c r="G35" s="1">
        <v>1.7</v>
      </c>
      <c r="H35" s="1">
        <v>1.6</v>
      </c>
      <c r="I35" s="2">
        <f t="shared" si="2"/>
        <v>1.65</v>
      </c>
      <c r="J35" s="2">
        <f t="shared" si="3"/>
        <v>11.0055</v>
      </c>
    </row>
    <row r="36" spans="1:10">
      <c r="A36" s="2">
        <v>27</v>
      </c>
      <c r="B36" s="1">
        <v>2</v>
      </c>
      <c r="C36" s="1">
        <v>1.9</v>
      </c>
      <c r="D36" s="2">
        <f t="shared" si="0"/>
        <v>1.95</v>
      </c>
      <c r="E36" s="2">
        <f t="shared" si="1"/>
        <v>13.006499999999999</v>
      </c>
      <c r="F36" s="2">
        <v>68</v>
      </c>
      <c r="G36" s="1">
        <v>1.5</v>
      </c>
      <c r="H36" s="1">
        <v>1.2</v>
      </c>
      <c r="I36" s="2">
        <f t="shared" si="2"/>
        <v>1.35</v>
      </c>
      <c r="J36" s="2">
        <f t="shared" si="3"/>
        <v>9.0045000000000002</v>
      </c>
    </row>
    <row r="37" spans="1:10">
      <c r="A37" s="2">
        <v>28</v>
      </c>
      <c r="B37" s="1">
        <v>1.6</v>
      </c>
      <c r="C37" s="1">
        <v>1.4</v>
      </c>
      <c r="D37" s="2">
        <f t="shared" si="0"/>
        <v>1.5</v>
      </c>
      <c r="E37" s="2">
        <f t="shared" si="1"/>
        <v>10.004999999999999</v>
      </c>
      <c r="F37" s="2">
        <v>69</v>
      </c>
      <c r="G37" s="1">
        <v>2</v>
      </c>
      <c r="H37" s="1">
        <v>2</v>
      </c>
      <c r="I37" s="2">
        <f t="shared" si="2"/>
        <v>2</v>
      </c>
      <c r="J37" s="2">
        <f t="shared" si="3"/>
        <v>13.34</v>
      </c>
    </row>
    <row r="38" spans="1:10">
      <c r="A38" s="2">
        <v>29</v>
      </c>
      <c r="B38" s="1">
        <v>1.7</v>
      </c>
      <c r="C38" s="1">
        <v>1.7</v>
      </c>
      <c r="D38" s="2">
        <f t="shared" si="0"/>
        <v>1.7</v>
      </c>
      <c r="E38" s="2">
        <f t="shared" si="1"/>
        <v>11.339</v>
      </c>
      <c r="F38" s="2">
        <v>70</v>
      </c>
      <c r="G38" s="1">
        <v>2</v>
      </c>
      <c r="H38" s="1">
        <v>1.8</v>
      </c>
      <c r="I38" s="2">
        <f t="shared" si="2"/>
        <v>1.9</v>
      </c>
      <c r="J38" s="2">
        <f t="shared" si="3"/>
        <v>12.673</v>
      </c>
    </row>
    <row r="39" spans="1:10">
      <c r="A39" s="2">
        <v>30</v>
      </c>
      <c r="B39" s="1">
        <v>1.9</v>
      </c>
      <c r="C39" s="1">
        <v>1.6</v>
      </c>
      <c r="D39" s="2">
        <f t="shared" si="0"/>
        <v>1.75</v>
      </c>
      <c r="E39" s="2">
        <f t="shared" si="1"/>
        <v>11.672499999999999</v>
      </c>
      <c r="F39" s="2">
        <v>71</v>
      </c>
      <c r="G39" s="1">
        <v>1.7</v>
      </c>
      <c r="H39" s="1">
        <v>1.5</v>
      </c>
      <c r="I39" s="2">
        <f t="shared" si="2"/>
        <v>1.6</v>
      </c>
      <c r="J39" s="2">
        <f t="shared" si="3"/>
        <v>10.672000000000001</v>
      </c>
    </row>
    <row r="40" spans="1:10">
      <c r="A40" s="2">
        <v>31</v>
      </c>
      <c r="B40" s="1">
        <v>1.8</v>
      </c>
      <c r="C40" s="1">
        <v>1.6</v>
      </c>
      <c r="D40" s="2">
        <f t="shared" si="0"/>
        <v>1.7000000000000002</v>
      </c>
      <c r="E40" s="2">
        <f t="shared" si="1"/>
        <v>11.339</v>
      </c>
      <c r="F40" s="2">
        <v>72</v>
      </c>
      <c r="G40" s="1">
        <v>2</v>
      </c>
      <c r="H40" s="1">
        <v>1.1000000000000001</v>
      </c>
      <c r="I40" s="2">
        <f t="shared" si="2"/>
        <v>1.55</v>
      </c>
      <c r="J40" s="2">
        <f t="shared" si="3"/>
        <v>10.3385</v>
      </c>
    </row>
    <row r="41" spans="1:10">
      <c r="A41" s="2">
        <v>32</v>
      </c>
      <c r="B41" s="1">
        <v>1.7</v>
      </c>
      <c r="C41" s="1">
        <v>1.4</v>
      </c>
      <c r="D41" s="2">
        <f t="shared" si="0"/>
        <v>1.5499999999999998</v>
      </c>
      <c r="E41" s="2">
        <f t="shared" si="1"/>
        <v>10.338499999999998</v>
      </c>
      <c r="F41" s="2">
        <v>73</v>
      </c>
      <c r="G41" s="1">
        <v>1.9</v>
      </c>
      <c r="H41" s="1">
        <v>1.7</v>
      </c>
      <c r="I41" s="2">
        <f t="shared" si="2"/>
        <v>1.7999999999999998</v>
      </c>
      <c r="J41" s="2">
        <f t="shared" si="3"/>
        <v>12.005999999999998</v>
      </c>
    </row>
    <row r="42" spans="1:10">
      <c r="A42" s="2">
        <v>33</v>
      </c>
      <c r="B42" s="1">
        <v>1.9</v>
      </c>
      <c r="C42" s="1">
        <v>1.7</v>
      </c>
      <c r="D42" s="2">
        <f t="shared" si="0"/>
        <v>1.7999999999999998</v>
      </c>
      <c r="E42" s="2">
        <f t="shared" si="1"/>
        <v>12.005999999999998</v>
      </c>
      <c r="F42" s="2">
        <v>74</v>
      </c>
      <c r="G42" s="1">
        <v>2</v>
      </c>
      <c r="H42" s="1">
        <v>2</v>
      </c>
      <c r="I42" s="2">
        <f t="shared" si="2"/>
        <v>2</v>
      </c>
      <c r="J42" s="2">
        <f t="shared" si="3"/>
        <v>13.34</v>
      </c>
    </row>
    <row r="43" spans="1:10">
      <c r="A43" s="2">
        <v>34</v>
      </c>
      <c r="B43" s="1">
        <v>2</v>
      </c>
      <c r="C43" s="1">
        <v>2</v>
      </c>
      <c r="D43" s="2">
        <f t="shared" si="0"/>
        <v>2</v>
      </c>
      <c r="E43" s="2">
        <f t="shared" si="1"/>
        <v>13.34</v>
      </c>
      <c r="F43" s="2">
        <v>75</v>
      </c>
      <c r="G43" s="1">
        <v>2</v>
      </c>
      <c r="H43" s="1">
        <v>1.2</v>
      </c>
      <c r="I43" s="2">
        <f t="shared" si="2"/>
        <v>1.6</v>
      </c>
      <c r="J43" s="2">
        <f t="shared" si="3"/>
        <v>10.672000000000001</v>
      </c>
    </row>
    <row r="44" spans="1:10">
      <c r="A44" s="2">
        <v>35</v>
      </c>
      <c r="B44" s="1">
        <v>2</v>
      </c>
      <c r="C44" s="1">
        <v>1.4</v>
      </c>
      <c r="D44" s="2">
        <f t="shared" si="0"/>
        <v>1.7</v>
      </c>
      <c r="E44" s="2">
        <f t="shared" si="1"/>
        <v>11.339</v>
      </c>
      <c r="F44" s="11">
        <v>76</v>
      </c>
      <c r="G44" s="12">
        <v>1.8</v>
      </c>
      <c r="H44" s="12">
        <v>1.1000000000000001</v>
      </c>
      <c r="I44" s="2">
        <f t="shared" si="2"/>
        <v>1.4500000000000002</v>
      </c>
      <c r="J44" s="2">
        <f t="shared" si="3"/>
        <v>9.6715000000000018</v>
      </c>
    </row>
    <row r="45" spans="1:10">
      <c r="A45" s="2">
        <v>36</v>
      </c>
      <c r="B45" s="1">
        <v>1.5</v>
      </c>
      <c r="C45" s="1">
        <v>1.5</v>
      </c>
      <c r="D45" s="2">
        <f t="shared" si="0"/>
        <v>1.5</v>
      </c>
      <c r="E45" s="2">
        <f t="shared" si="1"/>
        <v>10.004999999999999</v>
      </c>
      <c r="F45" s="2">
        <v>77</v>
      </c>
      <c r="G45" s="1">
        <v>2</v>
      </c>
      <c r="H45" s="1">
        <v>2</v>
      </c>
      <c r="I45" s="2">
        <f t="shared" si="2"/>
        <v>2</v>
      </c>
      <c r="J45" s="2">
        <f t="shared" si="3"/>
        <v>13.34</v>
      </c>
    </row>
    <row r="46" spans="1:10">
      <c r="A46" s="2">
        <v>37</v>
      </c>
      <c r="B46" s="1">
        <v>1.9</v>
      </c>
      <c r="C46" s="1">
        <v>1.8</v>
      </c>
      <c r="D46" s="2">
        <f t="shared" si="0"/>
        <v>1.85</v>
      </c>
      <c r="E46" s="2">
        <f t="shared" si="1"/>
        <v>12.339500000000001</v>
      </c>
      <c r="F46" s="2">
        <v>78</v>
      </c>
      <c r="G46" s="1">
        <v>1.6</v>
      </c>
      <c r="H46" s="1">
        <v>1.6</v>
      </c>
      <c r="I46" s="2">
        <f t="shared" si="2"/>
        <v>1.6</v>
      </c>
      <c r="J46" s="2">
        <f t="shared" si="3"/>
        <v>10.672000000000001</v>
      </c>
    </row>
    <row r="47" spans="1:10">
      <c r="A47" s="2">
        <v>38</v>
      </c>
      <c r="B47" s="1">
        <v>1.2</v>
      </c>
      <c r="C47" s="1">
        <v>1.2</v>
      </c>
      <c r="D47" s="2">
        <f t="shared" si="0"/>
        <v>1.2</v>
      </c>
      <c r="E47" s="2">
        <f t="shared" si="1"/>
        <v>8.0039999999999996</v>
      </c>
      <c r="F47" s="2">
        <v>79</v>
      </c>
      <c r="G47" s="1">
        <v>2</v>
      </c>
      <c r="H47" s="1">
        <v>1.5</v>
      </c>
      <c r="I47" s="2">
        <f t="shared" si="2"/>
        <v>1.75</v>
      </c>
      <c r="J47" s="2">
        <f t="shared" si="3"/>
        <v>11.672499999999999</v>
      </c>
    </row>
    <row r="48" spans="1:10">
      <c r="A48" s="2">
        <v>39</v>
      </c>
      <c r="B48" s="1">
        <v>1.7</v>
      </c>
      <c r="C48" s="1">
        <v>1.7</v>
      </c>
      <c r="D48" s="2">
        <f t="shared" si="0"/>
        <v>1.7</v>
      </c>
      <c r="E48" s="2">
        <f t="shared" si="1"/>
        <v>11.339</v>
      </c>
      <c r="F48" s="2">
        <v>80</v>
      </c>
      <c r="G48" s="1">
        <v>1.5</v>
      </c>
      <c r="H48" s="1">
        <v>1.4</v>
      </c>
      <c r="I48" s="2">
        <f t="shared" si="2"/>
        <v>1.45</v>
      </c>
      <c r="J48" s="2">
        <f t="shared" si="3"/>
        <v>9.6715</v>
      </c>
    </row>
    <row r="49" spans="1:10">
      <c r="A49" s="2">
        <v>40</v>
      </c>
      <c r="B49" s="1">
        <v>2</v>
      </c>
      <c r="C49" s="1">
        <v>2</v>
      </c>
      <c r="D49" s="2">
        <f t="shared" si="0"/>
        <v>2</v>
      </c>
      <c r="E49" s="2">
        <f t="shared" si="1"/>
        <v>13.34</v>
      </c>
      <c r="F49" s="2">
        <v>81</v>
      </c>
      <c r="G49" s="1">
        <v>1.9</v>
      </c>
      <c r="H49" s="1">
        <v>1.9</v>
      </c>
      <c r="I49" s="2">
        <f t="shared" si="2"/>
        <v>1.9</v>
      </c>
      <c r="J49" s="2">
        <f t="shared" si="3"/>
        <v>12.673</v>
      </c>
    </row>
    <row r="50" spans="1:10">
      <c r="A50" s="2">
        <v>41</v>
      </c>
      <c r="B50" s="1">
        <v>2</v>
      </c>
      <c r="C50" s="1">
        <v>1.5</v>
      </c>
      <c r="D50" s="2">
        <f t="shared" si="0"/>
        <v>1.75</v>
      </c>
      <c r="E50" s="2">
        <f t="shared" si="1"/>
        <v>11.672499999999999</v>
      </c>
      <c r="F50" s="2">
        <v>82</v>
      </c>
      <c r="G50" s="1">
        <v>2</v>
      </c>
      <c r="H50" s="1">
        <v>2</v>
      </c>
      <c r="I50" s="2">
        <f t="shared" si="2"/>
        <v>2</v>
      </c>
      <c r="J50" s="2">
        <f t="shared" si="3"/>
        <v>13.34</v>
      </c>
    </row>
    <row r="51" spans="1:10">
      <c r="A51" s="1">
        <v>83</v>
      </c>
      <c r="B51" s="1">
        <v>2</v>
      </c>
      <c r="C51" s="1">
        <v>1.5</v>
      </c>
      <c r="D51" s="2">
        <f t="shared" si="0"/>
        <v>1.75</v>
      </c>
      <c r="E51" s="2">
        <f t="shared" si="1"/>
        <v>11.672499999999999</v>
      </c>
      <c r="F51" s="1">
        <v>135</v>
      </c>
      <c r="G51" s="1">
        <v>2</v>
      </c>
      <c r="H51" s="1">
        <v>1.3</v>
      </c>
      <c r="I51" s="2">
        <f t="shared" si="2"/>
        <v>1.65</v>
      </c>
      <c r="J51" s="2">
        <f t="shared" si="3"/>
        <v>11.0055</v>
      </c>
    </row>
    <row r="52" spans="1:10">
      <c r="A52" s="1">
        <v>84</v>
      </c>
      <c r="B52" s="1">
        <v>1.7</v>
      </c>
      <c r="C52" s="1">
        <v>1.6</v>
      </c>
      <c r="D52" s="2">
        <f t="shared" si="0"/>
        <v>1.65</v>
      </c>
      <c r="E52" s="2">
        <f t="shared" si="1"/>
        <v>11.0055</v>
      </c>
      <c r="F52" s="1">
        <v>136</v>
      </c>
      <c r="G52" s="1">
        <v>2</v>
      </c>
      <c r="H52" s="1">
        <v>1.1000000000000001</v>
      </c>
      <c r="I52" s="2">
        <f t="shared" si="2"/>
        <v>1.55</v>
      </c>
      <c r="J52" s="2">
        <f t="shared" si="3"/>
        <v>10.3385</v>
      </c>
    </row>
    <row r="53" spans="1:10">
      <c r="A53" s="1">
        <v>85</v>
      </c>
      <c r="B53" s="1">
        <v>1.5</v>
      </c>
      <c r="C53" s="1">
        <v>1.4</v>
      </c>
      <c r="D53" s="2">
        <f t="shared" si="0"/>
        <v>1.45</v>
      </c>
      <c r="E53" s="2">
        <f t="shared" si="1"/>
        <v>9.6715</v>
      </c>
      <c r="F53" s="1">
        <v>137</v>
      </c>
      <c r="G53" s="1">
        <v>1.4</v>
      </c>
      <c r="H53" s="1">
        <v>1.4</v>
      </c>
      <c r="I53" s="2">
        <f t="shared" si="2"/>
        <v>1.4</v>
      </c>
      <c r="J53" s="2">
        <f t="shared" si="3"/>
        <v>9.3379999999999992</v>
      </c>
    </row>
    <row r="54" spans="1:10">
      <c r="A54" s="1">
        <v>86</v>
      </c>
      <c r="B54" s="1">
        <v>2</v>
      </c>
      <c r="C54" s="1">
        <v>2</v>
      </c>
      <c r="D54" s="2">
        <f t="shared" si="0"/>
        <v>2</v>
      </c>
      <c r="E54" s="2">
        <f t="shared" si="1"/>
        <v>13.34</v>
      </c>
      <c r="F54" s="1">
        <v>138</v>
      </c>
      <c r="G54" s="1">
        <v>1.5</v>
      </c>
      <c r="H54" s="1">
        <v>1.4</v>
      </c>
      <c r="I54" s="2">
        <f t="shared" si="2"/>
        <v>1.45</v>
      </c>
      <c r="J54" s="2">
        <f t="shared" si="3"/>
        <v>9.6715</v>
      </c>
    </row>
    <row r="55" spans="1:10">
      <c r="A55" s="1">
        <v>87</v>
      </c>
      <c r="B55" s="1">
        <v>1.5</v>
      </c>
      <c r="C55" s="1">
        <v>1.4</v>
      </c>
      <c r="D55" s="2">
        <f t="shared" si="0"/>
        <v>1.45</v>
      </c>
      <c r="E55" s="2">
        <f t="shared" si="1"/>
        <v>9.6715</v>
      </c>
      <c r="F55" s="1">
        <v>139</v>
      </c>
      <c r="G55" s="1">
        <v>1.5</v>
      </c>
      <c r="H55" s="1">
        <v>1</v>
      </c>
      <c r="I55" s="2">
        <f t="shared" si="2"/>
        <v>1.25</v>
      </c>
      <c r="J55" s="2">
        <f t="shared" si="3"/>
        <v>8.3375000000000004</v>
      </c>
    </row>
    <row r="56" spans="1:10">
      <c r="A56" s="1">
        <v>88</v>
      </c>
      <c r="B56" s="1">
        <v>2.2000000000000002</v>
      </c>
      <c r="C56" s="1">
        <v>2</v>
      </c>
      <c r="D56" s="2">
        <f t="shared" si="0"/>
        <v>2.1</v>
      </c>
      <c r="E56" s="2">
        <f t="shared" si="1"/>
        <v>14.007</v>
      </c>
      <c r="F56" s="1">
        <v>140</v>
      </c>
      <c r="G56" s="1">
        <v>2</v>
      </c>
      <c r="H56" s="1">
        <v>2</v>
      </c>
      <c r="I56" s="2">
        <f t="shared" si="2"/>
        <v>2</v>
      </c>
      <c r="J56" s="2">
        <f t="shared" si="3"/>
        <v>13.34</v>
      </c>
    </row>
    <row r="57" spans="1:10">
      <c r="A57" s="1">
        <v>89</v>
      </c>
      <c r="B57" s="1">
        <v>1.5</v>
      </c>
      <c r="C57" s="1">
        <v>1.5</v>
      </c>
      <c r="D57" s="2">
        <f t="shared" si="0"/>
        <v>1.5</v>
      </c>
      <c r="E57" s="2">
        <f t="shared" si="1"/>
        <v>10.004999999999999</v>
      </c>
      <c r="F57" s="1">
        <v>141</v>
      </c>
      <c r="G57" s="1">
        <v>1.6</v>
      </c>
      <c r="H57" s="1">
        <v>1.3</v>
      </c>
      <c r="I57" s="2">
        <f t="shared" si="2"/>
        <v>1.4500000000000002</v>
      </c>
      <c r="J57" s="2">
        <f t="shared" si="3"/>
        <v>9.6715000000000018</v>
      </c>
    </row>
    <row r="58" spans="1:10">
      <c r="A58" s="1">
        <v>90</v>
      </c>
      <c r="B58" s="1">
        <v>2</v>
      </c>
      <c r="C58" s="1">
        <v>1.3</v>
      </c>
      <c r="D58" s="2">
        <f t="shared" si="0"/>
        <v>1.65</v>
      </c>
      <c r="E58" s="2">
        <f t="shared" si="1"/>
        <v>11.0055</v>
      </c>
      <c r="F58" s="1">
        <v>142</v>
      </c>
      <c r="G58" s="1">
        <v>2</v>
      </c>
      <c r="H58" s="1">
        <v>1.5</v>
      </c>
      <c r="I58" s="2">
        <f t="shared" si="2"/>
        <v>1.75</v>
      </c>
      <c r="J58" s="2">
        <f t="shared" si="3"/>
        <v>11.672499999999999</v>
      </c>
    </row>
    <row r="59" spans="1:10">
      <c r="A59" s="1">
        <v>91</v>
      </c>
      <c r="B59" s="1">
        <v>1.5</v>
      </c>
      <c r="C59" s="1">
        <v>1.4</v>
      </c>
      <c r="D59" s="2">
        <f t="shared" si="0"/>
        <v>1.45</v>
      </c>
      <c r="E59" s="2">
        <f t="shared" si="1"/>
        <v>9.6715</v>
      </c>
      <c r="F59" s="1">
        <v>143</v>
      </c>
      <c r="G59" s="1">
        <v>1.7</v>
      </c>
      <c r="H59" s="1">
        <v>1.2</v>
      </c>
      <c r="I59" s="2">
        <f t="shared" si="2"/>
        <v>1.45</v>
      </c>
      <c r="J59" s="2">
        <f t="shared" si="3"/>
        <v>9.6715</v>
      </c>
    </row>
    <row r="60" spans="1:10">
      <c r="A60" s="1">
        <v>92</v>
      </c>
      <c r="B60" s="1">
        <v>2</v>
      </c>
      <c r="C60" s="1">
        <v>1.9</v>
      </c>
      <c r="D60" s="2">
        <f t="shared" si="0"/>
        <v>1.95</v>
      </c>
      <c r="E60" s="2">
        <f t="shared" si="1"/>
        <v>13.006499999999999</v>
      </c>
      <c r="F60" s="1">
        <v>144</v>
      </c>
      <c r="G60" s="1">
        <v>2</v>
      </c>
      <c r="H60" s="1">
        <v>1.5</v>
      </c>
      <c r="I60" s="2">
        <f t="shared" si="2"/>
        <v>1.75</v>
      </c>
      <c r="J60" s="2">
        <f t="shared" si="3"/>
        <v>11.672499999999999</v>
      </c>
    </row>
    <row r="61" spans="1:10">
      <c r="A61" s="1">
        <v>93</v>
      </c>
      <c r="B61" s="1">
        <v>2</v>
      </c>
      <c r="C61" s="1">
        <v>1.9</v>
      </c>
      <c r="D61" s="2">
        <f t="shared" si="0"/>
        <v>1.95</v>
      </c>
      <c r="E61" s="2">
        <f t="shared" si="1"/>
        <v>13.006499999999999</v>
      </c>
      <c r="F61" s="1">
        <v>145</v>
      </c>
      <c r="G61" s="1">
        <v>2.2999999999999998</v>
      </c>
      <c r="H61" s="1">
        <v>2</v>
      </c>
      <c r="I61" s="2">
        <f t="shared" si="2"/>
        <v>2.15</v>
      </c>
      <c r="J61" s="2">
        <f t="shared" si="3"/>
        <v>14.340499999999999</v>
      </c>
    </row>
    <row r="62" spans="1:10">
      <c r="A62" s="1">
        <v>94</v>
      </c>
      <c r="B62" s="1">
        <v>1.8</v>
      </c>
      <c r="C62" s="1">
        <v>1.7</v>
      </c>
      <c r="D62" s="2">
        <f t="shared" si="0"/>
        <v>1.75</v>
      </c>
      <c r="E62" s="2">
        <f t="shared" si="1"/>
        <v>11.672499999999999</v>
      </c>
      <c r="F62" s="1">
        <v>146</v>
      </c>
      <c r="G62" s="1">
        <v>2</v>
      </c>
      <c r="H62" s="1">
        <v>2</v>
      </c>
      <c r="I62" s="2">
        <f t="shared" si="2"/>
        <v>2</v>
      </c>
      <c r="J62" s="2">
        <f t="shared" si="3"/>
        <v>13.34</v>
      </c>
    </row>
    <row r="63" spans="1:10">
      <c r="A63" s="1">
        <v>95</v>
      </c>
      <c r="B63" s="1">
        <v>1.8</v>
      </c>
      <c r="C63" s="1">
        <v>1.6</v>
      </c>
      <c r="D63" s="2">
        <f t="shared" si="0"/>
        <v>1.7000000000000002</v>
      </c>
      <c r="E63" s="2">
        <f t="shared" si="1"/>
        <v>11.339</v>
      </c>
      <c r="F63" s="1">
        <v>147</v>
      </c>
      <c r="G63" s="1">
        <v>2</v>
      </c>
      <c r="H63" s="1">
        <v>1.8</v>
      </c>
      <c r="I63" s="2">
        <f t="shared" si="2"/>
        <v>1.9</v>
      </c>
      <c r="J63" s="2">
        <f t="shared" si="3"/>
        <v>12.673</v>
      </c>
    </row>
    <row r="64" spans="1:10">
      <c r="A64" s="1">
        <v>96</v>
      </c>
      <c r="B64" s="1">
        <v>2</v>
      </c>
      <c r="C64" s="1">
        <v>2</v>
      </c>
      <c r="D64" s="2">
        <f t="shared" si="0"/>
        <v>2</v>
      </c>
      <c r="E64" s="2">
        <f t="shared" si="1"/>
        <v>13.34</v>
      </c>
      <c r="F64" s="1">
        <v>148</v>
      </c>
      <c r="G64" s="1">
        <v>1.9</v>
      </c>
      <c r="H64" s="1">
        <v>1.8</v>
      </c>
      <c r="I64" s="2">
        <f t="shared" si="2"/>
        <v>1.85</v>
      </c>
      <c r="J64" s="2">
        <f t="shared" si="3"/>
        <v>12.339500000000001</v>
      </c>
    </row>
    <row r="65" spans="1:10">
      <c r="A65" s="1">
        <v>97</v>
      </c>
      <c r="B65" s="1">
        <v>1.9</v>
      </c>
      <c r="C65" s="1">
        <v>1.9</v>
      </c>
      <c r="D65" s="2">
        <f t="shared" si="0"/>
        <v>1.9</v>
      </c>
      <c r="E65" s="2">
        <f t="shared" si="1"/>
        <v>12.673</v>
      </c>
      <c r="F65" s="1">
        <v>149</v>
      </c>
      <c r="G65" s="1">
        <v>2</v>
      </c>
      <c r="H65" s="1">
        <v>1.9</v>
      </c>
      <c r="I65" s="2">
        <f t="shared" si="2"/>
        <v>1.95</v>
      </c>
      <c r="J65" s="2">
        <f t="shared" si="3"/>
        <v>13.006499999999999</v>
      </c>
    </row>
    <row r="66" spans="1:10">
      <c r="A66" s="1">
        <v>98</v>
      </c>
      <c r="B66" s="1">
        <v>1.6</v>
      </c>
      <c r="C66" s="1">
        <v>1.6</v>
      </c>
      <c r="D66" s="2">
        <f t="shared" si="0"/>
        <v>1.6</v>
      </c>
      <c r="E66" s="2">
        <f t="shared" si="1"/>
        <v>10.672000000000001</v>
      </c>
      <c r="F66" s="1">
        <v>150</v>
      </c>
      <c r="G66" s="1">
        <v>2</v>
      </c>
      <c r="H66" s="1">
        <v>2</v>
      </c>
      <c r="I66" s="2">
        <f t="shared" si="2"/>
        <v>2</v>
      </c>
      <c r="J66" s="2">
        <f t="shared" si="3"/>
        <v>13.34</v>
      </c>
    </row>
    <row r="67" spans="1:10">
      <c r="A67" s="1">
        <v>99</v>
      </c>
      <c r="B67" s="1">
        <v>1.9</v>
      </c>
      <c r="C67" s="1">
        <v>1.8</v>
      </c>
      <c r="D67" s="2">
        <f t="shared" si="0"/>
        <v>1.85</v>
      </c>
      <c r="E67" s="2">
        <f t="shared" si="1"/>
        <v>12.339500000000001</v>
      </c>
      <c r="F67" s="1">
        <v>151</v>
      </c>
      <c r="G67" s="1">
        <v>2</v>
      </c>
      <c r="H67" s="1">
        <v>17</v>
      </c>
      <c r="I67" s="2">
        <f t="shared" si="2"/>
        <v>9.5</v>
      </c>
      <c r="J67" s="2">
        <f t="shared" si="3"/>
        <v>63.365000000000002</v>
      </c>
    </row>
    <row r="68" spans="1:10">
      <c r="A68" s="1">
        <v>100</v>
      </c>
      <c r="B68" s="1">
        <v>1.7</v>
      </c>
      <c r="C68" s="1">
        <v>1.7</v>
      </c>
      <c r="D68" s="2">
        <f t="shared" si="0"/>
        <v>1.7</v>
      </c>
      <c r="E68" s="2">
        <f t="shared" si="1"/>
        <v>11.339</v>
      </c>
      <c r="F68" s="1">
        <v>152</v>
      </c>
      <c r="G68" s="1">
        <v>1.4</v>
      </c>
      <c r="H68" s="1">
        <v>1.4</v>
      </c>
      <c r="I68" s="2">
        <f t="shared" si="2"/>
        <v>1.4</v>
      </c>
      <c r="J68" s="2">
        <f t="shared" si="3"/>
        <v>9.3379999999999992</v>
      </c>
    </row>
    <row r="69" spans="1:10">
      <c r="A69" s="1">
        <v>101</v>
      </c>
      <c r="B69" s="1">
        <v>2</v>
      </c>
      <c r="C69" s="1">
        <v>1.6</v>
      </c>
      <c r="D69" s="2">
        <f t="shared" si="0"/>
        <v>1.8</v>
      </c>
      <c r="E69" s="2">
        <f t="shared" si="1"/>
        <v>12.006</v>
      </c>
      <c r="F69" s="1">
        <v>153</v>
      </c>
      <c r="G69" s="1">
        <v>1.5</v>
      </c>
      <c r="H69" s="1">
        <v>1.4</v>
      </c>
      <c r="I69" s="2">
        <f t="shared" si="2"/>
        <v>1.45</v>
      </c>
      <c r="J69" s="2">
        <f t="shared" si="3"/>
        <v>9.6715</v>
      </c>
    </row>
    <row r="70" spans="1:10">
      <c r="A70" s="1">
        <v>102</v>
      </c>
      <c r="B70" s="1">
        <v>1.9</v>
      </c>
      <c r="C70" s="1">
        <v>1.7</v>
      </c>
      <c r="D70" s="2">
        <f t="shared" si="0"/>
        <v>1.7999999999999998</v>
      </c>
      <c r="E70" s="2">
        <f t="shared" si="1"/>
        <v>12.005999999999998</v>
      </c>
      <c r="F70" s="1">
        <v>154</v>
      </c>
      <c r="G70" s="1">
        <v>1.5</v>
      </c>
      <c r="H70" s="1">
        <v>1.5</v>
      </c>
      <c r="I70" s="2">
        <f t="shared" si="2"/>
        <v>1.5</v>
      </c>
      <c r="J70" s="2">
        <f t="shared" si="3"/>
        <v>10.004999999999999</v>
      </c>
    </row>
    <row r="71" spans="1:10">
      <c r="A71" s="1">
        <v>103</v>
      </c>
      <c r="B71" s="1">
        <v>1.7</v>
      </c>
      <c r="C71" s="1">
        <v>1.7</v>
      </c>
      <c r="D71" s="2">
        <f t="shared" si="0"/>
        <v>1.7</v>
      </c>
      <c r="E71" s="2">
        <f t="shared" si="1"/>
        <v>11.339</v>
      </c>
      <c r="F71" s="1">
        <v>155</v>
      </c>
      <c r="G71" s="1">
        <v>1.6</v>
      </c>
      <c r="H71" s="1">
        <v>1.3</v>
      </c>
      <c r="I71" s="2">
        <f t="shared" si="2"/>
        <v>1.4500000000000002</v>
      </c>
      <c r="J71" s="2">
        <f t="shared" si="3"/>
        <v>9.6715000000000018</v>
      </c>
    </row>
    <row r="72" spans="1:10">
      <c r="A72" s="1">
        <v>104</v>
      </c>
      <c r="B72" s="1">
        <v>1.5</v>
      </c>
      <c r="C72" s="1">
        <v>1.3</v>
      </c>
      <c r="D72" s="2">
        <f t="shared" si="0"/>
        <v>1.4</v>
      </c>
      <c r="E72" s="2">
        <f t="shared" si="1"/>
        <v>9.3379999999999992</v>
      </c>
      <c r="F72" s="1">
        <v>156</v>
      </c>
      <c r="G72" s="1">
        <v>1.6</v>
      </c>
      <c r="H72" s="1">
        <v>1.4</v>
      </c>
      <c r="I72" s="2">
        <f t="shared" si="2"/>
        <v>1.5</v>
      </c>
      <c r="J72" s="2">
        <f t="shared" si="3"/>
        <v>10.004999999999999</v>
      </c>
    </row>
    <row r="73" spans="1:10">
      <c r="A73" s="1">
        <v>105</v>
      </c>
      <c r="B73" s="1">
        <v>2.2000000000000002</v>
      </c>
      <c r="C73" s="1">
        <v>1.7</v>
      </c>
      <c r="D73" s="2">
        <f t="shared" si="0"/>
        <v>1.9500000000000002</v>
      </c>
      <c r="E73" s="2">
        <f t="shared" si="1"/>
        <v>13.006500000000001</v>
      </c>
      <c r="F73" s="1">
        <v>157</v>
      </c>
      <c r="G73" s="1">
        <v>1.7</v>
      </c>
      <c r="H73" s="1">
        <v>1.5</v>
      </c>
      <c r="I73" s="2">
        <f t="shared" si="2"/>
        <v>1.6</v>
      </c>
      <c r="J73" s="2">
        <f t="shared" si="3"/>
        <v>10.672000000000001</v>
      </c>
    </row>
    <row r="74" spans="1:10">
      <c r="A74" s="1">
        <v>106</v>
      </c>
      <c r="B74" s="1">
        <v>1.9</v>
      </c>
      <c r="C74" s="1">
        <v>1.5</v>
      </c>
      <c r="D74" s="2">
        <f t="shared" si="0"/>
        <v>1.7</v>
      </c>
      <c r="E74" s="2">
        <f t="shared" si="1"/>
        <v>11.339</v>
      </c>
      <c r="F74" s="1">
        <v>158</v>
      </c>
      <c r="G74" s="1">
        <v>2</v>
      </c>
      <c r="H74" s="1">
        <v>1.5</v>
      </c>
      <c r="I74" s="2">
        <f t="shared" si="2"/>
        <v>1.75</v>
      </c>
      <c r="J74" s="2">
        <f t="shared" si="3"/>
        <v>11.672499999999999</v>
      </c>
    </row>
    <row r="75" spans="1:10">
      <c r="A75" s="1">
        <v>107</v>
      </c>
      <c r="B75" s="1">
        <v>1.8</v>
      </c>
      <c r="C75" s="1">
        <v>1.8</v>
      </c>
      <c r="D75" s="2">
        <f t="shared" ref="D75:D109" si="4">(B75+C75)/2</f>
        <v>1.8</v>
      </c>
      <c r="E75" s="2">
        <f t="shared" ref="E75:E109" si="5">D75*6.67</f>
        <v>12.006</v>
      </c>
      <c r="F75" s="1">
        <v>159</v>
      </c>
      <c r="G75" s="1">
        <v>2</v>
      </c>
      <c r="H75" s="1">
        <v>1.5</v>
      </c>
      <c r="I75" s="2">
        <f t="shared" ref="I75:I109" si="6">(G75+H75)/2</f>
        <v>1.75</v>
      </c>
      <c r="J75" s="2">
        <f t="shared" ref="J75:J109" si="7">I75*6.67</f>
        <v>11.672499999999999</v>
      </c>
    </row>
    <row r="76" spans="1:10">
      <c r="A76" s="1">
        <v>108</v>
      </c>
      <c r="B76" s="1">
        <v>1.8</v>
      </c>
      <c r="C76" s="1">
        <v>1.6</v>
      </c>
      <c r="D76" s="2">
        <f t="shared" si="4"/>
        <v>1.7000000000000002</v>
      </c>
      <c r="E76" s="2">
        <f t="shared" si="5"/>
        <v>11.339</v>
      </c>
      <c r="F76" s="1">
        <v>160</v>
      </c>
      <c r="G76" s="1">
        <v>1.7</v>
      </c>
      <c r="H76" s="1">
        <v>1.7</v>
      </c>
      <c r="I76" s="2">
        <f t="shared" si="6"/>
        <v>1.7</v>
      </c>
      <c r="J76" s="2">
        <f t="shared" si="7"/>
        <v>11.339</v>
      </c>
    </row>
    <row r="77" spans="1:10">
      <c r="A77" s="1">
        <v>109</v>
      </c>
      <c r="B77" s="1">
        <v>2</v>
      </c>
      <c r="C77" s="1">
        <v>1.9</v>
      </c>
      <c r="D77" s="2">
        <f t="shared" si="4"/>
        <v>1.95</v>
      </c>
      <c r="E77" s="2">
        <f t="shared" si="5"/>
        <v>13.006499999999999</v>
      </c>
      <c r="F77" s="1">
        <v>161</v>
      </c>
      <c r="G77" s="1">
        <v>1.8</v>
      </c>
      <c r="H77" s="1">
        <v>1.8</v>
      </c>
      <c r="I77" s="2">
        <f t="shared" si="6"/>
        <v>1.8</v>
      </c>
      <c r="J77" s="2">
        <f t="shared" si="7"/>
        <v>12.006</v>
      </c>
    </row>
    <row r="78" spans="1:10">
      <c r="A78" s="1">
        <v>110</v>
      </c>
      <c r="B78" s="1">
        <v>2</v>
      </c>
      <c r="C78" s="1">
        <v>1.6</v>
      </c>
      <c r="D78" s="2">
        <f t="shared" si="4"/>
        <v>1.8</v>
      </c>
      <c r="E78" s="2">
        <f t="shared" si="5"/>
        <v>12.006</v>
      </c>
      <c r="F78" s="1">
        <v>162</v>
      </c>
      <c r="G78" s="1">
        <v>2</v>
      </c>
      <c r="H78" s="1">
        <v>1.5</v>
      </c>
      <c r="I78" s="2">
        <f t="shared" si="6"/>
        <v>1.75</v>
      </c>
      <c r="J78" s="2">
        <f t="shared" si="7"/>
        <v>11.672499999999999</v>
      </c>
    </row>
    <row r="79" spans="1:10">
      <c r="A79" s="1">
        <v>111</v>
      </c>
      <c r="B79" s="1">
        <v>2</v>
      </c>
      <c r="C79" s="1">
        <v>2</v>
      </c>
      <c r="D79" s="2">
        <f t="shared" si="4"/>
        <v>2</v>
      </c>
      <c r="E79" s="2">
        <f t="shared" si="5"/>
        <v>13.34</v>
      </c>
      <c r="F79" s="1">
        <v>163</v>
      </c>
      <c r="G79" s="1">
        <v>2</v>
      </c>
      <c r="H79" s="1">
        <v>2</v>
      </c>
      <c r="I79" s="2">
        <f t="shared" si="6"/>
        <v>2</v>
      </c>
      <c r="J79" s="2">
        <f t="shared" si="7"/>
        <v>13.34</v>
      </c>
    </row>
    <row r="80" spans="1:10">
      <c r="A80" s="1">
        <v>112</v>
      </c>
      <c r="B80" s="1">
        <v>1.6</v>
      </c>
      <c r="C80" s="1">
        <v>1.4</v>
      </c>
      <c r="D80" s="2">
        <f t="shared" si="4"/>
        <v>1.5</v>
      </c>
      <c r="E80" s="2">
        <f t="shared" si="5"/>
        <v>10.004999999999999</v>
      </c>
      <c r="F80" s="1">
        <v>164</v>
      </c>
      <c r="G80" s="1">
        <v>2</v>
      </c>
      <c r="H80" s="1">
        <v>1.9</v>
      </c>
      <c r="I80" s="2">
        <f t="shared" si="6"/>
        <v>1.95</v>
      </c>
      <c r="J80" s="2">
        <f t="shared" si="7"/>
        <v>13.006499999999999</v>
      </c>
    </row>
    <row r="81" spans="1:10">
      <c r="A81" s="1">
        <v>113</v>
      </c>
      <c r="B81" s="1">
        <v>1.7</v>
      </c>
      <c r="C81" s="1">
        <v>1.6</v>
      </c>
      <c r="D81" s="2">
        <f t="shared" si="4"/>
        <v>1.65</v>
      </c>
      <c r="E81" s="2">
        <f t="shared" si="5"/>
        <v>11.0055</v>
      </c>
      <c r="F81" s="1">
        <v>165</v>
      </c>
      <c r="G81" s="1">
        <v>1.5</v>
      </c>
      <c r="H81" s="1">
        <v>1.2</v>
      </c>
      <c r="I81" s="2">
        <f t="shared" si="6"/>
        <v>1.35</v>
      </c>
      <c r="J81" s="2">
        <f t="shared" si="7"/>
        <v>9.0045000000000002</v>
      </c>
    </row>
    <row r="82" spans="1:10">
      <c r="A82" s="1">
        <v>114</v>
      </c>
      <c r="B82" s="1">
        <v>2</v>
      </c>
      <c r="C82" s="1">
        <v>1.2</v>
      </c>
      <c r="D82" s="2">
        <f t="shared" si="4"/>
        <v>1.6</v>
      </c>
      <c r="E82" s="2">
        <f t="shared" si="5"/>
        <v>10.672000000000001</v>
      </c>
      <c r="F82" s="1">
        <v>166</v>
      </c>
      <c r="G82" s="1">
        <v>2</v>
      </c>
      <c r="H82" s="1">
        <v>2</v>
      </c>
      <c r="I82" s="2">
        <f t="shared" si="6"/>
        <v>2</v>
      </c>
      <c r="J82" s="2">
        <f t="shared" si="7"/>
        <v>13.34</v>
      </c>
    </row>
    <row r="83" spans="1:10">
      <c r="A83" s="1">
        <v>115</v>
      </c>
      <c r="B83" s="1">
        <v>2.2000000000000002</v>
      </c>
      <c r="C83" s="1">
        <v>1.8</v>
      </c>
      <c r="D83" s="2">
        <f t="shared" si="4"/>
        <v>2</v>
      </c>
      <c r="E83" s="2">
        <f t="shared" si="5"/>
        <v>13.34</v>
      </c>
      <c r="F83" s="1">
        <v>167</v>
      </c>
      <c r="G83" s="1">
        <v>2</v>
      </c>
      <c r="H83" s="1">
        <v>2</v>
      </c>
      <c r="I83" s="2">
        <f t="shared" si="6"/>
        <v>2</v>
      </c>
      <c r="J83" s="2">
        <f t="shared" si="7"/>
        <v>13.34</v>
      </c>
    </row>
    <row r="84" spans="1:10">
      <c r="A84" s="1">
        <v>116</v>
      </c>
      <c r="B84" s="1">
        <v>2</v>
      </c>
      <c r="C84" s="1">
        <v>1.8</v>
      </c>
      <c r="D84" s="2">
        <f t="shared" si="4"/>
        <v>1.9</v>
      </c>
      <c r="E84" s="2">
        <f t="shared" si="5"/>
        <v>12.673</v>
      </c>
      <c r="F84" s="1">
        <v>168</v>
      </c>
      <c r="G84" s="1">
        <v>1.5</v>
      </c>
      <c r="H84" s="1">
        <v>1.4</v>
      </c>
      <c r="I84" s="2">
        <f t="shared" si="6"/>
        <v>1.45</v>
      </c>
      <c r="J84" s="2">
        <f t="shared" si="7"/>
        <v>9.6715</v>
      </c>
    </row>
    <row r="85" spans="1:10">
      <c r="A85" s="1">
        <v>117</v>
      </c>
      <c r="B85" s="1">
        <v>2</v>
      </c>
      <c r="C85" s="1">
        <v>1.7</v>
      </c>
      <c r="D85" s="2">
        <f t="shared" si="4"/>
        <v>1.85</v>
      </c>
      <c r="E85" s="2">
        <f t="shared" si="5"/>
        <v>12.339500000000001</v>
      </c>
      <c r="F85" s="1">
        <v>169</v>
      </c>
      <c r="G85" s="1">
        <v>1.8</v>
      </c>
      <c r="H85" s="1">
        <v>1.8</v>
      </c>
      <c r="I85" s="2">
        <f t="shared" si="6"/>
        <v>1.8</v>
      </c>
      <c r="J85" s="2">
        <f t="shared" si="7"/>
        <v>12.006</v>
      </c>
    </row>
    <row r="86" spans="1:10">
      <c r="A86" s="1">
        <v>118</v>
      </c>
      <c r="B86" s="1">
        <v>1.6</v>
      </c>
      <c r="C86" s="1">
        <v>1.5</v>
      </c>
      <c r="D86" s="2">
        <f t="shared" si="4"/>
        <v>1.55</v>
      </c>
      <c r="E86" s="2">
        <f t="shared" si="5"/>
        <v>10.3385</v>
      </c>
      <c r="F86" s="1">
        <v>170</v>
      </c>
      <c r="G86" s="1">
        <v>1.7</v>
      </c>
      <c r="H86" s="1">
        <v>1.7</v>
      </c>
      <c r="I86" s="2">
        <f t="shared" si="6"/>
        <v>1.7</v>
      </c>
      <c r="J86" s="2">
        <f t="shared" si="7"/>
        <v>11.339</v>
      </c>
    </row>
    <row r="87" spans="1:10">
      <c r="A87" s="1">
        <v>119</v>
      </c>
      <c r="B87" s="1">
        <v>2</v>
      </c>
      <c r="C87" s="1">
        <v>1.8</v>
      </c>
      <c r="D87" s="2">
        <f t="shared" si="4"/>
        <v>1.9</v>
      </c>
      <c r="E87" s="2">
        <f t="shared" si="5"/>
        <v>12.673</v>
      </c>
      <c r="F87" s="1">
        <v>171</v>
      </c>
      <c r="G87" s="1">
        <v>1.5</v>
      </c>
      <c r="H87" s="1">
        <v>1.5</v>
      </c>
      <c r="I87" s="2">
        <f t="shared" si="6"/>
        <v>1.5</v>
      </c>
      <c r="J87" s="2">
        <f t="shared" si="7"/>
        <v>10.004999999999999</v>
      </c>
    </row>
    <row r="88" spans="1:10">
      <c r="A88" s="1">
        <v>120</v>
      </c>
      <c r="B88" s="1">
        <v>1.6</v>
      </c>
      <c r="C88" s="1">
        <v>1.6</v>
      </c>
      <c r="D88" s="2">
        <f t="shared" si="4"/>
        <v>1.6</v>
      </c>
      <c r="E88" s="2">
        <f t="shared" si="5"/>
        <v>10.672000000000001</v>
      </c>
      <c r="F88" s="1">
        <v>172</v>
      </c>
      <c r="G88" s="1">
        <v>2</v>
      </c>
      <c r="H88" s="1">
        <v>1.3</v>
      </c>
      <c r="I88" s="2">
        <f t="shared" si="6"/>
        <v>1.65</v>
      </c>
      <c r="J88" s="2">
        <f t="shared" si="7"/>
        <v>11.0055</v>
      </c>
    </row>
    <row r="89" spans="1:10">
      <c r="A89" s="1">
        <v>121</v>
      </c>
      <c r="B89" s="1">
        <v>1.9</v>
      </c>
      <c r="C89" s="1">
        <v>1.3</v>
      </c>
      <c r="D89" s="2">
        <f t="shared" si="4"/>
        <v>1.6</v>
      </c>
      <c r="E89" s="2">
        <f t="shared" si="5"/>
        <v>10.672000000000001</v>
      </c>
      <c r="F89" s="1">
        <v>173</v>
      </c>
      <c r="G89" s="1">
        <v>2</v>
      </c>
      <c r="H89" s="1">
        <v>1.4</v>
      </c>
      <c r="I89" s="2">
        <f t="shared" si="6"/>
        <v>1.7</v>
      </c>
      <c r="J89" s="2">
        <f t="shared" si="7"/>
        <v>11.339</v>
      </c>
    </row>
    <row r="90" spans="1:10">
      <c r="A90" s="1">
        <v>122</v>
      </c>
      <c r="B90" s="1">
        <v>2</v>
      </c>
      <c r="C90" s="1">
        <v>2</v>
      </c>
      <c r="D90" s="2">
        <f t="shared" si="4"/>
        <v>2</v>
      </c>
      <c r="E90" s="2">
        <f t="shared" si="5"/>
        <v>13.34</v>
      </c>
      <c r="F90" s="1">
        <v>174</v>
      </c>
      <c r="G90" s="1">
        <v>2</v>
      </c>
      <c r="H90" s="1">
        <v>1.5</v>
      </c>
      <c r="I90" s="2">
        <f t="shared" si="6"/>
        <v>1.75</v>
      </c>
      <c r="J90" s="2">
        <f t="shared" si="7"/>
        <v>11.672499999999999</v>
      </c>
    </row>
    <row r="91" spans="1:10">
      <c r="A91" s="1">
        <v>123</v>
      </c>
      <c r="B91" s="1">
        <v>2</v>
      </c>
      <c r="C91" s="1">
        <v>2</v>
      </c>
      <c r="D91" s="2">
        <f t="shared" si="4"/>
        <v>2</v>
      </c>
      <c r="E91" s="2">
        <f t="shared" si="5"/>
        <v>13.34</v>
      </c>
      <c r="F91" s="1">
        <v>175</v>
      </c>
      <c r="G91" s="1">
        <v>2</v>
      </c>
      <c r="H91" s="1">
        <v>1.8</v>
      </c>
      <c r="I91" s="2">
        <f t="shared" si="6"/>
        <v>1.9</v>
      </c>
      <c r="J91" s="2">
        <f t="shared" si="7"/>
        <v>12.673</v>
      </c>
    </row>
    <row r="92" spans="1:10">
      <c r="A92" s="1">
        <v>124</v>
      </c>
      <c r="B92" s="1">
        <v>1.6</v>
      </c>
      <c r="C92" s="1">
        <v>1.6</v>
      </c>
      <c r="D92" s="2">
        <f t="shared" si="4"/>
        <v>1.6</v>
      </c>
      <c r="E92" s="2">
        <f t="shared" si="5"/>
        <v>10.672000000000001</v>
      </c>
      <c r="F92" s="1">
        <v>176</v>
      </c>
      <c r="G92" s="1">
        <v>1.6</v>
      </c>
      <c r="H92" s="1">
        <v>1.6</v>
      </c>
      <c r="I92" s="2">
        <f t="shared" si="6"/>
        <v>1.6</v>
      </c>
      <c r="J92" s="2">
        <f t="shared" si="7"/>
        <v>10.672000000000001</v>
      </c>
    </row>
    <row r="93" spans="1:10">
      <c r="A93" s="1">
        <v>125</v>
      </c>
      <c r="B93" s="1">
        <v>1.7</v>
      </c>
      <c r="C93" s="1">
        <v>1.7</v>
      </c>
      <c r="D93" s="2">
        <f t="shared" si="4"/>
        <v>1.7</v>
      </c>
      <c r="E93" s="2">
        <f t="shared" si="5"/>
        <v>11.339</v>
      </c>
      <c r="F93" s="1">
        <v>177</v>
      </c>
      <c r="G93" s="1">
        <v>1.6</v>
      </c>
      <c r="H93" s="1">
        <v>1.5</v>
      </c>
      <c r="I93" s="2">
        <f t="shared" si="6"/>
        <v>1.55</v>
      </c>
      <c r="J93" s="2">
        <f t="shared" si="7"/>
        <v>10.3385</v>
      </c>
    </row>
    <row r="94" spans="1:10">
      <c r="A94" s="1">
        <v>126</v>
      </c>
      <c r="B94" s="1">
        <v>1.8</v>
      </c>
      <c r="C94" s="1">
        <v>18</v>
      </c>
      <c r="D94" s="2">
        <f t="shared" si="4"/>
        <v>9.9</v>
      </c>
      <c r="E94" s="2">
        <f t="shared" si="5"/>
        <v>66.033000000000001</v>
      </c>
      <c r="F94" s="1">
        <v>178</v>
      </c>
      <c r="G94" s="1">
        <v>1.4</v>
      </c>
      <c r="H94" s="1">
        <v>1.4</v>
      </c>
      <c r="I94" s="2">
        <f t="shared" si="6"/>
        <v>1.4</v>
      </c>
      <c r="J94" s="2">
        <f t="shared" si="7"/>
        <v>9.3379999999999992</v>
      </c>
    </row>
    <row r="95" spans="1:10">
      <c r="A95" s="1">
        <v>127</v>
      </c>
      <c r="B95" s="1">
        <v>2.5</v>
      </c>
      <c r="C95" s="1">
        <v>2</v>
      </c>
      <c r="D95" s="2">
        <f t="shared" si="4"/>
        <v>2.25</v>
      </c>
      <c r="E95" s="2">
        <f t="shared" si="5"/>
        <v>15.0075</v>
      </c>
      <c r="F95" s="1">
        <v>179</v>
      </c>
      <c r="G95" s="1">
        <v>2</v>
      </c>
      <c r="H95" s="1">
        <v>2</v>
      </c>
      <c r="I95" s="2">
        <f t="shared" si="6"/>
        <v>2</v>
      </c>
      <c r="J95" s="2">
        <f t="shared" si="7"/>
        <v>13.34</v>
      </c>
    </row>
    <row r="96" spans="1:10">
      <c r="A96" s="1">
        <v>128</v>
      </c>
      <c r="B96" s="1">
        <v>2</v>
      </c>
      <c r="C96" s="1">
        <v>1.3</v>
      </c>
      <c r="D96" s="2">
        <f t="shared" si="4"/>
        <v>1.65</v>
      </c>
      <c r="E96" s="2">
        <f t="shared" si="5"/>
        <v>11.0055</v>
      </c>
      <c r="F96" s="1">
        <v>180</v>
      </c>
      <c r="G96" s="1">
        <v>1.8</v>
      </c>
      <c r="H96" s="1">
        <v>1.7</v>
      </c>
      <c r="I96" s="2">
        <f t="shared" si="6"/>
        <v>1.75</v>
      </c>
      <c r="J96" s="2">
        <f t="shared" si="7"/>
        <v>11.672499999999999</v>
      </c>
    </row>
    <row r="97" spans="1:10">
      <c r="A97" s="1">
        <v>129</v>
      </c>
      <c r="B97" s="1">
        <v>1.2</v>
      </c>
      <c r="C97" s="1">
        <v>1.2</v>
      </c>
      <c r="D97" s="2">
        <f t="shared" si="4"/>
        <v>1.2</v>
      </c>
      <c r="E97" s="2">
        <f t="shared" si="5"/>
        <v>8.0039999999999996</v>
      </c>
      <c r="F97" s="1">
        <v>181</v>
      </c>
      <c r="G97" s="1">
        <v>2</v>
      </c>
      <c r="H97" s="1">
        <v>1.5</v>
      </c>
      <c r="I97" s="2">
        <f t="shared" si="6"/>
        <v>1.75</v>
      </c>
      <c r="J97" s="2">
        <f t="shared" si="7"/>
        <v>11.672499999999999</v>
      </c>
    </row>
    <row r="98" spans="1:10">
      <c r="A98" s="1">
        <v>130</v>
      </c>
      <c r="B98" s="1">
        <v>2</v>
      </c>
      <c r="C98" s="1">
        <v>1.9</v>
      </c>
      <c r="D98" s="2">
        <f t="shared" si="4"/>
        <v>1.95</v>
      </c>
      <c r="E98" s="2">
        <f t="shared" si="5"/>
        <v>13.006499999999999</v>
      </c>
      <c r="F98" s="1">
        <v>182</v>
      </c>
      <c r="G98" s="1">
        <v>1.8</v>
      </c>
      <c r="H98" s="1">
        <v>1.8</v>
      </c>
      <c r="I98" s="2">
        <f t="shared" si="6"/>
        <v>1.8</v>
      </c>
      <c r="J98" s="2">
        <f t="shared" si="7"/>
        <v>12.006</v>
      </c>
    </row>
    <row r="99" spans="1:10">
      <c r="A99" s="1">
        <v>131</v>
      </c>
      <c r="B99" s="1">
        <v>1.8</v>
      </c>
      <c r="C99" s="1">
        <v>1.8</v>
      </c>
      <c r="D99" s="2">
        <f t="shared" si="4"/>
        <v>1.8</v>
      </c>
      <c r="E99" s="2">
        <f t="shared" si="5"/>
        <v>12.006</v>
      </c>
      <c r="F99" s="1">
        <v>183</v>
      </c>
      <c r="G99" s="1">
        <v>1.7</v>
      </c>
      <c r="H99" s="1">
        <v>1.4</v>
      </c>
      <c r="I99" s="2">
        <f t="shared" si="6"/>
        <v>1.5499999999999998</v>
      </c>
      <c r="J99" s="2">
        <f t="shared" si="7"/>
        <v>10.338499999999998</v>
      </c>
    </row>
    <row r="100" spans="1:10">
      <c r="A100" s="1">
        <v>132</v>
      </c>
      <c r="B100" s="1">
        <v>2</v>
      </c>
      <c r="C100" s="1">
        <v>1.9</v>
      </c>
      <c r="D100" s="2">
        <f t="shared" si="4"/>
        <v>1.95</v>
      </c>
      <c r="E100" s="2">
        <f t="shared" si="5"/>
        <v>13.006499999999999</v>
      </c>
      <c r="F100" s="1">
        <v>184</v>
      </c>
      <c r="G100" s="1">
        <v>1.7</v>
      </c>
      <c r="H100" s="1">
        <v>1.5</v>
      </c>
      <c r="I100" s="2">
        <f t="shared" si="6"/>
        <v>1.6</v>
      </c>
      <c r="J100" s="2">
        <f t="shared" si="7"/>
        <v>10.672000000000001</v>
      </c>
    </row>
    <row r="101" spans="1:10">
      <c r="A101" s="1">
        <v>133</v>
      </c>
      <c r="B101" s="1">
        <v>2.2000000000000002</v>
      </c>
      <c r="C101" s="1">
        <v>1.6</v>
      </c>
      <c r="D101" s="2">
        <f t="shared" si="4"/>
        <v>1.9000000000000001</v>
      </c>
      <c r="E101" s="2">
        <f t="shared" si="5"/>
        <v>12.673</v>
      </c>
      <c r="F101" s="1">
        <v>185</v>
      </c>
      <c r="G101" s="1">
        <v>1.8</v>
      </c>
      <c r="H101" s="1">
        <v>1.6</v>
      </c>
      <c r="I101" s="2">
        <v>1.3</v>
      </c>
      <c r="J101" s="2">
        <f t="shared" si="7"/>
        <v>8.6709999999999994</v>
      </c>
    </row>
    <row r="102" spans="1:10">
      <c r="A102" s="1">
        <v>134</v>
      </c>
      <c r="B102" s="1">
        <v>2</v>
      </c>
      <c r="C102" s="1">
        <v>1.8</v>
      </c>
      <c r="D102" s="2">
        <f t="shared" si="4"/>
        <v>1.9</v>
      </c>
      <c r="E102" s="2">
        <f t="shared" si="5"/>
        <v>12.673</v>
      </c>
      <c r="F102" s="1">
        <v>186</v>
      </c>
      <c r="G102" s="1">
        <v>1.6</v>
      </c>
      <c r="H102" s="1">
        <v>1.6</v>
      </c>
      <c r="I102" s="2">
        <f t="shared" si="6"/>
        <v>1.6</v>
      </c>
      <c r="J102" s="2">
        <f t="shared" si="7"/>
        <v>10.672000000000001</v>
      </c>
    </row>
    <row r="103" spans="1:10">
      <c r="A103" s="1">
        <v>187</v>
      </c>
      <c r="B103" s="1">
        <v>2</v>
      </c>
      <c r="C103" s="1">
        <v>1.7</v>
      </c>
      <c r="D103" s="2">
        <f t="shared" si="4"/>
        <v>1.85</v>
      </c>
      <c r="E103" s="2">
        <f t="shared" si="5"/>
        <v>12.339500000000001</v>
      </c>
      <c r="F103" s="1">
        <v>194</v>
      </c>
      <c r="G103" s="1">
        <v>1.4</v>
      </c>
      <c r="H103" s="1">
        <v>1.3</v>
      </c>
      <c r="I103" s="2">
        <f t="shared" si="6"/>
        <v>1.35</v>
      </c>
      <c r="J103" s="2">
        <f t="shared" si="7"/>
        <v>9.0045000000000002</v>
      </c>
    </row>
    <row r="104" spans="1:10">
      <c r="A104" s="1">
        <v>188</v>
      </c>
      <c r="B104" s="1">
        <v>2</v>
      </c>
      <c r="C104" s="1">
        <v>1.8</v>
      </c>
      <c r="D104" s="2">
        <f t="shared" si="4"/>
        <v>1.9</v>
      </c>
      <c r="E104" s="2">
        <f t="shared" si="5"/>
        <v>12.673</v>
      </c>
      <c r="F104" s="1">
        <v>195</v>
      </c>
      <c r="G104" s="1">
        <v>2</v>
      </c>
      <c r="H104" s="1">
        <v>2</v>
      </c>
      <c r="I104" s="2">
        <f t="shared" si="6"/>
        <v>2</v>
      </c>
      <c r="J104" s="2">
        <f t="shared" si="7"/>
        <v>13.34</v>
      </c>
    </row>
    <row r="105" spans="1:10">
      <c r="A105" s="1">
        <v>189</v>
      </c>
      <c r="B105" s="1">
        <v>1.9</v>
      </c>
      <c r="C105" s="1">
        <v>1.7</v>
      </c>
      <c r="D105" s="2">
        <f t="shared" si="4"/>
        <v>1.7999999999999998</v>
      </c>
      <c r="E105" s="2">
        <f t="shared" si="5"/>
        <v>12.005999999999998</v>
      </c>
      <c r="F105" s="1">
        <v>196</v>
      </c>
      <c r="G105" s="1">
        <v>1.8</v>
      </c>
      <c r="H105" s="1">
        <v>1.6</v>
      </c>
      <c r="I105" s="2">
        <f t="shared" si="6"/>
        <v>1.7000000000000002</v>
      </c>
      <c r="J105" s="2">
        <f t="shared" si="7"/>
        <v>11.339</v>
      </c>
    </row>
    <row r="106" spans="1:10">
      <c r="A106" s="1">
        <v>190</v>
      </c>
      <c r="B106" s="1">
        <v>1.3</v>
      </c>
      <c r="C106" s="1">
        <v>1.3</v>
      </c>
      <c r="D106" s="2">
        <f t="shared" si="4"/>
        <v>1.3</v>
      </c>
      <c r="E106" s="2">
        <f t="shared" si="5"/>
        <v>8.6709999999999994</v>
      </c>
      <c r="F106" s="1">
        <v>197</v>
      </c>
      <c r="G106" s="1">
        <v>2</v>
      </c>
      <c r="H106" s="1">
        <v>1.8</v>
      </c>
      <c r="I106" s="2">
        <f t="shared" si="6"/>
        <v>1.9</v>
      </c>
      <c r="J106" s="2">
        <f t="shared" si="7"/>
        <v>12.673</v>
      </c>
    </row>
    <row r="107" spans="1:10">
      <c r="A107" s="1">
        <v>191</v>
      </c>
      <c r="B107" s="1">
        <v>1.9</v>
      </c>
      <c r="C107" s="1">
        <v>1.7</v>
      </c>
      <c r="D107" s="2">
        <f t="shared" si="4"/>
        <v>1.7999999999999998</v>
      </c>
      <c r="E107" s="2">
        <f t="shared" si="5"/>
        <v>12.005999999999998</v>
      </c>
      <c r="F107" s="1">
        <v>198</v>
      </c>
      <c r="G107" s="1">
        <v>2</v>
      </c>
      <c r="H107" s="1">
        <v>2</v>
      </c>
      <c r="I107" s="2">
        <f t="shared" si="6"/>
        <v>2</v>
      </c>
      <c r="J107" s="2">
        <f t="shared" si="7"/>
        <v>13.34</v>
      </c>
    </row>
    <row r="108" spans="1:10">
      <c r="A108" s="1">
        <v>192</v>
      </c>
      <c r="B108" s="1">
        <v>1.5</v>
      </c>
      <c r="C108" s="1">
        <v>1.4</v>
      </c>
      <c r="D108" s="2">
        <f t="shared" si="4"/>
        <v>1.45</v>
      </c>
      <c r="E108" s="2">
        <f t="shared" si="5"/>
        <v>9.6715</v>
      </c>
      <c r="F108" s="1">
        <v>199</v>
      </c>
      <c r="G108" s="1">
        <v>2</v>
      </c>
      <c r="H108" s="1">
        <v>1.2</v>
      </c>
      <c r="I108" s="2">
        <f t="shared" si="6"/>
        <v>1.6</v>
      </c>
      <c r="J108" s="2">
        <f t="shared" si="7"/>
        <v>10.672000000000001</v>
      </c>
    </row>
    <row r="109" spans="1:10">
      <c r="A109" s="1">
        <v>193</v>
      </c>
      <c r="B109" s="1">
        <v>1.6</v>
      </c>
      <c r="C109" s="1">
        <v>1.6</v>
      </c>
      <c r="D109" s="2">
        <f t="shared" si="4"/>
        <v>1.6</v>
      </c>
      <c r="E109" s="2">
        <f t="shared" si="5"/>
        <v>10.672000000000001</v>
      </c>
      <c r="F109" s="1">
        <v>200</v>
      </c>
      <c r="G109" s="1">
        <v>2</v>
      </c>
      <c r="H109" s="1">
        <v>1.8</v>
      </c>
      <c r="I109" s="2">
        <f t="shared" si="6"/>
        <v>1.9</v>
      </c>
      <c r="J109" s="2">
        <f t="shared" si="7"/>
        <v>12.673</v>
      </c>
    </row>
    <row r="110" spans="1:10">
      <c r="E110" s="18">
        <f>SUM(E10:E109)</f>
        <v>1228.6140000000005</v>
      </c>
      <c r="J110" s="18">
        <f>SUM(J10:J109)</f>
        <v>1191.2620000000002</v>
      </c>
    </row>
  </sheetData>
  <mergeCells count="13">
    <mergeCell ref="I3:J4"/>
    <mergeCell ref="C4:D4"/>
    <mergeCell ref="E4:F4"/>
    <mergeCell ref="I6:J6"/>
    <mergeCell ref="A6:B6"/>
    <mergeCell ref="C6:D6"/>
    <mergeCell ref="E6:F6"/>
    <mergeCell ref="G6:H6"/>
    <mergeCell ref="A1:J1"/>
    <mergeCell ref="A2:J2"/>
    <mergeCell ref="A3:B4"/>
    <mergeCell ref="C3:F3"/>
    <mergeCell ref="G3:H4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R9" sqref="R9"/>
    </sheetView>
  </sheetViews>
  <sheetFormatPr defaultRowHeight="15"/>
  <cols>
    <col min="1" max="10" width="8.28515625" customWidth="1"/>
  </cols>
  <sheetData>
    <row r="1" spans="1:16" ht="15.75" thickBot="1">
      <c r="A1" s="48" t="s">
        <v>19</v>
      </c>
      <c r="B1" s="48"/>
      <c r="C1" s="48"/>
      <c r="D1" s="48"/>
      <c r="E1" s="48"/>
      <c r="F1" s="48"/>
      <c r="G1" s="48"/>
      <c r="H1" s="48"/>
      <c r="I1" s="48"/>
      <c r="J1" s="48"/>
    </row>
    <row r="2" spans="1:16" ht="15.75" thickBot="1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  <c r="L2" s="1" t="s">
        <v>38</v>
      </c>
      <c r="M2" s="1">
        <v>0</v>
      </c>
      <c r="O2" t="s">
        <v>49</v>
      </c>
      <c r="P2" t="s">
        <v>50</v>
      </c>
    </row>
    <row r="3" spans="1:16" ht="15.75" customHeight="1" thickBot="1">
      <c r="A3" s="56" t="s">
        <v>1</v>
      </c>
      <c r="B3" s="57"/>
      <c r="C3" s="53" t="s">
        <v>2</v>
      </c>
      <c r="D3" s="54"/>
      <c r="E3" s="54"/>
      <c r="F3" s="55"/>
      <c r="G3" s="60" t="s">
        <v>5</v>
      </c>
      <c r="H3" s="61"/>
      <c r="I3" s="60" t="s">
        <v>6</v>
      </c>
      <c r="J3" s="61"/>
      <c r="L3" s="1" t="s">
        <v>39</v>
      </c>
      <c r="M3" s="1">
        <v>28.5</v>
      </c>
      <c r="O3">
        <f>B7/(B7+D7+F7+H7+J7)</f>
        <v>3.6000000000000004E-2</v>
      </c>
      <c r="P3">
        <f>O3*LN(O3)</f>
        <v>-0.11967250825893698</v>
      </c>
    </row>
    <row r="4" spans="1:16">
      <c r="A4" s="58"/>
      <c r="B4" s="59"/>
      <c r="C4" s="49" t="s">
        <v>3</v>
      </c>
      <c r="D4" s="51"/>
      <c r="E4" s="49" t="s">
        <v>4</v>
      </c>
      <c r="F4" s="51"/>
      <c r="G4" s="62"/>
      <c r="H4" s="63"/>
      <c r="I4" s="62"/>
      <c r="J4" s="63"/>
      <c r="L4" s="1" t="s">
        <v>40</v>
      </c>
      <c r="M4" s="1">
        <v>73.5</v>
      </c>
      <c r="O4">
        <f>D7/(B7+D7+F7+H7+J7)</f>
        <v>1.8000000000000002E-2</v>
      </c>
      <c r="P4">
        <f>O4*LN(O4)</f>
        <v>-7.2312903379547516E-2</v>
      </c>
    </row>
    <row r="5" spans="1:16">
      <c r="A5" s="52">
        <v>8</v>
      </c>
      <c r="B5" s="52"/>
      <c r="C5" s="52">
        <v>4</v>
      </c>
      <c r="D5" s="52"/>
      <c r="E5" s="52">
        <v>160</v>
      </c>
      <c r="F5" s="52"/>
      <c r="G5" s="52">
        <v>16</v>
      </c>
      <c r="H5" s="52"/>
      <c r="I5" s="52">
        <v>34</v>
      </c>
      <c r="J5" s="52"/>
      <c r="L5" s="1" t="s">
        <v>35</v>
      </c>
      <c r="M5" s="1">
        <f>(E110+J110)/200</f>
        <v>10.693677500000003</v>
      </c>
      <c r="O5">
        <f>F7/(B7+D7+F7+H7+J7)</f>
        <v>0.72099999999999997</v>
      </c>
      <c r="P5">
        <f>O5*LN(O5)</f>
        <v>-0.23585073816367255</v>
      </c>
    </row>
    <row r="6" spans="1:16">
      <c r="A6" s="17" t="s">
        <v>7</v>
      </c>
      <c r="B6" s="17" t="s">
        <v>8</v>
      </c>
      <c r="C6" s="17" t="s">
        <v>7</v>
      </c>
      <c r="D6" s="17" t="s">
        <v>8</v>
      </c>
      <c r="E6" s="17" t="s">
        <v>7</v>
      </c>
      <c r="F6" s="17" t="s">
        <v>8</v>
      </c>
      <c r="G6" s="17" t="s">
        <v>7</v>
      </c>
      <c r="H6" s="17" t="s">
        <v>8</v>
      </c>
      <c r="I6" s="17" t="s">
        <v>7</v>
      </c>
      <c r="J6" s="17" t="s">
        <v>8</v>
      </c>
      <c r="L6" s="1" t="s">
        <v>36</v>
      </c>
      <c r="M6" s="1">
        <v>2.7749999999999999</v>
      </c>
      <c r="O6">
        <f>H7/(B7+D7+F7+H7+J7)</f>
        <v>7.2000000000000008E-2</v>
      </c>
      <c r="P6">
        <f>O6*LN(O6)</f>
        <v>-0.18943841951755788</v>
      </c>
    </row>
    <row r="7" spans="1:16">
      <c r="A7" s="17">
        <v>3.6</v>
      </c>
      <c r="B7" s="17">
        <f>3.6*9.6/100</f>
        <v>0.34560000000000002</v>
      </c>
      <c r="C7" s="17">
        <v>1.8</v>
      </c>
      <c r="D7" s="17">
        <f>1.8*9.6/100</f>
        <v>0.17280000000000001</v>
      </c>
      <c r="E7" s="17">
        <v>72.099999999999994</v>
      </c>
      <c r="F7" s="17">
        <f>72.1*9.6/100</f>
        <v>6.9215999999999998</v>
      </c>
      <c r="G7" s="17">
        <v>7.2</v>
      </c>
      <c r="H7" s="17">
        <f>7.2*9.6/100</f>
        <v>0.69120000000000004</v>
      </c>
      <c r="I7" s="17">
        <v>15.3</v>
      </c>
      <c r="J7" s="17">
        <f>15.3*9.6/100</f>
        <v>1.4687999999999999</v>
      </c>
      <c r="L7" s="1" t="s">
        <v>37</v>
      </c>
      <c r="M7" s="1">
        <v>26.64</v>
      </c>
      <c r="O7">
        <f>J7/(B7+D7+F7+H7+J7)</f>
        <v>0.153</v>
      </c>
      <c r="P7">
        <f>O7*LN(O7)</f>
        <v>-0.28722955571122433</v>
      </c>
    </row>
    <row r="8" spans="1:16" ht="15.75" thickBot="1">
      <c r="A8" t="s">
        <v>9</v>
      </c>
      <c r="L8" s="31" t="s">
        <v>41</v>
      </c>
      <c r="M8" s="1">
        <f>(F7*D7)/((J7+H7)*B7)</f>
        <v>1.6022222222222222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3.4444444444444442</v>
      </c>
    </row>
    <row r="10" spans="1:16">
      <c r="A10" s="2">
        <v>1</v>
      </c>
      <c r="B10" s="2">
        <v>1.8</v>
      </c>
      <c r="C10" s="2">
        <v>1.7</v>
      </c>
      <c r="D10" s="2">
        <f>(B10+C10)/2</f>
        <v>1.75</v>
      </c>
      <c r="E10" s="2">
        <f>D10*6.67</f>
        <v>11.672499999999999</v>
      </c>
      <c r="F10" s="2">
        <v>42</v>
      </c>
      <c r="G10" s="2">
        <v>1.7</v>
      </c>
      <c r="H10" s="2">
        <v>1.7</v>
      </c>
      <c r="I10" s="2">
        <f>(G10+H10)/2</f>
        <v>1.7</v>
      </c>
      <c r="J10" s="2">
        <f>I10*6.67</f>
        <v>11.339</v>
      </c>
      <c r="L10" s="31" t="s">
        <v>43</v>
      </c>
      <c r="M10" s="1">
        <f>J7/F7</f>
        <v>0.21220527045769763</v>
      </c>
    </row>
    <row r="11" spans="1:16">
      <c r="A11" s="2">
        <v>2</v>
      </c>
      <c r="B11" s="1">
        <v>1.6</v>
      </c>
      <c r="C11" s="1">
        <v>1.4</v>
      </c>
      <c r="D11" s="2">
        <f t="shared" ref="D11:D74" si="0">(B11+C11)/2</f>
        <v>1.5</v>
      </c>
      <c r="E11" s="2">
        <f t="shared" ref="E11:E74" si="1">D11*6.67</f>
        <v>10.004999999999999</v>
      </c>
      <c r="F11" s="2">
        <v>43</v>
      </c>
      <c r="G11" s="1">
        <v>1.7</v>
      </c>
      <c r="H11" s="1">
        <v>1.7</v>
      </c>
      <c r="I11" s="2">
        <f t="shared" ref="I11:I74" si="2">(G11+H11)/2</f>
        <v>1.7</v>
      </c>
      <c r="J11" s="2">
        <f t="shared" ref="J11:J74" si="3">I11*6.67</f>
        <v>11.339</v>
      </c>
      <c r="L11" s="31" t="s">
        <v>44</v>
      </c>
      <c r="M11" s="1">
        <f>(D7+F7)/J7</f>
        <v>4.8300653594771239</v>
      </c>
    </row>
    <row r="12" spans="1:16">
      <c r="A12" s="2">
        <v>3</v>
      </c>
      <c r="B12" s="1">
        <v>1.9</v>
      </c>
      <c r="C12" s="1">
        <v>1.8</v>
      </c>
      <c r="D12" s="2">
        <f t="shared" si="0"/>
        <v>1.85</v>
      </c>
      <c r="E12" s="2">
        <f t="shared" si="1"/>
        <v>12.339500000000001</v>
      </c>
      <c r="F12" s="2">
        <v>44</v>
      </c>
      <c r="G12" s="1">
        <v>1.4</v>
      </c>
      <c r="H12" s="1">
        <v>1.4</v>
      </c>
      <c r="I12" s="2">
        <f t="shared" si="2"/>
        <v>1.4</v>
      </c>
      <c r="J12" s="2">
        <f t="shared" si="3"/>
        <v>9.3379999999999992</v>
      </c>
      <c r="L12" s="31" t="s">
        <v>45</v>
      </c>
      <c r="M12" s="1">
        <f>(D7+F7)/H7</f>
        <v>10.263888888888888</v>
      </c>
    </row>
    <row r="13" spans="1:16">
      <c r="A13" s="2">
        <v>4</v>
      </c>
      <c r="B13" s="1">
        <v>1.6</v>
      </c>
      <c r="C13" s="1">
        <v>1.6</v>
      </c>
      <c r="D13" s="2">
        <f t="shared" si="0"/>
        <v>1.6</v>
      </c>
      <c r="E13" s="2">
        <f t="shared" si="1"/>
        <v>10.672000000000001</v>
      </c>
      <c r="F13" s="2">
        <v>45</v>
      </c>
      <c r="G13" s="1">
        <v>1.9</v>
      </c>
      <c r="H13" s="1">
        <v>1.8</v>
      </c>
      <c r="I13" s="2">
        <f t="shared" si="2"/>
        <v>1.85</v>
      </c>
      <c r="J13" s="2">
        <f t="shared" si="3"/>
        <v>12.339500000000001</v>
      </c>
      <c r="L13" s="31" t="s">
        <v>46</v>
      </c>
      <c r="M13" s="1">
        <f>J7/H7</f>
        <v>2.1249999999999996</v>
      </c>
    </row>
    <row r="14" spans="1:16">
      <c r="A14" s="2">
        <v>5</v>
      </c>
      <c r="B14" s="1">
        <v>1.6</v>
      </c>
      <c r="C14" s="1">
        <v>1.5</v>
      </c>
      <c r="D14" s="2">
        <f t="shared" si="0"/>
        <v>1.55</v>
      </c>
      <c r="E14" s="2">
        <f t="shared" si="1"/>
        <v>10.3385</v>
      </c>
      <c r="F14" s="2">
        <v>46</v>
      </c>
      <c r="G14" s="1">
        <v>1.6</v>
      </c>
      <c r="H14" s="1">
        <v>1.5</v>
      </c>
      <c r="I14" s="2">
        <f t="shared" si="2"/>
        <v>1.55</v>
      </c>
      <c r="J14" s="2">
        <f t="shared" si="3"/>
        <v>10.3385</v>
      </c>
      <c r="L14" s="31" t="s">
        <v>47</v>
      </c>
      <c r="M14" s="1">
        <f>J7/B7</f>
        <v>4.2499999999999991</v>
      </c>
    </row>
    <row r="15" spans="1:16">
      <c r="A15" s="2">
        <v>6</v>
      </c>
      <c r="B15" s="1">
        <v>1.6</v>
      </c>
      <c r="C15" s="1">
        <v>1.5</v>
      </c>
      <c r="D15" s="2">
        <f t="shared" si="0"/>
        <v>1.55</v>
      </c>
      <c r="E15" s="2">
        <f t="shared" si="1"/>
        <v>10.3385</v>
      </c>
      <c r="F15" s="2">
        <v>47</v>
      </c>
      <c r="G15" s="1">
        <v>2</v>
      </c>
      <c r="H15" s="1">
        <v>1.9</v>
      </c>
      <c r="I15" s="2">
        <f t="shared" si="2"/>
        <v>1.95</v>
      </c>
      <c r="J15" s="2">
        <f t="shared" si="3"/>
        <v>13.006499999999999</v>
      </c>
      <c r="L15" s="31" t="s">
        <v>48</v>
      </c>
      <c r="M15" s="1">
        <f>SUM(P3:P7)</f>
        <v>-0.90450412503093924</v>
      </c>
    </row>
    <row r="16" spans="1:16">
      <c r="A16" s="2">
        <v>7</v>
      </c>
      <c r="B16" s="1">
        <v>1.6</v>
      </c>
      <c r="C16" s="1">
        <v>1.5</v>
      </c>
      <c r="D16" s="2">
        <f t="shared" si="0"/>
        <v>1.55</v>
      </c>
      <c r="E16" s="2">
        <f t="shared" si="1"/>
        <v>10.3385</v>
      </c>
      <c r="F16" s="2">
        <v>48</v>
      </c>
      <c r="G16" s="1">
        <v>1.9</v>
      </c>
      <c r="H16" s="1">
        <v>1.9</v>
      </c>
      <c r="I16" s="2">
        <f t="shared" si="2"/>
        <v>1.9</v>
      </c>
      <c r="J16" s="2">
        <f t="shared" si="3"/>
        <v>12.673</v>
      </c>
    </row>
    <row r="17" spans="1:10">
      <c r="A17" s="2">
        <v>8</v>
      </c>
      <c r="B17" s="1">
        <v>1.9</v>
      </c>
      <c r="C17" s="1">
        <v>1.8</v>
      </c>
      <c r="D17" s="2">
        <f t="shared" si="0"/>
        <v>1.85</v>
      </c>
      <c r="E17" s="2">
        <f t="shared" si="1"/>
        <v>12.339500000000001</v>
      </c>
      <c r="F17" s="2">
        <v>49</v>
      </c>
      <c r="G17" s="1">
        <v>2</v>
      </c>
      <c r="H17" s="1">
        <v>1.8</v>
      </c>
      <c r="I17" s="2">
        <f t="shared" si="2"/>
        <v>1.9</v>
      </c>
      <c r="J17" s="2">
        <f t="shared" si="3"/>
        <v>12.673</v>
      </c>
    </row>
    <row r="18" spans="1:10">
      <c r="A18" s="2">
        <v>9</v>
      </c>
      <c r="B18" s="1">
        <v>1.9</v>
      </c>
      <c r="C18" s="1">
        <v>1.7</v>
      </c>
      <c r="D18" s="2">
        <f t="shared" si="0"/>
        <v>1.7999999999999998</v>
      </c>
      <c r="E18" s="2">
        <f t="shared" si="1"/>
        <v>12.005999999999998</v>
      </c>
      <c r="F18" s="2">
        <v>50</v>
      </c>
      <c r="G18" s="1">
        <v>1.6</v>
      </c>
      <c r="H18" s="1">
        <v>1.5</v>
      </c>
      <c r="I18" s="2">
        <f t="shared" si="2"/>
        <v>1.55</v>
      </c>
      <c r="J18" s="2">
        <f t="shared" si="3"/>
        <v>10.3385</v>
      </c>
    </row>
    <row r="19" spans="1:10">
      <c r="A19" s="2">
        <v>10</v>
      </c>
      <c r="B19" s="1">
        <v>1.8</v>
      </c>
      <c r="C19" s="1">
        <v>1.7</v>
      </c>
      <c r="D19" s="2">
        <f t="shared" si="0"/>
        <v>1.75</v>
      </c>
      <c r="E19" s="2">
        <f t="shared" si="1"/>
        <v>11.672499999999999</v>
      </c>
      <c r="F19" s="2">
        <v>51</v>
      </c>
      <c r="G19" s="1">
        <v>1.6</v>
      </c>
      <c r="H19" s="1">
        <v>1.4</v>
      </c>
      <c r="I19" s="2">
        <f t="shared" si="2"/>
        <v>1.5</v>
      </c>
      <c r="J19" s="2">
        <f t="shared" si="3"/>
        <v>10.004999999999999</v>
      </c>
    </row>
    <row r="20" spans="1:10">
      <c r="A20" s="2">
        <v>11</v>
      </c>
      <c r="B20" s="1">
        <v>1.5</v>
      </c>
      <c r="C20" s="1">
        <v>1.4</v>
      </c>
      <c r="D20" s="2">
        <f t="shared" si="0"/>
        <v>1.45</v>
      </c>
      <c r="E20" s="2">
        <f t="shared" si="1"/>
        <v>9.6715</v>
      </c>
      <c r="F20" s="2">
        <v>52</v>
      </c>
      <c r="G20" s="1">
        <v>1.4</v>
      </c>
      <c r="H20" s="1">
        <v>1.4</v>
      </c>
      <c r="I20" s="2">
        <f t="shared" si="2"/>
        <v>1.4</v>
      </c>
      <c r="J20" s="2">
        <f t="shared" si="3"/>
        <v>9.3379999999999992</v>
      </c>
    </row>
    <row r="21" spans="1:10">
      <c r="A21" s="2">
        <v>12</v>
      </c>
      <c r="B21" s="1">
        <v>1.5</v>
      </c>
      <c r="C21" s="1">
        <v>1.4</v>
      </c>
      <c r="D21" s="2">
        <f t="shared" si="0"/>
        <v>1.45</v>
      </c>
      <c r="E21" s="2">
        <f t="shared" si="1"/>
        <v>9.6715</v>
      </c>
      <c r="F21" s="2">
        <v>53</v>
      </c>
      <c r="G21" s="1">
        <v>1.2</v>
      </c>
      <c r="H21" s="1">
        <v>1.1000000000000001</v>
      </c>
      <c r="I21" s="2">
        <f t="shared" si="2"/>
        <v>1.1499999999999999</v>
      </c>
      <c r="J21" s="2">
        <f t="shared" si="3"/>
        <v>7.6704999999999997</v>
      </c>
    </row>
    <row r="22" spans="1:10">
      <c r="A22" s="2">
        <v>13</v>
      </c>
      <c r="B22" s="1">
        <v>1.6</v>
      </c>
      <c r="C22" s="1">
        <v>1.6</v>
      </c>
      <c r="D22" s="2">
        <f t="shared" si="0"/>
        <v>1.6</v>
      </c>
      <c r="E22" s="2">
        <f t="shared" si="1"/>
        <v>10.672000000000001</v>
      </c>
      <c r="F22" s="2">
        <v>54</v>
      </c>
      <c r="G22" s="1">
        <v>1.5</v>
      </c>
      <c r="H22" s="1">
        <v>1.3</v>
      </c>
      <c r="I22" s="2">
        <f t="shared" si="2"/>
        <v>1.4</v>
      </c>
      <c r="J22" s="2">
        <f t="shared" si="3"/>
        <v>9.3379999999999992</v>
      </c>
    </row>
    <row r="23" spans="1:10">
      <c r="A23" s="2">
        <v>14</v>
      </c>
      <c r="B23" s="1">
        <v>1.9</v>
      </c>
      <c r="C23" s="1">
        <v>1.9</v>
      </c>
      <c r="D23" s="2">
        <f t="shared" si="0"/>
        <v>1.9</v>
      </c>
      <c r="E23" s="2">
        <f t="shared" si="1"/>
        <v>12.673</v>
      </c>
      <c r="F23" s="2">
        <v>55</v>
      </c>
      <c r="G23" s="1">
        <v>1.6</v>
      </c>
      <c r="H23" s="1">
        <v>1.4</v>
      </c>
      <c r="I23" s="2">
        <f t="shared" si="2"/>
        <v>1.5</v>
      </c>
      <c r="J23" s="2">
        <f t="shared" si="3"/>
        <v>10.004999999999999</v>
      </c>
    </row>
    <row r="24" spans="1:10">
      <c r="A24" s="2">
        <v>15</v>
      </c>
      <c r="B24" s="1">
        <v>1.3</v>
      </c>
      <c r="C24" s="1">
        <v>1.1000000000000001</v>
      </c>
      <c r="D24" s="2">
        <f t="shared" si="0"/>
        <v>1.2000000000000002</v>
      </c>
      <c r="E24" s="2">
        <f t="shared" si="1"/>
        <v>8.0040000000000013</v>
      </c>
      <c r="F24" s="2">
        <v>56</v>
      </c>
      <c r="G24" s="1">
        <v>1.7</v>
      </c>
      <c r="H24" s="1">
        <v>1.6</v>
      </c>
      <c r="I24" s="2">
        <f t="shared" si="2"/>
        <v>1.65</v>
      </c>
      <c r="J24" s="2">
        <f t="shared" si="3"/>
        <v>11.0055</v>
      </c>
    </row>
    <row r="25" spans="1:10">
      <c r="A25" s="2">
        <v>16</v>
      </c>
      <c r="B25" s="1">
        <v>1.7</v>
      </c>
      <c r="C25" s="1">
        <v>1.6</v>
      </c>
      <c r="D25" s="2">
        <f t="shared" si="0"/>
        <v>1.65</v>
      </c>
      <c r="E25" s="2">
        <f t="shared" si="1"/>
        <v>11.0055</v>
      </c>
      <c r="F25" s="2">
        <v>57</v>
      </c>
      <c r="G25" s="1">
        <v>1.8</v>
      </c>
      <c r="H25" s="1">
        <v>1.7</v>
      </c>
      <c r="I25" s="2">
        <f t="shared" si="2"/>
        <v>1.75</v>
      </c>
      <c r="J25" s="2">
        <f t="shared" si="3"/>
        <v>11.672499999999999</v>
      </c>
    </row>
    <row r="26" spans="1:10">
      <c r="A26" s="2">
        <v>17</v>
      </c>
      <c r="B26" s="1">
        <v>1.7</v>
      </c>
      <c r="C26" s="1">
        <v>1.7</v>
      </c>
      <c r="D26" s="2">
        <f t="shared" si="0"/>
        <v>1.7</v>
      </c>
      <c r="E26" s="2">
        <f t="shared" si="1"/>
        <v>11.339</v>
      </c>
      <c r="F26" s="2">
        <v>58</v>
      </c>
      <c r="G26" s="1">
        <v>1.3</v>
      </c>
      <c r="H26" s="1">
        <v>1.3</v>
      </c>
      <c r="I26" s="2">
        <f t="shared" si="2"/>
        <v>1.3</v>
      </c>
      <c r="J26" s="2">
        <f t="shared" si="3"/>
        <v>8.6709999999999994</v>
      </c>
    </row>
    <row r="27" spans="1:10">
      <c r="A27" s="2">
        <v>18</v>
      </c>
      <c r="B27" s="1">
        <v>1.8</v>
      </c>
      <c r="C27" s="1">
        <v>1.5</v>
      </c>
      <c r="D27" s="2">
        <f t="shared" si="0"/>
        <v>1.65</v>
      </c>
      <c r="E27" s="2">
        <f t="shared" si="1"/>
        <v>11.0055</v>
      </c>
      <c r="F27" s="2">
        <v>59</v>
      </c>
      <c r="G27" s="1">
        <v>1.6</v>
      </c>
      <c r="H27" s="1">
        <v>1.5</v>
      </c>
      <c r="I27" s="2">
        <f t="shared" si="2"/>
        <v>1.55</v>
      </c>
      <c r="J27" s="2">
        <f t="shared" si="3"/>
        <v>10.3385</v>
      </c>
    </row>
    <row r="28" spans="1:10">
      <c r="A28" s="2">
        <v>19</v>
      </c>
      <c r="B28" s="1">
        <v>1.6</v>
      </c>
      <c r="C28" s="1">
        <v>1.5</v>
      </c>
      <c r="D28" s="2">
        <f t="shared" si="0"/>
        <v>1.55</v>
      </c>
      <c r="E28" s="2">
        <f t="shared" si="1"/>
        <v>10.3385</v>
      </c>
      <c r="F28" s="2">
        <v>60</v>
      </c>
      <c r="G28" s="1">
        <v>1.8</v>
      </c>
      <c r="H28" s="1">
        <v>1.7</v>
      </c>
      <c r="I28" s="2">
        <f t="shared" si="2"/>
        <v>1.75</v>
      </c>
      <c r="J28" s="2">
        <f t="shared" si="3"/>
        <v>11.672499999999999</v>
      </c>
    </row>
    <row r="29" spans="1:10">
      <c r="A29" s="2">
        <v>20</v>
      </c>
      <c r="B29" s="1">
        <v>1.8</v>
      </c>
      <c r="C29" s="1">
        <v>1.4</v>
      </c>
      <c r="D29" s="2">
        <f t="shared" si="0"/>
        <v>1.6</v>
      </c>
      <c r="E29" s="2">
        <f t="shared" si="1"/>
        <v>10.672000000000001</v>
      </c>
      <c r="F29" s="2">
        <v>61</v>
      </c>
      <c r="G29" s="1">
        <v>1.4</v>
      </c>
      <c r="H29" s="1">
        <v>1.4</v>
      </c>
      <c r="I29" s="2">
        <f t="shared" si="2"/>
        <v>1.4</v>
      </c>
      <c r="J29" s="2">
        <f t="shared" si="3"/>
        <v>9.3379999999999992</v>
      </c>
    </row>
    <row r="30" spans="1:10">
      <c r="A30" s="2">
        <v>21</v>
      </c>
      <c r="B30" s="1">
        <v>1.8</v>
      </c>
      <c r="C30" s="1">
        <v>1.7</v>
      </c>
      <c r="D30" s="2">
        <f t="shared" si="0"/>
        <v>1.75</v>
      </c>
      <c r="E30" s="2">
        <f t="shared" si="1"/>
        <v>11.672499999999999</v>
      </c>
      <c r="F30" s="2">
        <v>62</v>
      </c>
      <c r="G30" s="1">
        <v>1.7</v>
      </c>
      <c r="H30" s="1">
        <v>1.2</v>
      </c>
      <c r="I30" s="2">
        <f t="shared" si="2"/>
        <v>1.45</v>
      </c>
      <c r="J30" s="2">
        <f t="shared" si="3"/>
        <v>9.6715</v>
      </c>
    </row>
    <row r="31" spans="1:10">
      <c r="A31" s="2">
        <v>22</v>
      </c>
      <c r="B31" s="1">
        <v>1.9</v>
      </c>
      <c r="C31" s="1">
        <v>1.9</v>
      </c>
      <c r="D31" s="2">
        <f t="shared" si="0"/>
        <v>1.9</v>
      </c>
      <c r="E31" s="2">
        <f t="shared" si="1"/>
        <v>12.673</v>
      </c>
      <c r="F31" s="2">
        <v>63</v>
      </c>
      <c r="G31" s="1">
        <v>1.4</v>
      </c>
      <c r="H31" s="1">
        <v>1.4</v>
      </c>
      <c r="I31" s="2">
        <f t="shared" si="2"/>
        <v>1.4</v>
      </c>
      <c r="J31" s="2">
        <f t="shared" si="3"/>
        <v>9.3379999999999992</v>
      </c>
    </row>
    <row r="32" spans="1:10">
      <c r="A32" s="2">
        <v>23</v>
      </c>
      <c r="B32" s="1">
        <v>2.1</v>
      </c>
      <c r="C32" s="1">
        <v>2</v>
      </c>
      <c r="D32" s="2">
        <f t="shared" si="0"/>
        <v>2.0499999999999998</v>
      </c>
      <c r="E32" s="2">
        <f t="shared" si="1"/>
        <v>13.673499999999999</v>
      </c>
      <c r="F32" s="2">
        <v>64</v>
      </c>
      <c r="G32" s="1">
        <v>1.8</v>
      </c>
      <c r="H32" s="1">
        <v>1</v>
      </c>
      <c r="I32" s="2">
        <f t="shared" si="2"/>
        <v>1.4</v>
      </c>
      <c r="J32" s="2">
        <f t="shared" si="3"/>
        <v>9.3379999999999992</v>
      </c>
    </row>
    <row r="33" spans="1:10">
      <c r="A33" s="2">
        <v>24</v>
      </c>
      <c r="B33" s="1">
        <v>1.8</v>
      </c>
      <c r="C33" s="1">
        <v>1.7</v>
      </c>
      <c r="D33" s="2">
        <f t="shared" si="0"/>
        <v>1.75</v>
      </c>
      <c r="E33" s="2">
        <f t="shared" si="1"/>
        <v>11.672499999999999</v>
      </c>
      <c r="F33" s="2">
        <v>65</v>
      </c>
      <c r="G33" s="1">
        <v>2.1</v>
      </c>
      <c r="H33" s="1">
        <v>1.9</v>
      </c>
      <c r="I33" s="2">
        <f t="shared" si="2"/>
        <v>2</v>
      </c>
      <c r="J33" s="2">
        <f t="shared" si="3"/>
        <v>13.34</v>
      </c>
    </row>
    <row r="34" spans="1:10">
      <c r="A34" s="2">
        <v>25</v>
      </c>
      <c r="B34" s="1">
        <v>1.6</v>
      </c>
      <c r="C34" s="1">
        <v>1.4</v>
      </c>
      <c r="D34" s="2">
        <f t="shared" si="0"/>
        <v>1.5</v>
      </c>
      <c r="E34" s="2">
        <f t="shared" si="1"/>
        <v>10.004999999999999</v>
      </c>
      <c r="F34" s="2">
        <v>66</v>
      </c>
      <c r="G34" s="1">
        <v>1.5</v>
      </c>
      <c r="H34" s="1">
        <v>1.4</v>
      </c>
      <c r="I34" s="2">
        <f t="shared" si="2"/>
        <v>1.45</v>
      </c>
      <c r="J34" s="2">
        <f t="shared" si="3"/>
        <v>9.6715</v>
      </c>
    </row>
    <row r="35" spans="1:10">
      <c r="A35" s="2">
        <v>26</v>
      </c>
      <c r="B35" s="1">
        <v>1.8</v>
      </c>
      <c r="C35" s="1">
        <v>1.5</v>
      </c>
      <c r="D35" s="2">
        <f t="shared" si="0"/>
        <v>1.65</v>
      </c>
      <c r="E35" s="2">
        <f t="shared" si="1"/>
        <v>11.0055</v>
      </c>
      <c r="F35" s="2">
        <v>67</v>
      </c>
      <c r="G35" s="1">
        <v>1.6</v>
      </c>
      <c r="H35" s="1">
        <v>1.6</v>
      </c>
      <c r="I35" s="2">
        <f t="shared" si="2"/>
        <v>1.6</v>
      </c>
      <c r="J35" s="2">
        <f t="shared" si="3"/>
        <v>10.672000000000001</v>
      </c>
    </row>
    <row r="36" spans="1:10">
      <c r="A36" s="2">
        <v>27</v>
      </c>
      <c r="B36" s="1">
        <v>1.5</v>
      </c>
      <c r="C36" s="1">
        <v>1.2</v>
      </c>
      <c r="D36" s="2">
        <f t="shared" si="0"/>
        <v>1.35</v>
      </c>
      <c r="E36" s="2">
        <f t="shared" si="1"/>
        <v>9.0045000000000002</v>
      </c>
      <c r="F36" s="2">
        <v>68</v>
      </c>
      <c r="G36" s="1">
        <v>1.7</v>
      </c>
      <c r="H36" s="1">
        <v>1.5</v>
      </c>
      <c r="I36" s="2">
        <f t="shared" si="2"/>
        <v>1.6</v>
      </c>
      <c r="J36" s="2">
        <f t="shared" si="3"/>
        <v>10.672000000000001</v>
      </c>
    </row>
    <row r="37" spans="1:10">
      <c r="A37" s="2">
        <v>28</v>
      </c>
      <c r="B37" s="1">
        <v>1.7</v>
      </c>
      <c r="C37" s="1">
        <v>1.6</v>
      </c>
      <c r="D37" s="2">
        <f t="shared" si="0"/>
        <v>1.65</v>
      </c>
      <c r="E37" s="2">
        <f t="shared" si="1"/>
        <v>11.0055</v>
      </c>
      <c r="F37" s="2">
        <v>69</v>
      </c>
      <c r="G37" s="1">
        <v>1.6</v>
      </c>
      <c r="H37" s="1">
        <v>1.4</v>
      </c>
      <c r="I37" s="2">
        <f t="shared" si="2"/>
        <v>1.5</v>
      </c>
      <c r="J37" s="2">
        <f t="shared" si="3"/>
        <v>10.004999999999999</v>
      </c>
    </row>
    <row r="38" spans="1:10">
      <c r="A38" s="2">
        <v>29</v>
      </c>
      <c r="B38" s="1">
        <v>1.3</v>
      </c>
      <c r="C38" s="1">
        <v>1.2</v>
      </c>
      <c r="D38" s="2">
        <f t="shared" si="0"/>
        <v>1.25</v>
      </c>
      <c r="E38" s="2">
        <f t="shared" si="1"/>
        <v>8.3375000000000004</v>
      </c>
      <c r="F38" s="2">
        <v>70</v>
      </c>
      <c r="G38" s="1">
        <v>1.9</v>
      </c>
      <c r="H38" s="1">
        <v>1.6</v>
      </c>
      <c r="I38" s="2">
        <f t="shared" si="2"/>
        <v>1.75</v>
      </c>
      <c r="J38" s="2">
        <f t="shared" si="3"/>
        <v>11.672499999999999</v>
      </c>
    </row>
    <row r="39" spans="1:10">
      <c r="A39" s="2">
        <v>30</v>
      </c>
      <c r="B39" s="1">
        <v>1.8</v>
      </c>
      <c r="C39" s="1">
        <v>1.8</v>
      </c>
      <c r="D39" s="2">
        <f t="shared" si="0"/>
        <v>1.8</v>
      </c>
      <c r="E39" s="2">
        <f t="shared" si="1"/>
        <v>12.006</v>
      </c>
      <c r="F39" s="2">
        <v>71</v>
      </c>
      <c r="G39" s="1">
        <v>1.6</v>
      </c>
      <c r="H39" s="1">
        <v>1.4</v>
      </c>
      <c r="I39" s="2">
        <f t="shared" si="2"/>
        <v>1.5</v>
      </c>
      <c r="J39" s="2">
        <f t="shared" si="3"/>
        <v>10.004999999999999</v>
      </c>
    </row>
    <row r="40" spans="1:10">
      <c r="A40" s="2">
        <v>31</v>
      </c>
      <c r="B40" s="1">
        <v>1.7</v>
      </c>
      <c r="C40" s="1">
        <v>1.6</v>
      </c>
      <c r="D40" s="2">
        <f t="shared" si="0"/>
        <v>1.65</v>
      </c>
      <c r="E40" s="2">
        <f t="shared" si="1"/>
        <v>11.0055</v>
      </c>
      <c r="F40" s="2">
        <v>72</v>
      </c>
      <c r="G40" s="1">
        <v>1.9</v>
      </c>
      <c r="H40" s="1">
        <v>1.8</v>
      </c>
      <c r="I40" s="2">
        <f t="shared" si="2"/>
        <v>1.85</v>
      </c>
      <c r="J40" s="2">
        <f t="shared" si="3"/>
        <v>12.339500000000001</v>
      </c>
    </row>
    <row r="41" spans="1:10">
      <c r="A41" s="2">
        <v>32</v>
      </c>
      <c r="B41" s="1">
        <v>1.9</v>
      </c>
      <c r="C41" s="1">
        <v>1.6</v>
      </c>
      <c r="D41" s="2">
        <f t="shared" si="0"/>
        <v>1.75</v>
      </c>
      <c r="E41" s="2">
        <f t="shared" si="1"/>
        <v>11.672499999999999</v>
      </c>
      <c r="F41" s="2">
        <v>73</v>
      </c>
      <c r="G41" s="1">
        <v>1.4</v>
      </c>
      <c r="H41" s="1">
        <v>1.3</v>
      </c>
      <c r="I41" s="2">
        <f t="shared" si="2"/>
        <v>1.35</v>
      </c>
      <c r="J41" s="2">
        <f t="shared" si="3"/>
        <v>9.0045000000000002</v>
      </c>
    </row>
    <row r="42" spans="1:10">
      <c r="A42" s="2">
        <v>33</v>
      </c>
      <c r="B42" s="1">
        <v>1.6</v>
      </c>
      <c r="C42" s="1">
        <v>1.5</v>
      </c>
      <c r="D42" s="2">
        <f t="shared" si="0"/>
        <v>1.55</v>
      </c>
      <c r="E42" s="2">
        <f t="shared" si="1"/>
        <v>10.3385</v>
      </c>
      <c r="F42" s="2">
        <v>74</v>
      </c>
      <c r="G42" s="1">
        <v>1.8</v>
      </c>
      <c r="H42" s="1">
        <v>1.7</v>
      </c>
      <c r="I42" s="2">
        <f t="shared" si="2"/>
        <v>1.75</v>
      </c>
      <c r="J42" s="2">
        <f t="shared" si="3"/>
        <v>11.672499999999999</v>
      </c>
    </row>
    <row r="43" spans="1:10">
      <c r="A43" s="2">
        <v>34</v>
      </c>
      <c r="B43" s="1">
        <v>1.3</v>
      </c>
      <c r="C43" s="1">
        <v>1.2</v>
      </c>
      <c r="D43" s="2">
        <f t="shared" si="0"/>
        <v>1.25</v>
      </c>
      <c r="E43" s="2">
        <f t="shared" si="1"/>
        <v>8.3375000000000004</v>
      </c>
      <c r="F43" s="2">
        <v>75</v>
      </c>
      <c r="G43" s="1">
        <v>1.5</v>
      </c>
      <c r="H43" s="1">
        <v>1.4</v>
      </c>
      <c r="I43" s="2">
        <f t="shared" si="2"/>
        <v>1.45</v>
      </c>
      <c r="J43" s="2">
        <f t="shared" si="3"/>
        <v>9.6715</v>
      </c>
    </row>
    <row r="44" spans="1:10">
      <c r="A44" s="2">
        <v>35</v>
      </c>
      <c r="B44" s="1">
        <v>1.6</v>
      </c>
      <c r="C44" s="1">
        <v>1.5</v>
      </c>
      <c r="D44" s="2">
        <f t="shared" si="0"/>
        <v>1.55</v>
      </c>
      <c r="E44" s="2">
        <f t="shared" si="1"/>
        <v>10.3385</v>
      </c>
      <c r="F44" s="11">
        <v>76</v>
      </c>
      <c r="G44" s="12">
        <v>1.5</v>
      </c>
      <c r="H44" s="12">
        <v>1.4</v>
      </c>
      <c r="I44" s="2">
        <f t="shared" si="2"/>
        <v>1.45</v>
      </c>
      <c r="J44" s="2">
        <f t="shared" si="3"/>
        <v>9.6715</v>
      </c>
    </row>
    <row r="45" spans="1:10">
      <c r="A45" s="2">
        <v>36</v>
      </c>
      <c r="B45" s="1">
        <v>2</v>
      </c>
      <c r="C45" s="1">
        <v>1.9</v>
      </c>
      <c r="D45" s="2">
        <f t="shared" si="0"/>
        <v>1.95</v>
      </c>
      <c r="E45" s="2">
        <f t="shared" si="1"/>
        <v>13.006499999999999</v>
      </c>
      <c r="F45" s="2">
        <v>77</v>
      </c>
      <c r="G45" s="1">
        <v>1.5</v>
      </c>
      <c r="H45" s="1">
        <v>1.5</v>
      </c>
      <c r="I45" s="2">
        <f t="shared" si="2"/>
        <v>1.5</v>
      </c>
      <c r="J45" s="2">
        <f t="shared" si="3"/>
        <v>10.004999999999999</v>
      </c>
    </row>
    <row r="46" spans="1:10">
      <c r="A46" s="2">
        <v>37</v>
      </c>
      <c r="B46" s="1">
        <v>2</v>
      </c>
      <c r="C46" s="1">
        <v>1.8</v>
      </c>
      <c r="D46" s="2">
        <f t="shared" si="0"/>
        <v>1.9</v>
      </c>
      <c r="E46" s="2">
        <f t="shared" si="1"/>
        <v>12.673</v>
      </c>
      <c r="F46" s="2">
        <v>78</v>
      </c>
      <c r="G46" s="1">
        <v>1.4</v>
      </c>
      <c r="H46" s="1">
        <v>1.3</v>
      </c>
      <c r="I46" s="2">
        <f t="shared" si="2"/>
        <v>1.35</v>
      </c>
      <c r="J46" s="2">
        <f t="shared" si="3"/>
        <v>9.0045000000000002</v>
      </c>
    </row>
    <row r="47" spans="1:10">
      <c r="A47" s="2">
        <v>38</v>
      </c>
      <c r="B47" s="1">
        <v>1.9</v>
      </c>
      <c r="C47" s="1">
        <v>1.8</v>
      </c>
      <c r="D47" s="2">
        <f t="shared" si="0"/>
        <v>1.85</v>
      </c>
      <c r="E47" s="2">
        <f t="shared" si="1"/>
        <v>12.339500000000001</v>
      </c>
      <c r="F47" s="2">
        <v>79</v>
      </c>
      <c r="G47" s="1">
        <v>1.3</v>
      </c>
      <c r="H47" s="1">
        <v>1.2</v>
      </c>
      <c r="I47" s="2">
        <f t="shared" si="2"/>
        <v>1.25</v>
      </c>
      <c r="J47" s="2">
        <f t="shared" si="3"/>
        <v>8.3375000000000004</v>
      </c>
    </row>
    <row r="48" spans="1:10">
      <c r="A48" s="2">
        <v>39</v>
      </c>
      <c r="B48" s="1">
        <v>1.6</v>
      </c>
      <c r="C48" s="1">
        <v>1.6</v>
      </c>
      <c r="D48" s="2">
        <f t="shared" si="0"/>
        <v>1.6</v>
      </c>
      <c r="E48" s="2">
        <f t="shared" si="1"/>
        <v>10.672000000000001</v>
      </c>
      <c r="F48" s="2">
        <v>80</v>
      </c>
      <c r="G48" s="1">
        <v>1.4</v>
      </c>
      <c r="H48" s="1">
        <v>1.2</v>
      </c>
      <c r="I48" s="2">
        <f t="shared" si="2"/>
        <v>1.2999999999999998</v>
      </c>
      <c r="J48" s="2">
        <f t="shared" si="3"/>
        <v>8.6709999999999994</v>
      </c>
    </row>
    <row r="49" spans="1:10">
      <c r="A49" s="2">
        <v>40</v>
      </c>
      <c r="B49" s="1">
        <v>1.7</v>
      </c>
      <c r="C49" s="1">
        <v>1.5</v>
      </c>
      <c r="D49" s="2">
        <f t="shared" si="0"/>
        <v>1.6</v>
      </c>
      <c r="E49" s="2">
        <f t="shared" si="1"/>
        <v>10.672000000000001</v>
      </c>
      <c r="F49" s="2">
        <v>81</v>
      </c>
      <c r="G49" s="1">
        <v>1.8</v>
      </c>
      <c r="H49" s="1">
        <v>1.4</v>
      </c>
      <c r="I49" s="2">
        <f t="shared" si="2"/>
        <v>1.6</v>
      </c>
      <c r="J49" s="2">
        <f t="shared" si="3"/>
        <v>10.672000000000001</v>
      </c>
    </row>
    <row r="50" spans="1:10">
      <c r="A50" s="2">
        <v>41</v>
      </c>
      <c r="B50" s="1">
        <v>1.6</v>
      </c>
      <c r="C50" s="1">
        <v>1.6</v>
      </c>
      <c r="D50" s="2">
        <f t="shared" si="0"/>
        <v>1.6</v>
      </c>
      <c r="E50" s="2">
        <f t="shared" si="1"/>
        <v>10.672000000000001</v>
      </c>
      <c r="F50" s="2">
        <v>82</v>
      </c>
      <c r="G50" s="1">
        <v>1.6</v>
      </c>
      <c r="H50" s="1">
        <v>1.4</v>
      </c>
      <c r="I50" s="2">
        <f t="shared" si="2"/>
        <v>1.5</v>
      </c>
      <c r="J50" s="2">
        <f t="shared" si="3"/>
        <v>10.004999999999999</v>
      </c>
    </row>
    <row r="51" spans="1:10">
      <c r="A51" s="1">
        <v>83</v>
      </c>
      <c r="B51" s="1">
        <v>1.6</v>
      </c>
      <c r="C51" s="1">
        <v>1.5</v>
      </c>
      <c r="D51" s="2">
        <f t="shared" si="0"/>
        <v>1.55</v>
      </c>
      <c r="E51" s="2">
        <f t="shared" si="1"/>
        <v>10.3385</v>
      </c>
      <c r="F51" s="1">
        <v>135</v>
      </c>
      <c r="G51" s="1">
        <v>1.7</v>
      </c>
      <c r="H51" s="1">
        <v>1.5</v>
      </c>
      <c r="I51" s="2">
        <f t="shared" si="2"/>
        <v>1.6</v>
      </c>
      <c r="J51" s="2">
        <f t="shared" si="3"/>
        <v>10.672000000000001</v>
      </c>
    </row>
    <row r="52" spans="1:10">
      <c r="A52" s="1">
        <v>84</v>
      </c>
      <c r="B52" s="1">
        <v>1.5</v>
      </c>
      <c r="C52" s="1">
        <v>1.1000000000000001</v>
      </c>
      <c r="D52" s="2">
        <f t="shared" si="0"/>
        <v>1.3</v>
      </c>
      <c r="E52" s="2">
        <f t="shared" si="1"/>
        <v>8.6709999999999994</v>
      </c>
      <c r="F52" s="1">
        <v>136</v>
      </c>
      <c r="G52" s="1">
        <v>1.8</v>
      </c>
      <c r="H52" s="1">
        <v>1.6</v>
      </c>
      <c r="I52" s="2">
        <f t="shared" si="2"/>
        <v>1.7000000000000002</v>
      </c>
      <c r="J52" s="2">
        <f t="shared" si="3"/>
        <v>11.339</v>
      </c>
    </row>
    <row r="53" spans="1:10">
      <c r="A53" s="1">
        <v>85</v>
      </c>
      <c r="B53" s="1">
        <v>1.7</v>
      </c>
      <c r="C53" s="1">
        <v>1.3</v>
      </c>
      <c r="D53" s="2">
        <f t="shared" si="0"/>
        <v>1.5</v>
      </c>
      <c r="E53" s="2">
        <f t="shared" si="1"/>
        <v>10.004999999999999</v>
      </c>
      <c r="F53" s="1">
        <v>137</v>
      </c>
      <c r="G53" s="1">
        <v>2</v>
      </c>
      <c r="H53" s="1">
        <v>2</v>
      </c>
      <c r="I53" s="2">
        <f t="shared" si="2"/>
        <v>2</v>
      </c>
      <c r="J53" s="2">
        <f t="shared" si="3"/>
        <v>13.34</v>
      </c>
    </row>
    <row r="54" spans="1:10">
      <c r="A54" s="1">
        <v>86</v>
      </c>
      <c r="B54" s="1">
        <v>1.9</v>
      </c>
      <c r="C54" s="1">
        <v>1.9</v>
      </c>
      <c r="D54" s="2">
        <f t="shared" si="0"/>
        <v>1.9</v>
      </c>
      <c r="E54" s="2">
        <f t="shared" si="1"/>
        <v>12.673</v>
      </c>
      <c r="F54" s="1">
        <v>138</v>
      </c>
      <c r="G54" s="1">
        <v>1.3</v>
      </c>
      <c r="H54" s="1">
        <v>1.2</v>
      </c>
      <c r="I54" s="2">
        <f t="shared" si="2"/>
        <v>1.25</v>
      </c>
      <c r="J54" s="2">
        <f t="shared" si="3"/>
        <v>8.3375000000000004</v>
      </c>
    </row>
    <row r="55" spans="1:10">
      <c r="A55" s="1">
        <v>87</v>
      </c>
      <c r="B55" s="1">
        <v>1.9</v>
      </c>
      <c r="C55" s="1">
        <v>1.9</v>
      </c>
      <c r="D55" s="2">
        <f t="shared" si="0"/>
        <v>1.9</v>
      </c>
      <c r="E55" s="2">
        <f t="shared" si="1"/>
        <v>12.673</v>
      </c>
      <c r="F55" s="1">
        <v>139</v>
      </c>
      <c r="G55" s="1">
        <v>1.7</v>
      </c>
      <c r="H55" s="1">
        <v>1.6</v>
      </c>
      <c r="I55" s="2">
        <f t="shared" si="2"/>
        <v>1.65</v>
      </c>
      <c r="J55" s="2">
        <f t="shared" si="3"/>
        <v>11.0055</v>
      </c>
    </row>
    <row r="56" spans="1:10">
      <c r="A56" s="1">
        <v>88</v>
      </c>
      <c r="B56" s="1">
        <v>1.5</v>
      </c>
      <c r="C56" s="1">
        <v>1.5</v>
      </c>
      <c r="D56" s="2">
        <f t="shared" si="0"/>
        <v>1.5</v>
      </c>
      <c r="E56" s="2">
        <f t="shared" si="1"/>
        <v>10.004999999999999</v>
      </c>
      <c r="F56" s="1">
        <v>140</v>
      </c>
      <c r="G56" s="1">
        <v>2</v>
      </c>
      <c r="H56" s="1">
        <v>1.5</v>
      </c>
      <c r="I56" s="2">
        <f t="shared" si="2"/>
        <v>1.75</v>
      </c>
      <c r="J56" s="2">
        <f t="shared" si="3"/>
        <v>11.672499999999999</v>
      </c>
    </row>
    <row r="57" spans="1:10">
      <c r="A57" s="1">
        <v>89</v>
      </c>
      <c r="B57" s="1">
        <v>2</v>
      </c>
      <c r="C57" s="1">
        <v>1.9</v>
      </c>
      <c r="D57" s="2">
        <f t="shared" si="0"/>
        <v>1.95</v>
      </c>
      <c r="E57" s="2">
        <f t="shared" si="1"/>
        <v>13.006499999999999</v>
      </c>
      <c r="F57" s="1">
        <v>141</v>
      </c>
      <c r="G57" s="1">
        <v>1.9</v>
      </c>
      <c r="H57" s="1">
        <v>1.8</v>
      </c>
      <c r="I57" s="2">
        <f t="shared" si="2"/>
        <v>1.85</v>
      </c>
      <c r="J57" s="2">
        <f t="shared" si="3"/>
        <v>12.339500000000001</v>
      </c>
    </row>
    <row r="58" spans="1:10">
      <c r="A58" s="1">
        <v>90</v>
      </c>
      <c r="B58" s="1">
        <v>1.9</v>
      </c>
      <c r="C58" s="1">
        <v>1.5</v>
      </c>
      <c r="D58" s="2">
        <f t="shared" si="0"/>
        <v>1.7</v>
      </c>
      <c r="E58" s="2">
        <f t="shared" si="1"/>
        <v>11.339</v>
      </c>
      <c r="F58" s="1">
        <v>142</v>
      </c>
      <c r="G58" s="1">
        <v>1.6</v>
      </c>
      <c r="H58" s="1">
        <v>1.6</v>
      </c>
      <c r="I58" s="2">
        <f t="shared" si="2"/>
        <v>1.6</v>
      </c>
      <c r="J58" s="2">
        <f t="shared" si="3"/>
        <v>10.672000000000001</v>
      </c>
    </row>
    <row r="59" spans="1:10">
      <c r="A59" s="1">
        <v>91</v>
      </c>
      <c r="B59" s="1">
        <v>1.5</v>
      </c>
      <c r="C59" s="1">
        <v>1.4</v>
      </c>
      <c r="D59" s="2">
        <f t="shared" si="0"/>
        <v>1.45</v>
      </c>
      <c r="E59" s="2">
        <f t="shared" si="1"/>
        <v>9.6715</v>
      </c>
      <c r="F59" s="1">
        <v>143</v>
      </c>
      <c r="G59" s="1">
        <v>1.9</v>
      </c>
      <c r="H59" s="1">
        <v>1.2</v>
      </c>
      <c r="I59" s="2">
        <f t="shared" si="2"/>
        <v>1.5499999999999998</v>
      </c>
      <c r="J59" s="2">
        <f t="shared" si="3"/>
        <v>10.338499999999998</v>
      </c>
    </row>
    <row r="60" spans="1:10">
      <c r="A60" s="1">
        <v>92</v>
      </c>
      <c r="B60" s="1">
        <v>1.8</v>
      </c>
      <c r="C60" s="1">
        <v>1.6</v>
      </c>
      <c r="D60" s="2">
        <f t="shared" si="0"/>
        <v>1.7000000000000002</v>
      </c>
      <c r="E60" s="2">
        <f t="shared" si="1"/>
        <v>11.339</v>
      </c>
      <c r="F60" s="1">
        <v>144</v>
      </c>
      <c r="G60" s="1">
        <v>1.8</v>
      </c>
      <c r="H60" s="1">
        <v>1.6</v>
      </c>
      <c r="I60" s="2">
        <f t="shared" si="2"/>
        <v>1.7000000000000002</v>
      </c>
      <c r="J60" s="2">
        <f t="shared" si="3"/>
        <v>11.339</v>
      </c>
    </row>
    <row r="61" spans="1:10">
      <c r="A61" s="1">
        <v>93</v>
      </c>
      <c r="B61" s="1">
        <v>1.6</v>
      </c>
      <c r="C61" s="1">
        <v>1.6</v>
      </c>
      <c r="D61" s="2">
        <f t="shared" si="0"/>
        <v>1.6</v>
      </c>
      <c r="E61" s="2">
        <f t="shared" si="1"/>
        <v>10.672000000000001</v>
      </c>
      <c r="F61" s="1">
        <v>145</v>
      </c>
      <c r="G61" s="1">
        <v>1.3</v>
      </c>
      <c r="H61" s="1">
        <v>1.2</v>
      </c>
      <c r="I61" s="2">
        <f t="shared" si="2"/>
        <v>1.25</v>
      </c>
      <c r="J61" s="2">
        <f t="shared" si="3"/>
        <v>8.3375000000000004</v>
      </c>
    </row>
    <row r="62" spans="1:10">
      <c r="A62" s="1">
        <v>94</v>
      </c>
      <c r="B62" s="1">
        <v>2</v>
      </c>
      <c r="C62" s="1">
        <v>1.9</v>
      </c>
      <c r="D62" s="2">
        <f t="shared" si="0"/>
        <v>1.95</v>
      </c>
      <c r="E62" s="2">
        <f t="shared" si="1"/>
        <v>13.006499999999999</v>
      </c>
      <c r="F62" s="1">
        <v>146</v>
      </c>
      <c r="G62" s="1">
        <v>1.8</v>
      </c>
      <c r="H62" s="1">
        <v>1.7</v>
      </c>
      <c r="I62" s="2">
        <f t="shared" si="2"/>
        <v>1.75</v>
      </c>
      <c r="J62" s="2">
        <f t="shared" si="3"/>
        <v>11.672499999999999</v>
      </c>
    </row>
    <row r="63" spans="1:10">
      <c r="A63" s="1">
        <v>95</v>
      </c>
      <c r="B63" s="1">
        <v>1.4</v>
      </c>
      <c r="C63" s="1">
        <v>1.4</v>
      </c>
      <c r="D63" s="2">
        <f t="shared" si="0"/>
        <v>1.4</v>
      </c>
      <c r="E63" s="2">
        <f t="shared" si="1"/>
        <v>9.3379999999999992</v>
      </c>
      <c r="F63" s="1">
        <v>147</v>
      </c>
      <c r="G63" s="1">
        <v>1.4</v>
      </c>
      <c r="H63" s="1">
        <v>1.4</v>
      </c>
      <c r="I63" s="2">
        <f t="shared" si="2"/>
        <v>1.4</v>
      </c>
      <c r="J63" s="2">
        <f t="shared" si="3"/>
        <v>9.3379999999999992</v>
      </c>
    </row>
    <row r="64" spans="1:10">
      <c r="A64" s="1">
        <v>96</v>
      </c>
      <c r="B64" s="1">
        <v>1.8</v>
      </c>
      <c r="C64" s="1">
        <v>1.7</v>
      </c>
      <c r="D64" s="2">
        <f t="shared" si="0"/>
        <v>1.75</v>
      </c>
      <c r="E64" s="2">
        <f t="shared" si="1"/>
        <v>11.672499999999999</v>
      </c>
      <c r="F64" s="1">
        <v>148</v>
      </c>
      <c r="G64" s="1">
        <v>1.9</v>
      </c>
      <c r="H64" s="1">
        <v>1.9</v>
      </c>
      <c r="I64" s="2">
        <f t="shared" si="2"/>
        <v>1.9</v>
      </c>
      <c r="J64" s="2">
        <f t="shared" si="3"/>
        <v>12.673</v>
      </c>
    </row>
    <row r="65" spans="1:10">
      <c r="A65" s="1">
        <v>97</v>
      </c>
      <c r="B65" s="1">
        <v>1.9</v>
      </c>
      <c r="C65" s="1">
        <v>1.9</v>
      </c>
      <c r="D65" s="2">
        <f t="shared" si="0"/>
        <v>1.9</v>
      </c>
      <c r="E65" s="2">
        <f t="shared" si="1"/>
        <v>12.673</v>
      </c>
      <c r="F65" s="1">
        <v>149</v>
      </c>
      <c r="G65" s="1">
        <v>1.4</v>
      </c>
      <c r="H65" s="1">
        <v>1.3</v>
      </c>
      <c r="I65" s="2">
        <f t="shared" si="2"/>
        <v>1.35</v>
      </c>
      <c r="J65" s="2">
        <f t="shared" si="3"/>
        <v>9.0045000000000002</v>
      </c>
    </row>
    <row r="66" spans="1:10">
      <c r="A66" s="1">
        <v>98</v>
      </c>
      <c r="B66" s="1">
        <v>1.7</v>
      </c>
      <c r="C66" s="1">
        <v>1.4</v>
      </c>
      <c r="D66" s="2">
        <f t="shared" si="0"/>
        <v>1.5499999999999998</v>
      </c>
      <c r="E66" s="2">
        <f t="shared" si="1"/>
        <v>10.338499999999998</v>
      </c>
      <c r="F66" s="1">
        <v>150</v>
      </c>
      <c r="G66" s="1">
        <v>1.9</v>
      </c>
      <c r="H66" s="1">
        <v>1.9</v>
      </c>
      <c r="I66" s="2">
        <f t="shared" si="2"/>
        <v>1.9</v>
      </c>
      <c r="J66" s="2">
        <f t="shared" si="3"/>
        <v>12.673</v>
      </c>
    </row>
    <row r="67" spans="1:10">
      <c r="A67" s="1">
        <v>99</v>
      </c>
      <c r="B67" s="1">
        <v>1.5</v>
      </c>
      <c r="C67" s="1">
        <v>1.5</v>
      </c>
      <c r="D67" s="2">
        <f t="shared" si="0"/>
        <v>1.5</v>
      </c>
      <c r="E67" s="2">
        <f t="shared" si="1"/>
        <v>10.004999999999999</v>
      </c>
      <c r="F67" s="1">
        <v>151</v>
      </c>
      <c r="G67" s="1">
        <v>1.6</v>
      </c>
      <c r="H67" s="1">
        <v>1.4</v>
      </c>
      <c r="I67" s="2">
        <f t="shared" si="2"/>
        <v>1.5</v>
      </c>
      <c r="J67" s="2">
        <f t="shared" si="3"/>
        <v>10.004999999999999</v>
      </c>
    </row>
    <row r="68" spans="1:10">
      <c r="A68" s="1">
        <v>100</v>
      </c>
      <c r="B68" s="1">
        <v>2</v>
      </c>
      <c r="C68" s="1">
        <v>2</v>
      </c>
      <c r="D68" s="2">
        <f t="shared" si="0"/>
        <v>2</v>
      </c>
      <c r="E68" s="2">
        <f t="shared" si="1"/>
        <v>13.34</v>
      </c>
      <c r="F68" s="1">
        <v>152</v>
      </c>
      <c r="G68" s="1">
        <v>1.8</v>
      </c>
      <c r="H68" s="1">
        <v>1.5</v>
      </c>
      <c r="I68" s="2">
        <f t="shared" si="2"/>
        <v>1.65</v>
      </c>
      <c r="J68" s="2">
        <f t="shared" si="3"/>
        <v>11.0055</v>
      </c>
    </row>
    <row r="69" spans="1:10">
      <c r="A69" s="1">
        <v>101</v>
      </c>
      <c r="B69" s="1">
        <v>1.6</v>
      </c>
      <c r="C69" s="1">
        <v>1.1000000000000001</v>
      </c>
      <c r="D69" s="2">
        <f t="shared" si="0"/>
        <v>1.35</v>
      </c>
      <c r="E69" s="2">
        <f t="shared" si="1"/>
        <v>9.0045000000000002</v>
      </c>
      <c r="F69" s="1">
        <v>153</v>
      </c>
      <c r="G69" s="1">
        <v>1.7</v>
      </c>
      <c r="H69" s="1">
        <v>1.7</v>
      </c>
      <c r="I69" s="2">
        <f t="shared" si="2"/>
        <v>1.7</v>
      </c>
      <c r="J69" s="2">
        <f t="shared" si="3"/>
        <v>11.339</v>
      </c>
    </row>
    <row r="70" spans="1:10">
      <c r="A70" s="1">
        <v>102</v>
      </c>
      <c r="B70" s="1">
        <v>1.7</v>
      </c>
      <c r="C70" s="1">
        <v>1.4</v>
      </c>
      <c r="D70" s="2">
        <f t="shared" si="0"/>
        <v>1.5499999999999998</v>
      </c>
      <c r="E70" s="2">
        <f t="shared" si="1"/>
        <v>10.338499999999998</v>
      </c>
      <c r="F70" s="1">
        <v>154</v>
      </c>
      <c r="G70" s="1">
        <v>1.5</v>
      </c>
      <c r="H70" s="1">
        <v>1.2</v>
      </c>
      <c r="I70" s="2">
        <f t="shared" si="2"/>
        <v>1.35</v>
      </c>
      <c r="J70" s="2">
        <f t="shared" si="3"/>
        <v>9.0045000000000002</v>
      </c>
    </row>
    <row r="71" spans="1:10">
      <c r="A71" s="1">
        <v>103</v>
      </c>
      <c r="B71" s="1">
        <v>1.8</v>
      </c>
      <c r="C71" s="1">
        <v>1.8</v>
      </c>
      <c r="D71" s="2">
        <f t="shared" si="0"/>
        <v>1.8</v>
      </c>
      <c r="E71" s="2">
        <f t="shared" si="1"/>
        <v>12.006</v>
      </c>
      <c r="F71" s="1">
        <v>155</v>
      </c>
      <c r="G71" s="1">
        <v>1.4</v>
      </c>
      <c r="H71" s="1">
        <v>1.3</v>
      </c>
      <c r="I71" s="2">
        <f t="shared" si="2"/>
        <v>1.35</v>
      </c>
      <c r="J71" s="2">
        <f t="shared" si="3"/>
        <v>9.0045000000000002</v>
      </c>
    </row>
    <row r="72" spans="1:10">
      <c r="A72" s="1">
        <v>104</v>
      </c>
      <c r="B72" s="1">
        <v>1.6</v>
      </c>
      <c r="C72" s="1">
        <v>1.6</v>
      </c>
      <c r="D72" s="2">
        <f t="shared" si="0"/>
        <v>1.6</v>
      </c>
      <c r="E72" s="2">
        <f t="shared" si="1"/>
        <v>10.672000000000001</v>
      </c>
      <c r="F72" s="1">
        <v>156</v>
      </c>
      <c r="G72" s="1">
        <v>1.7</v>
      </c>
      <c r="H72" s="1">
        <v>1.6</v>
      </c>
      <c r="I72" s="2">
        <f t="shared" si="2"/>
        <v>1.65</v>
      </c>
      <c r="J72" s="2">
        <f t="shared" si="3"/>
        <v>11.0055</v>
      </c>
    </row>
    <row r="73" spans="1:10">
      <c r="A73" s="1">
        <v>105</v>
      </c>
      <c r="B73" s="1">
        <v>1.4</v>
      </c>
      <c r="C73" s="1">
        <v>1.2</v>
      </c>
      <c r="D73" s="2">
        <f t="shared" si="0"/>
        <v>1.2999999999999998</v>
      </c>
      <c r="E73" s="2">
        <f t="shared" si="1"/>
        <v>8.6709999999999994</v>
      </c>
      <c r="F73" s="1">
        <v>157</v>
      </c>
      <c r="G73" s="1">
        <v>1.7</v>
      </c>
      <c r="H73" s="1">
        <v>1.1000000000000001</v>
      </c>
      <c r="I73" s="2">
        <f t="shared" si="2"/>
        <v>1.4</v>
      </c>
      <c r="J73" s="2">
        <f t="shared" si="3"/>
        <v>9.3379999999999992</v>
      </c>
    </row>
    <row r="74" spans="1:10">
      <c r="A74" s="1">
        <v>106</v>
      </c>
      <c r="B74" s="1">
        <v>1.7</v>
      </c>
      <c r="C74" s="1">
        <v>1.6</v>
      </c>
      <c r="D74" s="2">
        <f t="shared" si="0"/>
        <v>1.65</v>
      </c>
      <c r="E74" s="2">
        <f t="shared" si="1"/>
        <v>11.0055</v>
      </c>
      <c r="F74" s="1">
        <v>158</v>
      </c>
      <c r="G74" s="1">
        <v>2</v>
      </c>
      <c r="H74" s="1">
        <v>2</v>
      </c>
      <c r="I74" s="2">
        <f t="shared" si="2"/>
        <v>2</v>
      </c>
      <c r="J74" s="2">
        <f t="shared" si="3"/>
        <v>13.34</v>
      </c>
    </row>
    <row r="75" spans="1:10">
      <c r="A75" s="1">
        <v>107</v>
      </c>
      <c r="B75" s="1">
        <v>1.7</v>
      </c>
      <c r="C75" s="1">
        <v>1.5</v>
      </c>
      <c r="D75" s="2">
        <f t="shared" ref="D75:D109" si="4">(B75+C75)/2</f>
        <v>1.6</v>
      </c>
      <c r="E75" s="2">
        <f t="shared" ref="E75:E109" si="5">D75*6.67</f>
        <v>10.672000000000001</v>
      </c>
      <c r="F75" s="1">
        <v>159</v>
      </c>
      <c r="G75" s="1">
        <v>1.5</v>
      </c>
      <c r="H75" s="1">
        <v>1.5</v>
      </c>
      <c r="I75" s="2">
        <f t="shared" ref="I75:I109" si="6">(G75+H75)/2</f>
        <v>1.5</v>
      </c>
      <c r="J75" s="2">
        <f t="shared" ref="J75:J109" si="7">I75*6.67</f>
        <v>10.004999999999999</v>
      </c>
    </row>
    <row r="76" spans="1:10">
      <c r="A76" s="1">
        <v>108</v>
      </c>
      <c r="B76" s="1">
        <v>1.9</v>
      </c>
      <c r="C76" s="1">
        <v>1.9</v>
      </c>
      <c r="D76" s="2">
        <f t="shared" si="4"/>
        <v>1.9</v>
      </c>
      <c r="E76" s="2">
        <f t="shared" si="5"/>
        <v>12.673</v>
      </c>
      <c r="F76" s="1">
        <v>160</v>
      </c>
      <c r="G76" s="1">
        <v>2</v>
      </c>
      <c r="H76" s="1">
        <v>2</v>
      </c>
      <c r="I76" s="2">
        <f t="shared" si="6"/>
        <v>2</v>
      </c>
      <c r="J76" s="2">
        <f t="shared" si="7"/>
        <v>13.34</v>
      </c>
    </row>
    <row r="77" spans="1:10">
      <c r="A77" s="1">
        <v>109</v>
      </c>
      <c r="B77" s="1">
        <v>1.7</v>
      </c>
      <c r="C77" s="1">
        <v>1.7</v>
      </c>
      <c r="D77" s="2">
        <f t="shared" si="4"/>
        <v>1.7</v>
      </c>
      <c r="E77" s="2">
        <f t="shared" si="5"/>
        <v>11.339</v>
      </c>
      <c r="F77" s="1">
        <v>161</v>
      </c>
      <c r="G77" s="1">
        <v>1.7</v>
      </c>
      <c r="H77" s="1">
        <v>1.4</v>
      </c>
      <c r="I77" s="2">
        <f t="shared" si="6"/>
        <v>1.5499999999999998</v>
      </c>
      <c r="J77" s="2">
        <f t="shared" si="7"/>
        <v>10.338499999999998</v>
      </c>
    </row>
    <row r="78" spans="1:10">
      <c r="A78" s="1">
        <v>110</v>
      </c>
      <c r="B78" s="1">
        <v>1.9</v>
      </c>
      <c r="C78" s="1">
        <v>1.9</v>
      </c>
      <c r="D78" s="2">
        <f t="shared" si="4"/>
        <v>1.9</v>
      </c>
      <c r="E78" s="2">
        <f t="shared" si="5"/>
        <v>12.673</v>
      </c>
      <c r="F78" s="1">
        <v>162</v>
      </c>
      <c r="G78" s="1">
        <v>2.5</v>
      </c>
      <c r="H78" s="1">
        <v>2</v>
      </c>
      <c r="I78" s="2">
        <f t="shared" si="6"/>
        <v>2.25</v>
      </c>
      <c r="J78" s="2">
        <f t="shared" si="7"/>
        <v>15.0075</v>
      </c>
    </row>
    <row r="79" spans="1:10">
      <c r="A79" s="1">
        <v>111</v>
      </c>
      <c r="B79" s="1">
        <v>1.3</v>
      </c>
      <c r="C79" s="1">
        <v>1.3</v>
      </c>
      <c r="D79" s="2">
        <f t="shared" si="4"/>
        <v>1.3</v>
      </c>
      <c r="E79" s="2">
        <f t="shared" si="5"/>
        <v>8.6709999999999994</v>
      </c>
      <c r="F79" s="1">
        <v>163</v>
      </c>
      <c r="G79" s="1">
        <v>1.2</v>
      </c>
      <c r="H79" s="1">
        <v>1.1000000000000001</v>
      </c>
      <c r="I79" s="2">
        <f t="shared" si="6"/>
        <v>1.1499999999999999</v>
      </c>
      <c r="J79" s="2">
        <f t="shared" si="7"/>
        <v>7.6704999999999997</v>
      </c>
    </row>
    <row r="80" spans="1:10">
      <c r="A80" s="1">
        <v>112</v>
      </c>
      <c r="B80" s="1">
        <v>1.6</v>
      </c>
      <c r="C80" s="1">
        <v>1.5</v>
      </c>
      <c r="D80" s="2">
        <f t="shared" si="4"/>
        <v>1.55</v>
      </c>
      <c r="E80" s="2">
        <f t="shared" si="5"/>
        <v>10.3385</v>
      </c>
      <c r="F80" s="1">
        <v>164</v>
      </c>
      <c r="G80" s="1">
        <v>1.1000000000000001</v>
      </c>
      <c r="H80" s="1">
        <v>1.1000000000000001</v>
      </c>
      <c r="I80" s="2">
        <f t="shared" si="6"/>
        <v>1.1000000000000001</v>
      </c>
      <c r="J80" s="2">
        <f t="shared" si="7"/>
        <v>7.3370000000000006</v>
      </c>
    </row>
    <row r="81" spans="1:10">
      <c r="A81" s="1">
        <v>113</v>
      </c>
      <c r="B81" s="1">
        <v>1.7</v>
      </c>
      <c r="C81" s="1">
        <v>1.6</v>
      </c>
      <c r="D81" s="2">
        <f t="shared" si="4"/>
        <v>1.65</v>
      </c>
      <c r="E81" s="2">
        <f t="shared" si="5"/>
        <v>11.0055</v>
      </c>
      <c r="F81" s="1">
        <v>165</v>
      </c>
      <c r="G81" s="1">
        <v>1.9</v>
      </c>
      <c r="H81" s="1">
        <v>1.6</v>
      </c>
      <c r="I81" s="2">
        <f t="shared" si="6"/>
        <v>1.75</v>
      </c>
      <c r="J81" s="2">
        <f t="shared" si="7"/>
        <v>11.672499999999999</v>
      </c>
    </row>
    <row r="82" spans="1:10">
      <c r="A82" s="1">
        <v>114</v>
      </c>
      <c r="B82" s="1">
        <v>1.7</v>
      </c>
      <c r="C82" s="1">
        <v>1.5</v>
      </c>
      <c r="D82" s="2">
        <f t="shared" si="4"/>
        <v>1.6</v>
      </c>
      <c r="E82" s="2">
        <f t="shared" si="5"/>
        <v>10.672000000000001</v>
      </c>
      <c r="F82" s="1">
        <v>166</v>
      </c>
      <c r="G82" s="1">
        <v>1.4</v>
      </c>
      <c r="H82" s="1">
        <v>1.3</v>
      </c>
      <c r="I82" s="2">
        <f t="shared" si="6"/>
        <v>1.35</v>
      </c>
      <c r="J82" s="2">
        <f t="shared" si="7"/>
        <v>9.0045000000000002</v>
      </c>
    </row>
    <row r="83" spans="1:10">
      <c r="A83" s="1">
        <v>115</v>
      </c>
      <c r="B83" s="1">
        <v>1.8</v>
      </c>
      <c r="C83" s="1">
        <v>1.8</v>
      </c>
      <c r="D83" s="2">
        <f t="shared" si="4"/>
        <v>1.8</v>
      </c>
      <c r="E83" s="2">
        <f t="shared" si="5"/>
        <v>12.006</v>
      </c>
      <c r="F83" s="1">
        <v>167</v>
      </c>
      <c r="G83" s="1">
        <v>2</v>
      </c>
      <c r="H83" s="1">
        <v>2</v>
      </c>
      <c r="I83" s="2">
        <f t="shared" si="6"/>
        <v>2</v>
      </c>
      <c r="J83" s="2">
        <f t="shared" si="7"/>
        <v>13.34</v>
      </c>
    </row>
    <row r="84" spans="1:10">
      <c r="A84" s="1">
        <v>116</v>
      </c>
      <c r="B84" s="1">
        <v>1.5</v>
      </c>
      <c r="C84" s="1">
        <v>1.4</v>
      </c>
      <c r="D84" s="2">
        <f t="shared" si="4"/>
        <v>1.45</v>
      </c>
      <c r="E84" s="2">
        <f t="shared" si="5"/>
        <v>9.6715</v>
      </c>
      <c r="F84" s="1">
        <v>168</v>
      </c>
      <c r="G84" s="1">
        <v>1.3</v>
      </c>
      <c r="H84" s="1">
        <v>1.1000000000000001</v>
      </c>
      <c r="I84" s="2">
        <f t="shared" si="6"/>
        <v>1.2000000000000002</v>
      </c>
      <c r="J84" s="2">
        <f t="shared" si="7"/>
        <v>8.0040000000000013</v>
      </c>
    </row>
    <row r="85" spans="1:10">
      <c r="A85" s="1">
        <v>117</v>
      </c>
      <c r="B85" s="1">
        <v>1.5</v>
      </c>
      <c r="C85" s="1">
        <v>1.3</v>
      </c>
      <c r="D85" s="2">
        <f t="shared" si="4"/>
        <v>1.4</v>
      </c>
      <c r="E85" s="2">
        <f t="shared" si="5"/>
        <v>9.3379999999999992</v>
      </c>
      <c r="F85" s="1">
        <v>169</v>
      </c>
      <c r="G85" s="1">
        <v>1.7</v>
      </c>
      <c r="H85" s="1">
        <v>1.6</v>
      </c>
      <c r="I85" s="2">
        <f t="shared" si="6"/>
        <v>1.65</v>
      </c>
      <c r="J85" s="2">
        <f t="shared" si="7"/>
        <v>11.0055</v>
      </c>
    </row>
    <row r="86" spans="1:10">
      <c r="A86" s="1">
        <v>118</v>
      </c>
      <c r="B86" s="1">
        <v>1.7</v>
      </c>
      <c r="C86" s="1">
        <v>1.6</v>
      </c>
      <c r="D86" s="2">
        <f t="shared" si="4"/>
        <v>1.65</v>
      </c>
      <c r="E86" s="2">
        <f t="shared" si="5"/>
        <v>11.0055</v>
      </c>
      <c r="F86" s="1">
        <v>170</v>
      </c>
      <c r="G86" s="1">
        <v>1.6</v>
      </c>
      <c r="H86" s="1">
        <v>1.6</v>
      </c>
      <c r="I86" s="2">
        <f t="shared" si="6"/>
        <v>1.6</v>
      </c>
      <c r="J86" s="2">
        <f t="shared" si="7"/>
        <v>10.672000000000001</v>
      </c>
    </row>
    <row r="87" spans="1:10">
      <c r="A87" s="1">
        <v>119</v>
      </c>
      <c r="B87" s="1">
        <v>1.8</v>
      </c>
      <c r="C87" s="1">
        <v>1.8</v>
      </c>
      <c r="D87" s="2">
        <f t="shared" si="4"/>
        <v>1.8</v>
      </c>
      <c r="E87" s="2">
        <f t="shared" si="5"/>
        <v>12.006</v>
      </c>
      <c r="F87" s="1">
        <v>171</v>
      </c>
      <c r="G87" s="1">
        <v>1.4</v>
      </c>
      <c r="H87" s="1">
        <v>1.3</v>
      </c>
      <c r="I87" s="2">
        <f t="shared" si="6"/>
        <v>1.35</v>
      </c>
      <c r="J87" s="2">
        <f t="shared" si="7"/>
        <v>9.0045000000000002</v>
      </c>
    </row>
    <row r="88" spans="1:10">
      <c r="A88" s="1">
        <v>120</v>
      </c>
      <c r="B88" s="1">
        <v>1.6</v>
      </c>
      <c r="C88" s="1">
        <v>1.3</v>
      </c>
      <c r="D88" s="2">
        <f t="shared" si="4"/>
        <v>1.4500000000000002</v>
      </c>
      <c r="E88" s="2">
        <f t="shared" si="5"/>
        <v>9.6715000000000018</v>
      </c>
      <c r="F88" s="1">
        <v>172</v>
      </c>
      <c r="G88" s="1">
        <v>1.3</v>
      </c>
      <c r="H88" s="1">
        <v>1.2</v>
      </c>
      <c r="I88" s="2">
        <f t="shared" si="6"/>
        <v>1.25</v>
      </c>
      <c r="J88" s="2">
        <f t="shared" si="7"/>
        <v>8.3375000000000004</v>
      </c>
    </row>
    <row r="89" spans="1:10">
      <c r="A89" s="1">
        <v>121</v>
      </c>
      <c r="B89" s="1">
        <v>1.8</v>
      </c>
      <c r="C89" s="1">
        <v>1.5</v>
      </c>
      <c r="D89" s="2">
        <f t="shared" si="4"/>
        <v>1.65</v>
      </c>
      <c r="E89" s="2">
        <f t="shared" si="5"/>
        <v>11.0055</v>
      </c>
      <c r="F89" s="1">
        <v>173</v>
      </c>
      <c r="G89" s="1">
        <v>1.9</v>
      </c>
      <c r="H89" s="1">
        <v>1.9</v>
      </c>
      <c r="I89" s="2">
        <f t="shared" si="6"/>
        <v>1.9</v>
      </c>
      <c r="J89" s="2">
        <f t="shared" si="7"/>
        <v>12.673</v>
      </c>
    </row>
    <row r="90" spans="1:10">
      <c r="A90" s="1">
        <v>122</v>
      </c>
      <c r="B90" s="1">
        <v>1.4</v>
      </c>
      <c r="C90" s="1">
        <v>1.3</v>
      </c>
      <c r="D90" s="2">
        <f t="shared" si="4"/>
        <v>1.35</v>
      </c>
      <c r="E90" s="2">
        <f t="shared" si="5"/>
        <v>9.0045000000000002</v>
      </c>
      <c r="F90" s="1">
        <v>174</v>
      </c>
      <c r="G90" s="1">
        <v>1.8</v>
      </c>
      <c r="H90" s="1">
        <v>1.3</v>
      </c>
      <c r="I90" s="2">
        <f t="shared" si="6"/>
        <v>1.55</v>
      </c>
      <c r="J90" s="2">
        <f t="shared" si="7"/>
        <v>10.3385</v>
      </c>
    </row>
    <row r="91" spans="1:10">
      <c r="A91" s="1">
        <v>123</v>
      </c>
      <c r="B91" s="1">
        <v>1.3</v>
      </c>
      <c r="C91" s="1">
        <v>1.3</v>
      </c>
      <c r="D91" s="2">
        <f t="shared" si="4"/>
        <v>1.3</v>
      </c>
      <c r="E91" s="2">
        <f t="shared" si="5"/>
        <v>8.6709999999999994</v>
      </c>
      <c r="F91" s="1">
        <v>175</v>
      </c>
      <c r="G91" s="1">
        <v>1.5</v>
      </c>
      <c r="H91" s="1">
        <v>1.5</v>
      </c>
      <c r="I91" s="2">
        <f t="shared" si="6"/>
        <v>1.5</v>
      </c>
      <c r="J91" s="2">
        <f t="shared" si="7"/>
        <v>10.004999999999999</v>
      </c>
    </row>
    <row r="92" spans="1:10">
      <c r="A92" s="1">
        <v>124</v>
      </c>
      <c r="B92" s="1">
        <v>1.7</v>
      </c>
      <c r="C92" s="1">
        <v>1.6</v>
      </c>
      <c r="D92" s="2">
        <f t="shared" si="4"/>
        <v>1.65</v>
      </c>
      <c r="E92" s="2">
        <f t="shared" si="5"/>
        <v>11.0055</v>
      </c>
      <c r="F92" s="1">
        <v>176</v>
      </c>
      <c r="G92" s="1">
        <v>1.4</v>
      </c>
      <c r="H92" s="1">
        <v>1.2</v>
      </c>
      <c r="I92" s="2">
        <f t="shared" si="6"/>
        <v>1.2999999999999998</v>
      </c>
      <c r="J92" s="2">
        <f t="shared" si="7"/>
        <v>8.6709999999999994</v>
      </c>
    </row>
    <row r="93" spans="1:10">
      <c r="A93" s="1">
        <v>125</v>
      </c>
      <c r="B93" s="1">
        <v>1.3</v>
      </c>
      <c r="C93" s="1">
        <v>1.3</v>
      </c>
      <c r="D93" s="2">
        <f t="shared" si="4"/>
        <v>1.3</v>
      </c>
      <c r="E93" s="2">
        <f t="shared" si="5"/>
        <v>8.6709999999999994</v>
      </c>
      <c r="F93" s="1">
        <v>177</v>
      </c>
      <c r="G93" s="1">
        <v>1.6</v>
      </c>
      <c r="H93" s="1">
        <v>1.5</v>
      </c>
      <c r="I93" s="2">
        <f t="shared" si="6"/>
        <v>1.55</v>
      </c>
      <c r="J93" s="2">
        <f t="shared" si="7"/>
        <v>10.3385</v>
      </c>
    </row>
    <row r="94" spans="1:10">
      <c r="A94" s="1">
        <v>126</v>
      </c>
      <c r="B94" s="1">
        <v>1.5</v>
      </c>
      <c r="C94" s="1">
        <v>1.5</v>
      </c>
      <c r="D94" s="2">
        <f t="shared" si="4"/>
        <v>1.5</v>
      </c>
      <c r="E94" s="2">
        <f t="shared" si="5"/>
        <v>10.004999999999999</v>
      </c>
      <c r="F94" s="1">
        <v>178</v>
      </c>
      <c r="G94" s="1">
        <v>1.6</v>
      </c>
      <c r="H94" s="1">
        <v>1.4</v>
      </c>
      <c r="I94" s="2">
        <f t="shared" si="6"/>
        <v>1.5</v>
      </c>
      <c r="J94" s="2">
        <f t="shared" si="7"/>
        <v>10.004999999999999</v>
      </c>
    </row>
    <row r="95" spans="1:10">
      <c r="A95" s="1">
        <v>127</v>
      </c>
      <c r="B95" s="1">
        <v>1.7</v>
      </c>
      <c r="C95" s="1">
        <v>1.7</v>
      </c>
      <c r="D95" s="2">
        <f t="shared" si="4"/>
        <v>1.7</v>
      </c>
      <c r="E95" s="2">
        <f t="shared" si="5"/>
        <v>11.339</v>
      </c>
      <c r="F95" s="1">
        <v>179</v>
      </c>
      <c r="G95" s="1">
        <v>1.7</v>
      </c>
      <c r="H95" s="1">
        <v>1.3</v>
      </c>
      <c r="I95" s="2">
        <f t="shared" si="6"/>
        <v>1.5</v>
      </c>
      <c r="J95" s="2">
        <f t="shared" si="7"/>
        <v>10.004999999999999</v>
      </c>
    </row>
    <row r="96" spans="1:10">
      <c r="A96" s="1">
        <v>128</v>
      </c>
      <c r="B96" s="1">
        <v>1.5</v>
      </c>
      <c r="C96" s="1">
        <v>1.5</v>
      </c>
      <c r="D96" s="2">
        <f t="shared" si="4"/>
        <v>1.5</v>
      </c>
      <c r="E96" s="2">
        <f t="shared" si="5"/>
        <v>10.004999999999999</v>
      </c>
      <c r="F96" s="1">
        <v>180</v>
      </c>
      <c r="G96" s="1">
        <v>1.7</v>
      </c>
      <c r="H96" s="1">
        <v>1.4</v>
      </c>
      <c r="I96" s="2">
        <f t="shared" si="6"/>
        <v>1.5499999999999998</v>
      </c>
      <c r="J96" s="2">
        <f t="shared" si="7"/>
        <v>10.338499999999998</v>
      </c>
    </row>
    <row r="97" spans="1:10">
      <c r="A97" s="1">
        <v>129</v>
      </c>
      <c r="B97" s="1">
        <v>1.8</v>
      </c>
      <c r="C97" s="1">
        <v>1.6</v>
      </c>
      <c r="D97" s="2">
        <f t="shared" si="4"/>
        <v>1.7000000000000002</v>
      </c>
      <c r="E97" s="2">
        <f t="shared" si="5"/>
        <v>11.339</v>
      </c>
      <c r="F97" s="1">
        <v>181</v>
      </c>
      <c r="G97" s="1">
        <v>2</v>
      </c>
      <c r="H97" s="1">
        <v>2</v>
      </c>
      <c r="I97" s="2">
        <f t="shared" si="6"/>
        <v>2</v>
      </c>
      <c r="J97" s="2">
        <f t="shared" si="7"/>
        <v>13.34</v>
      </c>
    </row>
    <row r="98" spans="1:10">
      <c r="A98" s="1">
        <v>130</v>
      </c>
      <c r="B98" s="1">
        <v>1.4</v>
      </c>
      <c r="C98" s="1">
        <v>1.1000000000000001</v>
      </c>
      <c r="D98" s="2">
        <f t="shared" si="4"/>
        <v>1.25</v>
      </c>
      <c r="E98" s="2">
        <f t="shared" si="5"/>
        <v>8.3375000000000004</v>
      </c>
      <c r="F98" s="1">
        <v>182</v>
      </c>
      <c r="G98" s="1">
        <v>1.4</v>
      </c>
      <c r="H98" s="1">
        <v>1</v>
      </c>
      <c r="I98" s="2">
        <f t="shared" si="6"/>
        <v>1.2</v>
      </c>
      <c r="J98" s="2">
        <f t="shared" si="7"/>
        <v>8.0039999999999996</v>
      </c>
    </row>
    <row r="99" spans="1:10">
      <c r="A99" s="1">
        <v>131</v>
      </c>
      <c r="B99" s="1">
        <v>1.5</v>
      </c>
      <c r="C99" s="1">
        <v>1.5</v>
      </c>
      <c r="D99" s="2">
        <f t="shared" si="4"/>
        <v>1.5</v>
      </c>
      <c r="E99" s="2">
        <f t="shared" si="5"/>
        <v>10.004999999999999</v>
      </c>
      <c r="F99" s="1">
        <v>183</v>
      </c>
      <c r="G99" s="1">
        <v>1.9</v>
      </c>
      <c r="H99" s="1">
        <v>1.8</v>
      </c>
      <c r="I99" s="2">
        <f t="shared" si="6"/>
        <v>1.85</v>
      </c>
      <c r="J99" s="2">
        <f t="shared" si="7"/>
        <v>12.339500000000001</v>
      </c>
    </row>
    <row r="100" spans="1:10">
      <c r="A100" s="1">
        <v>132</v>
      </c>
      <c r="B100" s="1">
        <v>2</v>
      </c>
      <c r="C100" s="1">
        <v>1.9</v>
      </c>
      <c r="D100" s="2">
        <f t="shared" si="4"/>
        <v>1.95</v>
      </c>
      <c r="E100" s="2">
        <f t="shared" si="5"/>
        <v>13.006499999999999</v>
      </c>
      <c r="F100" s="1">
        <v>184</v>
      </c>
      <c r="G100" s="1">
        <v>1.8</v>
      </c>
      <c r="H100" s="1">
        <v>1.5</v>
      </c>
      <c r="I100" s="2">
        <f t="shared" si="6"/>
        <v>1.65</v>
      </c>
      <c r="J100" s="2">
        <f t="shared" si="7"/>
        <v>11.0055</v>
      </c>
    </row>
    <row r="101" spans="1:10">
      <c r="A101" s="1">
        <v>133</v>
      </c>
      <c r="B101" s="1">
        <v>2</v>
      </c>
      <c r="C101" s="1">
        <v>1.9</v>
      </c>
      <c r="D101" s="2">
        <f t="shared" si="4"/>
        <v>1.95</v>
      </c>
      <c r="E101" s="2">
        <f t="shared" si="5"/>
        <v>13.006499999999999</v>
      </c>
      <c r="F101" s="1">
        <v>185</v>
      </c>
      <c r="G101" s="1">
        <v>2.1</v>
      </c>
      <c r="H101" s="1">
        <v>1.5</v>
      </c>
      <c r="I101" s="2">
        <v>1.3</v>
      </c>
      <c r="J101" s="2">
        <f t="shared" si="7"/>
        <v>8.6709999999999994</v>
      </c>
    </row>
    <row r="102" spans="1:10">
      <c r="A102" s="1">
        <v>134</v>
      </c>
      <c r="B102" s="1">
        <v>1.8</v>
      </c>
      <c r="C102" s="1">
        <v>1.4</v>
      </c>
      <c r="D102" s="2">
        <f t="shared" si="4"/>
        <v>1.6</v>
      </c>
      <c r="E102" s="2">
        <f t="shared" si="5"/>
        <v>10.672000000000001</v>
      </c>
      <c r="F102" s="1">
        <v>186</v>
      </c>
      <c r="G102" s="1">
        <v>2.4</v>
      </c>
      <c r="H102" s="1">
        <v>2.2000000000000002</v>
      </c>
      <c r="I102" s="2">
        <f t="shared" si="6"/>
        <v>2.2999999999999998</v>
      </c>
      <c r="J102" s="2">
        <f t="shared" si="7"/>
        <v>15.340999999999999</v>
      </c>
    </row>
    <row r="103" spans="1:10">
      <c r="A103" s="1">
        <v>187</v>
      </c>
      <c r="B103" s="1">
        <v>1.9</v>
      </c>
      <c r="C103" s="1">
        <v>1.8</v>
      </c>
      <c r="D103" s="2">
        <f t="shared" si="4"/>
        <v>1.85</v>
      </c>
      <c r="E103" s="2">
        <f t="shared" si="5"/>
        <v>12.339500000000001</v>
      </c>
      <c r="F103" s="1">
        <v>194</v>
      </c>
      <c r="G103" s="1">
        <v>2</v>
      </c>
      <c r="H103" s="1">
        <v>1.5</v>
      </c>
      <c r="I103" s="2">
        <f t="shared" si="6"/>
        <v>1.75</v>
      </c>
      <c r="J103" s="2">
        <f t="shared" si="7"/>
        <v>11.672499999999999</v>
      </c>
    </row>
    <row r="104" spans="1:10">
      <c r="A104" s="1">
        <v>188</v>
      </c>
      <c r="B104" s="1">
        <v>1.4</v>
      </c>
      <c r="C104" s="1">
        <v>1.1000000000000001</v>
      </c>
      <c r="D104" s="2">
        <f t="shared" si="4"/>
        <v>1.25</v>
      </c>
      <c r="E104" s="2">
        <f t="shared" si="5"/>
        <v>8.3375000000000004</v>
      </c>
      <c r="F104" s="1">
        <v>195</v>
      </c>
      <c r="G104" s="1">
        <v>2.5</v>
      </c>
      <c r="H104" s="1">
        <v>2.5</v>
      </c>
      <c r="I104" s="2">
        <f t="shared" si="6"/>
        <v>2.5</v>
      </c>
      <c r="J104" s="2">
        <f t="shared" si="7"/>
        <v>16.675000000000001</v>
      </c>
    </row>
    <row r="105" spans="1:10">
      <c r="A105" s="1">
        <v>189</v>
      </c>
      <c r="B105" s="1">
        <v>1.6</v>
      </c>
      <c r="C105" s="1">
        <v>1.4</v>
      </c>
      <c r="D105" s="2">
        <f t="shared" si="4"/>
        <v>1.5</v>
      </c>
      <c r="E105" s="2">
        <f t="shared" si="5"/>
        <v>10.004999999999999</v>
      </c>
      <c r="F105" s="1">
        <v>196</v>
      </c>
      <c r="G105" s="1">
        <v>1.5</v>
      </c>
      <c r="H105" s="1">
        <v>1.1000000000000001</v>
      </c>
      <c r="I105" s="2">
        <f t="shared" si="6"/>
        <v>1.3</v>
      </c>
      <c r="J105" s="2">
        <f t="shared" si="7"/>
        <v>8.6709999999999994</v>
      </c>
    </row>
    <row r="106" spans="1:10">
      <c r="A106" s="1">
        <v>190</v>
      </c>
      <c r="B106" s="1">
        <v>1.8</v>
      </c>
      <c r="C106" s="1">
        <v>1.8</v>
      </c>
      <c r="D106" s="2">
        <f t="shared" si="4"/>
        <v>1.8</v>
      </c>
      <c r="E106" s="2">
        <f t="shared" si="5"/>
        <v>12.006</v>
      </c>
      <c r="F106" s="1">
        <v>197</v>
      </c>
      <c r="G106" s="1">
        <v>2</v>
      </c>
      <c r="H106" s="1">
        <v>2</v>
      </c>
      <c r="I106" s="2">
        <f t="shared" si="6"/>
        <v>2</v>
      </c>
      <c r="J106" s="2">
        <f t="shared" si="7"/>
        <v>13.34</v>
      </c>
    </row>
    <row r="107" spans="1:10">
      <c r="A107" s="1">
        <v>191</v>
      </c>
      <c r="B107" s="1">
        <v>1.4</v>
      </c>
      <c r="C107" s="1">
        <v>1.3</v>
      </c>
      <c r="D107" s="2">
        <f t="shared" si="4"/>
        <v>1.35</v>
      </c>
      <c r="E107" s="2">
        <f t="shared" si="5"/>
        <v>9.0045000000000002</v>
      </c>
      <c r="F107" s="1">
        <v>198</v>
      </c>
      <c r="G107" s="1">
        <v>1.2</v>
      </c>
      <c r="H107" s="1">
        <v>1.2</v>
      </c>
      <c r="I107" s="2">
        <f t="shared" si="6"/>
        <v>1.2</v>
      </c>
      <c r="J107" s="2">
        <f t="shared" si="7"/>
        <v>8.0039999999999996</v>
      </c>
    </row>
    <row r="108" spans="1:10">
      <c r="A108" s="1">
        <v>192</v>
      </c>
      <c r="B108" s="1">
        <v>1.3</v>
      </c>
      <c r="C108" s="1">
        <v>1.2</v>
      </c>
      <c r="D108" s="2">
        <f t="shared" si="4"/>
        <v>1.25</v>
      </c>
      <c r="E108" s="2">
        <f t="shared" si="5"/>
        <v>8.3375000000000004</v>
      </c>
      <c r="F108" s="1">
        <v>199</v>
      </c>
      <c r="G108" s="1">
        <v>1.6</v>
      </c>
      <c r="H108" s="1">
        <v>1.6</v>
      </c>
      <c r="I108" s="2">
        <f t="shared" si="6"/>
        <v>1.6</v>
      </c>
      <c r="J108" s="2">
        <f t="shared" si="7"/>
        <v>10.672000000000001</v>
      </c>
    </row>
    <row r="109" spans="1:10">
      <c r="A109" s="1">
        <v>193</v>
      </c>
      <c r="B109" s="1">
        <v>1.7</v>
      </c>
      <c r="C109" s="1">
        <v>1.5</v>
      </c>
      <c r="D109" s="2">
        <f t="shared" si="4"/>
        <v>1.6</v>
      </c>
      <c r="E109" s="2">
        <f t="shared" si="5"/>
        <v>10.672000000000001</v>
      </c>
      <c r="F109" s="1">
        <v>200</v>
      </c>
      <c r="G109" s="1">
        <v>1.3</v>
      </c>
      <c r="H109" s="1">
        <v>1.3</v>
      </c>
      <c r="I109" s="2">
        <f t="shared" si="6"/>
        <v>1.3</v>
      </c>
      <c r="J109" s="2">
        <f t="shared" si="7"/>
        <v>8.6709999999999994</v>
      </c>
    </row>
    <row r="110" spans="1:10">
      <c r="E110" s="18">
        <f>SUM(E10:E109)</f>
        <v>1080.5400000000006</v>
      </c>
      <c r="J110" s="18">
        <f>SUM(J10:J109)</f>
        <v>1058.1955</v>
      </c>
    </row>
  </sheetData>
  <mergeCells count="13">
    <mergeCell ref="I3:J4"/>
    <mergeCell ref="C4:D4"/>
    <mergeCell ref="E4:F4"/>
    <mergeCell ref="I5:J5"/>
    <mergeCell ref="A5:B5"/>
    <mergeCell ref="C5:D5"/>
    <mergeCell ref="E5:F5"/>
    <mergeCell ref="G5:H5"/>
    <mergeCell ref="A1:J1"/>
    <mergeCell ref="A2:J2"/>
    <mergeCell ref="A3:B4"/>
    <mergeCell ref="C3:F3"/>
    <mergeCell ref="G3:H4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P110"/>
  <sheetViews>
    <sheetView zoomScale="90" zoomScaleNormal="90" workbookViewId="0">
      <selection activeCell="H7" sqref="H7"/>
    </sheetView>
  </sheetViews>
  <sheetFormatPr defaultRowHeight="15"/>
  <cols>
    <col min="1" max="10" width="8.28515625" customWidth="1"/>
  </cols>
  <sheetData>
    <row r="1" spans="1:16" ht="15.75" thickBot="1">
      <c r="A1" s="48" t="s">
        <v>169</v>
      </c>
      <c r="B1" s="48"/>
      <c r="C1" s="48"/>
      <c r="D1" s="48"/>
      <c r="E1" s="48"/>
      <c r="F1" s="48"/>
      <c r="G1" s="48"/>
      <c r="H1" s="48"/>
      <c r="I1" s="48"/>
      <c r="J1" s="48"/>
    </row>
    <row r="2" spans="1:16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  <c r="L2" s="1" t="s">
        <v>38</v>
      </c>
      <c r="M2" s="1">
        <v>0.5</v>
      </c>
      <c r="O2" t="s">
        <v>49</v>
      </c>
      <c r="P2" t="s">
        <v>50</v>
      </c>
    </row>
    <row r="3" spans="1:16" ht="15.75" customHeight="1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30.5</v>
      </c>
      <c r="O3">
        <f>B7/(B7+D7+F7+H7+J7)</f>
        <v>1.4E-2</v>
      </c>
      <c r="P3">
        <f>O3*LN(O3)</f>
        <v>-5.9761771291136308E-2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69</v>
      </c>
      <c r="O4">
        <f>D7/(B7+D7+F7+H7+J7)</f>
        <v>2.3999999999999997E-2</v>
      </c>
      <c r="P4">
        <f>O4*LN(O4)</f>
        <v>-8.9512834767220578E-2</v>
      </c>
    </row>
    <row r="5" spans="1:16">
      <c r="A5" s="46">
        <v>3</v>
      </c>
      <c r="B5" s="46"/>
      <c r="C5" s="47">
        <v>5</v>
      </c>
      <c r="D5" s="47"/>
      <c r="E5" s="47">
        <v>106</v>
      </c>
      <c r="F5" s="47"/>
      <c r="G5" s="45">
        <v>7</v>
      </c>
      <c r="H5" s="45"/>
      <c r="I5" s="45">
        <v>91</v>
      </c>
      <c r="J5" s="45"/>
      <c r="L5" s="1" t="s">
        <v>35</v>
      </c>
      <c r="M5" s="1">
        <f>(E110+J110)/200</f>
        <v>10.813737500000004</v>
      </c>
      <c r="O5">
        <f>F7/(B7+D7+F7+H7+J7)</f>
        <v>0.5</v>
      </c>
      <c r="P5">
        <f>O5*LN(O5)</f>
        <v>-0.34657359027997264</v>
      </c>
    </row>
    <row r="6" spans="1:16" ht="15.75" thickBot="1">
      <c r="A6" s="21" t="s">
        <v>7</v>
      </c>
      <c r="B6" s="22" t="s">
        <v>8</v>
      </c>
      <c r="C6" s="23" t="s">
        <v>7</v>
      </c>
      <c r="D6" s="24" t="s">
        <v>8</v>
      </c>
      <c r="E6" s="22" t="s">
        <v>7</v>
      </c>
      <c r="F6" s="22" t="s">
        <v>8</v>
      </c>
      <c r="G6" s="22" t="s">
        <v>7</v>
      </c>
      <c r="H6" s="22" t="s">
        <v>8</v>
      </c>
      <c r="I6" s="22" t="s">
        <v>7</v>
      </c>
      <c r="J6" s="23" t="s">
        <v>8</v>
      </c>
      <c r="L6" s="1" t="s">
        <v>36</v>
      </c>
      <c r="M6" s="1">
        <v>2.68</v>
      </c>
      <c r="O6">
        <f>H7/(B7+D7+F7+H7+J7)</f>
        <v>3.3000000000000002E-2</v>
      </c>
      <c r="P6">
        <f>O6*LN(O6)</f>
        <v>-0.11257117467801667</v>
      </c>
    </row>
    <row r="7" spans="1:16">
      <c r="A7" s="2">
        <v>1.4</v>
      </c>
      <c r="B7" s="2">
        <f>4.9*1.4/100</f>
        <v>6.8600000000000008E-2</v>
      </c>
      <c r="C7" s="2">
        <v>2.4</v>
      </c>
      <c r="D7" s="2">
        <f>4.9*2.4/100</f>
        <v>0.1176</v>
      </c>
      <c r="E7" s="2">
        <v>50</v>
      </c>
      <c r="F7" s="2">
        <f>4.9*50/100</f>
        <v>2.4500000000000002</v>
      </c>
      <c r="G7" s="2">
        <v>3.3</v>
      </c>
      <c r="H7" s="2">
        <f>4.9*3.3/100</f>
        <v>0.16170000000000001</v>
      </c>
      <c r="I7" s="2">
        <v>42.9</v>
      </c>
      <c r="J7" s="2">
        <f>4.9*42.9/100</f>
        <v>2.1021000000000001</v>
      </c>
      <c r="L7" s="1" t="s">
        <v>37</v>
      </c>
      <c r="M7" s="1">
        <v>13.13</v>
      </c>
      <c r="O7">
        <f>J7/(B7+D7+F7+H7+J7)</f>
        <v>0.42899999999999999</v>
      </c>
      <c r="P7">
        <f>O7*LN(O7)</f>
        <v>-0.36306199646321752</v>
      </c>
    </row>
    <row r="8" spans="1:16" ht="15.75" thickBot="1">
      <c r="A8" t="s">
        <v>9</v>
      </c>
      <c r="L8" s="31" t="s">
        <v>41</v>
      </c>
      <c r="M8" s="1">
        <f>(F7*D7)/((J7+H7)*B7)</f>
        <v>1.8552875695732831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1.1645021645021645</v>
      </c>
    </row>
    <row r="10" spans="1:16">
      <c r="A10" s="2">
        <v>1</v>
      </c>
      <c r="B10" s="2">
        <v>1.8</v>
      </c>
      <c r="C10" s="2">
        <v>1.7</v>
      </c>
      <c r="D10" s="2">
        <f>(B10+C10)/2</f>
        <v>1.75</v>
      </c>
      <c r="E10" s="2">
        <f>D10*6.67</f>
        <v>11.672499999999999</v>
      </c>
      <c r="F10" s="2">
        <v>101</v>
      </c>
      <c r="G10" s="2">
        <v>1.7</v>
      </c>
      <c r="H10" s="2">
        <v>1.7</v>
      </c>
      <c r="I10" s="2">
        <f>(G10+H10)/2</f>
        <v>1.7</v>
      </c>
      <c r="J10" s="2">
        <f>I10*6.67</f>
        <v>11.339</v>
      </c>
      <c r="L10" s="31" t="s">
        <v>43</v>
      </c>
      <c r="M10" s="1">
        <f>J7/F7</f>
        <v>0.85799999999999998</v>
      </c>
    </row>
    <row r="11" spans="1:16">
      <c r="A11" s="2">
        <v>2</v>
      </c>
      <c r="B11" s="1">
        <v>1.9</v>
      </c>
      <c r="C11" s="1">
        <v>1.8</v>
      </c>
      <c r="D11" s="2">
        <f t="shared" ref="D11:D74" si="0">(B11+C11)/2</f>
        <v>1.85</v>
      </c>
      <c r="E11" s="2">
        <f t="shared" ref="E11:E74" si="1">D11*6.67</f>
        <v>12.339500000000001</v>
      </c>
      <c r="F11" s="2">
        <v>102</v>
      </c>
      <c r="G11" s="1">
        <v>1.9</v>
      </c>
      <c r="H11" s="1">
        <v>1.4</v>
      </c>
      <c r="I11" s="2">
        <f t="shared" ref="I11:I74" si="2">(G11+H11)/2</f>
        <v>1.65</v>
      </c>
      <c r="J11" s="2">
        <f t="shared" ref="J11:J74" si="3">I11*6.67</f>
        <v>11.0055</v>
      </c>
      <c r="L11" s="31" t="s">
        <v>44</v>
      </c>
      <c r="M11" s="1">
        <f>(D7+F7)/J7</f>
        <v>1.2214452214452214</v>
      </c>
    </row>
    <row r="12" spans="1:16">
      <c r="A12" s="2">
        <v>3</v>
      </c>
      <c r="B12" s="1">
        <v>1.6</v>
      </c>
      <c r="C12" s="1">
        <v>1.3</v>
      </c>
      <c r="D12" s="2">
        <f t="shared" si="0"/>
        <v>1.4500000000000002</v>
      </c>
      <c r="E12" s="2">
        <f t="shared" si="1"/>
        <v>9.6715000000000018</v>
      </c>
      <c r="F12" s="2">
        <v>103</v>
      </c>
      <c r="G12" s="1">
        <v>2</v>
      </c>
      <c r="H12" s="1">
        <v>2</v>
      </c>
      <c r="I12" s="2">
        <f t="shared" si="2"/>
        <v>2</v>
      </c>
      <c r="J12" s="2">
        <f t="shared" si="3"/>
        <v>13.34</v>
      </c>
      <c r="L12" s="31" t="s">
        <v>45</v>
      </c>
      <c r="M12" s="1">
        <f>(D7+F7)/H7</f>
        <v>15.878787878787879</v>
      </c>
    </row>
    <row r="13" spans="1:16">
      <c r="A13" s="2">
        <v>4</v>
      </c>
      <c r="B13" s="1">
        <v>1.7</v>
      </c>
      <c r="C13" s="1">
        <v>1.7</v>
      </c>
      <c r="D13" s="2">
        <f t="shared" si="0"/>
        <v>1.7</v>
      </c>
      <c r="E13" s="2">
        <f t="shared" si="1"/>
        <v>11.339</v>
      </c>
      <c r="F13" s="2">
        <v>104</v>
      </c>
      <c r="G13" s="1">
        <v>1.6</v>
      </c>
      <c r="H13" s="1">
        <v>1.6</v>
      </c>
      <c r="I13" s="2">
        <f t="shared" si="2"/>
        <v>1.6</v>
      </c>
      <c r="J13" s="2">
        <f t="shared" si="3"/>
        <v>10.672000000000001</v>
      </c>
      <c r="L13" s="31" t="s">
        <v>46</v>
      </c>
      <c r="M13" s="1">
        <f>J7/H7</f>
        <v>13</v>
      </c>
    </row>
    <row r="14" spans="1:16">
      <c r="A14" s="2">
        <v>5</v>
      </c>
      <c r="B14" s="1">
        <v>1.5</v>
      </c>
      <c r="C14" s="1">
        <v>1.3</v>
      </c>
      <c r="D14" s="2">
        <f t="shared" si="0"/>
        <v>1.4</v>
      </c>
      <c r="E14" s="2">
        <f t="shared" si="1"/>
        <v>9.3379999999999992</v>
      </c>
      <c r="F14" s="2">
        <v>105</v>
      </c>
      <c r="G14" s="1">
        <v>1.5</v>
      </c>
      <c r="H14" s="1">
        <v>1.4</v>
      </c>
      <c r="I14" s="2">
        <f t="shared" si="2"/>
        <v>1.45</v>
      </c>
      <c r="J14" s="2">
        <f t="shared" si="3"/>
        <v>9.6715</v>
      </c>
      <c r="L14" s="31" t="s">
        <v>47</v>
      </c>
      <c r="M14" s="1">
        <f>J7/B7</f>
        <v>30.642857142857139</v>
      </c>
    </row>
    <row r="15" spans="1:16">
      <c r="A15" s="2">
        <v>6</v>
      </c>
      <c r="B15" s="1">
        <v>2</v>
      </c>
      <c r="C15" s="1">
        <v>1.9</v>
      </c>
      <c r="D15" s="2">
        <f t="shared" si="0"/>
        <v>1.95</v>
      </c>
      <c r="E15" s="2">
        <f t="shared" si="1"/>
        <v>13.006499999999999</v>
      </c>
      <c r="F15" s="2">
        <v>106</v>
      </c>
      <c r="G15" s="1">
        <v>1.9</v>
      </c>
      <c r="H15" s="1">
        <v>1.7</v>
      </c>
      <c r="I15" s="2">
        <f t="shared" si="2"/>
        <v>1.7999999999999998</v>
      </c>
      <c r="J15" s="2">
        <f t="shared" si="3"/>
        <v>12.005999999999998</v>
      </c>
      <c r="L15" s="31" t="s">
        <v>48</v>
      </c>
      <c r="M15" s="1">
        <f>SUM(P3:P7)</f>
        <v>-0.97148136747956371</v>
      </c>
    </row>
    <row r="16" spans="1:16">
      <c r="A16" s="2">
        <v>7</v>
      </c>
      <c r="B16" s="1">
        <v>1</v>
      </c>
      <c r="C16" s="1">
        <v>1</v>
      </c>
      <c r="D16" s="2">
        <f t="shared" si="0"/>
        <v>1</v>
      </c>
      <c r="E16" s="2">
        <f t="shared" si="1"/>
        <v>6.67</v>
      </c>
      <c r="F16" s="2">
        <v>107</v>
      </c>
      <c r="G16" s="1">
        <v>1.4</v>
      </c>
      <c r="H16" s="1">
        <v>1.3</v>
      </c>
      <c r="I16" s="2">
        <f t="shared" si="2"/>
        <v>1.35</v>
      </c>
      <c r="J16" s="2">
        <f t="shared" si="3"/>
        <v>9.0045000000000002</v>
      </c>
    </row>
    <row r="17" spans="1:10">
      <c r="A17" s="2">
        <v>8</v>
      </c>
      <c r="B17" s="1">
        <v>1.3</v>
      </c>
      <c r="C17" s="1">
        <v>1.2</v>
      </c>
      <c r="D17" s="2">
        <f t="shared" si="0"/>
        <v>1.25</v>
      </c>
      <c r="E17" s="2">
        <f t="shared" si="1"/>
        <v>8.3375000000000004</v>
      </c>
      <c r="F17" s="2">
        <v>108</v>
      </c>
      <c r="G17" s="1">
        <v>1.6</v>
      </c>
      <c r="H17" s="1">
        <v>1.5</v>
      </c>
      <c r="I17" s="2">
        <f t="shared" si="2"/>
        <v>1.55</v>
      </c>
      <c r="J17" s="2">
        <f t="shared" si="3"/>
        <v>10.3385</v>
      </c>
    </row>
    <row r="18" spans="1:10">
      <c r="A18" s="2">
        <v>9</v>
      </c>
      <c r="B18" s="1">
        <v>1.6</v>
      </c>
      <c r="C18" s="1">
        <v>1.6</v>
      </c>
      <c r="D18" s="2">
        <f t="shared" si="0"/>
        <v>1.6</v>
      </c>
      <c r="E18" s="2">
        <f t="shared" si="1"/>
        <v>10.672000000000001</v>
      </c>
      <c r="F18" s="2">
        <v>109</v>
      </c>
      <c r="G18" s="1">
        <v>1.5</v>
      </c>
      <c r="H18" s="1">
        <v>1.5</v>
      </c>
      <c r="I18" s="2">
        <f t="shared" si="2"/>
        <v>1.5</v>
      </c>
      <c r="J18" s="2">
        <f t="shared" si="3"/>
        <v>10.004999999999999</v>
      </c>
    </row>
    <row r="19" spans="1:10">
      <c r="A19" s="2">
        <v>10</v>
      </c>
      <c r="B19" s="1">
        <v>2</v>
      </c>
      <c r="C19" s="1">
        <v>2</v>
      </c>
      <c r="D19" s="2">
        <f t="shared" si="0"/>
        <v>2</v>
      </c>
      <c r="E19" s="2">
        <f t="shared" si="1"/>
        <v>13.34</v>
      </c>
      <c r="F19" s="2">
        <v>110</v>
      </c>
      <c r="G19" s="1">
        <v>1.4</v>
      </c>
      <c r="H19" s="1">
        <v>1.3</v>
      </c>
      <c r="I19" s="2">
        <f t="shared" si="2"/>
        <v>1.35</v>
      </c>
      <c r="J19" s="2">
        <f t="shared" si="3"/>
        <v>9.0045000000000002</v>
      </c>
    </row>
    <row r="20" spans="1:10">
      <c r="A20" s="2">
        <v>11</v>
      </c>
      <c r="B20" s="1">
        <v>2</v>
      </c>
      <c r="C20" s="1">
        <v>2</v>
      </c>
      <c r="D20" s="2">
        <f t="shared" si="0"/>
        <v>2</v>
      </c>
      <c r="E20" s="2">
        <f t="shared" si="1"/>
        <v>13.34</v>
      </c>
      <c r="F20" s="2">
        <v>111</v>
      </c>
      <c r="G20" s="1">
        <v>1.9</v>
      </c>
      <c r="H20" s="1">
        <v>1.6</v>
      </c>
      <c r="I20" s="2">
        <f t="shared" si="2"/>
        <v>1.75</v>
      </c>
      <c r="J20" s="2">
        <f t="shared" si="3"/>
        <v>11.672499999999999</v>
      </c>
    </row>
    <row r="21" spans="1:10">
      <c r="A21" s="2">
        <v>12</v>
      </c>
      <c r="B21" s="1">
        <v>1.4</v>
      </c>
      <c r="C21" s="1">
        <v>1.4</v>
      </c>
      <c r="D21" s="2">
        <f t="shared" si="0"/>
        <v>1.4</v>
      </c>
      <c r="E21" s="2">
        <f t="shared" si="1"/>
        <v>9.3379999999999992</v>
      </c>
      <c r="F21" s="2">
        <v>112</v>
      </c>
      <c r="G21" s="1">
        <v>1.7</v>
      </c>
      <c r="H21" s="1">
        <v>1.5</v>
      </c>
      <c r="I21" s="2">
        <f t="shared" si="2"/>
        <v>1.6</v>
      </c>
      <c r="J21" s="2">
        <f t="shared" si="3"/>
        <v>10.672000000000001</v>
      </c>
    </row>
    <row r="22" spans="1:10">
      <c r="A22" s="2">
        <v>13</v>
      </c>
      <c r="B22" s="1">
        <v>1.8</v>
      </c>
      <c r="C22" s="1">
        <v>1.6</v>
      </c>
      <c r="D22" s="2">
        <f t="shared" si="0"/>
        <v>1.7000000000000002</v>
      </c>
      <c r="E22" s="2">
        <f t="shared" si="1"/>
        <v>11.339</v>
      </c>
      <c r="F22" s="2">
        <v>113</v>
      </c>
      <c r="G22" s="1">
        <v>1.6</v>
      </c>
      <c r="H22" s="1">
        <v>1.6</v>
      </c>
      <c r="I22" s="2">
        <f t="shared" si="2"/>
        <v>1.6</v>
      </c>
      <c r="J22" s="2">
        <f t="shared" si="3"/>
        <v>10.672000000000001</v>
      </c>
    </row>
    <row r="23" spans="1:10">
      <c r="A23" s="2">
        <v>14</v>
      </c>
      <c r="B23" s="1">
        <v>1.7</v>
      </c>
      <c r="C23" s="1">
        <v>1.5</v>
      </c>
      <c r="D23" s="2">
        <f t="shared" si="0"/>
        <v>1.6</v>
      </c>
      <c r="E23" s="2">
        <f t="shared" si="1"/>
        <v>10.672000000000001</v>
      </c>
      <c r="F23" s="2">
        <v>114</v>
      </c>
      <c r="G23" s="1">
        <v>1.8</v>
      </c>
      <c r="H23" s="1">
        <v>1.6</v>
      </c>
      <c r="I23" s="2">
        <f t="shared" si="2"/>
        <v>1.7000000000000002</v>
      </c>
      <c r="J23" s="2">
        <f t="shared" si="3"/>
        <v>11.339</v>
      </c>
    </row>
    <row r="24" spans="1:10">
      <c r="A24" s="2">
        <v>15</v>
      </c>
      <c r="B24" s="1">
        <v>2</v>
      </c>
      <c r="C24" s="1">
        <v>2</v>
      </c>
      <c r="D24" s="2">
        <f t="shared" si="0"/>
        <v>2</v>
      </c>
      <c r="E24" s="2">
        <f t="shared" si="1"/>
        <v>13.34</v>
      </c>
      <c r="F24" s="2">
        <v>115</v>
      </c>
      <c r="G24" s="1">
        <v>1.4</v>
      </c>
      <c r="H24" s="1">
        <v>1.3</v>
      </c>
      <c r="I24" s="2">
        <f t="shared" si="2"/>
        <v>1.35</v>
      </c>
      <c r="J24" s="2">
        <f t="shared" si="3"/>
        <v>9.0045000000000002</v>
      </c>
    </row>
    <row r="25" spans="1:10">
      <c r="A25" s="2">
        <v>16</v>
      </c>
      <c r="B25" s="1">
        <v>1.7</v>
      </c>
      <c r="C25" s="1">
        <v>1.5</v>
      </c>
      <c r="D25" s="2">
        <f t="shared" si="0"/>
        <v>1.6</v>
      </c>
      <c r="E25" s="2">
        <f t="shared" si="1"/>
        <v>10.672000000000001</v>
      </c>
      <c r="F25" s="2">
        <v>116</v>
      </c>
      <c r="G25" s="1">
        <v>1.9</v>
      </c>
      <c r="H25" s="1">
        <v>1.7</v>
      </c>
      <c r="I25" s="2">
        <f t="shared" si="2"/>
        <v>1.7999999999999998</v>
      </c>
      <c r="J25" s="2">
        <f t="shared" si="3"/>
        <v>12.005999999999998</v>
      </c>
    </row>
    <row r="26" spans="1:10">
      <c r="A26" s="2">
        <v>17</v>
      </c>
      <c r="B26" s="1">
        <v>2</v>
      </c>
      <c r="C26" s="1">
        <v>1.5</v>
      </c>
      <c r="D26" s="2">
        <f t="shared" si="0"/>
        <v>1.75</v>
      </c>
      <c r="E26" s="2">
        <f t="shared" si="1"/>
        <v>11.672499999999999</v>
      </c>
      <c r="F26" s="2">
        <v>117</v>
      </c>
      <c r="G26" s="1">
        <v>1.9</v>
      </c>
      <c r="H26" s="1">
        <v>1.9</v>
      </c>
      <c r="I26" s="2">
        <f t="shared" si="2"/>
        <v>1.9</v>
      </c>
      <c r="J26" s="2">
        <f t="shared" si="3"/>
        <v>12.673</v>
      </c>
    </row>
    <row r="27" spans="1:10">
      <c r="A27" s="2">
        <v>18</v>
      </c>
      <c r="B27" s="1">
        <v>2</v>
      </c>
      <c r="C27" s="1">
        <v>2</v>
      </c>
      <c r="D27" s="2">
        <f t="shared" si="0"/>
        <v>2</v>
      </c>
      <c r="E27" s="2">
        <f t="shared" si="1"/>
        <v>13.34</v>
      </c>
      <c r="F27" s="2">
        <v>118</v>
      </c>
      <c r="G27" s="1">
        <v>1.7</v>
      </c>
      <c r="H27" s="1">
        <v>1.6</v>
      </c>
      <c r="I27" s="2">
        <f t="shared" si="2"/>
        <v>1.65</v>
      </c>
      <c r="J27" s="2">
        <f t="shared" si="3"/>
        <v>11.0055</v>
      </c>
    </row>
    <row r="28" spans="1:10">
      <c r="A28" s="2">
        <v>19</v>
      </c>
      <c r="B28" s="1">
        <v>1.5</v>
      </c>
      <c r="C28" s="1">
        <v>1.4</v>
      </c>
      <c r="D28" s="2">
        <f t="shared" si="0"/>
        <v>1.45</v>
      </c>
      <c r="E28" s="2">
        <f t="shared" si="1"/>
        <v>9.6715</v>
      </c>
      <c r="F28" s="2">
        <v>119</v>
      </c>
      <c r="G28" s="1">
        <v>2</v>
      </c>
      <c r="H28" s="1">
        <v>2</v>
      </c>
      <c r="I28" s="2">
        <f t="shared" si="2"/>
        <v>2</v>
      </c>
      <c r="J28" s="2">
        <f t="shared" si="3"/>
        <v>13.34</v>
      </c>
    </row>
    <row r="29" spans="1:10">
      <c r="A29" s="2">
        <v>20</v>
      </c>
      <c r="B29" s="1">
        <v>2</v>
      </c>
      <c r="C29" s="1">
        <v>1.6</v>
      </c>
      <c r="D29" s="2">
        <f t="shared" si="0"/>
        <v>1.8</v>
      </c>
      <c r="E29" s="2">
        <f t="shared" si="1"/>
        <v>12.006</v>
      </c>
      <c r="F29" s="2">
        <v>120</v>
      </c>
      <c r="G29" s="1">
        <v>1.5</v>
      </c>
      <c r="H29" s="1">
        <v>1.4</v>
      </c>
      <c r="I29" s="2">
        <f t="shared" si="2"/>
        <v>1.45</v>
      </c>
      <c r="J29" s="2">
        <f t="shared" si="3"/>
        <v>9.6715</v>
      </c>
    </row>
    <row r="30" spans="1:10">
      <c r="A30" s="2">
        <v>21</v>
      </c>
      <c r="B30" s="1">
        <v>1.6</v>
      </c>
      <c r="C30" s="1">
        <v>1.6</v>
      </c>
      <c r="D30" s="2">
        <f t="shared" si="0"/>
        <v>1.6</v>
      </c>
      <c r="E30" s="2">
        <f t="shared" si="1"/>
        <v>10.672000000000001</v>
      </c>
      <c r="F30" s="2">
        <v>121</v>
      </c>
      <c r="G30" s="1">
        <v>2</v>
      </c>
      <c r="H30" s="1">
        <v>1.7</v>
      </c>
      <c r="I30" s="2">
        <f t="shared" si="2"/>
        <v>1.85</v>
      </c>
      <c r="J30" s="2">
        <f t="shared" si="3"/>
        <v>12.339500000000001</v>
      </c>
    </row>
    <row r="31" spans="1:10">
      <c r="A31" s="2">
        <v>22</v>
      </c>
      <c r="B31" s="1">
        <v>1.6</v>
      </c>
      <c r="C31" s="1">
        <v>1.5</v>
      </c>
      <c r="D31" s="2">
        <f t="shared" si="0"/>
        <v>1.55</v>
      </c>
      <c r="E31" s="2">
        <f t="shared" si="1"/>
        <v>10.3385</v>
      </c>
      <c r="F31" s="2">
        <v>122</v>
      </c>
      <c r="G31" s="1">
        <v>1.6</v>
      </c>
      <c r="H31" s="1">
        <v>1.4</v>
      </c>
      <c r="I31" s="2">
        <f t="shared" si="2"/>
        <v>1.5</v>
      </c>
      <c r="J31" s="2">
        <f t="shared" si="3"/>
        <v>10.004999999999999</v>
      </c>
    </row>
    <row r="32" spans="1:10">
      <c r="A32" s="2">
        <v>23</v>
      </c>
      <c r="B32" s="1">
        <v>1.5</v>
      </c>
      <c r="C32" s="1">
        <v>1.5</v>
      </c>
      <c r="D32" s="2">
        <f t="shared" si="0"/>
        <v>1.5</v>
      </c>
      <c r="E32" s="2">
        <f t="shared" si="1"/>
        <v>10.004999999999999</v>
      </c>
      <c r="F32" s="2">
        <v>123</v>
      </c>
      <c r="G32" s="1">
        <v>1.9</v>
      </c>
      <c r="H32" s="1">
        <v>1.6</v>
      </c>
      <c r="I32" s="2">
        <f t="shared" si="2"/>
        <v>1.75</v>
      </c>
      <c r="J32" s="2">
        <f t="shared" si="3"/>
        <v>11.672499999999999</v>
      </c>
    </row>
    <row r="33" spans="1:10">
      <c r="A33" s="2">
        <v>24</v>
      </c>
      <c r="B33" s="1">
        <v>1.7</v>
      </c>
      <c r="C33" s="1">
        <v>1.7</v>
      </c>
      <c r="D33" s="2">
        <f t="shared" si="0"/>
        <v>1.7</v>
      </c>
      <c r="E33" s="2">
        <f t="shared" si="1"/>
        <v>11.339</v>
      </c>
      <c r="F33" s="2">
        <v>124</v>
      </c>
      <c r="G33" s="1">
        <v>2</v>
      </c>
      <c r="H33" s="1">
        <v>2</v>
      </c>
      <c r="I33" s="2">
        <f t="shared" si="2"/>
        <v>2</v>
      </c>
      <c r="J33" s="2">
        <f t="shared" si="3"/>
        <v>13.34</v>
      </c>
    </row>
    <row r="34" spans="1:10">
      <c r="A34" s="2">
        <v>25</v>
      </c>
      <c r="B34" s="1">
        <v>2</v>
      </c>
      <c r="C34" s="1">
        <v>2</v>
      </c>
      <c r="D34" s="2">
        <f t="shared" si="0"/>
        <v>2</v>
      </c>
      <c r="E34" s="2">
        <f t="shared" si="1"/>
        <v>13.34</v>
      </c>
      <c r="F34" s="2">
        <v>125</v>
      </c>
      <c r="G34" s="1">
        <v>2</v>
      </c>
      <c r="H34" s="1">
        <v>1.6</v>
      </c>
      <c r="I34" s="2">
        <f t="shared" si="2"/>
        <v>1.8</v>
      </c>
      <c r="J34" s="2">
        <f t="shared" si="3"/>
        <v>12.006</v>
      </c>
    </row>
    <row r="35" spans="1:10">
      <c r="A35" s="2">
        <v>26</v>
      </c>
      <c r="B35" s="1">
        <v>1.7</v>
      </c>
      <c r="C35" s="1">
        <v>1.3</v>
      </c>
      <c r="D35" s="2">
        <f t="shared" si="0"/>
        <v>1.5</v>
      </c>
      <c r="E35" s="2">
        <f t="shared" si="1"/>
        <v>10.004999999999999</v>
      </c>
      <c r="F35" s="2">
        <v>126</v>
      </c>
      <c r="G35" s="1">
        <v>2</v>
      </c>
      <c r="H35" s="1">
        <v>2</v>
      </c>
      <c r="I35" s="2">
        <f t="shared" si="2"/>
        <v>2</v>
      </c>
      <c r="J35" s="2">
        <f t="shared" si="3"/>
        <v>13.34</v>
      </c>
    </row>
    <row r="36" spans="1:10">
      <c r="A36" s="2">
        <v>27</v>
      </c>
      <c r="B36" s="1">
        <v>1.9</v>
      </c>
      <c r="C36" s="1">
        <v>1.9</v>
      </c>
      <c r="D36" s="2">
        <f t="shared" si="0"/>
        <v>1.9</v>
      </c>
      <c r="E36" s="2">
        <f t="shared" si="1"/>
        <v>12.673</v>
      </c>
      <c r="F36" s="2">
        <v>127</v>
      </c>
      <c r="G36" s="1">
        <v>1.6</v>
      </c>
      <c r="H36" s="1">
        <v>1.6</v>
      </c>
      <c r="I36" s="2">
        <f t="shared" si="2"/>
        <v>1.6</v>
      </c>
      <c r="J36" s="2">
        <f t="shared" si="3"/>
        <v>10.672000000000001</v>
      </c>
    </row>
    <row r="37" spans="1:10">
      <c r="A37" s="2">
        <v>28</v>
      </c>
      <c r="B37" s="1">
        <v>1.6</v>
      </c>
      <c r="C37" s="1">
        <v>1.6</v>
      </c>
      <c r="D37" s="2">
        <f t="shared" si="0"/>
        <v>1.6</v>
      </c>
      <c r="E37" s="2">
        <f t="shared" si="1"/>
        <v>10.672000000000001</v>
      </c>
      <c r="F37" s="2">
        <v>128</v>
      </c>
      <c r="G37" s="1">
        <v>1.3</v>
      </c>
      <c r="H37" s="1">
        <v>1.1000000000000001</v>
      </c>
      <c r="I37" s="2">
        <f t="shared" si="2"/>
        <v>1.2000000000000002</v>
      </c>
      <c r="J37" s="2">
        <f t="shared" si="3"/>
        <v>8.0040000000000013</v>
      </c>
    </row>
    <row r="38" spans="1:10">
      <c r="A38" s="2">
        <v>29</v>
      </c>
      <c r="B38" s="1">
        <v>2</v>
      </c>
      <c r="C38" s="1">
        <v>1.9</v>
      </c>
      <c r="D38" s="2">
        <f t="shared" si="0"/>
        <v>1.95</v>
      </c>
      <c r="E38" s="2">
        <f t="shared" si="1"/>
        <v>13.006499999999999</v>
      </c>
      <c r="F38" s="2">
        <v>129</v>
      </c>
      <c r="G38" s="1">
        <v>1.6</v>
      </c>
      <c r="H38" s="1">
        <v>1.4</v>
      </c>
      <c r="I38" s="2">
        <f t="shared" si="2"/>
        <v>1.5</v>
      </c>
      <c r="J38" s="2">
        <f t="shared" si="3"/>
        <v>10.004999999999999</v>
      </c>
    </row>
    <row r="39" spans="1:10">
      <c r="A39" s="2">
        <v>30</v>
      </c>
      <c r="B39" s="1">
        <v>2</v>
      </c>
      <c r="C39" s="1">
        <v>2</v>
      </c>
      <c r="D39" s="2">
        <f t="shared" si="0"/>
        <v>2</v>
      </c>
      <c r="E39" s="2">
        <f t="shared" si="1"/>
        <v>13.34</v>
      </c>
      <c r="F39" s="2">
        <v>130</v>
      </c>
      <c r="G39" s="1">
        <v>1.2</v>
      </c>
      <c r="H39" s="1">
        <v>1.2</v>
      </c>
      <c r="I39" s="2">
        <f t="shared" si="2"/>
        <v>1.2</v>
      </c>
      <c r="J39" s="2">
        <f t="shared" si="3"/>
        <v>8.0039999999999996</v>
      </c>
    </row>
    <row r="40" spans="1:10">
      <c r="A40" s="2">
        <v>31</v>
      </c>
      <c r="B40" s="1">
        <v>2</v>
      </c>
      <c r="C40" s="1">
        <v>2</v>
      </c>
      <c r="D40" s="2">
        <f t="shared" si="0"/>
        <v>2</v>
      </c>
      <c r="E40" s="2">
        <f t="shared" si="1"/>
        <v>13.34</v>
      </c>
      <c r="F40" s="2">
        <v>131</v>
      </c>
      <c r="G40" s="1">
        <v>1.6</v>
      </c>
      <c r="H40" s="1">
        <v>1.5</v>
      </c>
      <c r="I40" s="2">
        <f t="shared" si="2"/>
        <v>1.55</v>
      </c>
      <c r="J40" s="2">
        <f t="shared" si="3"/>
        <v>10.3385</v>
      </c>
    </row>
    <row r="41" spans="1:10">
      <c r="A41" s="2">
        <v>32</v>
      </c>
      <c r="B41" s="1">
        <v>2</v>
      </c>
      <c r="C41" s="1">
        <v>2</v>
      </c>
      <c r="D41" s="2">
        <f t="shared" si="0"/>
        <v>2</v>
      </c>
      <c r="E41" s="2">
        <f t="shared" si="1"/>
        <v>13.34</v>
      </c>
      <c r="F41" s="2">
        <v>132</v>
      </c>
      <c r="G41" s="1">
        <v>1.9</v>
      </c>
      <c r="H41" s="1">
        <v>1.4</v>
      </c>
      <c r="I41" s="2">
        <f t="shared" si="2"/>
        <v>1.65</v>
      </c>
      <c r="J41" s="2">
        <f t="shared" si="3"/>
        <v>11.0055</v>
      </c>
    </row>
    <row r="42" spans="1:10">
      <c r="A42" s="2">
        <v>33</v>
      </c>
      <c r="B42" s="1">
        <v>2</v>
      </c>
      <c r="C42" s="1">
        <v>2</v>
      </c>
      <c r="D42" s="2">
        <f t="shared" si="0"/>
        <v>2</v>
      </c>
      <c r="E42" s="2">
        <f t="shared" si="1"/>
        <v>13.34</v>
      </c>
      <c r="F42" s="2">
        <v>133</v>
      </c>
      <c r="G42" s="1">
        <v>1.7</v>
      </c>
      <c r="H42" s="1">
        <v>1.7</v>
      </c>
      <c r="I42" s="2">
        <f t="shared" si="2"/>
        <v>1.7</v>
      </c>
      <c r="J42" s="2">
        <f t="shared" si="3"/>
        <v>11.339</v>
      </c>
    </row>
    <row r="43" spans="1:10">
      <c r="A43" s="2">
        <v>34</v>
      </c>
      <c r="B43" s="1">
        <v>2</v>
      </c>
      <c r="C43" s="1">
        <v>1.5</v>
      </c>
      <c r="D43" s="2">
        <f t="shared" si="0"/>
        <v>1.75</v>
      </c>
      <c r="E43" s="2">
        <f t="shared" si="1"/>
        <v>11.672499999999999</v>
      </c>
      <c r="F43" s="2">
        <v>134</v>
      </c>
      <c r="G43" s="1">
        <v>1.5</v>
      </c>
      <c r="H43" s="1">
        <v>1.4</v>
      </c>
      <c r="I43" s="2">
        <f t="shared" si="2"/>
        <v>1.45</v>
      </c>
      <c r="J43" s="2">
        <f t="shared" si="3"/>
        <v>9.6715</v>
      </c>
    </row>
    <row r="44" spans="1:10">
      <c r="A44" s="2">
        <v>35</v>
      </c>
      <c r="B44" s="1">
        <v>1.7</v>
      </c>
      <c r="C44" s="1">
        <v>1.3</v>
      </c>
      <c r="D44" s="2">
        <f t="shared" si="0"/>
        <v>1.5</v>
      </c>
      <c r="E44" s="2">
        <f t="shared" si="1"/>
        <v>10.004999999999999</v>
      </c>
      <c r="F44" s="2">
        <v>135</v>
      </c>
      <c r="G44" s="1">
        <v>2</v>
      </c>
      <c r="H44" s="1">
        <v>1.3</v>
      </c>
      <c r="I44" s="2">
        <f t="shared" si="2"/>
        <v>1.65</v>
      </c>
      <c r="J44" s="2">
        <f t="shared" si="3"/>
        <v>11.0055</v>
      </c>
    </row>
    <row r="45" spans="1:10">
      <c r="A45" s="2">
        <v>36</v>
      </c>
      <c r="B45" s="1">
        <v>2</v>
      </c>
      <c r="C45" s="1">
        <v>1.6</v>
      </c>
      <c r="D45" s="2">
        <f t="shared" si="0"/>
        <v>1.8</v>
      </c>
      <c r="E45" s="2">
        <f t="shared" si="1"/>
        <v>12.006</v>
      </c>
      <c r="F45" s="2">
        <v>136</v>
      </c>
      <c r="G45" s="1">
        <v>1.7</v>
      </c>
      <c r="H45" s="1">
        <v>1.6</v>
      </c>
      <c r="I45" s="2">
        <f t="shared" si="2"/>
        <v>1.65</v>
      </c>
      <c r="J45" s="2">
        <f t="shared" si="3"/>
        <v>11.0055</v>
      </c>
    </row>
    <row r="46" spans="1:10">
      <c r="A46" s="2">
        <v>37</v>
      </c>
      <c r="B46" s="1">
        <v>2</v>
      </c>
      <c r="C46" s="1">
        <v>1.5</v>
      </c>
      <c r="D46" s="2">
        <f t="shared" si="0"/>
        <v>1.75</v>
      </c>
      <c r="E46" s="2">
        <f t="shared" si="1"/>
        <v>11.672499999999999</v>
      </c>
      <c r="F46" s="2">
        <v>137</v>
      </c>
      <c r="G46" s="1">
        <v>1.6</v>
      </c>
      <c r="H46" s="1">
        <v>1.5</v>
      </c>
      <c r="I46" s="2">
        <f t="shared" si="2"/>
        <v>1.55</v>
      </c>
      <c r="J46" s="2">
        <f t="shared" si="3"/>
        <v>10.3385</v>
      </c>
    </row>
    <row r="47" spans="1:10">
      <c r="A47" s="2">
        <v>38</v>
      </c>
      <c r="B47" s="1">
        <v>1.9</v>
      </c>
      <c r="C47" s="1">
        <v>1.8</v>
      </c>
      <c r="D47" s="2">
        <f t="shared" si="0"/>
        <v>1.85</v>
      </c>
      <c r="E47" s="2">
        <f t="shared" si="1"/>
        <v>12.339500000000001</v>
      </c>
      <c r="F47" s="2">
        <v>138</v>
      </c>
      <c r="G47" s="1">
        <v>2</v>
      </c>
      <c r="H47" s="1">
        <v>2</v>
      </c>
      <c r="I47" s="2">
        <f t="shared" si="2"/>
        <v>2</v>
      </c>
      <c r="J47" s="2">
        <f t="shared" si="3"/>
        <v>13.34</v>
      </c>
    </row>
    <row r="48" spans="1:10">
      <c r="A48" s="2">
        <v>39</v>
      </c>
      <c r="B48" s="1">
        <v>1.7</v>
      </c>
      <c r="C48" s="1">
        <v>1.2</v>
      </c>
      <c r="D48" s="2">
        <f t="shared" si="0"/>
        <v>1.45</v>
      </c>
      <c r="E48" s="2">
        <f t="shared" si="1"/>
        <v>9.6715</v>
      </c>
      <c r="F48" s="2">
        <v>139</v>
      </c>
      <c r="G48" s="1">
        <v>1.5</v>
      </c>
      <c r="H48" s="1">
        <v>1.5</v>
      </c>
      <c r="I48" s="2">
        <f t="shared" si="2"/>
        <v>1.5</v>
      </c>
      <c r="J48" s="2">
        <f t="shared" si="3"/>
        <v>10.004999999999999</v>
      </c>
    </row>
    <row r="49" spans="1:10">
      <c r="A49" s="2">
        <v>40</v>
      </c>
      <c r="B49" s="1">
        <v>1.5</v>
      </c>
      <c r="C49" s="1">
        <v>1.3</v>
      </c>
      <c r="D49" s="2">
        <f t="shared" si="0"/>
        <v>1.4</v>
      </c>
      <c r="E49" s="2">
        <f t="shared" si="1"/>
        <v>9.3379999999999992</v>
      </c>
      <c r="F49" s="2">
        <v>140</v>
      </c>
      <c r="G49" s="1">
        <v>1.6</v>
      </c>
      <c r="H49" s="1">
        <v>1.5</v>
      </c>
      <c r="I49" s="2">
        <f t="shared" si="2"/>
        <v>1.55</v>
      </c>
      <c r="J49" s="2">
        <f t="shared" si="3"/>
        <v>10.3385</v>
      </c>
    </row>
    <row r="50" spans="1:10">
      <c r="A50" s="2">
        <v>41</v>
      </c>
      <c r="B50" s="1">
        <v>1.8</v>
      </c>
      <c r="C50" s="1">
        <v>1.4</v>
      </c>
      <c r="D50" s="2">
        <f t="shared" si="0"/>
        <v>1.6</v>
      </c>
      <c r="E50" s="2">
        <f t="shared" si="1"/>
        <v>10.672000000000001</v>
      </c>
      <c r="F50" s="2">
        <v>141</v>
      </c>
      <c r="G50" s="1">
        <v>1.3</v>
      </c>
      <c r="H50" s="1">
        <v>1.3</v>
      </c>
      <c r="I50" s="2">
        <f t="shared" si="2"/>
        <v>1.3</v>
      </c>
      <c r="J50" s="2">
        <f t="shared" si="3"/>
        <v>8.6709999999999994</v>
      </c>
    </row>
    <row r="51" spans="1:10">
      <c r="A51" s="2">
        <v>42</v>
      </c>
      <c r="B51" s="1">
        <v>1.4</v>
      </c>
      <c r="C51" s="1">
        <v>1.4</v>
      </c>
      <c r="D51" s="2">
        <f t="shared" si="0"/>
        <v>1.4</v>
      </c>
      <c r="E51" s="2">
        <f t="shared" si="1"/>
        <v>9.3379999999999992</v>
      </c>
      <c r="F51" s="2">
        <v>142</v>
      </c>
      <c r="G51" s="1">
        <v>1.5</v>
      </c>
      <c r="H51" s="1">
        <v>1.4</v>
      </c>
      <c r="I51" s="2">
        <f t="shared" si="2"/>
        <v>1.45</v>
      </c>
      <c r="J51" s="2">
        <f t="shared" si="3"/>
        <v>9.6715</v>
      </c>
    </row>
    <row r="52" spans="1:10">
      <c r="A52" s="2">
        <v>43</v>
      </c>
      <c r="B52" s="1">
        <v>1.9</v>
      </c>
      <c r="C52" s="1">
        <v>1.9</v>
      </c>
      <c r="D52" s="2">
        <f t="shared" si="0"/>
        <v>1.9</v>
      </c>
      <c r="E52" s="2">
        <f t="shared" si="1"/>
        <v>12.673</v>
      </c>
      <c r="F52" s="2">
        <v>143</v>
      </c>
      <c r="G52" s="1">
        <v>1.6</v>
      </c>
      <c r="H52" s="1">
        <v>1.5</v>
      </c>
      <c r="I52" s="2">
        <f t="shared" si="2"/>
        <v>1.55</v>
      </c>
      <c r="J52" s="2">
        <f t="shared" si="3"/>
        <v>10.3385</v>
      </c>
    </row>
    <row r="53" spans="1:10">
      <c r="A53" s="2">
        <v>44</v>
      </c>
      <c r="B53" s="1">
        <v>1.9</v>
      </c>
      <c r="C53" s="1">
        <v>1.1000000000000001</v>
      </c>
      <c r="D53" s="2">
        <f t="shared" si="0"/>
        <v>1.5</v>
      </c>
      <c r="E53" s="2">
        <f t="shared" si="1"/>
        <v>10.004999999999999</v>
      </c>
      <c r="F53" s="2">
        <v>144</v>
      </c>
      <c r="G53" s="1">
        <v>1.5</v>
      </c>
      <c r="H53" s="1">
        <v>1.3</v>
      </c>
      <c r="I53" s="2">
        <f t="shared" si="2"/>
        <v>1.4</v>
      </c>
      <c r="J53" s="2">
        <f t="shared" si="3"/>
        <v>9.3379999999999992</v>
      </c>
    </row>
    <row r="54" spans="1:10">
      <c r="A54" s="2">
        <v>45</v>
      </c>
      <c r="B54" s="1">
        <v>1.8</v>
      </c>
      <c r="C54" s="1">
        <v>1.5</v>
      </c>
      <c r="D54" s="2">
        <f t="shared" si="0"/>
        <v>1.65</v>
      </c>
      <c r="E54" s="2">
        <f t="shared" si="1"/>
        <v>11.0055</v>
      </c>
      <c r="F54" s="2">
        <v>145</v>
      </c>
      <c r="G54" s="1">
        <v>1.8</v>
      </c>
      <c r="H54" s="1">
        <v>1.8</v>
      </c>
      <c r="I54" s="2">
        <f t="shared" si="2"/>
        <v>1.8</v>
      </c>
      <c r="J54" s="2">
        <f t="shared" si="3"/>
        <v>12.006</v>
      </c>
    </row>
    <row r="55" spans="1:10">
      <c r="A55" s="2">
        <v>46</v>
      </c>
      <c r="B55" s="1">
        <v>1.8</v>
      </c>
      <c r="C55" s="1">
        <v>1.8</v>
      </c>
      <c r="D55" s="2">
        <f t="shared" si="0"/>
        <v>1.8</v>
      </c>
      <c r="E55" s="2">
        <f t="shared" si="1"/>
        <v>12.006</v>
      </c>
      <c r="F55" s="2">
        <v>146</v>
      </c>
      <c r="G55" s="1">
        <v>1.5</v>
      </c>
      <c r="H55" s="1">
        <v>1.3</v>
      </c>
      <c r="I55" s="2">
        <f t="shared" si="2"/>
        <v>1.4</v>
      </c>
      <c r="J55" s="2">
        <f t="shared" si="3"/>
        <v>9.3379999999999992</v>
      </c>
    </row>
    <row r="56" spans="1:10">
      <c r="A56" s="2">
        <v>47</v>
      </c>
      <c r="B56" s="1">
        <v>1.9</v>
      </c>
      <c r="C56" s="1">
        <v>1.9</v>
      </c>
      <c r="D56" s="2">
        <f t="shared" si="0"/>
        <v>1.9</v>
      </c>
      <c r="E56" s="2">
        <f t="shared" si="1"/>
        <v>12.673</v>
      </c>
      <c r="F56" s="2">
        <v>147</v>
      </c>
      <c r="G56" s="1">
        <v>1.4</v>
      </c>
      <c r="H56" s="1">
        <v>1.3</v>
      </c>
      <c r="I56" s="2">
        <f t="shared" si="2"/>
        <v>1.35</v>
      </c>
      <c r="J56" s="2">
        <f t="shared" si="3"/>
        <v>9.0045000000000002</v>
      </c>
    </row>
    <row r="57" spans="1:10">
      <c r="A57" s="2">
        <v>48</v>
      </c>
      <c r="B57" s="1">
        <v>1.5</v>
      </c>
      <c r="C57" s="1">
        <v>1.5</v>
      </c>
      <c r="D57" s="2">
        <f t="shared" si="0"/>
        <v>1.5</v>
      </c>
      <c r="E57" s="2">
        <f t="shared" si="1"/>
        <v>10.004999999999999</v>
      </c>
      <c r="F57" s="2">
        <v>148</v>
      </c>
      <c r="G57" s="1">
        <v>1.7</v>
      </c>
      <c r="H57" s="1">
        <v>1.6</v>
      </c>
      <c r="I57" s="2">
        <f t="shared" si="2"/>
        <v>1.65</v>
      </c>
      <c r="J57" s="2">
        <f t="shared" si="3"/>
        <v>11.0055</v>
      </c>
    </row>
    <row r="58" spans="1:10">
      <c r="A58" s="2">
        <v>49</v>
      </c>
      <c r="B58" s="1">
        <v>1.5</v>
      </c>
      <c r="C58" s="1">
        <v>1.5</v>
      </c>
      <c r="D58" s="2">
        <f t="shared" si="0"/>
        <v>1.5</v>
      </c>
      <c r="E58" s="2">
        <f t="shared" si="1"/>
        <v>10.004999999999999</v>
      </c>
      <c r="F58" s="2">
        <v>149</v>
      </c>
      <c r="G58" s="1">
        <v>1.9</v>
      </c>
      <c r="H58" s="1">
        <v>1.5</v>
      </c>
      <c r="I58" s="2">
        <f t="shared" si="2"/>
        <v>1.7</v>
      </c>
      <c r="J58" s="2">
        <f t="shared" si="3"/>
        <v>11.339</v>
      </c>
    </row>
    <row r="59" spans="1:10">
      <c r="A59" s="2">
        <v>50</v>
      </c>
      <c r="B59" s="1">
        <v>2</v>
      </c>
      <c r="C59" s="1">
        <v>2</v>
      </c>
      <c r="D59" s="2">
        <f t="shared" si="0"/>
        <v>2</v>
      </c>
      <c r="E59" s="2">
        <f t="shared" si="1"/>
        <v>13.34</v>
      </c>
      <c r="F59" s="2">
        <v>150</v>
      </c>
      <c r="G59" s="1">
        <v>1.4</v>
      </c>
      <c r="H59" s="1">
        <v>1.4</v>
      </c>
      <c r="I59" s="2">
        <f t="shared" si="2"/>
        <v>1.4</v>
      </c>
      <c r="J59" s="2">
        <f t="shared" si="3"/>
        <v>9.3379999999999992</v>
      </c>
    </row>
    <row r="60" spans="1:10">
      <c r="A60" s="2">
        <v>51</v>
      </c>
      <c r="B60" s="1">
        <v>1.7</v>
      </c>
      <c r="C60" s="1">
        <v>1.8</v>
      </c>
      <c r="D60" s="2">
        <f t="shared" si="0"/>
        <v>1.75</v>
      </c>
      <c r="E60" s="2">
        <f t="shared" si="1"/>
        <v>11.672499999999999</v>
      </c>
      <c r="F60" s="2">
        <v>151</v>
      </c>
      <c r="G60" s="1">
        <v>1.5</v>
      </c>
      <c r="H60" s="1">
        <v>1.4</v>
      </c>
      <c r="I60" s="2">
        <f t="shared" si="2"/>
        <v>1.45</v>
      </c>
      <c r="J60" s="2">
        <f t="shared" si="3"/>
        <v>9.6715</v>
      </c>
    </row>
    <row r="61" spans="1:10">
      <c r="A61" s="2">
        <v>52</v>
      </c>
      <c r="B61" s="1">
        <v>1.7</v>
      </c>
      <c r="C61" s="1">
        <v>1.6</v>
      </c>
      <c r="D61" s="2">
        <f t="shared" si="0"/>
        <v>1.65</v>
      </c>
      <c r="E61" s="2">
        <f t="shared" si="1"/>
        <v>11.0055</v>
      </c>
      <c r="F61" s="2">
        <v>152</v>
      </c>
      <c r="G61" s="1">
        <v>1.7</v>
      </c>
      <c r="H61" s="1">
        <v>1.7</v>
      </c>
      <c r="I61" s="2">
        <f t="shared" si="2"/>
        <v>1.7</v>
      </c>
      <c r="J61" s="2">
        <f t="shared" si="3"/>
        <v>11.339</v>
      </c>
    </row>
    <row r="62" spans="1:10">
      <c r="A62" s="2">
        <v>53</v>
      </c>
      <c r="B62" s="1">
        <v>1.4</v>
      </c>
      <c r="C62" s="1">
        <v>1.2</v>
      </c>
      <c r="D62" s="2">
        <f t="shared" si="0"/>
        <v>1.2999999999999998</v>
      </c>
      <c r="E62" s="2">
        <f t="shared" si="1"/>
        <v>8.6709999999999994</v>
      </c>
      <c r="F62" s="2">
        <v>153</v>
      </c>
      <c r="G62" s="1">
        <v>1.5</v>
      </c>
      <c r="H62" s="1">
        <v>1.4</v>
      </c>
      <c r="I62" s="2">
        <f t="shared" si="2"/>
        <v>1.45</v>
      </c>
      <c r="J62" s="2">
        <f t="shared" si="3"/>
        <v>9.6715</v>
      </c>
    </row>
    <row r="63" spans="1:10">
      <c r="A63" s="2">
        <v>54</v>
      </c>
      <c r="B63" s="1">
        <v>1.6</v>
      </c>
      <c r="C63" s="1">
        <v>1.5</v>
      </c>
      <c r="D63" s="2">
        <f t="shared" si="0"/>
        <v>1.55</v>
      </c>
      <c r="E63" s="2">
        <f t="shared" si="1"/>
        <v>10.3385</v>
      </c>
      <c r="F63" s="2">
        <v>154</v>
      </c>
      <c r="G63" s="1">
        <v>1.6</v>
      </c>
      <c r="H63" s="1">
        <v>1.6</v>
      </c>
      <c r="I63" s="2">
        <f t="shared" si="2"/>
        <v>1.6</v>
      </c>
      <c r="J63" s="2">
        <f t="shared" si="3"/>
        <v>10.672000000000001</v>
      </c>
    </row>
    <row r="64" spans="1:10">
      <c r="A64" s="2">
        <v>55</v>
      </c>
      <c r="B64" s="1">
        <v>1.6</v>
      </c>
      <c r="C64" s="1">
        <v>1.6</v>
      </c>
      <c r="D64" s="2">
        <f t="shared" si="0"/>
        <v>1.6</v>
      </c>
      <c r="E64" s="2">
        <f t="shared" si="1"/>
        <v>10.672000000000001</v>
      </c>
      <c r="F64" s="2">
        <v>155</v>
      </c>
      <c r="G64" s="1">
        <v>1.5</v>
      </c>
      <c r="H64" s="1">
        <v>1.4</v>
      </c>
      <c r="I64" s="2">
        <f t="shared" si="2"/>
        <v>1.45</v>
      </c>
      <c r="J64" s="2">
        <f t="shared" si="3"/>
        <v>9.6715</v>
      </c>
    </row>
    <row r="65" spans="1:10">
      <c r="A65" s="2">
        <v>56</v>
      </c>
      <c r="B65" s="1">
        <v>1.8</v>
      </c>
      <c r="C65" s="1">
        <v>1.5</v>
      </c>
      <c r="D65" s="2">
        <f t="shared" si="0"/>
        <v>1.65</v>
      </c>
      <c r="E65" s="2">
        <f t="shared" si="1"/>
        <v>11.0055</v>
      </c>
      <c r="F65" s="2">
        <v>156</v>
      </c>
      <c r="G65" s="1">
        <v>1.8</v>
      </c>
      <c r="H65" s="1">
        <v>1.3</v>
      </c>
      <c r="I65" s="2">
        <f t="shared" si="2"/>
        <v>1.55</v>
      </c>
      <c r="J65" s="2">
        <f t="shared" si="3"/>
        <v>10.3385</v>
      </c>
    </row>
    <row r="66" spans="1:10">
      <c r="A66" s="2">
        <v>57</v>
      </c>
      <c r="B66" s="1">
        <v>1.5</v>
      </c>
      <c r="C66" s="1">
        <v>1.4</v>
      </c>
      <c r="D66" s="2">
        <f t="shared" si="0"/>
        <v>1.45</v>
      </c>
      <c r="E66" s="2">
        <f t="shared" si="1"/>
        <v>9.6715</v>
      </c>
      <c r="F66" s="2">
        <v>157</v>
      </c>
      <c r="G66" s="1">
        <v>1.3</v>
      </c>
      <c r="H66" s="1">
        <v>1.4</v>
      </c>
      <c r="I66" s="2">
        <f t="shared" si="2"/>
        <v>1.35</v>
      </c>
      <c r="J66" s="2">
        <f t="shared" si="3"/>
        <v>9.0045000000000002</v>
      </c>
    </row>
    <row r="67" spans="1:10">
      <c r="A67" s="2">
        <v>58</v>
      </c>
      <c r="B67" s="1">
        <v>1.6</v>
      </c>
      <c r="C67" s="1">
        <v>1.5</v>
      </c>
      <c r="D67" s="2">
        <f t="shared" si="0"/>
        <v>1.55</v>
      </c>
      <c r="E67" s="2">
        <f t="shared" si="1"/>
        <v>10.3385</v>
      </c>
      <c r="F67" s="2">
        <v>158</v>
      </c>
      <c r="G67" s="1">
        <v>1.9</v>
      </c>
      <c r="H67" s="1">
        <v>1.9</v>
      </c>
      <c r="I67" s="2">
        <f t="shared" si="2"/>
        <v>1.9</v>
      </c>
      <c r="J67" s="2">
        <f t="shared" si="3"/>
        <v>12.673</v>
      </c>
    </row>
    <row r="68" spans="1:10">
      <c r="A68" s="2">
        <v>59</v>
      </c>
      <c r="B68" s="1">
        <v>1.3</v>
      </c>
      <c r="C68" s="1">
        <v>1.1000000000000001</v>
      </c>
      <c r="D68" s="2">
        <f t="shared" si="0"/>
        <v>1.2000000000000002</v>
      </c>
      <c r="E68" s="2">
        <f t="shared" si="1"/>
        <v>8.0040000000000013</v>
      </c>
      <c r="F68" s="2">
        <v>159</v>
      </c>
      <c r="G68" s="1">
        <v>1.4</v>
      </c>
      <c r="H68" s="1">
        <v>1.4</v>
      </c>
      <c r="I68" s="2">
        <f t="shared" si="2"/>
        <v>1.4</v>
      </c>
      <c r="J68" s="2">
        <f t="shared" si="3"/>
        <v>9.3379999999999992</v>
      </c>
    </row>
    <row r="69" spans="1:10">
      <c r="A69" s="2">
        <v>60</v>
      </c>
      <c r="B69" s="1">
        <v>1.6</v>
      </c>
      <c r="C69" s="1">
        <v>1.4</v>
      </c>
      <c r="D69" s="2">
        <f t="shared" si="0"/>
        <v>1.5</v>
      </c>
      <c r="E69" s="2">
        <f t="shared" si="1"/>
        <v>10.004999999999999</v>
      </c>
      <c r="F69" s="2">
        <v>160</v>
      </c>
      <c r="G69" s="1">
        <v>2</v>
      </c>
      <c r="H69" s="1">
        <v>2</v>
      </c>
      <c r="I69" s="2">
        <f t="shared" si="2"/>
        <v>2</v>
      </c>
      <c r="J69" s="2">
        <f t="shared" si="3"/>
        <v>13.34</v>
      </c>
    </row>
    <row r="70" spans="1:10">
      <c r="A70" s="2">
        <v>61</v>
      </c>
      <c r="B70" s="1">
        <v>1.8</v>
      </c>
      <c r="C70" s="1">
        <v>1.7</v>
      </c>
      <c r="D70" s="2">
        <f t="shared" si="0"/>
        <v>1.75</v>
      </c>
      <c r="E70" s="2">
        <f t="shared" si="1"/>
        <v>11.672499999999999</v>
      </c>
      <c r="F70" s="2">
        <v>161</v>
      </c>
      <c r="G70" s="1">
        <v>1.5</v>
      </c>
      <c r="H70" s="1">
        <v>1.4</v>
      </c>
      <c r="I70" s="2">
        <f t="shared" si="2"/>
        <v>1.45</v>
      </c>
      <c r="J70" s="2">
        <f t="shared" si="3"/>
        <v>9.6715</v>
      </c>
    </row>
    <row r="71" spans="1:10">
      <c r="A71" s="2">
        <v>62</v>
      </c>
      <c r="B71" s="1">
        <v>2</v>
      </c>
      <c r="C71" s="1">
        <v>2</v>
      </c>
      <c r="D71" s="2">
        <f t="shared" si="0"/>
        <v>2</v>
      </c>
      <c r="E71" s="2">
        <f t="shared" si="1"/>
        <v>13.34</v>
      </c>
      <c r="F71" s="2">
        <v>162</v>
      </c>
      <c r="G71" s="1">
        <v>1.6</v>
      </c>
      <c r="H71" s="1">
        <v>1.6</v>
      </c>
      <c r="I71" s="2">
        <f t="shared" si="2"/>
        <v>1.6</v>
      </c>
      <c r="J71" s="2">
        <f t="shared" si="3"/>
        <v>10.672000000000001</v>
      </c>
    </row>
    <row r="72" spans="1:10">
      <c r="A72" s="2">
        <v>63</v>
      </c>
      <c r="B72" s="1">
        <v>1.9</v>
      </c>
      <c r="C72" s="1">
        <v>1.8</v>
      </c>
      <c r="D72" s="2">
        <f t="shared" si="0"/>
        <v>1.85</v>
      </c>
      <c r="E72" s="2">
        <f t="shared" si="1"/>
        <v>12.339500000000001</v>
      </c>
      <c r="F72" s="2">
        <v>163</v>
      </c>
      <c r="G72" s="1">
        <v>1.6</v>
      </c>
      <c r="H72" s="1">
        <v>1.6</v>
      </c>
      <c r="I72" s="2">
        <f t="shared" si="2"/>
        <v>1.6</v>
      </c>
      <c r="J72" s="2">
        <f t="shared" si="3"/>
        <v>10.672000000000001</v>
      </c>
    </row>
    <row r="73" spans="1:10">
      <c r="A73" s="2">
        <v>64</v>
      </c>
      <c r="B73" s="1">
        <v>1.8</v>
      </c>
      <c r="C73" s="1">
        <v>1.6</v>
      </c>
      <c r="D73" s="2">
        <f t="shared" si="0"/>
        <v>1.7000000000000002</v>
      </c>
      <c r="E73" s="2">
        <f t="shared" si="1"/>
        <v>11.339</v>
      </c>
      <c r="F73" s="2">
        <v>164</v>
      </c>
      <c r="G73" s="1">
        <v>2</v>
      </c>
      <c r="H73" s="1">
        <v>2</v>
      </c>
      <c r="I73" s="2">
        <f t="shared" si="2"/>
        <v>2</v>
      </c>
      <c r="J73" s="2">
        <f t="shared" si="3"/>
        <v>13.34</v>
      </c>
    </row>
    <row r="74" spans="1:10">
      <c r="A74" s="2">
        <v>65</v>
      </c>
      <c r="B74" s="1">
        <v>2</v>
      </c>
      <c r="C74" s="1">
        <v>2</v>
      </c>
      <c r="D74" s="2">
        <f t="shared" si="0"/>
        <v>2</v>
      </c>
      <c r="E74" s="2">
        <f t="shared" si="1"/>
        <v>13.34</v>
      </c>
      <c r="F74" s="2">
        <v>165</v>
      </c>
      <c r="G74" s="1">
        <v>1.4</v>
      </c>
      <c r="H74" s="1">
        <v>1.4</v>
      </c>
      <c r="I74" s="2">
        <f t="shared" si="2"/>
        <v>1.4</v>
      </c>
      <c r="J74" s="2">
        <f t="shared" si="3"/>
        <v>9.3379999999999992</v>
      </c>
    </row>
    <row r="75" spans="1:10">
      <c r="A75" s="2">
        <v>66</v>
      </c>
      <c r="B75" s="1">
        <v>1.4</v>
      </c>
      <c r="C75" s="1">
        <v>1.3</v>
      </c>
      <c r="D75" s="2">
        <f t="shared" ref="D75:D109" si="4">(B75+C75)/2</f>
        <v>1.35</v>
      </c>
      <c r="E75" s="2">
        <f t="shared" ref="E75:E109" si="5">D75*6.67</f>
        <v>9.0045000000000002</v>
      </c>
      <c r="F75" s="2">
        <v>166</v>
      </c>
      <c r="G75" s="1">
        <v>1.9</v>
      </c>
      <c r="H75" s="1">
        <v>1.8</v>
      </c>
      <c r="I75" s="2">
        <f t="shared" ref="I75:I109" si="6">(G75+H75)/2</f>
        <v>1.85</v>
      </c>
      <c r="J75" s="2">
        <f t="shared" ref="J75:J109" si="7">I75*6.67</f>
        <v>12.339500000000001</v>
      </c>
    </row>
    <row r="76" spans="1:10">
      <c r="A76" s="2">
        <v>67</v>
      </c>
      <c r="B76" s="1">
        <v>1.1000000000000001</v>
      </c>
      <c r="C76" s="1">
        <v>1.1000000000000001</v>
      </c>
      <c r="D76" s="2">
        <f t="shared" si="4"/>
        <v>1.1000000000000001</v>
      </c>
      <c r="E76" s="2">
        <f t="shared" si="5"/>
        <v>7.3370000000000006</v>
      </c>
      <c r="F76" s="2">
        <v>167</v>
      </c>
      <c r="G76" s="1">
        <v>1.4</v>
      </c>
      <c r="H76" s="1">
        <v>1.4</v>
      </c>
      <c r="I76" s="2">
        <f t="shared" si="6"/>
        <v>1.4</v>
      </c>
      <c r="J76" s="2">
        <f t="shared" si="7"/>
        <v>9.3379999999999992</v>
      </c>
    </row>
    <row r="77" spans="1:10">
      <c r="A77" s="2">
        <v>68</v>
      </c>
      <c r="B77" s="1">
        <v>1.7</v>
      </c>
      <c r="C77" s="1">
        <v>1.7</v>
      </c>
      <c r="D77" s="2">
        <f t="shared" si="4"/>
        <v>1.7</v>
      </c>
      <c r="E77" s="2">
        <f t="shared" si="5"/>
        <v>11.339</v>
      </c>
      <c r="F77" s="2">
        <v>168</v>
      </c>
      <c r="G77" s="1">
        <v>1.4</v>
      </c>
      <c r="H77" s="1">
        <v>1.3</v>
      </c>
      <c r="I77" s="2">
        <f t="shared" si="6"/>
        <v>1.35</v>
      </c>
      <c r="J77" s="2">
        <f t="shared" si="7"/>
        <v>9.0045000000000002</v>
      </c>
    </row>
    <row r="78" spans="1:10">
      <c r="A78" s="2">
        <v>69</v>
      </c>
      <c r="B78" s="1">
        <v>2</v>
      </c>
      <c r="C78" s="1">
        <v>1.4</v>
      </c>
      <c r="D78" s="2">
        <f t="shared" si="4"/>
        <v>1.7</v>
      </c>
      <c r="E78" s="2">
        <f t="shared" si="5"/>
        <v>11.339</v>
      </c>
      <c r="F78" s="2">
        <v>169</v>
      </c>
      <c r="G78" s="1">
        <v>1.4</v>
      </c>
      <c r="H78" s="1">
        <v>1.3</v>
      </c>
      <c r="I78" s="2">
        <f t="shared" si="6"/>
        <v>1.35</v>
      </c>
      <c r="J78" s="2">
        <f t="shared" si="7"/>
        <v>9.0045000000000002</v>
      </c>
    </row>
    <row r="79" spans="1:10">
      <c r="A79" s="2">
        <v>70</v>
      </c>
      <c r="B79" s="1">
        <v>2</v>
      </c>
      <c r="C79" s="1">
        <v>2</v>
      </c>
      <c r="D79" s="2">
        <f t="shared" si="4"/>
        <v>2</v>
      </c>
      <c r="E79" s="2">
        <f t="shared" si="5"/>
        <v>13.34</v>
      </c>
      <c r="F79" s="2">
        <v>170</v>
      </c>
      <c r="G79" s="1">
        <v>1.6</v>
      </c>
      <c r="H79" s="1">
        <v>1.7</v>
      </c>
      <c r="I79" s="2">
        <f t="shared" si="6"/>
        <v>1.65</v>
      </c>
      <c r="J79" s="2">
        <f t="shared" si="7"/>
        <v>11.0055</v>
      </c>
    </row>
    <row r="80" spans="1:10">
      <c r="A80" s="2">
        <v>71</v>
      </c>
      <c r="B80" s="1">
        <v>2</v>
      </c>
      <c r="C80" s="1">
        <v>2</v>
      </c>
      <c r="D80" s="2">
        <f t="shared" si="4"/>
        <v>2</v>
      </c>
      <c r="E80" s="2">
        <f t="shared" si="5"/>
        <v>13.34</v>
      </c>
      <c r="F80" s="2">
        <v>171</v>
      </c>
      <c r="G80" s="1">
        <v>1.3</v>
      </c>
      <c r="H80" s="1">
        <v>1.2</v>
      </c>
      <c r="I80" s="2">
        <f t="shared" si="6"/>
        <v>1.25</v>
      </c>
      <c r="J80" s="2">
        <f t="shared" si="7"/>
        <v>8.3375000000000004</v>
      </c>
    </row>
    <row r="81" spans="1:10">
      <c r="A81" s="2">
        <v>72</v>
      </c>
      <c r="B81" s="1">
        <v>1.5</v>
      </c>
      <c r="C81" s="1">
        <v>1.4</v>
      </c>
      <c r="D81" s="2">
        <f t="shared" si="4"/>
        <v>1.45</v>
      </c>
      <c r="E81" s="2">
        <f t="shared" si="5"/>
        <v>9.6715</v>
      </c>
      <c r="F81" s="2">
        <v>172</v>
      </c>
      <c r="G81" s="1">
        <v>1.7</v>
      </c>
      <c r="H81" s="1">
        <v>1.6</v>
      </c>
      <c r="I81" s="2">
        <f t="shared" si="6"/>
        <v>1.65</v>
      </c>
      <c r="J81" s="2">
        <f t="shared" si="7"/>
        <v>11.0055</v>
      </c>
    </row>
    <row r="82" spans="1:10">
      <c r="A82" s="2">
        <v>73</v>
      </c>
      <c r="B82" s="1">
        <v>1.9</v>
      </c>
      <c r="C82" s="1">
        <v>1.8</v>
      </c>
      <c r="D82" s="2">
        <f t="shared" si="4"/>
        <v>1.85</v>
      </c>
      <c r="E82" s="2">
        <f t="shared" si="5"/>
        <v>12.339500000000001</v>
      </c>
      <c r="F82" s="2">
        <v>173</v>
      </c>
      <c r="G82" s="1">
        <v>1.3</v>
      </c>
      <c r="H82" s="1">
        <v>1</v>
      </c>
      <c r="I82" s="2">
        <f t="shared" si="6"/>
        <v>1.1499999999999999</v>
      </c>
      <c r="J82" s="2">
        <f t="shared" si="7"/>
        <v>7.6704999999999997</v>
      </c>
    </row>
    <row r="83" spans="1:10">
      <c r="A83" s="2">
        <v>74</v>
      </c>
      <c r="B83" s="1">
        <v>1.4</v>
      </c>
      <c r="C83" s="1">
        <v>1.3</v>
      </c>
      <c r="D83" s="2">
        <f t="shared" si="4"/>
        <v>1.35</v>
      </c>
      <c r="E83" s="2">
        <f t="shared" si="5"/>
        <v>9.0045000000000002</v>
      </c>
      <c r="F83" s="2">
        <v>174</v>
      </c>
      <c r="G83" s="1">
        <v>1.7</v>
      </c>
      <c r="H83" s="1">
        <v>1.7</v>
      </c>
      <c r="I83" s="2">
        <f t="shared" si="6"/>
        <v>1.7</v>
      </c>
      <c r="J83" s="2">
        <f t="shared" si="7"/>
        <v>11.339</v>
      </c>
    </row>
    <row r="84" spans="1:10">
      <c r="A84" s="2">
        <v>75</v>
      </c>
      <c r="B84" s="1">
        <v>2</v>
      </c>
      <c r="C84" s="1">
        <v>1.8</v>
      </c>
      <c r="D84" s="2">
        <f t="shared" si="4"/>
        <v>1.9</v>
      </c>
      <c r="E84" s="2">
        <f t="shared" si="5"/>
        <v>12.673</v>
      </c>
      <c r="F84" s="2">
        <v>175</v>
      </c>
      <c r="G84" s="1">
        <v>1.5</v>
      </c>
      <c r="H84" s="1">
        <v>1.3</v>
      </c>
      <c r="I84" s="2">
        <f t="shared" si="6"/>
        <v>1.4</v>
      </c>
      <c r="J84" s="2">
        <f t="shared" si="7"/>
        <v>9.3379999999999992</v>
      </c>
    </row>
    <row r="85" spans="1:10">
      <c r="A85" s="2">
        <v>76</v>
      </c>
      <c r="B85" s="1">
        <v>1.8</v>
      </c>
      <c r="C85" s="1">
        <v>1.6</v>
      </c>
      <c r="D85" s="2">
        <f t="shared" si="4"/>
        <v>1.7000000000000002</v>
      </c>
      <c r="E85" s="2">
        <f t="shared" si="5"/>
        <v>11.339</v>
      </c>
      <c r="F85" s="2">
        <v>176</v>
      </c>
      <c r="G85" s="1">
        <v>1.9</v>
      </c>
      <c r="H85" s="1">
        <v>1.7</v>
      </c>
      <c r="I85" s="2">
        <f t="shared" si="6"/>
        <v>1.7999999999999998</v>
      </c>
      <c r="J85" s="2">
        <f t="shared" si="7"/>
        <v>12.005999999999998</v>
      </c>
    </row>
    <row r="86" spans="1:10">
      <c r="A86" s="2">
        <v>77</v>
      </c>
      <c r="B86" s="1">
        <v>1.5</v>
      </c>
      <c r="C86" s="1">
        <v>1.4</v>
      </c>
      <c r="D86" s="2">
        <f t="shared" si="4"/>
        <v>1.45</v>
      </c>
      <c r="E86" s="2">
        <f t="shared" si="5"/>
        <v>9.6715</v>
      </c>
      <c r="F86" s="2">
        <v>177</v>
      </c>
      <c r="G86" s="1">
        <v>1.5</v>
      </c>
      <c r="H86" s="1">
        <v>1.4</v>
      </c>
      <c r="I86" s="2">
        <f t="shared" si="6"/>
        <v>1.45</v>
      </c>
      <c r="J86" s="2">
        <f t="shared" si="7"/>
        <v>9.6715</v>
      </c>
    </row>
    <row r="87" spans="1:10">
      <c r="A87" s="2">
        <v>78</v>
      </c>
      <c r="B87" s="1">
        <v>2</v>
      </c>
      <c r="C87" s="1">
        <v>2</v>
      </c>
      <c r="D87" s="2">
        <f t="shared" si="4"/>
        <v>2</v>
      </c>
      <c r="E87" s="2">
        <f t="shared" si="5"/>
        <v>13.34</v>
      </c>
      <c r="F87" s="2">
        <v>178</v>
      </c>
      <c r="G87" s="1">
        <v>2</v>
      </c>
      <c r="H87" s="1">
        <v>1.9</v>
      </c>
      <c r="I87" s="2">
        <f t="shared" si="6"/>
        <v>1.95</v>
      </c>
      <c r="J87" s="2">
        <f t="shared" si="7"/>
        <v>13.006499999999999</v>
      </c>
    </row>
    <row r="88" spans="1:10">
      <c r="A88" s="2">
        <v>79</v>
      </c>
      <c r="B88" s="1">
        <v>1.5</v>
      </c>
      <c r="C88" s="1">
        <v>1.5</v>
      </c>
      <c r="D88" s="2">
        <f t="shared" si="4"/>
        <v>1.5</v>
      </c>
      <c r="E88" s="2">
        <f t="shared" si="5"/>
        <v>10.004999999999999</v>
      </c>
      <c r="F88" s="2">
        <v>179</v>
      </c>
      <c r="G88" s="1">
        <v>1.3</v>
      </c>
      <c r="H88" s="1">
        <v>1.3</v>
      </c>
      <c r="I88" s="2">
        <f t="shared" si="6"/>
        <v>1.3</v>
      </c>
      <c r="J88" s="2">
        <f t="shared" si="7"/>
        <v>8.6709999999999994</v>
      </c>
    </row>
    <row r="89" spans="1:10">
      <c r="A89" s="2">
        <v>80</v>
      </c>
      <c r="B89" s="1">
        <v>1.4</v>
      </c>
      <c r="C89" s="1">
        <v>1.4</v>
      </c>
      <c r="D89" s="2">
        <f t="shared" si="4"/>
        <v>1.4</v>
      </c>
      <c r="E89" s="2">
        <f t="shared" si="5"/>
        <v>9.3379999999999992</v>
      </c>
      <c r="F89" s="2">
        <v>180</v>
      </c>
      <c r="G89" s="1">
        <v>1.5</v>
      </c>
      <c r="H89" s="1">
        <v>1.3</v>
      </c>
      <c r="I89" s="2">
        <f t="shared" si="6"/>
        <v>1.4</v>
      </c>
      <c r="J89" s="2">
        <f t="shared" si="7"/>
        <v>9.3379999999999992</v>
      </c>
    </row>
    <row r="90" spans="1:10">
      <c r="A90" s="2">
        <v>81</v>
      </c>
      <c r="B90" s="1">
        <v>2</v>
      </c>
      <c r="C90" s="1">
        <v>2</v>
      </c>
      <c r="D90" s="2">
        <f t="shared" si="4"/>
        <v>2</v>
      </c>
      <c r="E90" s="2">
        <f t="shared" si="5"/>
        <v>13.34</v>
      </c>
      <c r="F90" s="2">
        <v>181</v>
      </c>
      <c r="G90" s="1">
        <v>1.6</v>
      </c>
      <c r="H90" s="1">
        <v>1.6</v>
      </c>
      <c r="I90" s="2">
        <f t="shared" si="6"/>
        <v>1.6</v>
      </c>
      <c r="J90" s="2">
        <f t="shared" si="7"/>
        <v>10.672000000000001</v>
      </c>
    </row>
    <row r="91" spans="1:10">
      <c r="A91" s="2">
        <v>82</v>
      </c>
      <c r="B91" s="1">
        <v>2</v>
      </c>
      <c r="C91" s="1">
        <v>1.3</v>
      </c>
      <c r="D91" s="2">
        <f t="shared" si="4"/>
        <v>1.65</v>
      </c>
      <c r="E91" s="2">
        <f t="shared" si="5"/>
        <v>11.0055</v>
      </c>
      <c r="F91" s="2">
        <v>182</v>
      </c>
      <c r="G91" s="1">
        <v>1.2</v>
      </c>
      <c r="H91" s="1">
        <v>1.2</v>
      </c>
      <c r="I91" s="2">
        <f t="shared" si="6"/>
        <v>1.2</v>
      </c>
      <c r="J91" s="2">
        <f t="shared" si="7"/>
        <v>8.0039999999999996</v>
      </c>
    </row>
    <row r="92" spans="1:10">
      <c r="A92" s="2">
        <v>83</v>
      </c>
      <c r="B92" s="1">
        <v>1.8</v>
      </c>
      <c r="C92" s="1">
        <v>1.7</v>
      </c>
      <c r="D92" s="2">
        <f t="shared" si="4"/>
        <v>1.75</v>
      </c>
      <c r="E92" s="2">
        <f t="shared" si="5"/>
        <v>11.672499999999999</v>
      </c>
      <c r="F92" s="2">
        <v>183</v>
      </c>
      <c r="G92" s="1">
        <v>1.9</v>
      </c>
      <c r="H92" s="1">
        <v>1.8</v>
      </c>
      <c r="I92" s="2">
        <f t="shared" si="6"/>
        <v>1.85</v>
      </c>
      <c r="J92" s="2">
        <f t="shared" si="7"/>
        <v>12.339500000000001</v>
      </c>
    </row>
    <row r="93" spans="1:10">
      <c r="A93" s="2">
        <v>84</v>
      </c>
      <c r="B93" s="1">
        <v>1.5</v>
      </c>
      <c r="C93" s="1">
        <v>1.4</v>
      </c>
      <c r="D93" s="2">
        <f t="shared" si="4"/>
        <v>1.45</v>
      </c>
      <c r="E93" s="2">
        <f t="shared" si="5"/>
        <v>9.6715</v>
      </c>
      <c r="F93" s="2">
        <v>184</v>
      </c>
      <c r="G93" s="1">
        <v>1.5</v>
      </c>
      <c r="H93" s="1">
        <v>1.4</v>
      </c>
      <c r="I93" s="2">
        <f t="shared" si="6"/>
        <v>1.45</v>
      </c>
      <c r="J93" s="2">
        <f t="shared" si="7"/>
        <v>9.6715</v>
      </c>
    </row>
    <row r="94" spans="1:10">
      <c r="A94" s="2">
        <v>85</v>
      </c>
      <c r="B94" s="1">
        <v>1.7</v>
      </c>
      <c r="C94" s="1">
        <v>1.3</v>
      </c>
      <c r="D94" s="2">
        <f t="shared" si="4"/>
        <v>1.5</v>
      </c>
      <c r="E94" s="2">
        <f t="shared" si="5"/>
        <v>10.004999999999999</v>
      </c>
      <c r="F94" s="2">
        <v>185</v>
      </c>
      <c r="G94" s="1">
        <v>1.9</v>
      </c>
      <c r="H94" s="1">
        <v>1.4</v>
      </c>
      <c r="I94" s="2">
        <f t="shared" si="6"/>
        <v>1.65</v>
      </c>
      <c r="J94" s="2">
        <f t="shared" si="7"/>
        <v>11.0055</v>
      </c>
    </row>
    <row r="95" spans="1:10">
      <c r="A95" s="2">
        <v>86</v>
      </c>
      <c r="B95" s="1">
        <v>1.4</v>
      </c>
      <c r="C95" s="1">
        <v>1.3</v>
      </c>
      <c r="D95" s="2">
        <f t="shared" si="4"/>
        <v>1.35</v>
      </c>
      <c r="E95" s="2">
        <f t="shared" si="5"/>
        <v>9.0045000000000002</v>
      </c>
      <c r="F95" s="2">
        <v>186</v>
      </c>
      <c r="G95" s="1">
        <v>1.5</v>
      </c>
      <c r="H95" s="1">
        <v>1.3</v>
      </c>
      <c r="I95" s="2">
        <f t="shared" si="6"/>
        <v>1.4</v>
      </c>
      <c r="J95" s="2">
        <f t="shared" si="7"/>
        <v>9.3379999999999992</v>
      </c>
    </row>
    <row r="96" spans="1:10">
      <c r="A96" s="2">
        <v>87</v>
      </c>
      <c r="B96" s="1">
        <v>1.3</v>
      </c>
      <c r="C96" s="1">
        <v>1.3</v>
      </c>
      <c r="D96" s="2">
        <f t="shared" si="4"/>
        <v>1.3</v>
      </c>
      <c r="E96" s="2">
        <f t="shared" si="5"/>
        <v>8.6709999999999994</v>
      </c>
      <c r="F96" s="2">
        <v>187</v>
      </c>
      <c r="G96" s="1">
        <v>1.5</v>
      </c>
      <c r="H96" s="1">
        <v>1.4</v>
      </c>
      <c r="I96" s="2">
        <f t="shared" si="6"/>
        <v>1.45</v>
      </c>
      <c r="J96" s="2">
        <f t="shared" si="7"/>
        <v>9.6715</v>
      </c>
    </row>
    <row r="97" spans="1:10">
      <c r="A97" s="2">
        <v>88</v>
      </c>
      <c r="B97" s="1">
        <v>1.2</v>
      </c>
      <c r="C97" s="1">
        <v>1.1000000000000001</v>
      </c>
      <c r="D97" s="2">
        <f t="shared" si="4"/>
        <v>1.1499999999999999</v>
      </c>
      <c r="E97" s="2">
        <f t="shared" si="5"/>
        <v>7.6704999999999997</v>
      </c>
      <c r="F97" s="2">
        <v>188</v>
      </c>
      <c r="G97" s="1">
        <v>1.5</v>
      </c>
      <c r="H97" s="1">
        <v>1.5</v>
      </c>
      <c r="I97" s="2">
        <f t="shared" si="6"/>
        <v>1.5</v>
      </c>
      <c r="J97" s="2">
        <f t="shared" si="7"/>
        <v>10.004999999999999</v>
      </c>
    </row>
    <row r="98" spans="1:10">
      <c r="A98" s="2">
        <v>89</v>
      </c>
      <c r="B98" s="1">
        <v>1.2</v>
      </c>
      <c r="C98" s="1">
        <v>1.1000000000000001</v>
      </c>
      <c r="D98" s="2">
        <f t="shared" si="4"/>
        <v>1.1499999999999999</v>
      </c>
      <c r="E98" s="2">
        <f t="shared" si="5"/>
        <v>7.6704999999999997</v>
      </c>
      <c r="F98" s="2">
        <v>189</v>
      </c>
      <c r="G98" s="1">
        <v>1.7</v>
      </c>
      <c r="H98" s="1">
        <v>1.7</v>
      </c>
      <c r="I98" s="2">
        <f t="shared" si="6"/>
        <v>1.7</v>
      </c>
      <c r="J98" s="2">
        <f t="shared" si="7"/>
        <v>11.339</v>
      </c>
    </row>
    <row r="99" spans="1:10">
      <c r="A99" s="2">
        <v>90</v>
      </c>
      <c r="B99" s="1">
        <v>2</v>
      </c>
      <c r="C99" s="1">
        <v>1.5</v>
      </c>
      <c r="D99" s="2">
        <f t="shared" si="4"/>
        <v>1.75</v>
      </c>
      <c r="E99" s="2">
        <f t="shared" si="5"/>
        <v>11.672499999999999</v>
      </c>
      <c r="F99" s="2">
        <v>190</v>
      </c>
      <c r="G99" s="1">
        <v>1.7</v>
      </c>
      <c r="H99" s="1">
        <v>1.7</v>
      </c>
      <c r="I99" s="2">
        <f t="shared" si="6"/>
        <v>1.7</v>
      </c>
      <c r="J99" s="2">
        <f t="shared" si="7"/>
        <v>11.339</v>
      </c>
    </row>
    <row r="100" spans="1:10">
      <c r="A100" s="2">
        <v>91</v>
      </c>
      <c r="B100" s="1">
        <v>1.4</v>
      </c>
      <c r="C100" s="1">
        <v>1.4</v>
      </c>
      <c r="D100" s="2">
        <f t="shared" si="4"/>
        <v>1.4</v>
      </c>
      <c r="E100" s="2">
        <f t="shared" si="5"/>
        <v>9.3379999999999992</v>
      </c>
      <c r="F100" s="2">
        <v>191</v>
      </c>
      <c r="G100" s="1">
        <v>1.5</v>
      </c>
      <c r="H100" s="1">
        <v>1.5</v>
      </c>
      <c r="I100" s="2">
        <f t="shared" si="6"/>
        <v>1.5</v>
      </c>
      <c r="J100" s="2">
        <f t="shared" si="7"/>
        <v>10.004999999999999</v>
      </c>
    </row>
    <row r="101" spans="1:10">
      <c r="A101" s="2">
        <v>92</v>
      </c>
      <c r="B101" s="1">
        <v>1.7</v>
      </c>
      <c r="C101" s="1">
        <v>1.7</v>
      </c>
      <c r="D101" s="2">
        <f t="shared" si="4"/>
        <v>1.7</v>
      </c>
      <c r="E101" s="2">
        <f t="shared" si="5"/>
        <v>11.339</v>
      </c>
      <c r="F101" s="2">
        <v>192</v>
      </c>
      <c r="G101" s="1">
        <v>1.2</v>
      </c>
      <c r="H101" s="1">
        <v>1</v>
      </c>
      <c r="I101" s="2">
        <f t="shared" si="6"/>
        <v>1.1000000000000001</v>
      </c>
      <c r="J101" s="2">
        <f t="shared" si="7"/>
        <v>7.3370000000000006</v>
      </c>
    </row>
    <row r="102" spans="1:10">
      <c r="A102" s="2">
        <v>93</v>
      </c>
      <c r="B102" s="1">
        <v>1.8</v>
      </c>
      <c r="C102" s="1">
        <v>1.8</v>
      </c>
      <c r="D102" s="2">
        <f t="shared" si="4"/>
        <v>1.8</v>
      </c>
      <c r="E102" s="2">
        <f t="shared" si="5"/>
        <v>12.006</v>
      </c>
      <c r="F102" s="2">
        <v>193</v>
      </c>
      <c r="G102" s="1">
        <v>2</v>
      </c>
      <c r="H102" s="1">
        <v>2</v>
      </c>
      <c r="I102" s="2">
        <f t="shared" si="6"/>
        <v>2</v>
      </c>
      <c r="J102" s="2">
        <f t="shared" si="7"/>
        <v>13.34</v>
      </c>
    </row>
    <row r="103" spans="1:10">
      <c r="A103" s="2">
        <v>94</v>
      </c>
      <c r="B103" s="1">
        <v>2</v>
      </c>
      <c r="C103" s="1">
        <v>2</v>
      </c>
      <c r="D103" s="2">
        <f t="shared" si="4"/>
        <v>2</v>
      </c>
      <c r="E103" s="2">
        <f t="shared" si="5"/>
        <v>13.34</v>
      </c>
      <c r="F103" s="2">
        <v>194</v>
      </c>
      <c r="G103" s="1">
        <v>1.9</v>
      </c>
      <c r="H103" s="1">
        <v>1.8</v>
      </c>
      <c r="I103" s="2">
        <f t="shared" si="6"/>
        <v>1.85</v>
      </c>
      <c r="J103" s="2">
        <f t="shared" si="7"/>
        <v>12.339500000000001</v>
      </c>
    </row>
    <row r="104" spans="1:10">
      <c r="A104" s="2">
        <v>95</v>
      </c>
      <c r="B104" s="1">
        <v>1.6</v>
      </c>
      <c r="C104" s="1">
        <v>1.6</v>
      </c>
      <c r="D104" s="2">
        <f t="shared" si="4"/>
        <v>1.6</v>
      </c>
      <c r="E104" s="2">
        <f t="shared" si="5"/>
        <v>10.672000000000001</v>
      </c>
      <c r="F104" s="2">
        <v>195</v>
      </c>
      <c r="G104" s="1">
        <v>2</v>
      </c>
      <c r="H104" s="1">
        <v>2</v>
      </c>
      <c r="I104" s="2">
        <f t="shared" si="6"/>
        <v>2</v>
      </c>
      <c r="J104" s="2">
        <f t="shared" si="7"/>
        <v>13.34</v>
      </c>
    </row>
    <row r="105" spans="1:10">
      <c r="A105" s="2">
        <v>96</v>
      </c>
      <c r="B105" s="1">
        <v>2</v>
      </c>
      <c r="C105" s="1">
        <v>2</v>
      </c>
      <c r="D105" s="2">
        <f t="shared" si="4"/>
        <v>2</v>
      </c>
      <c r="E105" s="2">
        <f t="shared" si="5"/>
        <v>13.34</v>
      </c>
      <c r="F105" s="2">
        <v>196</v>
      </c>
      <c r="G105" s="1">
        <v>1.5</v>
      </c>
      <c r="H105" s="1">
        <v>1.4</v>
      </c>
      <c r="I105" s="2">
        <f t="shared" si="6"/>
        <v>1.45</v>
      </c>
      <c r="J105" s="2">
        <f t="shared" si="7"/>
        <v>9.6715</v>
      </c>
    </row>
    <row r="106" spans="1:10">
      <c r="A106" s="2">
        <v>97</v>
      </c>
      <c r="B106" s="1">
        <v>2</v>
      </c>
      <c r="C106" s="1">
        <v>1.4</v>
      </c>
      <c r="D106" s="2">
        <f t="shared" si="4"/>
        <v>1.7</v>
      </c>
      <c r="E106" s="2">
        <f t="shared" si="5"/>
        <v>11.339</v>
      </c>
      <c r="F106" s="2">
        <v>197</v>
      </c>
      <c r="G106" s="1">
        <v>1.9</v>
      </c>
      <c r="H106" s="1">
        <v>1.9</v>
      </c>
      <c r="I106" s="2">
        <f t="shared" si="6"/>
        <v>1.9</v>
      </c>
      <c r="J106" s="2">
        <f t="shared" si="7"/>
        <v>12.673</v>
      </c>
    </row>
    <row r="107" spans="1:10">
      <c r="A107" s="2">
        <v>98</v>
      </c>
      <c r="B107" s="1">
        <v>1.6</v>
      </c>
      <c r="C107" s="1">
        <v>1.6</v>
      </c>
      <c r="D107" s="2">
        <f t="shared" si="4"/>
        <v>1.6</v>
      </c>
      <c r="E107" s="2">
        <f t="shared" si="5"/>
        <v>10.672000000000001</v>
      </c>
      <c r="F107" s="2">
        <v>198</v>
      </c>
      <c r="G107" s="1">
        <v>1.6</v>
      </c>
      <c r="H107" s="1">
        <v>1.5</v>
      </c>
      <c r="I107" s="2">
        <f t="shared" si="6"/>
        <v>1.55</v>
      </c>
      <c r="J107" s="2">
        <f t="shared" si="7"/>
        <v>10.3385</v>
      </c>
    </row>
    <row r="108" spans="1:10">
      <c r="A108" s="2">
        <v>99</v>
      </c>
      <c r="B108" s="1">
        <v>2</v>
      </c>
      <c r="C108" s="1">
        <v>2</v>
      </c>
      <c r="D108" s="2">
        <f t="shared" si="4"/>
        <v>2</v>
      </c>
      <c r="E108" s="2">
        <f t="shared" si="5"/>
        <v>13.34</v>
      </c>
      <c r="F108" s="2">
        <v>199</v>
      </c>
      <c r="G108" s="1">
        <v>1.2</v>
      </c>
      <c r="H108" s="1">
        <v>1.1000000000000001</v>
      </c>
      <c r="I108" s="2">
        <f t="shared" si="6"/>
        <v>1.1499999999999999</v>
      </c>
      <c r="J108" s="2">
        <f t="shared" si="7"/>
        <v>7.6704999999999997</v>
      </c>
    </row>
    <row r="109" spans="1:10">
      <c r="A109" s="2">
        <v>100</v>
      </c>
      <c r="B109" s="1">
        <v>1.6</v>
      </c>
      <c r="C109" s="1">
        <v>1.4</v>
      </c>
      <c r="D109" s="2">
        <f t="shared" si="4"/>
        <v>1.5</v>
      </c>
      <c r="E109" s="2">
        <f t="shared" si="5"/>
        <v>10.004999999999999</v>
      </c>
      <c r="F109" s="2">
        <v>200</v>
      </c>
      <c r="G109" s="1">
        <v>1.3</v>
      </c>
      <c r="H109" s="1">
        <v>1.1000000000000001</v>
      </c>
      <c r="I109" s="2">
        <f t="shared" si="6"/>
        <v>1.2000000000000002</v>
      </c>
      <c r="J109" s="2">
        <f t="shared" si="7"/>
        <v>8.0040000000000013</v>
      </c>
    </row>
    <row r="110" spans="1:10">
      <c r="E110" s="18">
        <f>SUM(E10:E109)</f>
        <v>1107.8870000000004</v>
      </c>
      <c r="J110" s="18">
        <f>SUM(J10:J109)</f>
        <v>1054.8605000000005</v>
      </c>
    </row>
  </sheetData>
  <mergeCells count="13">
    <mergeCell ref="I3:J4"/>
    <mergeCell ref="C4:D4"/>
    <mergeCell ref="E4:F4"/>
    <mergeCell ref="I5:J5"/>
    <mergeCell ref="A5:B5"/>
    <mergeCell ref="C5:D5"/>
    <mergeCell ref="E5:F5"/>
    <mergeCell ref="G5:H5"/>
    <mergeCell ref="A1:J1"/>
    <mergeCell ref="A2:J2"/>
    <mergeCell ref="A3:B4"/>
    <mergeCell ref="C3:F3"/>
    <mergeCell ref="G3:H4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O21" sqref="O21"/>
    </sheetView>
  </sheetViews>
  <sheetFormatPr defaultRowHeight="15"/>
  <cols>
    <col min="1" max="10" width="8.28515625" customWidth="1"/>
  </cols>
  <sheetData>
    <row r="1" spans="1:16" ht="15.75" thickBot="1">
      <c r="A1" s="48" t="s">
        <v>30</v>
      </c>
      <c r="B1" s="48"/>
      <c r="C1" s="48"/>
      <c r="D1" s="48"/>
      <c r="E1" s="48"/>
      <c r="F1" s="48"/>
      <c r="G1" s="48"/>
      <c r="H1" s="48"/>
      <c r="I1" s="48"/>
      <c r="J1" s="48"/>
    </row>
    <row r="2" spans="1:16" ht="15.75" thickBot="1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  <c r="L2" s="1" t="s">
        <v>38</v>
      </c>
      <c r="M2" s="1">
        <v>1</v>
      </c>
      <c r="O2" t="s">
        <v>49</v>
      </c>
      <c r="P2" t="s">
        <v>50</v>
      </c>
    </row>
    <row r="3" spans="1:16" ht="15.75" customHeight="1" thickBot="1">
      <c r="A3" s="56" t="s">
        <v>1</v>
      </c>
      <c r="B3" s="57"/>
      <c r="C3" s="53" t="s">
        <v>2</v>
      </c>
      <c r="D3" s="54"/>
      <c r="E3" s="54"/>
      <c r="F3" s="55"/>
      <c r="G3" s="60" t="s">
        <v>5</v>
      </c>
      <c r="H3" s="61"/>
      <c r="I3" s="60" t="s">
        <v>6</v>
      </c>
      <c r="J3" s="61"/>
      <c r="L3" s="1" t="s">
        <v>39</v>
      </c>
      <c r="M3" s="1">
        <v>16</v>
      </c>
      <c r="O3">
        <f>B7/(B7+D7+F7+H7+J7)</f>
        <v>0</v>
      </c>
      <c r="P3">
        <v>0</v>
      </c>
    </row>
    <row r="4" spans="1:16" ht="15.75" thickBot="1">
      <c r="A4" s="58"/>
      <c r="B4" s="59"/>
      <c r="C4" s="49" t="s">
        <v>3</v>
      </c>
      <c r="D4" s="51"/>
      <c r="E4" s="49" t="s">
        <v>4</v>
      </c>
      <c r="F4" s="51"/>
      <c r="G4" s="62"/>
      <c r="H4" s="63"/>
      <c r="I4" s="62"/>
      <c r="J4" s="63"/>
      <c r="L4" s="1" t="s">
        <v>40</v>
      </c>
      <c r="M4" s="1">
        <v>83</v>
      </c>
      <c r="O4">
        <f>D7/(B7+D7+F7+H7+J7)</f>
        <v>9.9999999999999985E-3</v>
      </c>
      <c r="P4">
        <f>O4*LN(O4)</f>
        <v>-4.605170185988091E-2</v>
      </c>
    </row>
    <row r="5" spans="1:16">
      <c r="A5" s="13" t="s">
        <v>7</v>
      </c>
      <c r="B5" s="14" t="s">
        <v>8</v>
      </c>
      <c r="C5" s="15" t="s">
        <v>7</v>
      </c>
      <c r="D5" s="16" t="s">
        <v>8</v>
      </c>
      <c r="E5" s="14" t="s">
        <v>7</v>
      </c>
      <c r="F5" s="14" t="s">
        <v>8</v>
      </c>
      <c r="G5" s="14" t="s">
        <v>7</v>
      </c>
      <c r="H5" s="14" t="s">
        <v>8</v>
      </c>
      <c r="I5" s="14" t="s">
        <v>7</v>
      </c>
      <c r="J5" s="15" t="s">
        <v>8</v>
      </c>
      <c r="L5" s="1" t="s">
        <v>35</v>
      </c>
      <c r="M5" s="1">
        <f>(E110+J110)/200</f>
        <v>11.352340000000003</v>
      </c>
      <c r="O5">
        <f>F7/(B7+D7+F7+H7+J7)</f>
        <v>0.495</v>
      </c>
      <c r="P5">
        <f>O5*LN(O5)</f>
        <v>-0.34808277062465615</v>
      </c>
    </row>
    <row r="6" spans="1:16">
      <c r="A6" s="47">
        <v>0</v>
      </c>
      <c r="B6" s="47"/>
      <c r="C6" s="47">
        <v>2</v>
      </c>
      <c r="D6" s="47"/>
      <c r="E6" s="47">
        <v>100</v>
      </c>
      <c r="F6" s="47"/>
      <c r="G6" s="47">
        <v>17</v>
      </c>
      <c r="H6" s="47"/>
      <c r="I6" s="47">
        <v>83</v>
      </c>
      <c r="J6" s="47"/>
      <c r="L6" s="1" t="s">
        <v>36</v>
      </c>
      <c r="M6" s="1">
        <v>2.82</v>
      </c>
      <c r="O6">
        <f>H7/(B7+D7+F7+H7+J7)</f>
        <v>8.3999999999999991E-2</v>
      </c>
      <c r="P6">
        <f>O6*LN(O6)</f>
        <v>-0.20806283233166115</v>
      </c>
    </row>
    <row r="7" spans="1:16" ht="15.75" thickBot="1">
      <c r="A7" s="30">
        <v>0</v>
      </c>
      <c r="B7" s="30">
        <v>0</v>
      </c>
      <c r="C7" s="30">
        <v>1</v>
      </c>
      <c r="D7" s="30">
        <v>9.0499999999999997E-2</v>
      </c>
      <c r="E7" s="30">
        <v>49.5</v>
      </c>
      <c r="F7" s="30">
        <v>4.4797500000000001</v>
      </c>
      <c r="G7" s="30">
        <v>8.4</v>
      </c>
      <c r="H7" s="30">
        <v>0.76019999999999999</v>
      </c>
      <c r="I7" s="30">
        <v>41.1</v>
      </c>
      <c r="J7" s="30">
        <v>3.7195499999999999</v>
      </c>
      <c r="L7" s="1" t="s">
        <v>37</v>
      </c>
      <c r="M7" s="1">
        <v>25.52</v>
      </c>
      <c r="O7">
        <f>J7/(B7+D7+F7+H7+J7)</f>
        <v>0.41099999999999998</v>
      </c>
      <c r="P7">
        <f>O7*LN(O7)</f>
        <v>-0.36544560850370589</v>
      </c>
    </row>
    <row r="8" spans="1:16" ht="15.75" thickBot="1">
      <c r="A8" t="s">
        <v>9</v>
      </c>
      <c r="L8" s="31" t="s">
        <v>41</v>
      </c>
      <c r="M8" s="1">
        <v>0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1.0202020202020201</v>
      </c>
    </row>
    <row r="10" spans="1:16">
      <c r="A10" s="2">
        <v>1</v>
      </c>
      <c r="B10" s="2">
        <v>2.1</v>
      </c>
      <c r="C10" s="2">
        <v>2</v>
      </c>
      <c r="D10" s="2">
        <f>(B10+C10)/2</f>
        <v>2.0499999999999998</v>
      </c>
      <c r="E10" s="2">
        <f>D10*6.67</f>
        <v>13.673499999999999</v>
      </c>
      <c r="F10" s="2">
        <v>42</v>
      </c>
      <c r="G10" s="2">
        <v>1.9</v>
      </c>
      <c r="H10" s="2">
        <v>1.8</v>
      </c>
      <c r="I10" s="2">
        <f>(G10+H10)/2</f>
        <v>1.85</v>
      </c>
      <c r="J10" s="2">
        <f>I10*6.67</f>
        <v>12.339500000000001</v>
      </c>
      <c r="L10" s="31" t="s">
        <v>43</v>
      </c>
      <c r="M10" s="1">
        <f>J7/F7</f>
        <v>0.83030303030303021</v>
      </c>
    </row>
    <row r="11" spans="1:16">
      <c r="A11" s="2">
        <v>2</v>
      </c>
      <c r="B11" s="1">
        <v>2</v>
      </c>
      <c r="C11" s="1">
        <v>2</v>
      </c>
      <c r="D11" s="2">
        <f t="shared" ref="D11:D74" si="0">(B11+C11)/2</f>
        <v>2</v>
      </c>
      <c r="E11" s="2">
        <f t="shared" ref="E11:E74" si="1">D11*6.67</f>
        <v>13.34</v>
      </c>
      <c r="F11" s="2">
        <v>43</v>
      </c>
      <c r="G11" s="1">
        <v>1.9</v>
      </c>
      <c r="H11" s="1">
        <v>1.9</v>
      </c>
      <c r="I11" s="2">
        <f t="shared" ref="I11:I74" si="2">(G11+H11)/2</f>
        <v>1.9</v>
      </c>
      <c r="J11" s="2">
        <f t="shared" ref="J11:J74" si="3">I11*6.67</f>
        <v>12.673</v>
      </c>
      <c r="L11" s="31" t="s">
        <v>44</v>
      </c>
      <c r="M11" s="1">
        <f>(D7+F7)/J7</f>
        <v>1.2287104622871046</v>
      </c>
    </row>
    <row r="12" spans="1:16">
      <c r="A12" s="2">
        <v>3</v>
      </c>
      <c r="B12" s="1">
        <v>2</v>
      </c>
      <c r="C12" s="1">
        <v>1.9</v>
      </c>
      <c r="D12" s="2">
        <f t="shared" si="0"/>
        <v>1.95</v>
      </c>
      <c r="E12" s="2">
        <f t="shared" si="1"/>
        <v>13.006499999999999</v>
      </c>
      <c r="F12" s="2">
        <v>44</v>
      </c>
      <c r="G12" s="1">
        <v>1.8</v>
      </c>
      <c r="H12" s="1">
        <v>1.7</v>
      </c>
      <c r="I12" s="2">
        <f t="shared" si="2"/>
        <v>1.75</v>
      </c>
      <c r="J12" s="2">
        <f t="shared" si="3"/>
        <v>11.672499999999999</v>
      </c>
      <c r="L12" s="31" t="s">
        <v>45</v>
      </c>
      <c r="M12" s="1">
        <f>(D7+F7)/H7</f>
        <v>6.0119047619047619</v>
      </c>
    </row>
    <row r="13" spans="1:16">
      <c r="A13" s="2">
        <v>4</v>
      </c>
      <c r="B13" s="1">
        <v>1.9</v>
      </c>
      <c r="C13" s="1">
        <v>1.9</v>
      </c>
      <c r="D13" s="2">
        <f t="shared" si="0"/>
        <v>1.9</v>
      </c>
      <c r="E13" s="2">
        <f t="shared" si="1"/>
        <v>12.673</v>
      </c>
      <c r="F13" s="2">
        <v>45</v>
      </c>
      <c r="G13" s="1">
        <v>1.9</v>
      </c>
      <c r="H13" s="1">
        <v>1.9</v>
      </c>
      <c r="I13" s="2">
        <f t="shared" si="2"/>
        <v>1.9</v>
      </c>
      <c r="J13" s="2">
        <f t="shared" si="3"/>
        <v>12.673</v>
      </c>
      <c r="L13" s="31" t="s">
        <v>46</v>
      </c>
      <c r="M13" s="1">
        <f>J7/H7</f>
        <v>4.8928571428571432</v>
      </c>
    </row>
    <row r="14" spans="1:16">
      <c r="A14" s="2">
        <v>5</v>
      </c>
      <c r="B14" s="1">
        <v>1.7</v>
      </c>
      <c r="C14" s="1">
        <v>1.5</v>
      </c>
      <c r="D14" s="2">
        <f t="shared" si="0"/>
        <v>1.6</v>
      </c>
      <c r="E14" s="2">
        <f t="shared" si="1"/>
        <v>10.672000000000001</v>
      </c>
      <c r="F14" s="2">
        <v>46</v>
      </c>
      <c r="G14" s="1">
        <v>1.9</v>
      </c>
      <c r="H14" s="1">
        <v>1.4</v>
      </c>
      <c r="I14" s="2">
        <f t="shared" si="2"/>
        <v>1.65</v>
      </c>
      <c r="J14" s="2">
        <f t="shared" si="3"/>
        <v>11.0055</v>
      </c>
      <c r="L14" s="31" t="s">
        <v>47</v>
      </c>
      <c r="M14" s="1">
        <v>0</v>
      </c>
    </row>
    <row r="15" spans="1:16">
      <c r="A15" s="2">
        <v>6</v>
      </c>
      <c r="B15" s="1">
        <v>1.8</v>
      </c>
      <c r="C15" s="1">
        <v>1.7</v>
      </c>
      <c r="D15" s="2">
        <f t="shared" si="0"/>
        <v>1.75</v>
      </c>
      <c r="E15" s="2">
        <f t="shared" si="1"/>
        <v>11.672499999999999</v>
      </c>
      <c r="F15" s="2">
        <v>47</v>
      </c>
      <c r="G15" s="1">
        <v>1.8</v>
      </c>
      <c r="H15" s="1">
        <v>1.8</v>
      </c>
      <c r="I15" s="2">
        <f t="shared" si="2"/>
        <v>1.8</v>
      </c>
      <c r="J15" s="2">
        <f t="shared" si="3"/>
        <v>12.006</v>
      </c>
      <c r="L15" s="31" t="s">
        <v>48</v>
      </c>
      <c r="M15" s="1">
        <f>SUM(P3:P7)</f>
        <v>-0.96764291331990404</v>
      </c>
    </row>
    <row r="16" spans="1:16">
      <c r="A16" s="2">
        <v>7</v>
      </c>
      <c r="B16" s="1">
        <v>2</v>
      </c>
      <c r="C16" s="1">
        <v>1.7</v>
      </c>
      <c r="D16" s="2">
        <f t="shared" si="0"/>
        <v>1.85</v>
      </c>
      <c r="E16" s="2">
        <f t="shared" si="1"/>
        <v>12.339500000000001</v>
      </c>
      <c r="F16" s="2">
        <v>48</v>
      </c>
      <c r="G16" s="1">
        <v>1.9</v>
      </c>
      <c r="H16" s="1">
        <v>1.9</v>
      </c>
      <c r="I16" s="2">
        <f t="shared" si="2"/>
        <v>1.9</v>
      </c>
      <c r="J16" s="2">
        <f t="shared" si="3"/>
        <v>12.673</v>
      </c>
    </row>
    <row r="17" spans="1:10">
      <c r="A17" s="2">
        <v>8</v>
      </c>
      <c r="B17" s="1">
        <v>2</v>
      </c>
      <c r="C17" s="1">
        <v>1.9</v>
      </c>
      <c r="D17" s="2">
        <f t="shared" si="0"/>
        <v>1.95</v>
      </c>
      <c r="E17" s="2">
        <f t="shared" si="1"/>
        <v>13.006499999999999</v>
      </c>
      <c r="F17" s="2">
        <v>49</v>
      </c>
      <c r="G17" s="1">
        <v>1.5</v>
      </c>
      <c r="H17" s="1">
        <v>1.4</v>
      </c>
      <c r="I17" s="2">
        <f t="shared" si="2"/>
        <v>1.45</v>
      </c>
      <c r="J17" s="2">
        <f t="shared" si="3"/>
        <v>9.6715</v>
      </c>
    </row>
    <row r="18" spans="1:10">
      <c r="A18" s="2">
        <v>9</v>
      </c>
      <c r="B18" s="1">
        <v>1.5</v>
      </c>
      <c r="C18" s="1">
        <v>1.5</v>
      </c>
      <c r="D18" s="2">
        <f t="shared" si="0"/>
        <v>1.5</v>
      </c>
      <c r="E18" s="2">
        <f t="shared" si="1"/>
        <v>10.004999999999999</v>
      </c>
      <c r="F18" s="2">
        <v>50</v>
      </c>
      <c r="G18" s="1">
        <v>1.5</v>
      </c>
      <c r="H18" s="1">
        <v>1.4</v>
      </c>
      <c r="I18" s="2">
        <f t="shared" si="2"/>
        <v>1.45</v>
      </c>
      <c r="J18" s="2">
        <f t="shared" si="3"/>
        <v>9.6715</v>
      </c>
    </row>
    <row r="19" spans="1:10">
      <c r="A19" s="2">
        <v>10</v>
      </c>
      <c r="B19" s="1">
        <v>1.9</v>
      </c>
      <c r="C19" s="1">
        <v>1.8</v>
      </c>
      <c r="D19" s="2">
        <f t="shared" si="0"/>
        <v>1.85</v>
      </c>
      <c r="E19" s="2">
        <f t="shared" si="1"/>
        <v>12.339500000000001</v>
      </c>
      <c r="F19" s="2">
        <v>51</v>
      </c>
      <c r="G19" s="1">
        <v>1.4</v>
      </c>
      <c r="H19" s="1">
        <v>1.3</v>
      </c>
      <c r="I19" s="2">
        <f t="shared" si="2"/>
        <v>1.35</v>
      </c>
      <c r="J19" s="2">
        <f t="shared" si="3"/>
        <v>9.0045000000000002</v>
      </c>
    </row>
    <row r="20" spans="1:10">
      <c r="A20" s="2">
        <v>11</v>
      </c>
      <c r="B20" s="1">
        <v>1.8</v>
      </c>
      <c r="C20" s="1">
        <v>1.7</v>
      </c>
      <c r="D20" s="2">
        <f t="shared" si="0"/>
        <v>1.75</v>
      </c>
      <c r="E20" s="2">
        <f t="shared" si="1"/>
        <v>11.672499999999999</v>
      </c>
      <c r="F20" s="2">
        <v>52</v>
      </c>
      <c r="G20" s="1">
        <v>1.9</v>
      </c>
      <c r="H20" s="1">
        <v>1.9</v>
      </c>
      <c r="I20" s="2">
        <f t="shared" si="2"/>
        <v>1.9</v>
      </c>
      <c r="J20" s="2">
        <f t="shared" si="3"/>
        <v>12.673</v>
      </c>
    </row>
    <row r="21" spans="1:10">
      <c r="A21" s="2">
        <v>12</v>
      </c>
      <c r="B21" s="1">
        <v>2</v>
      </c>
      <c r="C21" s="1">
        <v>1.8</v>
      </c>
      <c r="D21" s="2">
        <f t="shared" si="0"/>
        <v>1.9</v>
      </c>
      <c r="E21" s="2">
        <f t="shared" si="1"/>
        <v>12.673</v>
      </c>
      <c r="F21" s="2">
        <v>53</v>
      </c>
      <c r="G21" s="1">
        <v>1.5</v>
      </c>
      <c r="H21" s="1">
        <v>1.4</v>
      </c>
      <c r="I21" s="2">
        <f t="shared" si="2"/>
        <v>1.45</v>
      </c>
      <c r="J21" s="2">
        <f t="shared" si="3"/>
        <v>9.6715</v>
      </c>
    </row>
    <row r="22" spans="1:10">
      <c r="A22" s="2">
        <v>13</v>
      </c>
      <c r="B22" s="1">
        <v>1.8</v>
      </c>
      <c r="C22" s="1">
        <v>1.7</v>
      </c>
      <c r="D22" s="2">
        <f t="shared" si="0"/>
        <v>1.75</v>
      </c>
      <c r="E22" s="2">
        <f t="shared" si="1"/>
        <v>11.672499999999999</v>
      </c>
      <c r="F22" s="2">
        <v>54</v>
      </c>
      <c r="G22" s="1">
        <v>1.9</v>
      </c>
      <c r="H22" s="1">
        <v>1.8</v>
      </c>
      <c r="I22" s="2">
        <f t="shared" si="2"/>
        <v>1.85</v>
      </c>
      <c r="J22" s="2">
        <f t="shared" si="3"/>
        <v>12.339500000000001</v>
      </c>
    </row>
    <row r="23" spans="1:10">
      <c r="A23" s="2">
        <v>14</v>
      </c>
      <c r="B23" s="1">
        <v>1.6</v>
      </c>
      <c r="C23" s="1">
        <v>1.6</v>
      </c>
      <c r="D23" s="2">
        <f t="shared" si="0"/>
        <v>1.6</v>
      </c>
      <c r="E23" s="2">
        <f t="shared" si="1"/>
        <v>10.672000000000001</v>
      </c>
      <c r="F23" s="2">
        <v>55</v>
      </c>
      <c r="G23" s="1">
        <v>1.7</v>
      </c>
      <c r="H23" s="1">
        <v>1.6</v>
      </c>
      <c r="I23" s="2">
        <f t="shared" si="2"/>
        <v>1.65</v>
      </c>
      <c r="J23" s="2">
        <f t="shared" si="3"/>
        <v>11.0055</v>
      </c>
    </row>
    <row r="24" spans="1:10">
      <c r="A24" s="2">
        <v>15</v>
      </c>
      <c r="B24" s="1">
        <v>1.5</v>
      </c>
      <c r="C24" s="1">
        <v>1.5</v>
      </c>
      <c r="D24" s="2">
        <f t="shared" si="0"/>
        <v>1.5</v>
      </c>
      <c r="E24" s="2">
        <f t="shared" si="1"/>
        <v>10.004999999999999</v>
      </c>
      <c r="F24" s="2">
        <v>56</v>
      </c>
      <c r="G24" s="1">
        <v>1.8</v>
      </c>
      <c r="H24" s="1">
        <v>1.8</v>
      </c>
      <c r="I24" s="2">
        <f t="shared" si="2"/>
        <v>1.8</v>
      </c>
      <c r="J24" s="2">
        <f t="shared" si="3"/>
        <v>12.006</v>
      </c>
    </row>
    <row r="25" spans="1:10">
      <c r="A25" s="2">
        <v>16</v>
      </c>
      <c r="B25" s="1">
        <v>1.9</v>
      </c>
      <c r="C25" s="1">
        <v>1.8</v>
      </c>
      <c r="D25" s="2">
        <f t="shared" si="0"/>
        <v>1.85</v>
      </c>
      <c r="E25" s="2">
        <f t="shared" si="1"/>
        <v>12.339500000000001</v>
      </c>
      <c r="F25" s="2">
        <v>57</v>
      </c>
      <c r="G25" s="1">
        <v>1.8</v>
      </c>
      <c r="H25" s="1">
        <v>1.8</v>
      </c>
      <c r="I25" s="2">
        <f t="shared" si="2"/>
        <v>1.8</v>
      </c>
      <c r="J25" s="2">
        <f t="shared" si="3"/>
        <v>12.006</v>
      </c>
    </row>
    <row r="26" spans="1:10">
      <c r="A26" s="2">
        <v>17</v>
      </c>
      <c r="B26" s="1">
        <v>1.6</v>
      </c>
      <c r="C26" s="1">
        <v>1.6</v>
      </c>
      <c r="D26" s="2">
        <f t="shared" si="0"/>
        <v>1.6</v>
      </c>
      <c r="E26" s="2">
        <f t="shared" si="1"/>
        <v>10.672000000000001</v>
      </c>
      <c r="F26" s="2">
        <v>58</v>
      </c>
      <c r="G26" s="1">
        <v>1.4</v>
      </c>
      <c r="H26" s="1">
        <v>1.2</v>
      </c>
      <c r="I26" s="2">
        <f t="shared" si="2"/>
        <v>1.2999999999999998</v>
      </c>
      <c r="J26" s="2">
        <f t="shared" si="3"/>
        <v>8.6709999999999994</v>
      </c>
    </row>
    <row r="27" spans="1:10">
      <c r="A27" s="2">
        <v>18</v>
      </c>
      <c r="B27" s="1">
        <v>2</v>
      </c>
      <c r="C27" s="1">
        <v>2</v>
      </c>
      <c r="D27" s="2">
        <f t="shared" si="0"/>
        <v>2</v>
      </c>
      <c r="E27" s="2">
        <f t="shared" si="1"/>
        <v>13.34</v>
      </c>
      <c r="F27" s="2">
        <v>59</v>
      </c>
      <c r="G27" s="1">
        <v>1.5</v>
      </c>
      <c r="H27" s="1">
        <v>1.4</v>
      </c>
      <c r="I27" s="2">
        <f t="shared" si="2"/>
        <v>1.45</v>
      </c>
      <c r="J27" s="2">
        <f t="shared" si="3"/>
        <v>9.6715</v>
      </c>
    </row>
    <row r="28" spans="1:10">
      <c r="A28" s="2">
        <v>19</v>
      </c>
      <c r="B28" s="1">
        <v>2</v>
      </c>
      <c r="C28" s="1">
        <v>2</v>
      </c>
      <c r="D28" s="2">
        <f t="shared" si="0"/>
        <v>2</v>
      </c>
      <c r="E28" s="2">
        <f t="shared" si="1"/>
        <v>13.34</v>
      </c>
      <c r="F28" s="2">
        <v>60</v>
      </c>
      <c r="G28" s="1">
        <v>1.3</v>
      </c>
      <c r="H28" s="1">
        <v>1.3</v>
      </c>
      <c r="I28" s="2">
        <f t="shared" si="2"/>
        <v>1.3</v>
      </c>
      <c r="J28" s="2">
        <f t="shared" si="3"/>
        <v>8.6709999999999994</v>
      </c>
    </row>
    <row r="29" spans="1:10">
      <c r="A29" s="2">
        <v>20</v>
      </c>
      <c r="B29" s="1">
        <v>1.5</v>
      </c>
      <c r="C29" s="1">
        <v>1.5</v>
      </c>
      <c r="D29" s="2">
        <f t="shared" si="0"/>
        <v>1.5</v>
      </c>
      <c r="E29" s="2">
        <f t="shared" si="1"/>
        <v>10.004999999999999</v>
      </c>
      <c r="F29" s="2">
        <v>61</v>
      </c>
      <c r="G29" s="1">
        <v>1.7</v>
      </c>
      <c r="H29" s="1">
        <v>1.7</v>
      </c>
      <c r="I29" s="2">
        <f t="shared" si="2"/>
        <v>1.7</v>
      </c>
      <c r="J29" s="2">
        <f t="shared" si="3"/>
        <v>11.339</v>
      </c>
    </row>
    <row r="30" spans="1:10">
      <c r="A30" s="2">
        <v>21</v>
      </c>
      <c r="B30" s="1">
        <v>1.8</v>
      </c>
      <c r="C30" s="1">
        <v>1.7</v>
      </c>
      <c r="D30" s="2">
        <f t="shared" si="0"/>
        <v>1.75</v>
      </c>
      <c r="E30" s="2">
        <f t="shared" si="1"/>
        <v>11.672499999999999</v>
      </c>
      <c r="F30" s="2">
        <v>62</v>
      </c>
      <c r="G30" s="1">
        <v>1.6</v>
      </c>
      <c r="H30" s="1">
        <v>1.1000000000000001</v>
      </c>
      <c r="I30" s="2">
        <f t="shared" si="2"/>
        <v>1.35</v>
      </c>
      <c r="J30" s="2">
        <f t="shared" si="3"/>
        <v>9.0045000000000002</v>
      </c>
    </row>
    <row r="31" spans="1:10">
      <c r="A31" s="2">
        <v>22</v>
      </c>
      <c r="B31" s="1">
        <v>1.9</v>
      </c>
      <c r="C31" s="1">
        <v>1.8</v>
      </c>
      <c r="D31" s="2">
        <f t="shared" si="0"/>
        <v>1.85</v>
      </c>
      <c r="E31" s="2">
        <f t="shared" si="1"/>
        <v>12.339500000000001</v>
      </c>
      <c r="F31" s="2">
        <v>63</v>
      </c>
      <c r="G31" s="1">
        <v>1.8</v>
      </c>
      <c r="H31" s="1">
        <v>1.7</v>
      </c>
      <c r="I31" s="2">
        <f t="shared" si="2"/>
        <v>1.75</v>
      </c>
      <c r="J31" s="2">
        <f t="shared" si="3"/>
        <v>11.672499999999999</v>
      </c>
    </row>
    <row r="32" spans="1:10">
      <c r="A32" s="2">
        <v>23</v>
      </c>
      <c r="B32" s="1">
        <v>1.5</v>
      </c>
      <c r="C32" s="1">
        <v>1.4</v>
      </c>
      <c r="D32" s="2">
        <f t="shared" si="0"/>
        <v>1.45</v>
      </c>
      <c r="E32" s="2">
        <f t="shared" si="1"/>
        <v>9.6715</v>
      </c>
      <c r="F32" s="2">
        <v>64</v>
      </c>
      <c r="G32" s="1">
        <v>2.1</v>
      </c>
      <c r="H32" s="1">
        <v>1.3</v>
      </c>
      <c r="I32" s="2">
        <f t="shared" si="2"/>
        <v>1.7000000000000002</v>
      </c>
      <c r="J32" s="2">
        <f t="shared" si="3"/>
        <v>11.339</v>
      </c>
    </row>
    <row r="33" spans="1:10">
      <c r="A33" s="2">
        <v>24</v>
      </c>
      <c r="B33" s="1">
        <v>1.6</v>
      </c>
      <c r="C33" s="1">
        <v>1.6</v>
      </c>
      <c r="D33" s="2">
        <f t="shared" si="0"/>
        <v>1.6</v>
      </c>
      <c r="E33" s="2">
        <f t="shared" si="1"/>
        <v>10.672000000000001</v>
      </c>
      <c r="F33" s="2">
        <v>65</v>
      </c>
      <c r="G33" s="1">
        <v>1.5</v>
      </c>
      <c r="H33" s="1">
        <v>1.4</v>
      </c>
      <c r="I33" s="2">
        <f t="shared" si="2"/>
        <v>1.45</v>
      </c>
      <c r="J33" s="2">
        <f t="shared" si="3"/>
        <v>9.6715</v>
      </c>
    </row>
    <row r="34" spans="1:10">
      <c r="A34" s="2">
        <v>25</v>
      </c>
      <c r="B34" s="1">
        <v>1.6</v>
      </c>
      <c r="C34" s="1">
        <v>1.6</v>
      </c>
      <c r="D34" s="2">
        <f t="shared" si="0"/>
        <v>1.6</v>
      </c>
      <c r="E34" s="2">
        <f t="shared" si="1"/>
        <v>10.672000000000001</v>
      </c>
      <c r="F34" s="2">
        <v>66</v>
      </c>
      <c r="G34" s="1">
        <v>1.8</v>
      </c>
      <c r="H34" s="1">
        <v>1.7</v>
      </c>
      <c r="I34" s="2">
        <f t="shared" si="2"/>
        <v>1.75</v>
      </c>
      <c r="J34" s="2">
        <f t="shared" si="3"/>
        <v>11.672499999999999</v>
      </c>
    </row>
    <row r="35" spans="1:10">
      <c r="A35" s="2">
        <v>26</v>
      </c>
      <c r="B35" s="1">
        <v>1.9</v>
      </c>
      <c r="C35" s="1">
        <v>1.6</v>
      </c>
      <c r="D35" s="2">
        <f t="shared" si="0"/>
        <v>1.75</v>
      </c>
      <c r="E35" s="2">
        <f t="shared" si="1"/>
        <v>11.672499999999999</v>
      </c>
      <c r="F35" s="2">
        <v>67</v>
      </c>
      <c r="G35" s="1">
        <v>1.5</v>
      </c>
      <c r="H35" s="1">
        <v>1.4</v>
      </c>
      <c r="I35" s="2">
        <f t="shared" si="2"/>
        <v>1.45</v>
      </c>
      <c r="J35" s="2">
        <f t="shared" si="3"/>
        <v>9.6715</v>
      </c>
    </row>
    <row r="36" spans="1:10">
      <c r="A36" s="2">
        <v>27</v>
      </c>
      <c r="B36" s="1">
        <v>1.8</v>
      </c>
      <c r="C36" s="1">
        <v>1.7</v>
      </c>
      <c r="D36" s="2">
        <f t="shared" si="0"/>
        <v>1.75</v>
      </c>
      <c r="E36" s="2">
        <f t="shared" si="1"/>
        <v>11.672499999999999</v>
      </c>
      <c r="F36" s="2">
        <v>68</v>
      </c>
      <c r="G36" s="1">
        <v>1.2</v>
      </c>
      <c r="H36" s="1">
        <v>1.1000000000000001</v>
      </c>
      <c r="I36" s="2">
        <f t="shared" si="2"/>
        <v>1.1499999999999999</v>
      </c>
      <c r="J36" s="2">
        <f t="shared" si="3"/>
        <v>7.6704999999999997</v>
      </c>
    </row>
    <row r="37" spans="1:10">
      <c r="A37" s="2">
        <v>28</v>
      </c>
      <c r="B37" s="1">
        <v>1.6</v>
      </c>
      <c r="C37" s="1">
        <v>1.5</v>
      </c>
      <c r="D37" s="2">
        <f t="shared" si="0"/>
        <v>1.55</v>
      </c>
      <c r="E37" s="2">
        <f t="shared" si="1"/>
        <v>10.3385</v>
      </c>
      <c r="F37" s="2">
        <v>69</v>
      </c>
      <c r="G37" s="1">
        <v>1.8</v>
      </c>
      <c r="H37" s="1">
        <v>1.8</v>
      </c>
      <c r="I37" s="2">
        <f t="shared" si="2"/>
        <v>1.8</v>
      </c>
      <c r="J37" s="2">
        <f t="shared" si="3"/>
        <v>12.006</v>
      </c>
    </row>
    <row r="38" spans="1:10">
      <c r="A38" s="2">
        <v>29</v>
      </c>
      <c r="B38" s="1">
        <v>1.8</v>
      </c>
      <c r="C38" s="1">
        <v>1.8</v>
      </c>
      <c r="D38" s="2">
        <f t="shared" si="0"/>
        <v>1.8</v>
      </c>
      <c r="E38" s="2">
        <f t="shared" si="1"/>
        <v>12.006</v>
      </c>
      <c r="F38" s="2">
        <v>70</v>
      </c>
      <c r="G38" s="1">
        <v>1.7</v>
      </c>
      <c r="H38" s="1">
        <v>1.6</v>
      </c>
      <c r="I38" s="2">
        <f t="shared" si="2"/>
        <v>1.65</v>
      </c>
      <c r="J38" s="2">
        <f t="shared" si="3"/>
        <v>11.0055</v>
      </c>
    </row>
    <row r="39" spans="1:10">
      <c r="A39" s="2">
        <v>30</v>
      </c>
      <c r="B39" s="1">
        <v>1.9</v>
      </c>
      <c r="C39" s="1">
        <v>1.9</v>
      </c>
      <c r="D39" s="2">
        <f t="shared" si="0"/>
        <v>1.9</v>
      </c>
      <c r="E39" s="2">
        <f t="shared" si="1"/>
        <v>12.673</v>
      </c>
      <c r="F39" s="2">
        <v>71</v>
      </c>
      <c r="G39" s="1">
        <v>1.5</v>
      </c>
      <c r="H39" s="1">
        <v>1.5</v>
      </c>
      <c r="I39" s="2">
        <f t="shared" si="2"/>
        <v>1.5</v>
      </c>
      <c r="J39" s="2">
        <f t="shared" si="3"/>
        <v>10.004999999999999</v>
      </c>
    </row>
    <row r="40" spans="1:10">
      <c r="A40" s="2">
        <v>31</v>
      </c>
      <c r="B40" s="1">
        <v>1.6</v>
      </c>
      <c r="C40" s="1">
        <v>1.5</v>
      </c>
      <c r="D40" s="2">
        <f t="shared" si="0"/>
        <v>1.55</v>
      </c>
      <c r="E40" s="2">
        <f t="shared" si="1"/>
        <v>10.3385</v>
      </c>
      <c r="F40" s="2">
        <v>72</v>
      </c>
      <c r="G40" s="1">
        <v>2</v>
      </c>
      <c r="H40" s="1">
        <v>1.5</v>
      </c>
      <c r="I40" s="2">
        <f t="shared" si="2"/>
        <v>1.75</v>
      </c>
      <c r="J40" s="2">
        <f t="shared" si="3"/>
        <v>11.672499999999999</v>
      </c>
    </row>
    <row r="41" spans="1:10">
      <c r="A41" s="2">
        <v>32</v>
      </c>
      <c r="B41" s="1">
        <v>1.8</v>
      </c>
      <c r="C41" s="1">
        <v>1.5</v>
      </c>
      <c r="D41" s="2">
        <f t="shared" si="0"/>
        <v>1.65</v>
      </c>
      <c r="E41" s="2">
        <f t="shared" si="1"/>
        <v>11.0055</v>
      </c>
      <c r="F41" s="2">
        <v>73</v>
      </c>
      <c r="G41" s="1">
        <v>1.6</v>
      </c>
      <c r="H41" s="1">
        <v>1.5</v>
      </c>
      <c r="I41" s="2">
        <f t="shared" si="2"/>
        <v>1.55</v>
      </c>
      <c r="J41" s="2">
        <f t="shared" si="3"/>
        <v>10.3385</v>
      </c>
    </row>
    <row r="42" spans="1:10">
      <c r="A42" s="2">
        <v>33</v>
      </c>
      <c r="B42" s="1">
        <v>2</v>
      </c>
      <c r="C42" s="1">
        <v>1.9</v>
      </c>
      <c r="D42" s="2">
        <f t="shared" si="0"/>
        <v>1.95</v>
      </c>
      <c r="E42" s="2">
        <f t="shared" si="1"/>
        <v>13.006499999999999</v>
      </c>
      <c r="F42" s="2">
        <v>74</v>
      </c>
      <c r="G42" s="1">
        <v>1.3</v>
      </c>
      <c r="H42" s="1">
        <v>1.3</v>
      </c>
      <c r="I42" s="2">
        <f t="shared" si="2"/>
        <v>1.3</v>
      </c>
      <c r="J42" s="2">
        <f t="shared" si="3"/>
        <v>8.6709999999999994</v>
      </c>
    </row>
    <row r="43" spans="1:10">
      <c r="A43" s="2">
        <v>34</v>
      </c>
      <c r="B43" s="1">
        <v>1.9</v>
      </c>
      <c r="C43" s="1">
        <v>1.8</v>
      </c>
      <c r="D43" s="2">
        <f t="shared" si="0"/>
        <v>1.85</v>
      </c>
      <c r="E43" s="2">
        <f t="shared" si="1"/>
        <v>12.339500000000001</v>
      </c>
      <c r="F43" s="2">
        <v>75</v>
      </c>
      <c r="G43" s="1">
        <v>1.9</v>
      </c>
      <c r="H43" s="1">
        <v>1.8</v>
      </c>
      <c r="I43" s="2">
        <f t="shared" si="2"/>
        <v>1.85</v>
      </c>
      <c r="J43" s="2">
        <f t="shared" si="3"/>
        <v>12.339500000000001</v>
      </c>
    </row>
    <row r="44" spans="1:10">
      <c r="A44" s="2">
        <v>35</v>
      </c>
      <c r="B44" s="1">
        <v>2</v>
      </c>
      <c r="C44" s="1">
        <v>2</v>
      </c>
      <c r="D44" s="2">
        <f t="shared" si="0"/>
        <v>2</v>
      </c>
      <c r="E44" s="2">
        <f t="shared" si="1"/>
        <v>13.34</v>
      </c>
      <c r="F44" s="11">
        <v>76</v>
      </c>
      <c r="G44" s="12">
        <v>1.6</v>
      </c>
      <c r="H44" s="12">
        <v>1.6</v>
      </c>
      <c r="I44" s="2">
        <f t="shared" si="2"/>
        <v>1.6</v>
      </c>
      <c r="J44" s="2">
        <f t="shared" si="3"/>
        <v>10.672000000000001</v>
      </c>
    </row>
    <row r="45" spans="1:10">
      <c r="A45" s="2">
        <v>36</v>
      </c>
      <c r="B45" s="1">
        <v>1.7</v>
      </c>
      <c r="C45" s="1">
        <v>1.4</v>
      </c>
      <c r="D45" s="2">
        <f t="shared" si="0"/>
        <v>1.5499999999999998</v>
      </c>
      <c r="E45" s="2">
        <f t="shared" si="1"/>
        <v>10.338499999999998</v>
      </c>
      <c r="F45" s="2">
        <v>77</v>
      </c>
      <c r="G45" s="1">
        <v>2</v>
      </c>
      <c r="H45" s="1">
        <v>1.9</v>
      </c>
      <c r="I45" s="2">
        <f t="shared" si="2"/>
        <v>1.95</v>
      </c>
      <c r="J45" s="2">
        <f t="shared" si="3"/>
        <v>13.006499999999999</v>
      </c>
    </row>
    <row r="46" spans="1:10">
      <c r="A46" s="2">
        <v>37</v>
      </c>
      <c r="B46" s="1">
        <v>2</v>
      </c>
      <c r="C46" s="1">
        <v>2</v>
      </c>
      <c r="D46" s="2">
        <f t="shared" si="0"/>
        <v>2</v>
      </c>
      <c r="E46" s="2">
        <f t="shared" si="1"/>
        <v>13.34</v>
      </c>
      <c r="F46" s="2">
        <v>78</v>
      </c>
      <c r="G46" s="1">
        <v>1.8</v>
      </c>
      <c r="H46" s="1">
        <v>1.8</v>
      </c>
      <c r="I46" s="2">
        <f t="shared" si="2"/>
        <v>1.8</v>
      </c>
      <c r="J46" s="2">
        <f t="shared" si="3"/>
        <v>12.006</v>
      </c>
    </row>
    <row r="47" spans="1:10">
      <c r="A47" s="2">
        <v>38</v>
      </c>
      <c r="B47" s="1">
        <v>2</v>
      </c>
      <c r="C47" s="1">
        <v>1.9</v>
      </c>
      <c r="D47" s="2">
        <f t="shared" si="0"/>
        <v>1.95</v>
      </c>
      <c r="E47" s="2">
        <f t="shared" si="1"/>
        <v>13.006499999999999</v>
      </c>
      <c r="F47" s="2">
        <v>79</v>
      </c>
      <c r="G47" s="1">
        <v>2</v>
      </c>
      <c r="H47" s="1">
        <v>1.9</v>
      </c>
      <c r="I47" s="2">
        <f t="shared" si="2"/>
        <v>1.95</v>
      </c>
      <c r="J47" s="2">
        <f t="shared" si="3"/>
        <v>13.006499999999999</v>
      </c>
    </row>
    <row r="48" spans="1:10">
      <c r="A48" s="2">
        <v>39</v>
      </c>
      <c r="B48" s="1">
        <v>1.9</v>
      </c>
      <c r="C48" s="1">
        <v>1.8</v>
      </c>
      <c r="D48" s="2">
        <f t="shared" si="0"/>
        <v>1.85</v>
      </c>
      <c r="E48" s="2">
        <f t="shared" si="1"/>
        <v>12.339500000000001</v>
      </c>
      <c r="F48" s="2">
        <v>80</v>
      </c>
      <c r="G48" s="1">
        <v>1.7</v>
      </c>
      <c r="H48" s="1">
        <v>1.5</v>
      </c>
      <c r="I48" s="2">
        <f t="shared" si="2"/>
        <v>1.6</v>
      </c>
      <c r="J48" s="2">
        <f t="shared" si="3"/>
        <v>10.672000000000001</v>
      </c>
    </row>
    <row r="49" spans="1:10">
      <c r="A49" s="2">
        <v>40</v>
      </c>
      <c r="B49" s="1">
        <v>2.7</v>
      </c>
      <c r="C49" s="1">
        <v>2.7</v>
      </c>
      <c r="D49" s="2">
        <f t="shared" si="0"/>
        <v>2.7</v>
      </c>
      <c r="E49" s="2">
        <f t="shared" si="1"/>
        <v>18.009</v>
      </c>
      <c r="F49" s="2">
        <v>81</v>
      </c>
      <c r="G49" s="1">
        <v>2</v>
      </c>
      <c r="H49" s="1">
        <v>2</v>
      </c>
      <c r="I49" s="2">
        <f t="shared" si="2"/>
        <v>2</v>
      </c>
      <c r="J49" s="2">
        <f t="shared" si="3"/>
        <v>13.34</v>
      </c>
    </row>
    <row r="50" spans="1:10">
      <c r="A50" s="2">
        <v>41</v>
      </c>
      <c r="B50" s="1">
        <v>1.7</v>
      </c>
      <c r="C50" s="1">
        <v>1.6</v>
      </c>
      <c r="D50" s="2">
        <f t="shared" si="0"/>
        <v>1.65</v>
      </c>
      <c r="E50" s="2">
        <f t="shared" si="1"/>
        <v>11.0055</v>
      </c>
      <c r="F50" s="2">
        <v>82</v>
      </c>
      <c r="G50" s="1">
        <v>1.9</v>
      </c>
      <c r="H50" s="1">
        <v>1.8</v>
      </c>
      <c r="I50" s="2">
        <f t="shared" si="2"/>
        <v>1.85</v>
      </c>
      <c r="J50" s="2">
        <f t="shared" si="3"/>
        <v>12.339500000000001</v>
      </c>
    </row>
    <row r="51" spans="1:10">
      <c r="A51" s="1">
        <v>83</v>
      </c>
      <c r="B51" s="1">
        <v>2</v>
      </c>
      <c r="C51" s="1">
        <v>1.6</v>
      </c>
      <c r="D51" s="2">
        <f t="shared" si="0"/>
        <v>1.8</v>
      </c>
      <c r="E51" s="2">
        <f t="shared" si="1"/>
        <v>12.006</v>
      </c>
      <c r="F51" s="1">
        <v>135</v>
      </c>
      <c r="G51" s="1">
        <v>1.8</v>
      </c>
      <c r="H51" s="1">
        <v>1.8</v>
      </c>
      <c r="I51" s="2">
        <f t="shared" si="2"/>
        <v>1.8</v>
      </c>
      <c r="J51" s="2">
        <f t="shared" si="3"/>
        <v>12.006</v>
      </c>
    </row>
    <row r="52" spans="1:10">
      <c r="A52" s="1">
        <v>84</v>
      </c>
      <c r="B52" s="1">
        <v>2</v>
      </c>
      <c r="C52" s="1">
        <v>2</v>
      </c>
      <c r="D52" s="2">
        <f t="shared" si="0"/>
        <v>2</v>
      </c>
      <c r="E52" s="2">
        <f t="shared" si="1"/>
        <v>13.34</v>
      </c>
      <c r="F52" s="1">
        <v>136</v>
      </c>
      <c r="G52" s="1">
        <v>2</v>
      </c>
      <c r="H52" s="1">
        <v>2</v>
      </c>
      <c r="I52" s="2">
        <f t="shared" si="2"/>
        <v>2</v>
      </c>
      <c r="J52" s="2">
        <f t="shared" si="3"/>
        <v>13.34</v>
      </c>
    </row>
    <row r="53" spans="1:10">
      <c r="A53" s="1">
        <v>85</v>
      </c>
      <c r="B53" s="1">
        <v>1.8</v>
      </c>
      <c r="C53" s="1">
        <v>1.8</v>
      </c>
      <c r="D53" s="2">
        <f t="shared" si="0"/>
        <v>1.8</v>
      </c>
      <c r="E53" s="2">
        <f t="shared" si="1"/>
        <v>12.006</v>
      </c>
      <c r="F53" s="1">
        <v>137</v>
      </c>
      <c r="G53" s="1">
        <v>2</v>
      </c>
      <c r="H53" s="1">
        <v>2</v>
      </c>
      <c r="I53" s="2">
        <f t="shared" si="2"/>
        <v>2</v>
      </c>
      <c r="J53" s="2">
        <f t="shared" si="3"/>
        <v>13.34</v>
      </c>
    </row>
    <row r="54" spans="1:10">
      <c r="A54" s="1">
        <v>86</v>
      </c>
      <c r="B54" s="1">
        <v>1.8</v>
      </c>
      <c r="C54" s="1">
        <v>1.5</v>
      </c>
      <c r="D54" s="2">
        <f t="shared" si="0"/>
        <v>1.65</v>
      </c>
      <c r="E54" s="2">
        <f t="shared" si="1"/>
        <v>11.0055</v>
      </c>
      <c r="F54" s="1">
        <v>138</v>
      </c>
      <c r="G54" s="1">
        <v>1.7</v>
      </c>
      <c r="H54" s="1">
        <v>1.6</v>
      </c>
      <c r="I54" s="2">
        <f t="shared" si="2"/>
        <v>1.65</v>
      </c>
      <c r="J54" s="2">
        <f t="shared" si="3"/>
        <v>11.0055</v>
      </c>
    </row>
    <row r="55" spans="1:10">
      <c r="A55" s="1">
        <v>87</v>
      </c>
      <c r="B55" s="1">
        <v>1.7</v>
      </c>
      <c r="C55" s="1">
        <v>1.6</v>
      </c>
      <c r="D55" s="2">
        <f t="shared" si="0"/>
        <v>1.65</v>
      </c>
      <c r="E55" s="2">
        <f t="shared" si="1"/>
        <v>11.0055</v>
      </c>
      <c r="F55" s="1">
        <v>139</v>
      </c>
      <c r="G55" s="1">
        <v>1.6</v>
      </c>
      <c r="H55" s="1">
        <v>1.5</v>
      </c>
      <c r="I55" s="2">
        <f t="shared" si="2"/>
        <v>1.55</v>
      </c>
      <c r="J55" s="2">
        <f t="shared" si="3"/>
        <v>10.3385</v>
      </c>
    </row>
    <row r="56" spans="1:10">
      <c r="A56" s="1">
        <v>88</v>
      </c>
      <c r="B56" s="1">
        <v>2</v>
      </c>
      <c r="C56" s="1">
        <v>2</v>
      </c>
      <c r="D56" s="2">
        <f t="shared" si="0"/>
        <v>2</v>
      </c>
      <c r="E56" s="2">
        <f t="shared" si="1"/>
        <v>13.34</v>
      </c>
      <c r="F56" s="1">
        <v>140</v>
      </c>
      <c r="G56" s="1">
        <v>2</v>
      </c>
      <c r="H56" s="1">
        <v>2</v>
      </c>
      <c r="I56" s="2">
        <f t="shared" si="2"/>
        <v>2</v>
      </c>
      <c r="J56" s="2">
        <f t="shared" si="3"/>
        <v>13.34</v>
      </c>
    </row>
    <row r="57" spans="1:10">
      <c r="A57" s="1">
        <v>89</v>
      </c>
      <c r="B57" s="1">
        <v>1.8</v>
      </c>
      <c r="C57" s="1">
        <v>1.8</v>
      </c>
      <c r="D57" s="2">
        <f t="shared" si="0"/>
        <v>1.8</v>
      </c>
      <c r="E57" s="2">
        <f t="shared" si="1"/>
        <v>12.006</v>
      </c>
      <c r="F57" s="1">
        <v>141</v>
      </c>
      <c r="G57" s="1">
        <v>1.5</v>
      </c>
      <c r="H57" s="1">
        <v>1.4</v>
      </c>
      <c r="I57" s="2">
        <f t="shared" si="2"/>
        <v>1.45</v>
      </c>
      <c r="J57" s="2">
        <f t="shared" si="3"/>
        <v>9.6715</v>
      </c>
    </row>
    <row r="58" spans="1:10">
      <c r="A58" s="1">
        <v>90</v>
      </c>
      <c r="B58" s="1">
        <v>2.2000000000000002</v>
      </c>
      <c r="C58" s="1">
        <v>2.1</v>
      </c>
      <c r="D58" s="2">
        <f t="shared" si="0"/>
        <v>2.1500000000000004</v>
      </c>
      <c r="E58" s="2">
        <f t="shared" si="1"/>
        <v>14.340500000000002</v>
      </c>
      <c r="F58" s="1">
        <v>142</v>
      </c>
      <c r="G58" s="1">
        <v>1.9</v>
      </c>
      <c r="H58" s="1">
        <v>1.6</v>
      </c>
      <c r="I58" s="2">
        <f t="shared" si="2"/>
        <v>1.75</v>
      </c>
      <c r="J58" s="2">
        <f t="shared" si="3"/>
        <v>11.672499999999999</v>
      </c>
    </row>
    <row r="59" spans="1:10">
      <c r="A59" s="1">
        <v>91</v>
      </c>
      <c r="B59" s="1">
        <v>2</v>
      </c>
      <c r="C59" s="1">
        <v>2</v>
      </c>
      <c r="D59" s="2">
        <f t="shared" si="0"/>
        <v>2</v>
      </c>
      <c r="E59" s="2">
        <f t="shared" si="1"/>
        <v>13.34</v>
      </c>
      <c r="F59" s="1">
        <v>143</v>
      </c>
      <c r="G59" s="1">
        <v>1.5</v>
      </c>
      <c r="H59" s="1">
        <v>1.4</v>
      </c>
      <c r="I59" s="2">
        <f t="shared" si="2"/>
        <v>1.45</v>
      </c>
      <c r="J59" s="2">
        <f t="shared" si="3"/>
        <v>9.6715</v>
      </c>
    </row>
    <row r="60" spans="1:10">
      <c r="A60" s="1">
        <v>92</v>
      </c>
      <c r="B60" s="1">
        <v>1.8</v>
      </c>
      <c r="C60" s="1">
        <v>1.7</v>
      </c>
      <c r="D60" s="2">
        <f t="shared" si="0"/>
        <v>1.75</v>
      </c>
      <c r="E60" s="2">
        <f t="shared" si="1"/>
        <v>11.672499999999999</v>
      </c>
      <c r="F60" s="1">
        <v>144</v>
      </c>
      <c r="G60" s="1">
        <v>1.7</v>
      </c>
      <c r="H60" s="1">
        <v>1.6</v>
      </c>
      <c r="I60" s="2">
        <f t="shared" si="2"/>
        <v>1.65</v>
      </c>
      <c r="J60" s="2">
        <f t="shared" si="3"/>
        <v>11.0055</v>
      </c>
    </row>
    <row r="61" spans="1:10">
      <c r="A61" s="1">
        <v>93</v>
      </c>
      <c r="B61" s="1">
        <v>1.9</v>
      </c>
      <c r="C61" s="1">
        <v>1.7</v>
      </c>
      <c r="D61" s="2">
        <f t="shared" si="0"/>
        <v>1.7999999999999998</v>
      </c>
      <c r="E61" s="2">
        <f t="shared" si="1"/>
        <v>12.005999999999998</v>
      </c>
      <c r="F61" s="1">
        <v>145</v>
      </c>
      <c r="G61" s="1">
        <v>1.1000000000000001</v>
      </c>
      <c r="H61" s="1">
        <v>1</v>
      </c>
      <c r="I61" s="2">
        <f t="shared" si="2"/>
        <v>1.05</v>
      </c>
      <c r="J61" s="2">
        <f t="shared" si="3"/>
        <v>7.0034999999999998</v>
      </c>
    </row>
    <row r="62" spans="1:10">
      <c r="A62" s="1">
        <v>94</v>
      </c>
      <c r="B62" s="1">
        <v>2</v>
      </c>
      <c r="C62" s="1">
        <v>1.9</v>
      </c>
      <c r="D62" s="2">
        <f t="shared" si="0"/>
        <v>1.95</v>
      </c>
      <c r="E62" s="2">
        <f t="shared" si="1"/>
        <v>13.006499999999999</v>
      </c>
      <c r="F62" s="1">
        <v>146</v>
      </c>
      <c r="G62" s="1">
        <v>1.5</v>
      </c>
      <c r="H62" s="1">
        <v>1.3</v>
      </c>
      <c r="I62" s="2">
        <f t="shared" si="2"/>
        <v>1.4</v>
      </c>
      <c r="J62" s="2">
        <f t="shared" si="3"/>
        <v>9.3379999999999992</v>
      </c>
    </row>
    <row r="63" spans="1:10">
      <c r="A63" s="1">
        <v>95</v>
      </c>
      <c r="B63" s="1">
        <v>2</v>
      </c>
      <c r="C63" s="1">
        <v>1.9</v>
      </c>
      <c r="D63" s="2">
        <f t="shared" si="0"/>
        <v>1.95</v>
      </c>
      <c r="E63" s="2">
        <f t="shared" si="1"/>
        <v>13.006499999999999</v>
      </c>
      <c r="F63" s="1">
        <v>147</v>
      </c>
      <c r="G63" s="1">
        <v>1.9</v>
      </c>
      <c r="H63" s="1">
        <v>1.8</v>
      </c>
      <c r="I63" s="2">
        <f t="shared" si="2"/>
        <v>1.85</v>
      </c>
      <c r="J63" s="2">
        <f t="shared" si="3"/>
        <v>12.339500000000001</v>
      </c>
    </row>
    <row r="64" spans="1:10">
      <c r="A64" s="1">
        <v>96</v>
      </c>
      <c r="B64" s="1">
        <v>1.6</v>
      </c>
      <c r="C64" s="1">
        <v>1.6</v>
      </c>
      <c r="D64" s="2">
        <f t="shared" si="0"/>
        <v>1.6</v>
      </c>
      <c r="E64" s="2">
        <f t="shared" si="1"/>
        <v>10.672000000000001</v>
      </c>
      <c r="F64" s="1">
        <v>148</v>
      </c>
      <c r="G64" s="1">
        <v>1.8</v>
      </c>
      <c r="H64" s="1">
        <v>1.8</v>
      </c>
      <c r="I64" s="2">
        <f t="shared" si="2"/>
        <v>1.8</v>
      </c>
      <c r="J64" s="2">
        <f t="shared" si="3"/>
        <v>12.006</v>
      </c>
    </row>
    <row r="65" spans="1:10">
      <c r="A65" s="1">
        <v>97</v>
      </c>
      <c r="B65" s="1">
        <v>2</v>
      </c>
      <c r="C65" s="1">
        <v>1.9</v>
      </c>
      <c r="D65" s="2">
        <f t="shared" si="0"/>
        <v>1.95</v>
      </c>
      <c r="E65" s="2">
        <f t="shared" si="1"/>
        <v>13.006499999999999</v>
      </c>
      <c r="F65" s="1">
        <v>149</v>
      </c>
      <c r="G65" s="1">
        <v>1.8</v>
      </c>
      <c r="H65" s="1">
        <v>1.5</v>
      </c>
      <c r="I65" s="2">
        <f t="shared" si="2"/>
        <v>1.65</v>
      </c>
      <c r="J65" s="2">
        <f t="shared" si="3"/>
        <v>11.0055</v>
      </c>
    </row>
    <row r="66" spans="1:10">
      <c r="A66" s="1">
        <v>98</v>
      </c>
      <c r="B66" s="1">
        <v>1.6</v>
      </c>
      <c r="C66" s="1">
        <v>1.6</v>
      </c>
      <c r="D66" s="2">
        <f t="shared" si="0"/>
        <v>1.6</v>
      </c>
      <c r="E66" s="2">
        <f t="shared" si="1"/>
        <v>10.672000000000001</v>
      </c>
      <c r="F66" s="1">
        <v>150</v>
      </c>
      <c r="G66" s="1">
        <v>2</v>
      </c>
      <c r="H66" s="1">
        <v>1.9</v>
      </c>
      <c r="I66" s="2">
        <f t="shared" si="2"/>
        <v>1.95</v>
      </c>
      <c r="J66" s="2">
        <f t="shared" si="3"/>
        <v>13.006499999999999</v>
      </c>
    </row>
    <row r="67" spans="1:10">
      <c r="A67" s="1">
        <v>99</v>
      </c>
      <c r="B67" s="1">
        <v>2</v>
      </c>
      <c r="C67" s="1">
        <v>2</v>
      </c>
      <c r="D67" s="2">
        <f t="shared" si="0"/>
        <v>2</v>
      </c>
      <c r="E67" s="2">
        <f t="shared" si="1"/>
        <v>13.34</v>
      </c>
      <c r="F67" s="1">
        <v>151</v>
      </c>
      <c r="G67" s="1">
        <v>2</v>
      </c>
      <c r="H67" s="1">
        <v>1.9</v>
      </c>
      <c r="I67" s="2">
        <f t="shared" si="2"/>
        <v>1.95</v>
      </c>
      <c r="J67" s="2">
        <f t="shared" si="3"/>
        <v>13.006499999999999</v>
      </c>
    </row>
    <row r="68" spans="1:10">
      <c r="A68" s="1">
        <v>100</v>
      </c>
      <c r="B68" s="1">
        <v>1.6</v>
      </c>
      <c r="C68" s="1">
        <v>1.5</v>
      </c>
      <c r="D68" s="2">
        <f t="shared" si="0"/>
        <v>1.55</v>
      </c>
      <c r="E68" s="2">
        <f t="shared" si="1"/>
        <v>10.3385</v>
      </c>
      <c r="F68" s="1">
        <v>152</v>
      </c>
      <c r="G68" s="1">
        <v>2</v>
      </c>
      <c r="H68" s="1">
        <v>1.8</v>
      </c>
      <c r="I68" s="2">
        <f t="shared" si="2"/>
        <v>1.9</v>
      </c>
      <c r="J68" s="2">
        <f t="shared" si="3"/>
        <v>12.673</v>
      </c>
    </row>
    <row r="69" spans="1:10">
      <c r="A69" s="1">
        <v>101</v>
      </c>
      <c r="B69" s="1">
        <v>1.5</v>
      </c>
      <c r="C69" s="1">
        <v>1.5</v>
      </c>
      <c r="D69" s="2">
        <f t="shared" si="0"/>
        <v>1.5</v>
      </c>
      <c r="E69" s="2">
        <f t="shared" si="1"/>
        <v>10.004999999999999</v>
      </c>
      <c r="F69" s="1">
        <v>153</v>
      </c>
      <c r="G69" s="1">
        <v>1.8</v>
      </c>
      <c r="H69" s="1">
        <v>1.2</v>
      </c>
      <c r="I69" s="2">
        <f t="shared" si="2"/>
        <v>1.5</v>
      </c>
      <c r="J69" s="2">
        <f t="shared" si="3"/>
        <v>10.004999999999999</v>
      </c>
    </row>
    <row r="70" spans="1:10">
      <c r="A70" s="1">
        <v>102</v>
      </c>
      <c r="B70" s="1">
        <v>1.7</v>
      </c>
      <c r="C70" s="1">
        <v>1.5</v>
      </c>
      <c r="D70" s="2">
        <f t="shared" si="0"/>
        <v>1.6</v>
      </c>
      <c r="E70" s="2">
        <f t="shared" si="1"/>
        <v>10.672000000000001</v>
      </c>
      <c r="F70" s="1">
        <v>154</v>
      </c>
      <c r="G70" s="1">
        <v>1.9</v>
      </c>
      <c r="H70" s="1">
        <v>1.9</v>
      </c>
      <c r="I70" s="2">
        <f t="shared" si="2"/>
        <v>1.9</v>
      </c>
      <c r="J70" s="2">
        <f t="shared" si="3"/>
        <v>12.673</v>
      </c>
    </row>
    <row r="71" spans="1:10">
      <c r="A71" s="1">
        <v>103</v>
      </c>
      <c r="B71" s="1">
        <v>2</v>
      </c>
      <c r="C71" s="1">
        <v>1.7</v>
      </c>
      <c r="D71" s="2">
        <f t="shared" si="0"/>
        <v>1.85</v>
      </c>
      <c r="E71" s="2">
        <f t="shared" si="1"/>
        <v>12.339500000000001</v>
      </c>
      <c r="F71" s="1">
        <v>155</v>
      </c>
      <c r="G71" s="1">
        <v>1.5</v>
      </c>
      <c r="H71" s="1">
        <v>1.5</v>
      </c>
      <c r="I71" s="2">
        <f t="shared" si="2"/>
        <v>1.5</v>
      </c>
      <c r="J71" s="2">
        <f t="shared" si="3"/>
        <v>10.004999999999999</v>
      </c>
    </row>
    <row r="72" spans="1:10">
      <c r="A72" s="1">
        <v>104</v>
      </c>
      <c r="B72" s="1">
        <v>1.6</v>
      </c>
      <c r="C72" s="1">
        <v>1.5</v>
      </c>
      <c r="D72" s="2">
        <f t="shared" si="0"/>
        <v>1.55</v>
      </c>
      <c r="E72" s="2">
        <f t="shared" si="1"/>
        <v>10.3385</v>
      </c>
      <c r="F72" s="1">
        <v>156</v>
      </c>
      <c r="G72" s="1">
        <v>1.9</v>
      </c>
      <c r="H72" s="1">
        <v>1.8</v>
      </c>
      <c r="I72" s="2">
        <f t="shared" si="2"/>
        <v>1.85</v>
      </c>
      <c r="J72" s="2">
        <f t="shared" si="3"/>
        <v>12.339500000000001</v>
      </c>
    </row>
    <row r="73" spans="1:10">
      <c r="A73" s="1">
        <v>105</v>
      </c>
      <c r="B73" s="1">
        <v>1.7</v>
      </c>
      <c r="C73" s="1">
        <v>1.6</v>
      </c>
      <c r="D73" s="2">
        <f t="shared" si="0"/>
        <v>1.65</v>
      </c>
      <c r="E73" s="2">
        <f t="shared" si="1"/>
        <v>11.0055</v>
      </c>
      <c r="F73" s="1">
        <v>157</v>
      </c>
      <c r="G73" s="1">
        <v>1.7</v>
      </c>
      <c r="H73" s="1">
        <v>1.5</v>
      </c>
      <c r="I73" s="2">
        <f t="shared" si="2"/>
        <v>1.6</v>
      </c>
      <c r="J73" s="2">
        <f t="shared" si="3"/>
        <v>10.672000000000001</v>
      </c>
    </row>
    <row r="74" spans="1:10">
      <c r="A74" s="1">
        <v>106</v>
      </c>
      <c r="B74" s="1">
        <v>1.9</v>
      </c>
      <c r="C74" s="1">
        <v>1.6</v>
      </c>
      <c r="D74" s="2">
        <f t="shared" si="0"/>
        <v>1.75</v>
      </c>
      <c r="E74" s="2">
        <f t="shared" si="1"/>
        <v>11.672499999999999</v>
      </c>
      <c r="F74" s="1">
        <v>158</v>
      </c>
      <c r="G74" s="1">
        <v>2</v>
      </c>
      <c r="H74" s="1">
        <v>2</v>
      </c>
      <c r="I74" s="2">
        <f t="shared" si="2"/>
        <v>2</v>
      </c>
      <c r="J74" s="2">
        <f t="shared" si="3"/>
        <v>13.34</v>
      </c>
    </row>
    <row r="75" spans="1:10">
      <c r="A75" s="1">
        <v>107</v>
      </c>
      <c r="B75" s="1">
        <v>1.8</v>
      </c>
      <c r="C75" s="1">
        <v>1.6</v>
      </c>
      <c r="D75" s="2">
        <f t="shared" ref="D75:D109" si="4">(B75+C75)/2</f>
        <v>1.7000000000000002</v>
      </c>
      <c r="E75" s="2">
        <f t="shared" ref="E75:E109" si="5">D75*6.67</f>
        <v>11.339</v>
      </c>
      <c r="F75" s="1">
        <v>159</v>
      </c>
      <c r="G75" s="1">
        <v>1.9</v>
      </c>
      <c r="H75" s="1">
        <v>1.6</v>
      </c>
      <c r="I75" s="2">
        <f t="shared" ref="I75:I109" si="6">(G75+H75)/2</f>
        <v>1.75</v>
      </c>
      <c r="J75" s="2">
        <f t="shared" ref="J75:J109" si="7">I75*6.67</f>
        <v>11.672499999999999</v>
      </c>
    </row>
    <row r="76" spans="1:10">
      <c r="A76" s="1">
        <v>108</v>
      </c>
      <c r="B76" s="1">
        <v>1.5</v>
      </c>
      <c r="C76" s="1">
        <v>1.5</v>
      </c>
      <c r="D76" s="2">
        <f t="shared" si="4"/>
        <v>1.5</v>
      </c>
      <c r="E76" s="2">
        <f t="shared" si="5"/>
        <v>10.004999999999999</v>
      </c>
      <c r="F76" s="1">
        <v>160</v>
      </c>
      <c r="G76" s="1">
        <v>2</v>
      </c>
      <c r="H76" s="1">
        <v>2</v>
      </c>
      <c r="I76" s="2">
        <f t="shared" si="6"/>
        <v>2</v>
      </c>
      <c r="J76" s="2">
        <f t="shared" si="7"/>
        <v>13.34</v>
      </c>
    </row>
    <row r="77" spans="1:10">
      <c r="A77" s="1">
        <v>109</v>
      </c>
      <c r="B77" s="1">
        <v>1.8</v>
      </c>
      <c r="C77" s="1">
        <v>1.8</v>
      </c>
      <c r="D77" s="2">
        <f t="shared" si="4"/>
        <v>1.8</v>
      </c>
      <c r="E77" s="2">
        <f t="shared" si="5"/>
        <v>12.006</v>
      </c>
      <c r="F77" s="1">
        <v>161</v>
      </c>
      <c r="G77" s="1">
        <v>2</v>
      </c>
      <c r="H77" s="1">
        <v>1.9</v>
      </c>
      <c r="I77" s="2">
        <f t="shared" si="6"/>
        <v>1.95</v>
      </c>
      <c r="J77" s="2">
        <f t="shared" si="7"/>
        <v>13.006499999999999</v>
      </c>
    </row>
    <row r="78" spans="1:10">
      <c r="A78" s="1">
        <v>110</v>
      </c>
      <c r="B78" s="1">
        <v>1.6</v>
      </c>
      <c r="C78" s="1">
        <v>1.6</v>
      </c>
      <c r="D78" s="2">
        <f t="shared" si="4"/>
        <v>1.6</v>
      </c>
      <c r="E78" s="2">
        <f t="shared" si="5"/>
        <v>10.672000000000001</v>
      </c>
      <c r="F78" s="1">
        <v>162</v>
      </c>
      <c r="G78" s="1">
        <v>2</v>
      </c>
      <c r="H78" s="1">
        <v>1.4</v>
      </c>
      <c r="I78" s="2">
        <f t="shared" si="6"/>
        <v>1.7</v>
      </c>
      <c r="J78" s="2">
        <f t="shared" si="7"/>
        <v>11.339</v>
      </c>
    </row>
    <row r="79" spans="1:10">
      <c r="A79" s="1">
        <v>111</v>
      </c>
      <c r="B79" s="1">
        <v>1.9</v>
      </c>
      <c r="C79" s="1">
        <v>1.8</v>
      </c>
      <c r="D79" s="2">
        <f t="shared" si="4"/>
        <v>1.85</v>
      </c>
      <c r="E79" s="2">
        <f t="shared" si="5"/>
        <v>12.339500000000001</v>
      </c>
      <c r="F79" s="1">
        <v>163</v>
      </c>
      <c r="G79" s="1">
        <v>1.8</v>
      </c>
      <c r="H79" s="1">
        <v>1.8</v>
      </c>
      <c r="I79" s="2">
        <f t="shared" si="6"/>
        <v>1.8</v>
      </c>
      <c r="J79" s="2">
        <f t="shared" si="7"/>
        <v>12.006</v>
      </c>
    </row>
    <row r="80" spans="1:10">
      <c r="A80" s="1">
        <v>112</v>
      </c>
      <c r="B80" s="1">
        <v>2</v>
      </c>
      <c r="C80" s="1">
        <v>1.9</v>
      </c>
      <c r="D80" s="2">
        <f t="shared" si="4"/>
        <v>1.95</v>
      </c>
      <c r="E80" s="2">
        <f t="shared" si="5"/>
        <v>13.006499999999999</v>
      </c>
      <c r="F80" s="1">
        <v>164</v>
      </c>
      <c r="G80" s="12">
        <v>1.7</v>
      </c>
      <c r="H80" s="12">
        <v>1.4</v>
      </c>
      <c r="I80" s="2">
        <f t="shared" si="6"/>
        <v>1.5499999999999998</v>
      </c>
      <c r="J80" s="2">
        <f t="shared" si="7"/>
        <v>10.338499999999998</v>
      </c>
    </row>
    <row r="81" spans="1:10">
      <c r="A81" s="1">
        <v>113</v>
      </c>
      <c r="B81" s="1">
        <v>1.6</v>
      </c>
      <c r="C81" s="1">
        <v>1.5</v>
      </c>
      <c r="D81" s="2">
        <f t="shared" si="4"/>
        <v>1.55</v>
      </c>
      <c r="E81" s="2">
        <f t="shared" si="5"/>
        <v>10.3385</v>
      </c>
      <c r="F81" s="1">
        <v>165</v>
      </c>
      <c r="G81" s="1">
        <v>1.9</v>
      </c>
      <c r="H81" s="1">
        <v>1.9</v>
      </c>
      <c r="I81" s="2">
        <f t="shared" si="6"/>
        <v>1.9</v>
      </c>
      <c r="J81" s="2">
        <f t="shared" si="7"/>
        <v>12.673</v>
      </c>
    </row>
    <row r="82" spans="1:10">
      <c r="A82" s="1">
        <v>114</v>
      </c>
      <c r="B82" s="1">
        <v>1.5</v>
      </c>
      <c r="C82" s="1">
        <v>1.4</v>
      </c>
      <c r="D82" s="2">
        <f t="shared" si="4"/>
        <v>1.45</v>
      </c>
      <c r="E82" s="2">
        <f t="shared" si="5"/>
        <v>9.6715</v>
      </c>
      <c r="F82" s="1">
        <v>166</v>
      </c>
      <c r="G82" s="1">
        <v>1.9</v>
      </c>
      <c r="H82" s="1">
        <v>1.9</v>
      </c>
      <c r="I82" s="2">
        <f t="shared" si="6"/>
        <v>1.9</v>
      </c>
      <c r="J82" s="2">
        <f t="shared" si="7"/>
        <v>12.673</v>
      </c>
    </row>
    <row r="83" spans="1:10">
      <c r="A83" s="1">
        <v>115</v>
      </c>
      <c r="B83" s="1">
        <v>2</v>
      </c>
      <c r="C83" s="1">
        <v>2</v>
      </c>
      <c r="D83" s="2">
        <f t="shared" si="4"/>
        <v>2</v>
      </c>
      <c r="E83" s="2">
        <f t="shared" si="5"/>
        <v>13.34</v>
      </c>
      <c r="F83" s="1">
        <v>167</v>
      </c>
      <c r="G83" s="1">
        <v>1.7</v>
      </c>
      <c r="H83" s="1">
        <v>1.7</v>
      </c>
      <c r="I83" s="2">
        <f t="shared" si="6"/>
        <v>1.7</v>
      </c>
      <c r="J83" s="2">
        <f t="shared" si="7"/>
        <v>11.339</v>
      </c>
    </row>
    <row r="84" spans="1:10">
      <c r="A84" s="1">
        <v>116</v>
      </c>
      <c r="B84" s="1">
        <v>2</v>
      </c>
      <c r="C84" s="1">
        <v>2</v>
      </c>
      <c r="D84" s="2">
        <f t="shared" si="4"/>
        <v>2</v>
      </c>
      <c r="E84" s="2">
        <f t="shared" si="5"/>
        <v>13.34</v>
      </c>
      <c r="F84" s="1">
        <v>168</v>
      </c>
      <c r="G84" s="1">
        <v>1</v>
      </c>
      <c r="H84" s="1">
        <v>1</v>
      </c>
      <c r="I84" s="2">
        <f t="shared" si="6"/>
        <v>1</v>
      </c>
      <c r="J84" s="2">
        <f t="shared" si="7"/>
        <v>6.67</v>
      </c>
    </row>
    <row r="85" spans="1:10">
      <c r="A85" s="1">
        <v>117</v>
      </c>
      <c r="B85" s="1">
        <v>1.6</v>
      </c>
      <c r="C85" s="1">
        <v>1.5</v>
      </c>
      <c r="D85" s="2">
        <f t="shared" si="4"/>
        <v>1.55</v>
      </c>
      <c r="E85" s="2">
        <f t="shared" si="5"/>
        <v>10.3385</v>
      </c>
      <c r="F85" s="1">
        <v>169</v>
      </c>
      <c r="G85" s="1">
        <v>1.3</v>
      </c>
      <c r="H85" s="1">
        <v>1.3</v>
      </c>
      <c r="I85" s="2">
        <f t="shared" si="6"/>
        <v>1.3</v>
      </c>
      <c r="J85" s="2">
        <f t="shared" si="7"/>
        <v>8.6709999999999994</v>
      </c>
    </row>
    <row r="86" spans="1:10">
      <c r="A86" s="1">
        <v>118</v>
      </c>
      <c r="B86" s="1">
        <v>1.7</v>
      </c>
      <c r="C86" s="1">
        <v>1.7</v>
      </c>
      <c r="D86" s="2">
        <f t="shared" si="4"/>
        <v>1.7</v>
      </c>
      <c r="E86" s="2">
        <f t="shared" si="5"/>
        <v>11.339</v>
      </c>
      <c r="F86" s="1">
        <v>170</v>
      </c>
      <c r="G86" s="1">
        <v>1.4</v>
      </c>
      <c r="H86" s="1">
        <v>1.3</v>
      </c>
      <c r="I86" s="2">
        <f t="shared" si="6"/>
        <v>1.35</v>
      </c>
      <c r="J86" s="2">
        <f t="shared" si="7"/>
        <v>9.0045000000000002</v>
      </c>
    </row>
    <row r="87" spans="1:10">
      <c r="A87" s="1">
        <v>119</v>
      </c>
      <c r="B87" s="1">
        <v>1.8</v>
      </c>
      <c r="C87" s="1">
        <v>1.6</v>
      </c>
      <c r="D87" s="2">
        <f t="shared" si="4"/>
        <v>1.7000000000000002</v>
      </c>
      <c r="E87" s="2">
        <f t="shared" si="5"/>
        <v>11.339</v>
      </c>
      <c r="F87" s="1">
        <v>171</v>
      </c>
      <c r="G87" s="1">
        <v>1.1000000000000001</v>
      </c>
      <c r="H87" s="1">
        <v>1</v>
      </c>
      <c r="I87" s="2">
        <f t="shared" si="6"/>
        <v>1.05</v>
      </c>
      <c r="J87" s="2">
        <f t="shared" si="7"/>
        <v>7.0034999999999998</v>
      </c>
    </row>
    <row r="88" spans="1:10">
      <c r="A88" s="1">
        <v>120</v>
      </c>
      <c r="B88" s="1">
        <v>2</v>
      </c>
      <c r="C88" s="1">
        <v>2</v>
      </c>
      <c r="D88" s="2">
        <f t="shared" si="4"/>
        <v>2</v>
      </c>
      <c r="E88" s="2">
        <f t="shared" si="5"/>
        <v>13.34</v>
      </c>
      <c r="F88" s="1">
        <v>172</v>
      </c>
      <c r="G88" s="1">
        <v>1.9</v>
      </c>
      <c r="H88" s="1">
        <v>1.9</v>
      </c>
      <c r="I88" s="2">
        <f t="shared" si="6"/>
        <v>1.9</v>
      </c>
      <c r="J88" s="2">
        <f t="shared" si="7"/>
        <v>12.673</v>
      </c>
    </row>
    <row r="89" spans="1:10">
      <c r="A89" s="1">
        <v>121</v>
      </c>
      <c r="B89" s="1">
        <v>2</v>
      </c>
      <c r="C89" s="1">
        <v>1.8</v>
      </c>
      <c r="D89" s="2">
        <f t="shared" si="4"/>
        <v>1.9</v>
      </c>
      <c r="E89" s="2">
        <f t="shared" si="5"/>
        <v>12.673</v>
      </c>
      <c r="F89" s="1">
        <v>173</v>
      </c>
      <c r="G89" s="1">
        <v>1.4</v>
      </c>
      <c r="H89" s="1">
        <v>1.2</v>
      </c>
      <c r="I89" s="2">
        <f t="shared" si="6"/>
        <v>1.2999999999999998</v>
      </c>
      <c r="J89" s="2">
        <f t="shared" si="7"/>
        <v>8.6709999999999994</v>
      </c>
    </row>
    <row r="90" spans="1:10">
      <c r="A90" s="1">
        <v>122</v>
      </c>
      <c r="B90" s="1">
        <v>2</v>
      </c>
      <c r="C90" s="1">
        <v>2</v>
      </c>
      <c r="D90" s="2">
        <f t="shared" si="4"/>
        <v>2</v>
      </c>
      <c r="E90" s="2">
        <f t="shared" si="5"/>
        <v>13.34</v>
      </c>
      <c r="F90" s="1">
        <v>174</v>
      </c>
      <c r="G90" s="1">
        <v>1.5</v>
      </c>
      <c r="H90" s="1">
        <v>1.2</v>
      </c>
      <c r="I90" s="2">
        <f t="shared" si="6"/>
        <v>1.35</v>
      </c>
      <c r="J90" s="2">
        <f t="shared" si="7"/>
        <v>9.0045000000000002</v>
      </c>
    </row>
    <row r="91" spans="1:10">
      <c r="A91" s="1">
        <v>123</v>
      </c>
      <c r="B91" s="1">
        <v>1.8</v>
      </c>
      <c r="C91" s="1">
        <v>1.8</v>
      </c>
      <c r="D91" s="2">
        <f t="shared" si="4"/>
        <v>1.8</v>
      </c>
      <c r="E91" s="2">
        <f t="shared" si="5"/>
        <v>12.006</v>
      </c>
      <c r="F91" s="1">
        <v>175</v>
      </c>
      <c r="G91" s="1">
        <v>1.7</v>
      </c>
      <c r="H91" s="1">
        <v>1.7</v>
      </c>
      <c r="I91" s="2">
        <f t="shared" si="6"/>
        <v>1.7</v>
      </c>
      <c r="J91" s="2">
        <f t="shared" si="7"/>
        <v>11.339</v>
      </c>
    </row>
    <row r="92" spans="1:10">
      <c r="A92" s="1">
        <v>124</v>
      </c>
      <c r="B92" s="1">
        <v>1.8</v>
      </c>
      <c r="C92" s="1">
        <v>1.5</v>
      </c>
      <c r="D92" s="2">
        <f t="shared" si="4"/>
        <v>1.65</v>
      </c>
      <c r="E92" s="2">
        <f t="shared" si="5"/>
        <v>11.0055</v>
      </c>
      <c r="F92" s="1">
        <v>176</v>
      </c>
      <c r="G92" s="1">
        <v>1.4</v>
      </c>
      <c r="H92" s="1">
        <v>1.2</v>
      </c>
      <c r="I92" s="2">
        <f t="shared" si="6"/>
        <v>1.2999999999999998</v>
      </c>
      <c r="J92" s="2">
        <f t="shared" si="7"/>
        <v>8.6709999999999994</v>
      </c>
    </row>
    <row r="93" spans="1:10">
      <c r="A93" s="1">
        <v>125</v>
      </c>
      <c r="B93" s="1">
        <v>1</v>
      </c>
      <c r="C93" s="1">
        <v>1</v>
      </c>
      <c r="D93" s="2">
        <f t="shared" si="4"/>
        <v>1</v>
      </c>
      <c r="E93" s="2">
        <f t="shared" si="5"/>
        <v>6.67</v>
      </c>
      <c r="F93" s="1">
        <v>177</v>
      </c>
      <c r="G93" s="1">
        <v>1.7</v>
      </c>
      <c r="H93" s="1">
        <v>1.7</v>
      </c>
      <c r="I93" s="2">
        <f t="shared" si="6"/>
        <v>1.7</v>
      </c>
      <c r="J93" s="2">
        <f t="shared" si="7"/>
        <v>11.339</v>
      </c>
    </row>
    <row r="94" spans="1:10">
      <c r="A94" s="1">
        <v>126</v>
      </c>
      <c r="B94" s="1">
        <v>2.2000000000000002</v>
      </c>
      <c r="C94" s="1">
        <v>2</v>
      </c>
      <c r="D94" s="2">
        <f t="shared" si="4"/>
        <v>2.1</v>
      </c>
      <c r="E94" s="2">
        <f t="shared" si="5"/>
        <v>14.007</v>
      </c>
      <c r="F94" s="1">
        <v>178</v>
      </c>
      <c r="G94" s="1">
        <v>1.9</v>
      </c>
      <c r="H94" s="1">
        <v>1.9</v>
      </c>
      <c r="I94" s="2">
        <f t="shared" si="6"/>
        <v>1.9</v>
      </c>
      <c r="J94" s="2">
        <f t="shared" si="7"/>
        <v>12.673</v>
      </c>
    </row>
    <row r="95" spans="1:10">
      <c r="A95" s="1">
        <v>127</v>
      </c>
      <c r="B95" s="1">
        <v>1.6</v>
      </c>
      <c r="C95" s="1">
        <v>1.6</v>
      </c>
      <c r="D95" s="2">
        <f t="shared" si="4"/>
        <v>1.6</v>
      </c>
      <c r="E95" s="2">
        <f t="shared" si="5"/>
        <v>10.672000000000001</v>
      </c>
      <c r="F95" s="1">
        <v>179</v>
      </c>
      <c r="G95" s="1">
        <v>1.8</v>
      </c>
      <c r="H95" s="1">
        <v>1.8</v>
      </c>
      <c r="I95" s="2">
        <f t="shared" si="6"/>
        <v>1.8</v>
      </c>
      <c r="J95" s="2">
        <f t="shared" si="7"/>
        <v>12.006</v>
      </c>
    </row>
    <row r="96" spans="1:10">
      <c r="A96" s="1">
        <v>128</v>
      </c>
      <c r="B96" s="1">
        <v>1.7</v>
      </c>
      <c r="C96" s="1">
        <v>1.6</v>
      </c>
      <c r="D96" s="2">
        <f t="shared" si="4"/>
        <v>1.65</v>
      </c>
      <c r="E96" s="2">
        <f t="shared" si="5"/>
        <v>11.0055</v>
      </c>
      <c r="F96" s="1">
        <v>180</v>
      </c>
      <c r="G96" s="1">
        <v>2</v>
      </c>
      <c r="H96" s="1">
        <v>2</v>
      </c>
      <c r="I96" s="2">
        <f t="shared" si="6"/>
        <v>2</v>
      </c>
      <c r="J96" s="2">
        <f t="shared" si="7"/>
        <v>13.34</v>
      </c>
    </row>
    <row r="97" spans="1:10">
      <c r="A97" s="1">
        <v>129</v>
      </c>
      <c r="B97" s="1">
        <v>1.7</v>
      </c>
      <c r="C97" s="1">
        <v>1.6</v>
      </c>
      <c r="D97" s="2">
        <f t="shared" si="4"/>
        <v>1.65</v>
      </c>
      <c r="E97" s="2">
        <f t="shared" si="5"/>
        <v>11.0055</v>
      </c>
      <c r="F97" s="1">
        <v>181</v>
      </c>
      <c r="G97" s="1">
        <v>1.5</v>
      </c>
      <c r="H97" s="1">
        <v>1.5</v>
      </c>
      <c r="I97" s="2">
        <f t="shared" si="6"/>
        <v>1.5</v>
      </c>
      <c r="J97" s="2">
        <f t="shared" si="7"/>
        <v>10.004999999999999</v>
      </c>
    </row>
    <row r="98" spans="1:10">
      <c r="A98" s="1">
        <v>130</v>
      </c>
      <c r="B98" s="1">
        <v>2</v>
      </c>
      <c r="C98" s="1">
        <v>2</v>
      </c>
      <c r="D98" s="2">
        <f t="shared" si="4"/>
        <v>2</v>
      </c>
      <c r="E98" s="2">
        <f t="shared" si="5"/>
        <v>13.34</v>
      </c>
      <c r="F98" s="1">
        <v>182</v>
      </c>
      <c r="G98" s="1">
        <v>1.3</v>
      </c>
      <c r="H98" s="1">
        <v>1.3</v>
      </c>
      <c r="I98" s="2">
        <f t="shared" si="6"/>
        <v>1.3</v>
      </c>
      <c r="J98" s="2">
        <f t="shared" si="7"/>
        <v>8.6709999999999994</v>
      </c>
    </row>
    <row r="99" spans="1:10">
      <c r="A99" s="1">
        <v>131</v>
      </c>
      <c r="B99" s="1">
        <v>2</v>
      </c>
      <c r="C99" s="1">
        <v>1.6</v>
      </c>
      <c r="D99" s="2">
        <f t="shared" si="4"/>
        <v>1.8</v>
      </c>
      <c r="E99" s="2">
        <f t="shared" si="5"/>
        <v>12.006</v>
      </c>
      <c r="F99" s="1">
        <v>183</v>
      </c>
      <c r="G99" s="1">
        <v>1.4</v>
      </c>
      <c r="H99" s="1">
        <v>1.4</v>
      </c>
      <c r="I99" s="2">
        <f t="shared" si="6"/>
        <v>1.4</v>
      </c>
      <c r="J99" s="2">
        <f t="shared" si="7"/>
        <v>9.3379999999999992</v>
      </c>
    </row>
    <row r="100" spans="1:10">
      <c r="A100" s="1">
        <v>132</v>
      </c>
      <c r="B100" s="1">
        <v>2</v>
      </c>
      <c r="C100" s="1">
        <v>2</v>
      </c>
      <c r="D100" s="2">
        <f t="shared" si="4"/>
        <v>2</v>
      </c>
      <c r="E100" s="2">
        <f t="shared" si="5"/>
        <v>13.34</v>
      </c>
      <c r="F100" s="1">
        <v>184</v>
      </c>
      <c r="G100" s="1">
        <v>1.1000000000000001</v>
      </c>
      <c r="H100" s="1">
        <v>1.1000000000000001</v>
      </c>
      <c r="I100" s="2">
        <f t="shared" si="6"/>
        <v>1.1000000000000001</v>
      </c>
      <c r="J100" s="2">
        <f t="shared" si="7"/>
        <v>7.3370000000000006</v>
      </c>
    </row>
    <row r="101" spans="1:10">
      <c r="A101" s="1">
        <v>133</v>
      </c>
      <c r="B101" s="1">
        <v>1.7</v>
      </c>
      <c r="C101" s="1">
        <v>1.6</v>
      </c>
      <c r="D101" s="2">
        <f t="shared" si="4"/>
        <v>1.65</v>
      </c>
      <c r="E101" s="2">
        <f t="shared" si="5"/>
        <v>11.0055</v>
      </c>
      <c r="F101" s="1">
        <v>185</v>
      </c>
      <c r="G101" s="1">
        <v>1.7</v>
      </c>
      <c r="H101" s="1">
        <v>1.6</v>
      </c>
      <c r="I101" s="2">
        <v>1.3</v>
      </c>
      <c r="J101" s="2">
        <f t="shared" si="7"/>
        <v>8.6709999999999994</v>
      </c>
    </row>
    <row r="102" spans="1:10">
      <c r="A102" s="1">
        <v>134</v>
      </c>
      <c r="B102" s="1">
        <v>2</v>
      </c>
      <c r="C102" s="1">
        <v>1.1000000000000001</v>
      </c>
      <c r="D102" s="2">
        <f t="shared" si="4"/>
        <v>1.55</v>
      </c>
      <c r="E102" s="2">
        <f t="shared" si="5"/>
        <v>10.3385</v>
      </c>
      <c r="F102" s="1">
        <v>186</v>
      </c>
      <c r="G102" s="1">
        <v>1.9</v>
      </c>
      <c r="H102" s="1">
        <v>1.6</v>
      </c>
      <c r="I102" s="2">
        <f t="shared" si="6"/>
        <v>1.75</v>
      </c>
      <c r="J102" s="2">
        <f t="shared" si="7"/>
        <v>11.672499999999999</v>
      </c>
    </row>
    <row r="103" spans="1:10">
      <c r="A103" s="1">
        <v>187</v>
      </c>
      <c r="B103" s="1">
        <v>1.5</v>
      </c>
      <c r="C103" s="1">
        <v>1.5</v>
      </c>
      <c r="D103" s="2">
        <f t="shared" si="4"/>
        <v>1.5</v>
      </c>
      <c r="E103" s="2">
        <f t="shared" si="5"/>
        <v>10.004999999999999</v>
      </c>
      <c r="F103" s="1">
        <v>194</v>
      </c>
      <c r="G103" s="1">
        <v>1.9</v>
      </c>
      <c r="H103" s="1">
        <v>1.8</v>
      </c>
      <c r="I103" s="2">
        <f t="shared" si="6"/>
        <v>1.85</v>
      </c>
      <c r="J103" s="2">
        <f t="shared" si="7"/>
        <v>12.339500000000001</v>
      </c>
    </row>
    <row r="104" spans="1:10">
      <c r="A104" s="1">
        <v>188</v>
      </c>
      <c r="B104" s="1">
        <v>2.2000000000000002</v>
      </c>
      <c r="C104" s="1">
        <v>2</v>
      </c>
      <c r="D104" s="2">
        <f t="shared" si="4"/>
        <v>2.1</v>
      </c>
      <c r="E104" s="2">
        <f t="shared" si="5"/>
        <v>14.007</v>
      </c>
      <c r="F104" s="1">
        <v>195</v>
      </c>
      <c r="G104" s="1">
        <v>1.8</v>
      </c>
      <c r="H104" s="1">
        <v>1.5</v>
      </c>
      <c r="I104" s="2">
        <f t="shared" si="6"/>
        <v>1.65</v>
      </c>
      <c r="J104" s="2">
        <f t="shared" si="7"/>
        <v>11.0055</v>
      </c>
    </row>
    <row r="105" spans="1:10">
      <c r="A105" s="1">
        <v>189</v>
      </c>
      <c r="B105" s="1">
        <v>1.9</v>
      </c>
      <c r="C105" s="1">
        <v>1.7</v>
      </c>
      <c r="D105" s="2">
        <f t="shared" si="4"/>
        <v>1.7999999999999998</v>
      </c>
      <c r="E105" s="2">
        <f t="shared" si="5"/>
        <v>12.005999999999998</v>
      </c>
      <c r="F105" s="1">
        <v>196</v>
      </c>
      <c r="G105" s="1">
        <v>1.8</v>
      </c>
      <c r="H105" s="1">
        <v>1.6</v>
      </c>
      <c r="I105" s="2">
        <f t="shared" si="6"/>
        <v>1.7000000000000002</v>
      </c>
      <c r="J105" s="2">
        <f t="shared" si="7"/>
        <v>11.339</v>
      </c>
    </row>
    <row r="106" spans="1:10">
      <c r="A106" s="1">
        <v>190</v>
      </c>
      <c r="B106" s="1">
        <v>1.4</v>
      </c>
      <c r="C106" s="1">
        <v>1.3</v>
      </c>
      <c r="D106" s="2">
        <f t="shared" si="4"/>
        <v>1.35</v>
      </c>
      <c r="E106" s="2">
        <f t="shared" si="5"/>
        <v>9.0045000000000002</v>
      </c>
      <c r="F106" s="1">
        <v>197</v>
      </c>
      <c r="G106" s="1">
        <v>1.1000000000000001</v>
      </c>
      <c r="H106" s="1">
        <v>1</v>
      </c>
      <c r="I106" s="2">
        <f t="shared" si="6"/>
        <v>1.05</v>
      </c>
      <c r="J106" s="2">
        <f t="shared" si="7"/>
        <v>7.0034999999999998</v>
      </c>
    </row>
    <row r="107" spans="1:10">
      <c r="A107" s="1">
        <v>191</v>
      </c>
      <c r="B107" s="1">
        <v>1.6</v>
      </c>
      <c r="C107" s="1">
        <v>1.5</v>
      </c>
      <c r="D107" s="2">
        <f t="shared" si="4"/>
        <v>1.55</v>
      </c>
      <c r="E107" s="2">
        <f t="shared" si="5"/>
        <v>10.3385</v>
      </c>
      <c r="F107" s="1">
        <v>198</v>
      </c>
      <c r="G107" s="1">
        <v>1.3</v>
      </c>
      <c r="H107" s="1">
        <v>1.3</v>
      </c>
      <c r="I107" s="2">
        <f t="shared" si="6"/>
        <v>1.3</v>
      </c>
      <c r="J107" s="2">
        <f t="shared" si="7"/>
        <v>8.6709999999999994</v>
      </c>
    </row>
    <row r="108" spans="1:10">
      <c r="A108" s="1">
        <v>192</v>
      </c>
      <c r="B108" s="1">
        <v>1.8</v>
      </c>
      <c r="C108" s="1">
        <v>1.6</v>
      </c>
      <c r="D108" s="2">
        <f t="shared" si="4"/>
        <v>1.7000000000000002</v>
      </c>
      <c r="E108" s="2">
        <f t="shared" si="5"/>
        <v>11.339</v>
      </c>
      <c r="F108" s="1">
        <v>199</v>
      </c>
      <c r="G108" s="1">
        <v>1.7</v>
      </c>
      <c r="H108" s="1">
        <v>1.7</v>
      </c>
      <c r="I108" s="2">
        <f t="shared" si="6"/>
        <v>1.7</v>
      </c>
      <c r="J108" s="2">
        <f t="shared" si="7"/>
        <v>11.339</v>
      </c>
    </row>
    <row r="109" spans="1:10">
      <c r="A109" s="1">
        <v>193</v>
      </c>
      <c r="B109" s="1">
        <v>1.2</v>
      </c>
      <c r="C109" s="1">
        <v>1.1000000000000001</v>
      </c>
      <c r="D109" s="2">
        <f t="shared" si="4"/>
        <v>1.1499999999999999</v>
      </c>
      <c r="E109" s="2">
        <f t="shared" si="5"/>
        <v>7.6704999999999997</v>
      </c>
      <c r="F109" s="1">
        <v>200</v>
      </c>
      <c r="G109" s="1">
        <v>1.5</v>
      </c>
      <c r="H109" s="1">
        <v>1.4</v>
      </c>
      <c r="I109" s="2">
        <f t="shared" si="6"/>
        <v>1.45</v>
      </c>
      <c r="J109" s="2">
        <f t="shared" si="7"/>
        <v>9.6715</v>
      </c>
    </row>
    <row r="110" spans="1:10">
      <c r="E110" s="18">
        <f>SUM(E10:E109)</f>
        <v>1175.9210000000003</v>
      </c>
      <c r="J110" s="18">
        <f>SUM(J10:J109)</f>
        <v>1094.5470000000003</v>
      </c>
    </row>
  </sheetData>
  <mergeCells count="13">
    <mergeCell ref="I3:J4"/>
    <mergeCell ref="C4:D4"/>
    <mergeCell ref="E4:F4"/>
    <mergeCell ref="I6:J6"/>
    <mergeCell ref="A6:B6"/>
    <mergeCell ref="C6:D6"/>
    <mergeCell ref="E6:F6"/>
    <mergeCell ref="G6:H6"/>
    <mergeCell ref="A1:J1"/>
    <mergeCell ref="A2:J2"/>
    <mergeCell ref="A3:B4"/>
    <mergeCell ref="C3:F3"/>
    <mergeCell ref="G3:H4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110"/>
  <sheetViews>
    <sheetView zoomScale="90" zoomScaleNormal="90" workbookViewId="0">
      <selection activeCell="M5" sqref="M5"/>
    </sheetView>
  </sheetViews>
  <sheetFormatPr defaultRowHeight="15"/>
  <cols>
    <col min="1" max="10" width="8.28515625" customWidth="1"/>
  </cols>
  <sheetData>
    <row r="1" spans="1:16" ht="15.75" thickBot="1">
      <c r="A1" s="48" t="s">
        <v>172</v>
      </c>
      <c r="B1" s="48"/>
      <c r="C1" s="48"/>
      <c r="D1" s="48"/>
      <c r="E1" s="48"/>
      <c r="F1" s="48"/>
      <c r="G1" s="48"/>
      <c r="H1" s="48"/>
      <c r="I1" s="48"/>
      <c r="J1" s="48"/>
    </row>
    <row r="2" spans="1:16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  <c r="L2" s="1" t="s">
        <v>38</v>
      </c>
      <c r="M2" s="1">
        <v>1</v>
      </c>
      <c r="O2" t="s">
        <v>49</v>
      </c>
      <c r="P2" t="s">
        <v>50</v>
      </c>
    </row>
    <row r="3" spans="1:16" ht="15.75" customHeight="1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65.5</v>
      </c>
      <c r="O3">
        <f>B7/(B7+D7+F7+H7+J7)</f>
        <v>0</v>
      </c>
      <c r="P3">
        <v>0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33.5</v>
      </c>
      <c r="O4">
        <f>D7/(B7+D7+F7+H7+J7)</f>
        <v>4.3000000000000003E-2</v>
      </c>
      <c r="P4">
        <f>O4*LN(O4)</f>
        <v>-0.1353018720214087</v>
      </c>
    </row>
    <row r="5" spans="1:16">
      <c r="A5" s="46">
        <v>0</v>
      </c>
      <c r="B5" s="46"/>
      <c r="C5" s="47">
        <v>11</v>
      </c>
      <c r="D5" s="47"/>
      <c r="E5" s="47">
        <v>190</v>
      </c>
      <c r="F5" s="47"/>
      <c r="G5" s="45">
        <v>13</v>
      </c>
      <c r="H5" s="45"/>
      <c r="I5" s="45">
        <v>43</v>
      </c>
      <c r="J5" s="45"/>
      <c r="L5" s="1" t="s">
        <v>35</v>
      </c>
      <c r="M5" s="1">
        <f>(D110+I110)/200</f>
        <v>9.5114200000000029</v>
      </c>
      <c r="O5">
        <f>F7/(B7+D7+F7+H7+J7)</f>
        <v>0.7390000000000001</v>
      </c>
      <c r="P5">
        <f>O5*LN(O5)</f>
        <v>-0.22351598758707811</v>
      </c>
    </row>
    <row r="6" spans="1:16" ht="15.75" thickBot="1">
      <c r="A6" s="21" t="s">
        <v>7</v>
      </c>
      <c r="B6" s="22" t="s">
        <v>8</v>
      </c>
      <c r="C6" s="23" t="s">
        <v>7</v>
      </c>
      <c r="D6" s="24" t="s">
        <v>8</v>
      </c>
      <c r="E6" s="22" t="s">
        <v>7</v>
      </c>
      <c r="F6" s="22" t="s">
        <v>8</v>
      </c>
      <c r="G6" s="22" t="s">
        <v>7</v>
      </c>
      <c r="H6" s="22" t="s">
        <v>8</v>
      </c>
      <c r="I6" s="22" t="s">
        <v>7</v>
      </c>
      <c r="J6" s="23" t="s">
        <v>8</v>
      </c>
      <c r="L6" s="1" t="s">
        <v>36</v>
      </c>
      <c r="M6" s="1">
        <v>2.3250000000000002</v>
      </c>
      <c r="O6">
        <f>H7/(B7+D7+F7+H7+J7)</f>
        <v>5.0999999999999997E-2</v>
      </c>
      <c r="P6">
        <f>O6*LN(O6)</f>
        <v>-0.15177241195914837</v>
      </c>
    </row>
    <row r="7" spans="1:16">
      <c r="A7" s="2">
        <v>0</v>
      </c>
      <c r="B7" s="2">
        <v>0</v>
      </c>
      <c r="C7" s="2">
        <v>4.3</v>
      </c>
      <c r="D7" s="2">
        <f>4.3*10.75/100</f>
        <v>0.46224999999999999</v>
      </c>
      <c r="E7" s="2">
        <v>73.900000000000006</v>
      </c>
      <c r="F7" s="2">
        <f>73.9*10.75/100</f>
        <v>7.9442500000000003</v>
      </c>
      <c r="G7" s="2">
        <v>5.0999999999999996</v>
      </c>
      <c r="H7" s="2">
        <f>5.1*10.75/100</f>
        <v>0.5482499999999999</v>
      </c>
      <c r="I7" s="2">
        <v>16.7</v>
      </c>
      <c r="J7" s="2">
        <f>16.7*10.75/100</f>
        <v>1.79525</v>
      </c>
      <c r="L7" s="1" t="s">
        <v>37</v>
      </c>
      <c r="M7" s="1">
        <v>24.99</v>
      </c>
      <c r="O7">
        <f>J7/(B7+D7+F7+H7+J7)</f>
        <v>0.16700000000000004</v>
      </c>
      <c r="P7">
        <f>O7*LN(O7)</f>
        <v>-0.29889016491641884</v>
      </c>
    </row>
    <row r="8" spans="1:16" ht="15.75" thickBot="1">
      <c r="A8" t="s">
        <v>9</v>
      </c>
      <c r="L8" s="31" t="s">
        <v>41</v>
      </c>
      <c r="M8" s="1">
        <v>0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3.5871559633027523</v>
      </c>
    </row>
    <row r="10" spans="1:16">
      <c r="A10" s="2">
        <v>1</v>
      </c>
      <c r="B10" s="2">
        <v>1.7</v>
      </c>
      <c r="C10" s="2">
        <v>1.4</v>
      </c>
      <c r="D10" s="2">
        <f>(B10+C10)/2</f>
        <v>1.5499999999999998</v>
      </c>
      <c r="E10" s="2">
        <f>D10*6.67</f>
        <v>10.338499999999998</v>
      </c>
      <c r="F10" s="2">
        <v>101</v>
      </c>
      <c r="G10" s="2">
        <v>1.7</v>
      </c>
      <c r="H10" s="2">
        <v>1.7</v>
      </c>
      <c r="I10" s="2">
        <f>(G10+H10)/2</f>
        <v>1.7</v>
      </c>
      <c r="J10" s="2">
        <f>I10*6.67</f>
        <v>11.339</v>
      </c>
      <c r="L10" s="31" t="s">
        <v>43</v>
      </c>
      <c r="M10" s="1">
        <f>J7/F7</f>
        <v>0.22598105548037889</v>
      </c>
    </row>
    <row r="11" spans="1:16">
      <c r="A11" s="2">
        <v>2</v>
      </c>
      <c r="B11" s="1">
        <v>1.4</v>
      </c>
      <c r="C11" s="1">
        <v>1.4</v>
      </c>
      <c r="D11" s="2">
        <f t="shared" ref="D11:D74" si="0">(B11+C11)/2</f>
        <v>1.4</v>
      </c>
      <c r="E11" s="2">
        <f t="shared" ref="E11:E74" si="1">D11*6.67</f>
        <v>9.3379999999999992</v>
      </c>
      <c r="F11" s="2">
        <v>102</v>
      </c>
      <c r="G11" s="1">
        <v>2</v>
      </c>
      <c r="H11" s="1">
        <v>2</v>
      </c>
      <c r="I11" s="2">
        <f>(G11+H11)/2</f>
        <v>2</v>
      </c>
      <c r="J11" s="2">
        <f t="shared" ref="J11:J74" si="2">I11*6.67</f>
        <v>13.34</v>
      </c>
      <c r="L11" s="31" t="s">
        <v>44</v>
      </c>
      <c r="M11" s="1">
        <f>(D7+F7)/J7</f>
        <v>4.682634730538922</v>
      </c>
    </row>
    <row r="12" spans="1:16">
      <c r="A12" s="2">
        <v>3</v>
      </c>
      <c r="B12" s="1">
        <v>1.7</v>
      </c>
      <c r="C12" s="1">
        <v>1.6</v>
      </c>
      <c r="D12" s="2">
        <f t="shared" si="0"/>
        <v>1.65</v>
      </c>
      <c r="E12" s="2">
        <f t="shared" si="1"/>
        <v>11.0055</v>
      </c>
      <c r="F12" s="2">
        <v>103</v>
      </c>
      <c r="G12" s="1">
        <v>2</v>
      </c>
      <c r="H12" s="1">
        <v>1.5</v>
      </c>
      <c r="I12" s="2">
        <f>(G12+H12)/2</f>
        <v>1.75</v>
      </c>
      <c r="J12" s="2">
        <f t="shared" si="2"/>
        <v>11.672499999999999</v>
      </c>
      <c r="L12" s="31" t="s">
        <v>45</v>
      </c>
      <c r="M12" s="1">
        <f>(D7+F7)/H7</f>
        <v>15.333333333333336</v>
      </c>
    </row>
    <row r="13" spans="1:16">
      <c r="A13" s="2">
        <v>4</v>
      </c>
      <c r="B13" s="1">
        <v>1.4</v>
      </c>
      <c r="C13" s="1">
        <v>1.3</v>
      </c>
      <c r="D13" s="2">
        <f t="shared" si="0"/>
        <v>1.35</v>
      </c>
      <c r="E13" s="2">
        <f t="shared" si="1"/>
        <v>9.0045000000000002</v>
      </c>
      <c r="F13" s="2">
        <v>104</v>
      </c>
      <c r="G13" s="1">
        <v>1.3</v>
      </c>
      <c r="H13" s="1">
        <v>1.2</v>
      </c>
      <c r="I13" s="2">
        <f>(G13+H13)/2</f>
        <v>1.25</v>
      </c>
      <c r="J13" s="2">
        <f t="shared" si="2"/>
        <v>8.3375000000000004</v>
      </c>
      <c r="L13" s="31" t="s">
        <v>46</v>
      </c>
      <c r="M13" s="1">
        <f>J7/H7</f>
        <v>3.2745098039215694</v>
      </c>
    </row>
    <row r="14" spans="1:16">
      <c r="A14" s="2">
        <v>5</v>
      </c>
      <c r="B14" s="1">
        <v>1.8</v>
      </c>
      <c r="C14" s="1">
        <v>1.7</v>
      </c>
      <c r="D14" s="2">
        <f t="shared" si="0"/>
        <v>1.75</v>
      </c>
      <c r="E14" s="2">
        <f t="shared" si="1"/>
        <v>11.672499999999999</v>
      </c>
      <c r="F14" s="2">
        <v>105</v>
      </c>
      <c r="G14" s="1">
        <v>1.2</v>
      </c>
      <c r="H14" s="1">
        <v>1.1000000000000001</v>
      </c>
      <c r="I14" s="2">
        <f t="shared" ref="I14:I77" si="3">(G14+H14)/2</f>
        <v>1.1499999999999999</v>
      </c>
      <c r="J14" s="2">
        <f t="shared" si="2"/>
        <v>7.6704999999999997</v>
      </c>
      <c r="L14" s="31" t="s">
        <v>47</v>
      </c>
      <c r="M14" s="1">
        <v>0</v>
      </c>
    </row>
    <row r="15" spans="1:16">
      <c r="A15" s="2">
        <v>6</v>
      </c>
      <c r="B15" s="1">
        <v>1.5</v>
      </c>
      <c r="C15" s="1">
        <v>1.3</v>
      </c>
      <c r="D15" s="2">
        <f t="shared" si="0"/>
        <v>1.4</v>
      </c>
      <c r="E15" s="2">
        <f t="shared" si="1"/>
        <v>9.3379999999999992</v>
      </c>
      <c r="F15" s="2">
        <v>106</v>
      </c>
      <c r="G15" s="1">
        <v>1.6</v>
      </c>
      <c r="H15" s="1">
        <v>1.5</v>
      </c>
      <c r="I15" s="2">
        <f t="shared" si="3"/>
        <v>1.55</v>
      </c>
      <c r="J15" s="2">
        <f t="shared" si="2"/>
        <v>10.3385</v>
      </c>
      <c r="L15" s="31" t="s">
        <v>48</v>
      </c>
      <c r="M15" s="1">
        <f>SUM(P3:P7)</f>
        <v>-0.80948043648405399</v>
      </c>
    </row>
    <row r="16" spans="1:16">
      <c r="A16" s="2">
        <v>7</v>
      </c>
      <c r="B16" s="1">
        <v>1.4</v>
      </c>
      <c r="C16" s="1">
        <v>1.4</v>
      </c>
      <c r="D16" s="2">
        <f t="shared" si="0"/>
        <v>1.4</v>
      </c>
      <c r="E16" s="2">
        <f t="shared" si="1"/>
        <v>9.3379999999999992</v>
      </c>
      <c r="F16" s="2">
        <v>107</v>
      </c>
      <c r="G16" s="1">
        <v>1.6</v>
      </c>
      <c r="H16" s="1">
        <v>1.5</v>
      </c>
      <c r="I16" s="2">
        <f t="shared" si="3"/>
        <v>1.55</v>
      </c>
      <c r="J16" s="2">
        <f t="shared" si="2"/>
        <v>10.3385</v>
      </c>
    </row>
    <row r="17" spans="1:10">
      <c r="A17" s="2">
        <v>8</v>
      </c>
      <c r="B17" s="1">
        <v>1.3</v>
      </c>
      <c r="C17" s="1">
        <v>1.2</v>
      </c>
      <c r="D17" s="2">
        <f t="shared" si="0"/>
        <v>1.25</v>
      </c>
      <c r="E17" s="2">
        <f t="shared" si="1"/>
        <v>8.3375000000000004</v>
      </c>
      <c r="F17" s="2">
        <v>108</v>
      </c>
      <c r="G17" s="1">
        <v>1.4</v>
      </c>
      <c r="H17" s="1">
        <v>1.3</v>
      </c>
      <c r="I17" s="2">
        <f t="shared" si="3"/>
        <v>1.35</v>
      </c>
      <c r="J17" s="2">
        <f t="shared" si="2"/>
        <v>9.0045000000000002</v>
      </c>
    </row>
    <row r="18" spans="1:10">
      <c r="A18" s="2">
        <v>9</v>
      </c>
      <c r="B18" s="1">
        <v>1.2</v>
      </c>
      <c r="C18" s="1">
        <v>1.1000000000000001</v>
      </c>
      <c r="D18" s="2">
        <f t="shared" si="0"/>
        <v>1.1499999999999999</v>
      </c>
      <c r="E18" s="2">
        <f t="shared" si="1"/>
        <v>7.6704999999999997</v>
      </c>
      <c r="F18" s="2">
        <v>109</v>
      </c>
      <c r="G18" s="1">
        <v>1.1000000000000001</v>
      </c>
      <c r="H18" s="1">
        <v>1.1000000000000001</v>
      </c>
      <c r="I18" s="2">
        <f t="shared" si="3"/>
        <v>1.1000000000000001</v>
      </c>
      <c r="J18" s="2">
        <f t="shared" si="2"/>
        <v>7.3370000000000006</v>
      </c>
    </row>
    <row r="19" spans="1:10">
      <c r="A19" s="2">
        <v>10</v>
      </c>
      <c r="B19" s="1">
        <v>1.3</v>
      </c>
      <c r="C19" s="1">
        <v>1.1000000000000001</v>
      </c>
      <c r="D19" s="2">
        <f t="shared" si="0"/>
        <v>1.2000000000000002</v>
      </c>
      <c r="E19" s="2">
        <f t="shared" si="1"/>
        <v>8.0040000000000013</v>
      </c>
      <c r="F19" s="2">
        <v>110</v>
      </c>
      <c r="G19" s="1">
        <v>1.6</v>
      </c>
      <c r="H19" s="1">
        <v>1.6</v>
      </c>
      <c r="I19" s="2">
        <f t="shared" si="3"/>
        <v>1.6</v>
      </c>
      <c r="J19" s="2">
        <f t="shared" si="2"/>
        <v>10.672000000000001</v>
      </c>
    </row>
    <row r="20" spans="1:10">
      <c r="A20" s="2">
        <v>11</v>
      </c>
      <c r="B20" s="1">
        <v>1.5</v>
      </c>
      <c r="C20" s="1">
        <v>1.5</v>
      </c>
      <c r="D20" s="2">
        <f t="shared" si="0"/>
        <v>1.5</v>
      </c>
      <c r="E20" s="2">
        <f t="shared" si="1"/>
        <v>10.004999999999999</v>
      </c>
      <c r="F20" s="2">
        <v>111</v>
      </c>
      <c r="G20" s="1">
        <v>1.4</v>
      </c>
      <c r="H20" s="1">
        <v>1.2</v>
      </c>
      <c r="I20" s="2">
        <f t="shared" si="3"/>
        <v>1.2999999999999998</v>
      </c>
      <c r="J20" s="2">
        <f t="shared" si="2"/>
        <v>8.6709999999999994</v>
      </c>
    </row>
    <row r="21" spans="1:10">
      <c r="A21" s="2">
        <v>12</v>
      </c>
      <c r="B21" s="1">
        <v>1.8</v>
      </c>
      <c r="C21" s="1">
        <v>1.8</v>
      </c>
      <c r="D21" s="2">
        <f t="shared" si="0"/>
        <v>1.8</v>
      </c>
      <c r="E21" s="2">
        <f t="shared" si="1"/>
        <v>12.006</v>
      </c>
      <c r="F21" s="2">
        <v>112</v>
      </c>
      <c r="G21" s="1">
        <v>1.4</v>
      </c>
      <c r="H21" s="1">
        <v>1.3</v>
      </c>
      <c r="I21" s="2">
        <f t="shared" si="3"/>
        <v>1.35</v>
      </c>
      <c r="J21" s="2">
        <f t="shared" si="2"/>
        <v>9.0045000000000002</v>
      </c>
    </row>
    <row r="22" spans="1:10">
      <c r="A22" s="2">
        <v>13</v>
      </c>
      <c r="B22" s="1">
        <v>1.9</v>
      </c>
      <c r="C22" s="1">
        <v>1.8</v>
      </c>
      <c r="D22" s="2">
        <f t="shared" si="0"/>
        <v>1.85</v>
      </c>
      <c r="E22" s="2">
        <f t="shared" si="1"/>
        <v>12.339500000000001</v>
      </c>
      <c r="F22" s="2">
        <v>113</v>
      </c>
      <c r="G22" s="1">
        <v>1.3</v>
      </c>
      <c r="H22" s="1">
        <v>1.3</v>
      </c>
      <c r="I22" s="2">
        <f t="shared" si="3"/>
        <v>1.3</v>
      </c>
      <c r="J22" s="2">
        <f t="shared" si="2"/>
        <v>8.6709999999999994</v>
      </c>
    </row>
    <row r="23" spans="1:10">
      <c r="A23" s="2">
        <v>14</v>
      </c>
      <c r="B23" s="1">
        <v>1.7</v>
      </c>
      <c r="C23" s="1">
        <v>1.3</v>
      </c>
      <c r="D23" s="2">
        <f t="shared" si="0"/>
        <v>1.5</v>
      </c>
      <c r="E23" s="2">
        <f t="shared" si="1"/>
        <v>10.004999999999999</v>
      </c>
      <c r="F23" s="2">
        <v>114</v>
      </c>
      <c r="G23" s="1">
        <v>1</v>
      </c>
      <c r="H23" s="1">
        <v>1</v>
      </c>
      <c r="I23" s="2">
        <f t="shared" si="3"/>
        <v>1</v>
      </c>
      <c r="J23" s="2">
        <f t="shared" si="2"/>
        <v>6.67</v>
      </c>
    </row>
    <row r="24" spans="1:10">
      <c r="A24" s="2">
        <v>15</v>
      </c>
      <c r="B24" s="1">
        <v>1.8</v>
      </c>
      <c r="C24" s="1">
        <v>1.5</v>
      </c>
      <c r="D24" s="2">
        <f t="shared" si="0"/>
        <v>1.65</v>
      </c>
      <c r="E24" s="2">
        <f t="shared" si="1"/>
        <v>11.0055</v>
      </c>
      <c r="F24" s="2">
        <v>115</v>
      </c>
      <c r="G24" s="1">
        <v>1.4</v>
      </c>
      <c r="H24" s="1">
        <v>1.4</v>
      </c>
      <c r="I24" s="2">
        <f t="shared" si="3"/>
        <v>1.4</v>
      </c>
      <c r="J24" s="2">
        <f t="shared" si="2"/>
        <v>9.3379999999999992</v>
      </c>
    </row>
    <row r="25" spans="1:10">
      <c r="A25" s="2">
        <v>16</v>
      </c>
      <c r="B25" s="1">
        <v>1.5</v>
      </c>
      <c r="C25" s="1">
        <v>1.5</v>
      </c>
      <c r="D25" s="2">
        <f t="shared" si="0"/>
        <v>1.5</v>
      </c>
      <c r="E25" s="2">
        <f t="shared" si="1"/>
        <v>10.004999999999999</v>
      </c>
      <c r="F25" s="2">
        <v>116</v>
      </c>
      <c r="G25" s="1">
        <v>1.6</v>
      </c>
      <c r="H25" s="1">
        <v>1.6</v>
      </c>
      <c r="I25" s="2">
        <f t="shared" si="3"/>
        <v>1.6</v>
      </c>
      <c r="J25" s="2">
        <f t="shared" si="2"/>
        <v>10.672000000000001</v>
      </c>
    </row>
    <row r="26" spans="1:10">
      <c r="A26" s="2">
        <v>17</v>
      </c>
      <c r="B26" s="1">
        <v>1.9</v>
      </c>
      <c r="C26" s="1">
        <v>1.9</v>
      </c>
      <c r="D26" s="2">
        <f t="shared" si="0"/>
        <v>1.9</v>
      </c>
      <c r="E26" s="2">
        <f t="shared" si="1"/>
        <v>12.673</v>
      </c>
      <c r="F26" s="2">
        <v>117</v>
      </c>
      <c r="G26" s="1">
        <v>1.1000000000000001</v>
      </c>
      <c r="H26" s="1">
        <v>1.1000000000000001</v>
      </c>
      <c r="I26" s="2">
        <f t="shared" si="3"/>
        <v>1.1000000000000001</v>
      </c>
      <c r="J26" s="2">
        <f t="shared" si="2"/>
        <v>7.3370000000000006</v>
      </c>
    </row>
    <row r="27" spans="1:10">
      <c r="A27" s="2">
        <v>18</v>
      </c>
      <c r="B27" s="1">
        <v>1.3</v>
      </c>
      <c r="C27" s="1">
        <v>1.1000000000000001</v>
      </c>
      <c r="D27" s="2">
        <f t="shared" si="0"/>
        <v>1.2000000000000002</v>
      </c>
      <c r="E27" s="2">
        <f t="shared" si="1"/>
        <v>8.0040000000000013</v>
      </c>
      <c r="F27" s="2">
        <v>118</v>
      </c>
      <c r="G27" s="1">
        <v>1.7</v>
      </c>
      <c r="H27" s="1">
        <v>1.7</v>
      </c>
      <c r="I27" s="2">
        <f t="shared" si="3"/>
        <v>1.7</v>
      </c>
      <c r="J27" s="2">
        <f t="shared" si="2"/>
        <v>11.339</v>
      </c>
    </row>
    <row r="28" spans="1:10">
      <c r="A28" s="2">
        <v>19</v>
      </c>
      <c r="B28" s="1">
        <v>1.8</v>
      </c>
      <c r="C28" s="1">
        <v>1.8</v>
      </c>
      <c r="D28" s="2">
        <f t="shared" si="0"/>
        <v>1.8</v>
      </c>
      <c r="E28" s="2">
        <f t="shared" si="1"/>
        <v>12.006</v>
      </c>
      <c r="F28" s="2">
        <v>119</v>
      </c>
      <c r="G28" s="1">
        <v>1.3</v>
      </c>
      <c r="H28" s="1">
        <v>1.3</v>
      </c>
      <c r="I28" s="2">
        <f t="shared" si="3"/>
        <v>1.3</v>
      </c>
      <c r="J28" s="2">
        <f t="shared" si="2"/>
        <v>8.6709999999999994</v>
      </c>
    </row>
    <row r="29" spans="1:10">
      <c r="A29" s="2">
        <v>20</v>
      </c>
      <c r="B29" s="1">
        <v>1.8</v>
      </c>
      <c r="C29" s="1">
        <v>1.2</v>
      </c>
      <c r="D29" s="2">
        <f t="shared" si="0"/>
        <v>1.5</v>
      </c>
      <c r="E29" s="2">
        <f t="shared" si="1"/>
        <v>10.004999999999999</v>
      </c>
      <c r="F29" s="2">
        <v>120</v>
      </c>
      <c r="G29" s="1">
        <v>1.3</v>
      </c>
      <c r="H29" s="1">
        <v>1.3</v>
      </c>
      <c r="I29" s="2">
        <f t="shared" si="3"/>
        <v>1.3</v>
      </c>
      <c r="J29" s="2">
        <f t="shared" si="2"/>
        <v>8.6709999999999994</v>
      </c>
    </row>
    <row r="30" spans="1:10">
      <c r="A30" s="2">
        <v>21</v>
      </c>
      <c r="B30" s="1">
        <v>1.4</v>
      </c>
      <c r="C30" s="1">
        <v>1.3</v>
      </c>
      <c r="D30" s="2">
        <f t="shared" si="0"/>
        <v>1.35</v>
      </c>
      <c r="E30" s="2">
        <f t="shared" si="1"/>
        <v>9.0045000000000002</v>
      </c>
      <c r="F30" s="2">
        <v>121</v>
      </c>
      <c r="G30" s="1">
        <v>1.3</v>
      </c>
      <c r="H30" s="1">
        <v>1.1000000000000001</v>
      </c>
      <c r="I30" s="2">
        <f t="shared" si="3"/>
        <v>1.2000000000000002</v>
      </c>
      <c r="J30" s="2">
        <f t="shared" si="2"/>
        <v>8.0040000000000013</v>
      </c>
    </row>
    <row r="31" spans="1:10">
      <c r="A31" s="2">
        <v>22</v>
      </c>
      <c r="B31" s="1">
        <v>2</v>
      </c>
      <c r="C31" s="1">
        <v>2</v>
      </c>
      <c r="D31" s="2">
        <f t="shared" si="0"/>
        <v>2</v>
      </c>
      <c r="E31" s="2">
        <f t="shared" si="1"/>
        <v>13.34</v>
      </c>
      <c r="F31" s="2">
        <v>122</v>
      </c>
      <c r="G31" s="1">
        <v>1.2</v>
      </c>
      <c r="H31" s="1">
        <v>1.2</v>
      </c>
      <c r="I31" s="2">
        <f t="shared" si="3"/>
        <v>1.2</v>
      </c>
      <c r="J31" s="2">
        <f t="shared" si="2"/>
        <v>8.0039999999999996</v>
      </c>
    </row>
    <row r="32" spans="1:10">
      <c r="A32" s="2">
        <v>23</v>
      </c>
      <c r="B32" s="1">
        <v>1.5</v>
      </c>
      <c r="C32" s="1">
        <v>1.5</v>
      </c>
      <c r="D32" s="2">
        <f t="shared" si="0"/>
        <v>1.5</v>
      </c>
      <c r="E32" s="2">
        <f t="shared" si="1"/>
        <v>10.004999999999999</v>
      </c>
      <c r="F32" s="2">
        <v>123</v>
      </c>
      <c r="G32" s="1">
        <v>1.4</v>
      </c>
      <c r="H32" s="1">
        <v>1.4</v>
      </c>
      <c r="I32" s="2">
        <f t="shared" si="3"/>
        <v>1.4</v>
      </c>
      <c r="J32" s="2">
        <f t="shared" si="2"/>
        <v>9.3379999999999992</v>
      </c>
    </row>
    <row r="33" spans="1:10">
      <c r="A33" s="2">
        <v>24</v>
      </c>
      <c r="B33" s="1">
        <v>1.3</v>
      </c>
      <c r="C33" s="1">
        <v>1.5</v>
      </c>
      <c r="D33" s="2">
        <f t="shared" si="0"/>
        <v>1.4</v>
      </c>
      <c r="E33" s="2">
        <f t="shared" si="1"/>
        <v>9.3379999999999992</v>
      </c>
      <c r="F33" s="2">
        <v>124</v>
      </c>
      <c r="G33" s="1">
        <v>1.5</v>
      </c>
      <c r="H33" s="1">
        <v>1.2</v>
      </c>
      <c r="I33" s="2">
        <f t="shared" si="3"/>
        <v>1.35</v>
      </c>
      <c r="J33" s="2">
        <f t="shared" si="2"/>
        <v>9.0045000000000002</v>
      </c>
    </row>
    <row r="34" spans="1:10">
      <c r="A34" s="2">
        <v>25</v>
      </c>
      <c r="B34" s="1">
        <v>1.6</v>
      </c>
      <c r="C34" s="1">
        <v>1.6</v>
      </c>
      <c r="D34" s="2">
        <f t="shared" si="0"/>
        <v>1.6</v>
      </c>
      <c r="E34" s="2">
        <f t="shared" si="1"/>
        <v>10.672000000000001</v>
      </c>
      <c r="F34" s="2">
        <v>125</v>
      </c>
      <c r="G34" s="1">
        <v>1.1000000000000001</v>
      </c>
      <c r="H34" s="1">
        <v>1.1000000000000001</v>
      </c>
      <c r="I34" s="2">
        <f t="shared" si="3"/>
        <v>1.1000000000000001</v>
      </c>
      <c r="J34" s="2">
        <f t="shared" si="2"/>
        <v>7.3370000000000006</v>
      </c>
    </row>
    <row r="35" spans="1:10">
      <c r="A35" s="2">
        <v>26</v>
      </c>
      <c r="B35" s="1">
        <v>1.8</v>
      </c>
      <c r="C35" s="1">
        <v>1.3</v>
      </c>
      <c r="D35" s="2">
        <f t="shared" si="0"/>
        <v>1.55</v>
      </c>
      <c r="E35" s="2">
        <f t="shared" si="1"/>
        <v>10.3385</v>
      </c>
      <c r="F35" s="2">
        <v>126</v>
      </c>
      <c r="G35" s="1">
        <v>2</v>
      </c>
      <c r="H35" s="1">
        <v>2</v>
      </c>
      <c r="I35" s="2">
        <f t="shared" si="3"/>
        <v>2</v>
      </c>
      <c r="J35" s="2">
        <f t="shared" si="2"/>
        <v>13.34</v>
      </c>
    </row>
    <row r="36" spans="1:10">
      <c r="A36" s="2">
        <v>27</v>
      </c>
      <c r="B36" s="1">
        <v>1.3</v>
      </c>
      <c r="C36" s="1">
        <v>1.2</v>
      </c>
      <c r="D36" s="2">
        <f t="shared" si="0"/>
        <v>1.25</v>
      </c>
      <c r="E36" s="2">
        <f t="shared" si="1"/>
        <v>8.3375000000000004</v>
      </c>
      <c r="F36" s="2">
        <v>127</v>
      </c>
      <c r="G36" s="1">
        <v>1.1000000000000001</v>
      </c>
      <c r="H36" s="1">
        <v>1</v>
      </c>
      <c r="I36" s="2">
        <f t="shared" si="3"/>
        <v>1.05</v>
      </c>
      <c r="J36" s="2">
        <f t="shared" si="2"/>
        <v>7.0034999999999998</v>
      </c>
    </row>
    <row r="37" spans="1:10">
      <c r="A37" s="2">
        <v>28</v>
      </c>
      <c r="B37" s="1">
        <v>1.9</v>
      </c>
      <c r="C37" s="1">
        <v>1.1000000000000001</v>
      </c>
      <c r="D37" s="2">
        <f t="shared" si="0"/>
        <v>1.5</v>
      </c>
      <c r="E37" s="2">
        <f t="shared" si="1"/>
        <v>10.004999999999999</v>
      </c>
      <c r="F37" s="2">
        <v>128</v>
      </c>
      <c r="G37" s="1">
        <v>1.4</v>
      </c>
      <c r="H37" s="1">
        <v>1.2</v>
      </c>
      <c r="I37" s="2">
        <f t="shared" si="3"/>
        <v>1.2999999999999998</v>
      </c>
      <c r="J37" s="2">
        <f t="shared" si="2"/>
        <v>8.6709999999999994</v>
      </c>
    </row>
    <row r="38" spans="1:10">
      <c r="A38" s="2">
        <v>29</v>
      </c>
      <c r="B38" s="1">
        <v>1.3</v>
      </c>
      <c r="C38" s="1">
        <v>1.3</v>
      </c>
      <c r="D38" s="2">
        <f t="shared" si="0"/>
        <v>1.3</v>
      </c>
      <c r="E38" s="2">
        <f t="shared" si="1"/>
        <v>8.6709999999999994</v>
      </c>
      <c r="F38" s="2">
        <v>129</v>
      </c>
      <c r="G38" s="1">
        <v>1.4</v>
      </c>
      <c r="H38" s="1">
        <v>1.2</v>
      </c>
      <c r="I38" s="2">
        <f t="shared" si="3"/>
        <v>1.2999999999999998</v>
      </c>
      <c r="J38" s="2">
        <f t="shared" si="2"/>
        <v>8.6709999999999994</v>
      </c>
    </row>
    <row r="39" spans="1:10">
      <c r="A39" s="2">
        <v>30</v>
      </c>
      <c r="B39" s="1">
        <v>1.5</v>
      </c>
      <c r="C39" s="1">
        <v>1.3</v>
      </c>
      <c r="D39" s="2">
        <f t="shared" si="0"/>
        <v>1.4</v>
      </c>
      <c r="E39" s="2">
        <f t="shared" si="1"/>
        <v>9.3379999999999992</v>
      </c>
      <c r="F39" s="2">
        <v>130</v>
      </c>
      <c r="G39" s="1">
        <v>1.1000000000000001</v>
      </c>
      <c r="H39" s="1">
        <v>1.1000000000000001</v>
      </c>
      <c r="I39" s="2">
        <f t="shared" si="3"/>
        <v>1.1000000000000001</v>
      </c>
      <c r="J39" s="2">
        <f t="shared" si="2"/>
        <v>7.3370000000000006</v>
      </c>
    </row>
    <row r="40" spans="1:10">
      <c r="A40" s="2">
        <v>31</v>
      </c>
      <c r="B40" s="1">
        <v>1.4</v>
      </c>
      <c r="C40" s="1">
        <v>1.4</v>
      </c>
      <c r="D40" s="2">
        <f t="shared" si="0"/>
        <v>1.4</v>
      </c>
      <c r="E40" s="2">
        <f t="shared" si="1"/>
        <v>9.3379999999999992</v>
      </c>
      <c r="F40" s="2">
        <v>131</v>
      </c>
      <c r="G40" s="1">
        <v>1.1000000000000001</v>
      </c>
      <c r="H40" s="1">
        <v>1.2</v>
      </c>
      <c r="I40" s="2">
        <f t="shared" si="3"/>
        <v>1.1499999999999999</v>
      </c>
      <c r="J40" s="2">
        <f t="shared" si="2"/>
        <v>7.6704999999999997</v>
      </c>
    </row>
    <row r="41" spans="1:10">
      <c r="A41" s="2">
        <v>32</v>
      </c>
      <c r="B41" s="1">
        <v>1.6</v>
      </c>
      <c r="C41" s="1">
        <v>1.4</v>
      </c>
      <c r="D41" s="2">
        <f t="shared" si="0"/>
        <v>1.5</v>
      </c>
      <c r="E41" s="2">
        <f t="shared" si="1"/>
        <v>10.004999999999999</v>
      </c>
      <c r="F41" s="2">
        <v>132</v>
      </c>
      <c r="G41" s="1">
        <v>1.2</v>
      </c>
      <c r="H41" s="1">
        <v>1.2</v>
      </c>
      <c r="I41" s="2">
        <f t="shared" si="3"/>
        <v>1.2</v>
      </c>
      <c r="J41" s="2">
        <f t="shared" si="2"/>
        <v>8.0039999999999996</v>
      </c>
    </row>
    <row r="42" spans="1:10">
      <c r="A42" s="2">
        <v>33</v>
      </c>
      <c r="B42" s="1">
        <v>1.5</v>
      </c>
      <c r="C42" s="1">
        <v>1.4</v>
      </c>
      <c r="D42" s="2">
        <f t="shared" si="0"/>
        <v>1.45</v>
      </c>
      <c r="E42" s="2">
        <f t="shared" si="1"/>
        <v>9.6715</v>
      </c>
      <c r="F42" s="2">
        <v>133</v>
      </c>
      <c r="G42" s="1">
        <v>1.3</v>
      </c>
      <c r="H42" s="1">
        <v>1.3</v>
      </c>
      <c r="I42" s="2">
        <f t="shared" si="3"/>
        <v>1.3</v>
      </c>
      <c r="J42" s="2">
        <f t="shared" si="2"/>
        <v>8.6709999999999994</v>
      </c>
    </row>
    <row r="43" spans="1:10">
      <c r="A43" s="2">
        <v>34</v>
      </c>
      <c r="B43" s="1">
        <v>1.6</v>
      </c>
      <c r="C43" s="1">
        <v>1.3</v>
      </c>
      <c r="D43" s="2">
        <f t="shared" si="0"/>
        <v>1.4500000000000002</v>
      </c>
      <c r="E43" s="2">
        <f t="shared" si="1"/>
        <v>9.6715000000000018</v>
      </c>
      <c r="F43" s="2">
        <v>134</v>
      </c>
      <c r="G43" s="1">
        <v>1.3</v>
      </c>
      <c r="H43" s="1">
        <v>1.2</v>
      </c>
      <c r="I43" s="2">
        <f t="shared" si="3"/>
        <v>1.25</v>
      </c>
      <c r="J43" s="2">
        <f t="shared" si="2"/>
        <v>8.3375000000000004</v>
      </c>
    </row>
    <row r="44" spans="1:10">
      <c r="A44" s="2">
        <v>35</v>
      </c>
      <c r="B44" s="1">
        <v>1.3</v>
      </c>
      <c r="C44" s="1">
        <v>1.3</v>
      </c>
      <c r="D44" s="2">
        <f t="shared" si="0"/>
        <v>1.3</v>
      </c>
      <c r="E44" s="2">
        <f t="shared" si="1"/>
        <v>8.6709999999999994</v>
      </c>
      <c r="F44" s="2">
        <v>135</v>
      </c>
      <c r="G44" s="1">
        <v>1.4</v>
      </c>
      <c r="H44" s="1">
        <v>1.4</v>
      </c>
      <c r="I44" s="2">
        <f t="shared" si="3"/>
        <v>1.4</v>
      </c>
      <c r="J44" s="2">
        <f t="shared" si="2"/>
        <v>9.3379999999999992</v>
      </c>
    </row>
    <row r="45" spans="1:10">
      <c r="A45" s="2">
        <v>36</v>
      </c>
      <c r="B45" s="1">
        <v>1.6</v>
      </c>
      <c r="C45" s="1">
        <v>1.6</v>
      </c>
      <c r="D45" s="2">
        <f t="shared" si="0"/>
        <v>1.6</v>
      </c>
      <c r="E45" s="2">
        <f t="shared" si="1"/>
        <v>10.672000000000001</v>
      </c>
      <c r="F45" s="2">
        <v>136</v>
      </c>
      <c r="G45" s="1">
        <v>1.2</v>
      </c>
      <c r="H45" s="1">
        <v>1.1000000000000001</v>
      </c>
      <c r="I45" s="2">
        <f t="shared" si="3"/>
        <v>1.1499999999999999</v>
      </c>
      <c r="J45" s="2">
        <f t="shared" si="2"/>
        <v>7.6704999999999997</v>
      </c>
    </row>
    <row r="46" spans="1:10">
      <c r="A46" s="2">
        <v>37</v>
      </c>
      <c r="B46" s="1">
        <v>1.3</v>
      </c>
      <c r="C46" s="1">
        <v>1.1000000000000001</v>
      </c>
      <c r="D46" s="2">
        <f t="shared" si="0"/>
        <v>1.2000000000000002</v>
      </c>
      <c r="E46" s="2">
        <f t="shared" si="1"/>
        <v>8.0040000000000013</v>
      </c>
      <c r="F46" s="2">
        <v>137</v>
      </c>
      <c r="G46" s="1">
        <v>1.9</v>
      </c>
      <c r="H46" s="1">
        <v>1.9</v>
      </c>
      <c r="I46" s="2">
        <f t="shared" si="3"/>
        <v>1.9</v>
      </c>
      <c r="J46" s="2">
        <f t="shared" si="2"/>
        <v>12.673</v>
      </c>
    </row>
    <row r="47" spans="1:10">
      <c r="A47" s="2">
        <v>38</v>
      </c>
      <c r="B47" s="1">
        <v>1.7</v>
      </c>
      <c r="C47" s="1">
        <v>1.6</v>
      </c>
      <c r="D47" s="2">
        <f t="shared" si="0"/>
        <v>1.65</v>
      </c>
      <c r="E47" s="2">
        <f t="shared" si="1"/>
        <v>11.0055</v>
      </c>
      <c r="F47" s="2">
        <v>138</v>
      </c>
      <c r="G47" s="1">
        <v>1.6</v>
      </c>
      <c r="H47" s="1">
        <v>1.4</v>
      </c>
      <c r="I47" s="2">
        <f t="shared" si="3"/>
        <v>1.5</v>
      </c>
      <c r="J47" s="2">
        <f t="shared" si="2"/>
        <v>10.004999999999999</v>
      </c>
    </row>
    <row r="48" spans="1:10">
      <c r="A48" s="2">
        <v>39</v>
      </c>
      <c r="B48" s="1">
        <v>2</v>
      </c>
      <c r="C48" s="1">
        <v>2</v>
      </c>
      <c r="D48" s="2">
        <f t="shared" si="0"/>
        <v>2</v>
      </c>
      <c r="E48" s="2">
        <f t="shared" si="1"/>
        <v>13.34</v>
      </c>
      <c r="F48" s="2">
        <v>139</v>
      </c>
      <c r="G48" s="1">
        <v>1.5</v>
      </c>
      <c r="H48" s="1">
        <v>1.2</v>
      </c>
      <c r="I48" s="2">
        <f t="shared" si="3"/>
        <v>1.35</v>
      </c>
      <c r="J48" s="2">
        <f t="shared" si="2"/>
        <v>9.0045000000000002</v>
      </c>
    </row>
    <row r="49" spans="1:10">
      <c r="A49" s="2">
        <v>40</v>
      </c>
      <c r="B49" s="1">
        <v>1.9</v>
      </c>
      <c r="C49" s="1">
        <v>1</v>
      </c>
      <c r="D49" s="2">
        <f t="shared" si="0"/>
        <v>1.45</v>
      </c>
      <c r="E49" s="2">
        <f t="shared" si="1"/>
        <v>9.6715</v>
      </c>
      <c r="F49" s="2">
        <v>140</v>
      </c>
      <c r="G49" s="1">
        <v>1.9</v>
      </c>
      <c r="H49" s="1">
        <v>1.6</v>
      </c>
      <c r="I49" s="2">
        <f t="shared" si="3"/>
        <v>1.75</v>
      </c>
      <c r="J49" s="2">
        <f t="shared" si="2"/>
        <v>11.672499999999999</v>
      </c>
    </row>
    <row r="50" spans="1:10">
      <c r="A50" s="2">
        <v>41</v>
      </c>
      <c r="B50" s="1">
        <v>1.4</v>
      </c>
      <c r="C50" s="1">
        <v>1.1000000000000001</v>
      </c>
      <c r="D50" s="2">
        <f t="shared" si="0"/>
        <v>1.25</v>
      </c>
      <c r="E50" s="2">
        <f t="shared" si="1"/>
        <v>8.3375000000000004</v>
      </c>
      <c r="F50" s="2">
        <v>141</v>
      </c>
      <c r="G50" s="1">
        <v>1.8</v>
      </c>
      <c r="H50" s="1">
        <v>1.8</v>
      </c>
      <c r="I50" s="2">
        <f t="shared" si="3"/>
        <v>1.8</v>
      </c>
      <c r="J50" s="2">
        <f t="shared" si="2"/>
        <v>12.006</v>
      </c>
    </row>
    <row r="51" spans="1:10">
      <c r="A51" s="2">
        <v>42</v>
      </c>
      <c r="B51" s="1">
        <v>1.4</v>
      </c>
      <c r="C51" s="1">
        <v>1.3</v>
      </c>
      <c r="D51" s="2">
        <f t="shared" si="0"/>
        <v>1.35</v>
      </c>
      <c r="E51" s="2">
        <f t="shared" si="1"/>
        <v>9.0045000000000002</v>
      </c>
      <c r="F51" s="2">
        <v>142</v>
      </c>
      <c r="G51" s="1">
        <v>1.3</v>
      </c>
      <c r="H51" s="1">
        <v>1.3</v>
      </c>
      <c r="I51" s="2">
        <f t="shared" si="3"/>
        <v>1.3</v>
      </c>
      <c r="J51" s="2">
        <f t="shared" si="2"/>
        <v>8.6709999999999994</v>
      </c>
    </row>
    <row r="52" spans="1:10">
      <c r="A52" s="2">
        <v>43</v>
      </c>
      <c r="B52" s="1">
        <v>1.6</v>
      </c>
      <c r="C52" s="1">
        <v>1.4</v>
      </c>
      <c r="D52" s="2">
        <f t="shared" si="0"/>
        <v>1.5</v>
      </c>
      <c r="E52" s="2">
        <f t="shared" si="1"/>
        <v>10.004999999999999</v>
      </c>
      <c r="F52" s="2">
        <v>143</v>
      </c>
      <c r="G52" s="1">
        <v>1.3</v>
      </c>
      <c r="H52" s="1">
        <v>1.3</v>
      </c>
      <c r="I52" s="2">
        <f t="shared" si="3"/>
        <v>1.3</v>
      </c>
      <c r="J52" s="2">
        <f t="shared" si="2"/>
        <v>8.6709999999999994</v>
      </c>
    </row>
    <row r="53" spans="1:10">
      <c r="A53" s="2">
        <v>44</v>
      </c>
      <c r="B53" s="1">
        <v>1.6</v>
      </c>
      <c r="C53" s="1">
        <v>1.6</v>
      </c>
      <c r="D53" s="2">
        <f t="shared" si="0"/>
        <v>1.6</v>
      </c>
      <c r="E53" s="2">
        <f t="shared" si="1"/>
        <v>10.672000000000001</v>
      </c>
      <c r="F53" s="2">
        <v>144</v>
      </c>
      <c r="G53" s="1">
        <v>1.3</v>
      </c>
      <c r="H53" s="1">
        <v>1.1000000000000001</v>
      </c>
      <c r="I53" s="2">
        <f t="shared" si="3"/>
        <v>1.2000000000000002</v>
      </c>
      <c r="J53" s="2">
        <f t="shared" si="2"/>
        <v>8.0040000000000013</v>
      </c>
    </row>
    <row r="54" spans="1:10">
      <c r="A54" s="2">
        <v>45</v>
      </c>
      <c r="B54" s="1">
        <v>2</v>
      </c>
      <c r="C54" s="1">
        <v>2</v>
      </c>
      <c r="D54" s="2">
        <f t="shared" si="0"/>
        <v>2</v>
      </c>
      <c r="E54" s="2">
        <f t="shared" si="1"/>
        <v>13.34</v>
      </c>
      <c r="F54" s="2">
        <v>145</v>
      </c>
      <c r="G54" s="1">
        <v>1.7</v>
      </c>
      <c r="H54" s="1">
        <v>1.5</v>
      </c>
      <c r="I54" s="2">
        <f t="shared" si="3"/>
        <v>1.6</v>
      </c>
      <c r="J54" s="2">
        <f t="shared" si="2"/>
        <v>10.672000000000001</v>
      </c>
    </row>
    <row r="55" spans="1:10">
      <c r="A55" s="2">
        <v>46</v>
      </c>
      <c r="B55" s="1">
        <v>1.8</v>
      </c>
      <c r="C55" s="1">
        <v>1.7</v>
      </c>
      <c r="D55" s="2">
        <f t="shared" si="0"/>
        <v>1.75</v>
      </c>
      <c r="E55" s="2">
        <f t="shared" si="1"/>
        <v>11.672499999999999</v>
      </c>
      <c r="F55" s="2">
        <v>146</v>
      </c>
      <c r="G55" s="1">
        <v>1.4</v>
      </c>
      <c r="H55" s="1">
        <v>1.4</v>
      </c>
      <c r="I55" s="2">
        <f t="shared" si="3"/>
        <v>1.4</v>
      </c>
      <c r="J55" s="2">
        <f t="shared" si="2"/>
        <v>9.3379999999999992</v>
      </c>
    </row>
    <row r="56" spans="1:10">
      <c r="A56" s="2">
        <v>47</v>
      </c>
      <c r="B56" s="1">
        <v>1.8</v>
      </c>
      <c r="C56" s="1">
        <v>1.7</v>
      </c>
      <c r="D56" s="2">
        <f t="shared" si="0"/>
        <v>1.75</v>
      </c>
      <c r="E56" s="2">
        <f t="shared" si="1"/>
        <v>11.672499999999999</v>
      </c>
      <c r="F56" s="2">
        <v>147</v>
      </c>
      <c r="G56" s="1">
        <v>1.5</v>
      </c>
      <c r="H56" s="1">
        <v>1.5</v>
      </c>
      <c r="I56" s="2">
        <f t="shared" si="3"/>
        <v>1.5</v>
      </c>
      <c r="J56" s="2">
        <f t="shared" si="2"/>
        <v>10.004999999999999</v>
      </c>
    </row>
    <row r="57" spans="1:10">
      <c r="A57" s="2">
        <v>48</v>
      </c>
      <c r="B57" s="1">
        <v>1.5</v>
      </c>
      <c r="C57" s="1">
        <v>1.3</v>
      </c>
      <c r="D57" s="2">
        <f t="shared" si="0"/>
        <v>1.4</v>
      </c>
      <c r="E57" s="2">
        <f t="shared" si="1"/>
        <v>9.3379999999999992</v>
      </c>
      <c r="F57" s="2">
        <v>148</v>
      </c>
      <c r="G57" s="1">
        <v>1.4</v>
      </c>
      <c r="H57" s="1">
        <v>1.3</v>
      </c>
      <c r="I57" s="2">
        <f t="shared" si="3"/>
        <v>1.35</v>
      </c>
      <c r="J57" s="2">
        <f t="shared" si="2"/>
        <v>9.0045000000000002</v>
      </c>
    </row>
    <row r="58" spans="1:10">
      <c r="A58" s="2">
        <v>49</v>
      </c>
      <c r="B58" s="1">
        <v>1.4</v>
      </c>
      <c r="C58" s="1">
        <v>1.4</v>
      </c>
      <c r="D58" s="2">
        <f t="shared" si="0"/>
        <v>1.4</v>
      </c>
      <c r="E58" s="2">
        <f t="shared" si="1"/>
        <v>9.3379999999999992</v>
      </c>
      <c r="F58" s="2">
        <v>149</v>
      </c>
      <c r="G58" s="1">
        <v>1.5</v>
      </c>
      <c r="H58" s="1">
        <v>1.3</v>
      </c>
      <c r="I58" s="2">
        <f t="shared" si="3"/>
        <v>1.4</v>
      </c>
      <c r="J58" s="2">
        <f t="shared" si="2"/>
        <v>9.3379999999999992</v>
      </c>
    </row>
    <row r="59" spans="1:10">
      <c r="A59" s="2">
        <v>50</v>
      </c>
      <c r="B59" s="1">
        <v>1.3</v>
      </c>
      <c r="C59" s="1">
        <v>1.3</v>
      </c>
      <c r="D59" s="2">
        <f t="shared" si="0"/>
        <v>1.3</v>
      </c>
      <c r="E59" s="2">
        <f t="shared" si="1"/>
        <v>8.6709999999999994</v>
      </c>
      <c r="F59" s="2">
        <v>150</v>
      </c>
      <c r="G59" s="1">
        <v>1.9</v>
      </c>
      <c r="H59" s="1">
        <v>1.9</v>
      </c>
      <c r="I59" s="2">
        <f t="shared" si="3"/>
        <v>1.9</v>
      </c>
      <c r="J59" s="2">
        <f t="shared" si="2"/>
        <v>12.673</v>
      </c>
    </row>
    <row r="60" spans="1:10">
      <c r="A60" s="2">
        <v>51</v>
      </c>
      <c r="B60" s="1">
        <v>1.5</v>
      </c>
      <c r="C60" s="1">
        <v>1.1000000000000001</v>
      </c>
      <c r="D60" s="2">
        <f t="shared" si="0"/>
        <v>1.3</v>
      </c>
      <c r="E60" s="2">
        <f t="shared" si="1"/>
        <v>8.6709999999999994</v>
      </c>
      <c r="F60" s="2">
        <v>151</v>
      </c>
      <c r="G60" s="1">
        <v>1.3</v>
      </c>
      <c r="H60" s="1">
        <v>1.2</v>
      </c>
      <c r="I60" s="2">
        <f t="shared" si="3"/>
        <v>1.25</v>
      </c>
      <c r="J60" s="2">
        <f t="shared" si="2"/>
        <v>8.3375000000000004</v>
      </c>
    </row>
    <row r="61" spans="1:10">
      <c r="A61" s="2">
        <v>52</v>
      </c>
      <c r="B61" s="1">
        <v>1.5</v>
      </c>
      <c r="C61" s="1">
        <v>1.4</v>
      </c>
      <c r="D61" s="2">
        <f t="shared" si="0"/>
        <v>1.45</v>
      </c>
      <c r="E61" s="2">
        <f t="shared" si="1"/>
        <v>9.6715</v>
      </c>
      <c r="F61" s="2">
        <v>152</v>
      </c>
      <c r="G61" s="1">
        <v>1.4</v>
      </c>
      <c r="H61" s="1">
        <v>1.3</v>
      </c>
      <c r="I61" s="2">
        <f t="shared" si="3"/>
        <v>1.35</v>
      </c>
      <c r="J61" s="2">
        <f t="shared" si="2"/>
        <v>9.0045000000000002</v>
      </c>
    </row>
    <row r="62" spans="1:10">
      <c r="A62" s="2">
        <v>53</v>
      </c>
      <c r="B62" s="1">
        <v>1.7</v>
      </c>
      <c r="C62" s="1">
        <v>1.5</v>
      </c>
      <c r="D62" s="2">
        <f t="shared" si="0"/>
        <v>1.6</v>
      </c>
      <c r="E62" s="2">
        <f t="shared" si="1"/>
        <v>10.672000000000001</v>
      </c>
      <c r="F62" s="2">
        <v>153</v>
      </c>
      <c r="G62" s="1">
        <v>1.4</v>
      </c>
      <c r="H62" s="1">
        <v>1.3</v>
      </c>
      <c r="I62" s="2">
        <f t="shared" si="3"/>
        <v>1.35</v>
      </c>
      <c r="J62" s="2">
        <f t="shared" si="2"/>
        <v>9.0045000000000002</v>
      </c>
    </row>
    <row r="63" spans="1:10">
      <c r="A63" s="2">
        <v>54</v>
      </c>
      <c r="B63" s="1">
        <v>1.5</v>
      </c>
      <c r="C63" s="1">
        <v>1.5</v>
      </c>
      <c r="D63" s="2">
        <f t="shared" si="0"/>
        <v>1.5</v>
      </c>
      <c r="E63" s="2">
        <f t="shared" si="1"/>
        <v>10.004999999999999</v>
      </c>
      <c r="F63" s="2">
        <v>154</v>
      </c>
      <c r="G63" s="1">
        <v>1.1000000000000001</v>
      </c>
      <c r="H63" s="1">
        <v>1.1000000000000001</v>
      </c>
      <c r="I63" s="2">
        <f t="shared" si="3"/>
        <v>1.1000000000000001</v>
      </c>
      <c r="J63" s="2">
        <f t="shared" si="2"/>
        <v>7.3370000000000006</v>
      </c>
    </row>
    <row r="64" spans="1:10">
      <c r="A64" s="2">
        <v>55</v>
      </c>
      <c r="B64" s="1">
        <v>1.5</v>
      </c>
      <c r="C64" s="1">
        <v>1.4</v>
      </c>
      <c r="D64" s="2">
        <f t="shared" si="0"/>
        <v>1.45</v>
      </c>
      <c r="E64" s="2">
        <f t="shared" si="1"/>
        <v>9.6715</v>
      </c>
      <c r="F64" s="2">
        <v>155</v>
      </c>
      <c r="G64" s="1">
        <v>1.2</v>
      </c>
      <c r="H64" s="1">
        <v>1.1000000000000001</v>
      </c>
      <c r="I64" s="2">
        <f t="shared" si="3"/>
        <v>1.1499999999999999</v>
      </c>
      <c r="J64" s="2">
        <f t="shared" si="2"/>
        <v>7.6704999999999997</v>
      </c>
    </row>
    <row r="65" spans="1:10">
      <c r="A65" s="2">
        <v>56</v>
      </c>
      <c r="B65" s="1">
        <v>1.3</v>
      </c>
      <c r="C65" s="1">
        <v>1.3</v>
      </c>
      <c r="D65" s="2">
        <f t="shared" si="0"/>
        <v>1.3</v>
      </c>
      <c r="E65" s="2">
        <f t="shared" si="1"/>
        <v>8.6709999999999994</v>
      </c>
      <c r="F65" s="2">
        <v>156</v>
      </c>
      <c r="G65" s="1">
        <v>1.4</v>
      </c>
      <c r="H65" s="1">
        <v>1.3</v>
      </c>
      <c r="I65" s="2">
        <f t="shared" si="3"/>
        <v>1.35</v>
      </c>
      <c r="J65" s="2">
        <f t="shared" si="2"/>
        <v>9.0045000000000002</v>
      </c>
    </row>
    <row r="66" spans="1:10">
      <c r="A66" s="2">
        <v>57</v>
      </c>
      <c r="B66" s="1">
        <v>1.8</v>
      </c>
      <c r="C66" s="1">
        <v>1.5</v>
      </c>
      <c r="D66" s="2">
        <f t="shared" si="0"/>
        <v>1.65</v>
      </c>
      <c r="E66" s="2">
        <f t="shared" si="1"/>
        <v>11.0055</v>
      </c>
      <c r="F66" s="2">
        <v>157</v>
      </c>
      <c r="G66" s="1">
        <v>1.7</v>
      </c>
      <c r="H66" s="1">
        <v>1.6</v>
      </c>
      <c r="I66" s="2">
        <f t="shared" si="3"/>
        <v>1.65</v>
      </c>
      <c r="J66" s="2">
        <f t="shared" si="2"/>
        <v>11.0055</v>
      </c>
    </row>
    <row r="67" spans="1:10">
      <c r="A67" s="2">
        <v>58</v>
      </c>
      <c r="B67" s="1">
        <v>2.2000000000000002</v>
      </c>
      <c r="C67" s="1">
        <v>1.5</v>
      </c>
      <c r="D67" s="2">
        <f t="shared" si="0"/>
        <v>1.85</v>
      </c>
      <c r="E67" s="2">
        <f t="shared" si="1"/>
        <v>12.339500000000001</v>
      </c>
      <c r="F67" s="2">
        <v>158</v>
      </c>
      <c r="G67" s="1">
        <v>1.7</v>
      </c>
      <c r="H67" s="1">
        <v>1.5</v>
      </c>
      <c r="I67" s="2">
        <f t="shared" si="3"/>
        <v>1.6</v>
      </c>
      <c r="J67" s="2">
        <f t="shared" si="2"/>
        <v>10.672000000000001</v>
      </c>
    </row>
    <row r="68" spans="1:10">
      <c r="A68" s="2">
        <v>59</v>
      </c>
      <c r="B68" s="1">
        <v>1.5</v>
      </c>
      <c r="C68" s="1">
        <v>1.4</v>
      </c>
      <c r="D68" s="2">
        <f t="shared" si="0"/>
        <v>1.45</v>
      </c>
      <c r="E68" s="2">
        <f t="shared" si="1"/>
        <v>9.6715</v>
      </c>
      <c r="F68" s="2">
        <v>159</v>
      </c>
      <c r="G68" s="1">
        <v>1.5</v>
      </c>
      <c r="H68" s="1">
        <v>1.4</v>
      </c>
      <c r="I68" s="2">
        <f t="shared" si="3"/>
        <v>1.45</v>
      </c>
      <c r="J68" s="2">
        <f t="shared" si="2"/>
        <v>9.6715</v>
      </c>
    </row>
    <row r="69" spans="1:10">
      <c r="A69" s="2">
        <v>60</v>
      </c>
      <c r="B69" s="1">
        <v>1.1000000000000001</v>
      </c>
      <c r="C69" s="1">
        <v>1</v>
      </c>
      <c r="D69" s="2">
        <f t="shared" si="0"/>
        <v>1.05</v>
      </c>
      <c r="E69" s="2">
        <f t="shared" si="1"/>
        <v>7.0034999999999998</v>
      </c>
      <c r="F69" s="2">
        <v>160</v>
      </c>
      <c r="G69" s="1">
        <v>2</v>
      </c>
      <c r="H69" s="1">
        <v>2</v>
      </c>
      <c r="I69" s="2">
        <f t="shared" si="3"/>
        <v>2</v>
      </c>
      <c r="J69" s="2">
        <f t="shared" si="2"/>
        <v>13.34</v>
      </c>
    </row>
    <row r="70" spans="1:10">
      <c r="A70" s="2">
        <v>61</v>
      </c>
      <c r="B70" s="1">
        <v>1.3</v>
      </c>
      <c r="C70" s="1">
        <v>1.3</v>
      </c>
      <c r="D70" s="2">
        <f t="shared" si="0"/>
        <v>1.3</v>
      </c>
      <c r="E70" s="2">
        <f t="shared" si="1"/>
        <v>8.6709999999999994</v>
      </c>
      <c r="F70" s="2">
        <v>161</v>
      </c>
      <c r="G70" s="1">
        <v>2</v>
      </c>
      <c r="H70" s="1">
        <v>2</v>
      </c>
      <c r="I70" s="2">
        <f t="shared" si="3"/>
        <v>2</v>
      </c>
      <c r="J70" s="2">
        <f t="shared" si="2"/>
        <v>13.34</v>
      </c>
    </row>
    <row r="71" spans="1:10">
      <c r="A71" s="2">
        <v>62</v>
      </c>
      <c r="B71" s="1">
        <v>1.3</v>
      </c>
      <c r="C71" s="1">
        <v>1.4</v>
      </c>
      <c r="D71" s="2">
        <f t="shared" si="0"/>
        <v>1.35</v>
      </c>
      <c r="E71" s="2">
        <f t="shared" si="1"/>
        <v>9.0045000000000002</v>
      </c>
      <c r="F71" s="2">
        <v>162</v>
      </c>
      <c r="G71" s="1">
        <v>1.5</v>
      </c>
      <c r="H71" s="1">
        <v>1.4</v>
      </c>
      <c r="I71" s="2">
        <f t="shared" si="3"/>
        <v>1.45</v>
      </c>
      <c r="J71" s="2">
        <f t="shared" si="2"/>
        <v>9.6715</v>
      </c>
    </row>
    <row r="72" spans="1:10">
      <c r="A72" s="2">
        <v>63</v>
      </c>
      <c r="B72" s="1">
        <v>1.4</v>
      </c>
      <c r="C72" s="1">
        <v>1.3</v>
      </c>
      <c r="D72" s="2">
        <f t="shared" si="0"/>
        <v>1.35</v>
      </c>
      <c r="E72" s="2">
        <f t="shared" si="1"/>
        <v>9.0045000000000002</v>
      </c>
      <c r="F72" s="2">
        <v>163</v>
      </c>
      <c r="G72" s="1">
        <v>1.3</v>
      </c>
      <c r="H72" s="1">
        <v>1.3</v>
      </c>
      <c r="I72" s="2">
        <f t="shared" si="3"/>
        <v>1.3</v>
      </c>
      <c r="J72" s="2">
        <f t="shared" si="2"/>
        <v>8.6709999999999994</v>
      </c>
    </row>
    <row r="73" spans="1:10">
      <c r="A73" s="2">
        <v>64</v>
      </c>
      <c r="B73" s="1">
        <v>1.1000000000000001</v>
      </c>
      <c r="C73" s="1">
        <v>1.1000000000000001</v>
      </c>
      <c r="D73" s="2">
        <f t="shared" si="0"/>
        <v>1.1000000000000001</v>
      </c>
      <c r="E73" s="2">
        <f t="shared" si="1"/>
        <v>7.3370000000000006</v>
      </c>
      <c r="F73" s="2">
        <v>164</v>
      </c>
      <c r="G73" s="1">
        <v>1.2</v>
      </c>
      <c r="H73" s="1">
        <v>1.2</v>
      </c>
      <c r="I73" s="2">
        <f t="shared" si="3"/>
        <v>1.2</v>
      </c>
      <c r="J73" s="2">
        <f t="shared" si="2"/>
        <v>8.0039999999999996</v>
      </c>
    </row>
    <row r="74" spans="1:10">
      <c r="A74" s="2">
        <v>65</v>
      </c>
      <c r="B74" s="1">
        <v>1.2</v>
      </c>
      <c r="C74" s="1">
        <v>1.1000000000000001</v>
      </c>
      <c r="D74" s="2">
        <f t="shared" si="0"/>
        <v>1.1499999999999999</v>
      </c>
      <c r="E74" s="2">
        <f t="shared" si="1"/>
        <v>7.6704999999999997</v>
      </c>
      <c r="F74" s="2">
        <v>165</v>
      </c>
      <c r="G74" s="1">
        <v>1.3</v>
      </c>
      <c r="H74" s="1">
        <v>1.2</v>
      </c>
      <c r="I74" s="2">
        <f t="shared" si="3"/>
        <v>1.25</v>
      </c>
      <c r="J74" s="2">
        <f t="shared" si="2"/>
        <v>8.3375000000000004</v>
      </c>
    </row>
    <row r="75" spans="1:10">
      <c r="A75" s="2">
        <v>66</v>
      </c>
      <c r="B75" s="1">
        <v>1.3</v>
      </c>
      <c r="C75" s="1">
        <v>1.3</v>
      </c>
      <c r="D75" s="2">
        <f t="shared" ref="D75:D109" si="4">(B75+C75)/2</f>
        <v>1.3</v>
      </c>
      <c r="E75" s="2">
        <f t="shared" ref="E75:E109" si="5">D75*6.67</f>
        <v>8.6709999999999994</v>
      </c>
      <c r="F75" s="2">
        <v>166</v>
      </c>
      <c r="G75" s="1">
        <v>1.5</v>
      </c>
      <c r="H75" s="1">
        <v>1.4</v>
      </c>
      <c r="I75" s="2">
        <f t="shared" si="3"/>
        <v>1.45</v>
      </c>
      <c r="J75" s="2">
        <f t="shared" ref="J75:J109" si="6">I75*6.67</f>
        <v>9.6715</v>
      </c>
    </row>
    <row r="76" spans="1:10">
      <c r="A76" s="2">
        <v>67</v>
      </c>
      <c r="B76" s="1">
        <v>1.5</v>
      </c>
      <c r="C76" s="1">
        <v>1.3</v>
      </c>
      <c r="D76" s="2">
        <f t="shared" si="4"/>
        <v>1.4</v>
      </c>
      <c r="E76" s="2">
        <f t="shared" si="5"/>
        <v>9.3379999999999992</v>
      </c>
      <c r="F76" s="2">
        <v>167</v>
      </c>
      <c r="G76" s="1">
        <v>1.5</v>
      </c>
      <c r="H76" s="1">
        <v>1.4</v>
      </c>
      <c r="I76" s="2">
        <f t="shared" si="3"/>
        <v>1.45</v>
      </c>
      <c r="J76" s="2">
        <f t="shared" si="6"/>
        <v>9.6715</v>
      </c>
    </row>
    <row r="77" spans="1:10">
      <c r="A77" s="2">
        <v>68</v>
      </c>
      <c r="B77" s="1">
        <v>1.3</v>
      </c>
      <c r="C77" s="1">
        <v>1.3</v>
      </c>
      <c r="D77" s="2">
        <f t="shared" si="4"/>
        <v>1.3</v>
      </c>
      <c r="E77" s="2">
        <f t="shared" si="5"/>
        <v>8.6709999999999994</v>
      </c>
      <c r="F77" s="2">
        <v>168</v>
      </c>
      <c r="G77" s="1">
        <v>1.5</v>
      </c>
      <c r="H77" s="1">
        <v>1.3</v>
      </c>
      <c r="I77" s="2">
        <f t="shared" si="3"/>
        <v>1.4</v>
      </c>
      <c r="J77" s="2">
        <f t="shared" si="6"/>
        <v>9.3379999999999992</v>
      </c>
    </row>
    <row r="78" spans="1:10">
      <c r="A78" s="2">
        <v>69</v>
      </c>
      <c r="B78" s="1">
        <v>1.3</v>
      </c>
      <c r="C78" s="1">
        <v>1.1000000000000001</v>
      </c>
      <c r="D78" s="2">
        <f t="shared" si="4"/>
        <v>1.2000000000000002</v>
      </c>
      <c r="E78" s="2">
        <f t="shared" si="5"/>
        <v>8.0040000000000013</v>
      </c>
      <c r="F78" s="2">
        <v>169</v>
      </c>
      <c r="G78" s="1">
        <v>1.3</v>
      </c>
      <c r="H78" s="1">
        <v>1.3</v>
      </c>
      <c r="I78" s="2">
        <f t="shared" ref="I78:I109" si="7">(G78+H78)/2</f>
        <v>1.3</v>
      </c>
      <c r="J78" s="2">
        <f t="shared" si="6"/>
        <v>8.6709999999999994</v>
      </c>
    </row>
    <row r="79" spans="1:10">
      <c r="A79" s="2">
        <v>70</v>
      </c>
      <c r="B79" s="1">
        <v>1.4</v>
      </c>
      <c r="C79" s="1">
        <v>1.3</v>
      </c>
      <c r="D79" s="2">
        <f t="shared" si="4"/>
        <v>1.35</v>
      </c>
      <c r="E79" s="2">
        <f t="shared" si="5"/>
        <v>9.0045000000000002</v>
      </c>
      <c r="F79" s="2">
        <v>170</v>
      </c>
      <c r="G79" s="1">
        <v>1.4</v>
      </c>
      <c r="H79" s="1">
        <v>1.3</v>
      </c>
      <c r="I79" s="2">
        <f t="shared" si="7"/>
        <v>1.35</v>
      </c>
      <c r="J79" s="2">
        <f t="shared" si="6"/>
        <v>9.0045000000000002</v>
      </c>
    </row>
    <row r="80" spans="1:10">
      <c r="A80" s="2">
        <v>71</v>
      </c>
      <c r="B80" s="1">
        <v>2</v>
      </c>
      <c r="C80" s="1">
        <v>1.9</v>
      </c>
      <c r="D80" s="2">
        <f t="shared" si="4"/>
        <v>1.95</v>
      </c>
      <c r="E80" s="2">
        <f t="shared" si="5"/>
        <v>13.006499999999999</v>
      </c>
      <c r="F80" s="2">
        <v>171</v>
      </c>
      <c r="G80" s="1">
        <v>1.5</v>
      </c>
      <c r="H80" s="1">
        <v>1.5</v>
      </c>
      <c r="I80" s="2">
        <f t="shared" si="7"/>
        <v>1.5</v>
      </c>
      <c r="J80" s="2">
        <f t="shared" si="6"/>
        <v>10.004999999999999</v>
      </c>
    </row>
    <row r="81" spans="1:10">
      <c r="A81" s="2">
        <v>72</v>
      </c>
      <c r="B81" s="1">
        <v>2</v>
      </c>
      <c r="C81" s="1">
        <v>1.5</v>
      </c>
      <c r="D81" s="2">
        <f t="shared" si="4"/>
        <v>1.75</v>
      </c>
      <c r="E81" s="2">
        <f t="shared" si="5"/>
        <v>11.672499999999999</v>
      </c>
      <c r="F81" s="2">
        <v>172</v>
      </c>
      <c r="G81" s="1">
        <v>1.3</v>
      </c>
      <c r="H81" s="1">
        <v>1.2</v>
      </c>
      <c r="I81" s="2">
        <f t="shared" si="7"/>
        <v>1.25</v>
      </c>
      <c r="J81" s="2">
        <f t="shared" si="6"/>
        <v>8.3375000000000004</v>
      </c>
    </row>
    <row r="82" spans="1:10">
      <c r="A82" s="2">
        <v>73</v>
      </c>
      <c r="B82" s="1">
        <v>1.1000000000000001</v>
      </c>
      <c r="C82" s="1">
        <v>1.1000000000000001</v>
      </c>
      <c r="D82" s="2">
        <f t="shared" si="4"/>
        <v>1.1000000000000001</v>
      </c>
      <c r="E82" s="2">
        <f t="shared" si="5"/>
        <v>7.3370000000000006</v>
      </c>
      <c r="F82" s="2">
        <v>173</v>
      </c>
      <c r="G82" s="1">
        <v>1.2</v>
      </c>
      <c r="H82" s="1">
        <v>1.2</v>
      </c>
      <c r="I82" s="2">
        <f t="shared" si="7"/>
        <v>1.2</v>
      </c>
      <c r="J82" s="2">
        <f t="shared" si="6"/>
        <v>8.0039999999999996</v>
      </c>
    </row>
    <row r="83" spans="1:10">
      <c r="A83" s="2">
        <v>74</v>
      </c>
      <c r="B83" s="1">
        <v>2</v>
      </c>
      <c r="C83" s="1">
        <v>2</v>
      </c>
      <c r="D83" s="2">
        <f t="shared" si="4"/>
        <v>2</v>
      </c>
      <c r="E83" s="2">
        <f t="shared" si="5"/>
        <v>13.34</v>
      </c>
      <c r="F83" s="2">
        <v>174</v>
      </c>
      <c r="G83" s="1">
        <v>1.3</v>
      </c>
      <c r="H83" s="1">
        <v>1.3</v>
      </c>
      <c r="I83" s="2">
        <f t="shared" si="7"/>
        <v>1.3</v>
      </c>
      <c r="J83" s="2">
        <f t="shared" si="6"/>
        <v>8.6709999999999994</v>
      </c>
    </row>
    <row r="84" spans="1:10">
      <c r="A84" s="2">
        <v>75</v>
      </c>
      <c r="B84" s="1">
        <v>1.4</v>
      </c>
      <c r="C84" s="1">
        <v>1.4</v>
      </c>
      <c r="D84" s="2">
        <f t="shared" si="4"/>
        <v>1.4</v>
      </c>
      <c r="E84" s="2">
        <f t="shared" si="5"/>
        <v>9.3379999999999992</v>
      </c>
      <c r="F84" s="2">
        <v>175</v>
      </c>
      <c r="G84" s="1">
        <v>1.3</v>
      </c>
      <c r="H84" s="1">
        <v>1.3</v>
      </c>
      <c r="I84" s="2">
        <f t="shared" si="7"/>
        <v>1.3</v>
      </c>
      <c r="J84" s="2">
        <f t="shared" si="6"/>
        <v>8.6709999999999994</v>
      </c>
    </row>
    <row r="85" spans="1:10">
      <c r="A85" s="2">
        <v>76</v>
      </c>
      <c r="B85" s="1">
        <v>1.2</v>
      </c>
      <c r="C85" s="1">
        <v>1.1000000000000001</v>
      </c>
      <c r="D85" s="2">
        <f t="shared" si="4"/>
        <v>1.1499999999999999</v>
      </c>
      <c r="E85" s="2">
        <f t="shared" si="5"/>
        <v>7.6704999999999997</v>
      </c>
      <c r="F85" s="2">
        <v>176</v>
      </c>
      <c r="G85" s="1">
        <v>1.8</v>
      </c>
      <c r="H85" s="1">
        <v>1.5</v>
      </c>
      <c r="I85" s="2">
        <f t="shared" si="7"/>
        <v>1.65</v>
      </c>
      <c r="J85" s="2">
        <f t="shared" si="6"/>
        <v>11.0055</v>
      </c>
    </row>
    <row r="86" spans="1:10">
      <c r="A86" s="2">
        <v>77</v>
      </c>
      <c r="B86" s="1">
        <v>1.5</v>
      </c>
      <c r="C86" s="1">
        <v>1.4</v>
      </c>
      <c r="D86" s="2">
        <f t="shared" si="4"/>
        <v>1.45</v>
      </c>
      <c r="E86" s="2">
        <f t="shared" si="5"/>
        <v>9.6715</v>
      </c>
      <c r="F86" s="2">
        <v>177</v>
      </c>
      <c r="G86" s="1">
        <v>1.5</v>
      </c>
      <c r="H86" s="1">
        <v>1.5</v>
      </c>
      <c r="I86" s="2">
        <f t="shared" si="7"/>
        <v>1.5</v>
      </c>
      <c r="J86" s="2">
        <f t="shared" si="6"/>
        <v>10.004999999999999</v>
      </c>
    </row>
    <row r="87" spans="1:10">
      <c r="A87" s="2">
        <v>78</v>
      </c>
      <c r="B87" s="1">
        <v>1.2</v>
      </c>
      <c r="C87" s="1">
        <v>1.2</v>
      </c>
      <c r="D87" s="2">
        <f t="shared" si="4"/>
        <v>1.2</v>
      </c>
      <c r="E87" s="2">
        <f t="shared" si="5"/>
        <v>8.0039999999999996</v>
      </c>
      <c r="F87" s="2">
        <v>178</v>
      </c>
      <c r="G87" s="1">
        <v>1.5</v>
      </c>
      <c r="H87" s="1">
        <v>1.3</v>
      </c>
      <c r="I87" s="2">
        <f t="shared" si="7"/>
        <v>1.4</v>
      </c>
      <c r="J87" s="2">
        <f t="shared" si="6"/>
        <v>9.3379999999999992</v>
      </c>
    </row>
    <row r="88" spans="1:10">
      <c r="A88" s="2">
        <v>79</v>
      </c>
      <c r="B88" s="1">
        <v>1.1000000000000001</v>
      </c>
      <c r="C88" s="1">
        <v>1.1000000000000001</v>
      </c>
      <c r="D88" s="2">
        <f t="shared" si="4"/>
        <v>1.1000000000000001</v>
      </c>
      <c r="E88" s="2">
        <f t="shared" si="5"/>
        <v>7.3370000000000006</v>
      </c>
      <c r="F88" s="2">
        <v>179</v>
      </c>
      <c r="G88" s="1">
        <v>1.4</v>
      </c>
      <c r="H88" s="1">
        <v>1.3</v>
      </c>
      <c r="I88" s="2">
        <f t="shared" si="7"/>
        <v>1.35</v>
      </c>
      <c r="J88" s="2">
        <f t="shared" si="6"/>
        <v>9.0045000000000002</v>
      </c>
    </row>
    <row r="89" spans="1:10">
      <c r="A89" s="2">
        <v>80</v>
      </c>
      <c r="B89" s="1">
        <v>1.3</v>
      </c>
      <c r="C89" s="1">
        <v>1.3</v>
      </c>
      <c r="D89" s="2">
        <f t="shared" si="4"/>
        <v>1.3</v>
      </c>
      <c r="E89" s="2">
        <f t="shared" si="5"/>
        <v>8.6709999999999994</v>
      </c>
      <c r="F89" s="2">
        <v>180</v>
      </c>
      <c r="G89" s="1">
        <v>1.5</v>
      </c>
      <c r="H89" s="1">
        <v>1.5</v>
      </c>
      <c r="I89" s="2">
        <f t="shared" si="7"/>
        <v>1.5</v>
      </c>
      <c r="J89" s="2">
        <f t="shared" si="6"/>
        <v>10.004999999999999</v>
      </c>
    </row>
    <row r="90" spans="1:10">
      <c r="A90" s="2">
        <v>81</v>
      </c>
      <c r="B90" s="1">
        <v>1.3</v>
      </c>
      <c r="C90" s="1">
        <v>1.3</v>
      </c>
      <c r="D90" s="2">
        <f t="shared" si="4"/>
        <v>1.3</v>
      </c>
      <c r="E90" s="2">
        <f t="shared" si="5"/>
        <v>8.6709999999999994</v>
      </c>
      <c r="F90" s="2">
        <v>181</v>
      </c>
      <c r="G90" s="1">
        <v>1.5</v>
      </c>
      <c r="H90" s="1">
        <v>1.3</v>
      </c>
      <c r="I90" s="2">
        <f t="shared" si="7"/>
        <v>1.4</v>
      </c>
      <c r="J90" s="2">
        <f t="shared" si="6"/>
        <v>9.3379999999999992</v>
      </c>
    </row>
    <row r="91" spans="1:10">
      <c r="A91" s="2">
        <v>82</v>
      </c>
      <c r="B91" s="1">
        <v>1.3</v>
      </c>
      <c r="C91" s="1">
        <v>1.2</v>
      </c>
      <c r="D91" s="2">
        <f t="shared" si="4"/>
        <v>1.25</v>
      </c>
      <c r="E91" s="2">
        <f t="shared" si="5"/>
        <v>8.3375000000000004</v>
      </c>
      <c r="F91" s="2">
        <v>182</v>
      </c>
      <c r="G91" s="1">
        <v>1.1000000000000001</v>
      </c>
      <c r="H91" s="1">
        <v>1</v>
      </c>
      <c r="I91" s="2">
        <f t="shared" si="7"/>
        <v>1.05</v>
      </c>
      <c r="J91" s="2">
        <f t="shared" si="6"/>
        <v>7.0034999999999998</v>
      </c>
    </row>
    <row r="92" spans="1:10">
      <c r="A92" s="2">
        <v>83</v>
      </c>
      <c r="B92" s="1">
        <v>1.8</v>
      </c>
      <c r="C92" s="1">
        <v>1.2</v>
      </c>
      <c r="D92" s="2">
        <f t="shared" si="4"/>
        <v>1.5</v>
      </c>
      <c r="E92" s="2">
        <f t="shared" si="5"/>
        <v>10.004999999999999</v>
      </c>
      <c r="F92" s="2">
        <v>183</v>
      </c>
      <c r="G92" s="1">
        <v>2</v>
      </c>
      <c r="H92" s="1">
        <v>2</v>
      </c>
      <c r="I92" s="2">
        <f t="shared" si="7"/>
        <v>2</v>
      </c>
      <c r="J92" s="2">
        <f t="shared" si="6"/>
        <v>13.34</v>
      </c>
    </row>
    <row r="93" spans="1:10">
      <c r="A93" s="2">
        <v>84</v>
      </c>
      <c r="B93" s="1">
        <v>1.5</v>
      </c>
      <c r="C93" s="1">
        <v>1.3</v>
      </c>
      <c r="D93" s="2">
        <f t="shared" si="4"/>
        <v>1.4</v>
      </c>
      <c r="E93" s="2">
        <f t="shared" si="5"/>
        <v>9.3379999999999992</v>
      </c>
      <c r="F93" s="2">
        <v>184</v>
      </c>
      <c r="G93" s="1">
        <v>1.5</v>
      </c>
      <c r="H93" s="1">
        <v>1.1000000000000001</v>
      </c>
      <c r="I93" s="2">
        <f t="shared" si="7"/>
        <v>1.3</v>
      </c>
      <c r="J93" s="2">
        <f t="shared" si="6"/>
        <v>8.6709999999999994</v>
      </c>
    </row>
    <row r="94" spans="1:10">
      <c r="A94" s="2">
        <v>85</v>
      </c>
      <c r="B94" s="1">
        <v>1.6</v>
      </c>
      <c r="C94" s="1">
        <v>1.5</v>
      </c>
      <c r="D94" s="2">
        <f t="shared" si="4"/>
        <v>1.55</v>
      </c>
      <c r="E94" s="2">
        <f t="shared" si="5"/>
        <v>10.3385</v>
      </c>
      <c r="F94" s="2">
        <v>185</v>
      </c>
      <c r="G94" s="1">
        <v>2</v>
      </c>
      <c r="H94" s="1">
        <v>2</v>
      </c>
      <c r="I94" s="2">
        <f t="shared" si="7"/>
        <v>2</v>
      </c>
      <c r="J94" s="2">
        <f t="shared" si="6"/>
        <v>13.34</v>
      </c>
    </row>
    <row r="95" spans="1:10">
      <c r="A95" s="2">
        <v>86</v>
      </c>
      <c r="B95" s="1">
        <v>1.6</v>
      </c>
      <c r="C95" s="1">
        <v>1.6</v>
      </c>
      <c r="D95" s="2">
        <f t="shared" si="4"/>
        <v>1.6</v>
      </c>
      <c r="E95" s="2">
        <f t="shared" si="5"/>
        <v>10.672000000000001</v>
      </c>
      <c r="F95" s="2">
        <v>186</v>
      </c>
      <c r="G95" s="1">
        <v>1.5</v>
      </c>
      <c r="H95" s="1">
        <v>1.1000000000000001</v>
      </c>
      <c r="I95" s="2">
        <f t="shared" si="7"/>
        <v>1.3</v>
      </c>
      <c r="J95" s="2">
        <f t="shared" si="6"/>
        <v>8.6709999999999994</v>
      </c>
    </row>
    <row r="96" spans="1:10">
      <c r="A96" s="2">
        <v>87</v>
      </c>
      <c r="B96" s="1">
        <v>1.5</v>
      </c>
      <c r="C96" s="1">
        <v>1.5</v>
      </c>
      <c r="D96" s="2">
        <f t="shared" si="4"/>
        <v>1.5</v>
      </c>
      <c r="E96" s="2">
        <f t="shared" si="5"/>
        <v>10.004999999999999</v>
      </c>
      <c r="F96" s="2">
        <v>187</v>
      </c>
      <c r="G96" s="1">
        <v>1.3</v>
      </c>
      <c r="H96" s="1">
        <v>1.2</v>
      </c>
      <c r="I96" s="2">
        <f t="shared" si="7"/>
        <v>1.25</v>
      </c>
      <c r="J96" s="2">
        <f t="shared" si="6"/>
        <v>8.3375000000000004</v>
      </c>
    </row>
    <row r="97" spans="1:10">
      <c r="A97" s="2">
        <v>88</v>
      </c>
      <c r="B97" s="1">
        <v>1.4</v>
      </c>
      <c r="C97" s="1">
        <v>1.3</v>
      </c>
      <c r="D97" s="2">
        <f t="shared" si="4"/>
        <v>1.35</v>
      </c>
      <c r="E97" s="2">
        <f t="shared" si="5"/>
        <v>9.0045000000000002</v>
      </c>
      <c r="F97" s="2">
        <v>188</v>
      </c>
      <c r="G97" s="1">
        <v>1.4</v>
      </c>
      <c r="H97" s="1">
        <v>1.4</v>
      </c>
      <c r="I97" s="2">
        <f t="shared" si="7"/>
        <v>1.4</v>
      </c>
      <c r="J97" s="2">
        <f t="shared" si="6"/>
        <v>9.3379999999999992</v>
      </c>
    </row>
    <row r="98" spans="1:10">
      <c r="A98" s="2">
        <v>89</v>
      </c>
      <c r="B98" s="1">
        <v>1.5</v>
      </c>
      <c r="C98" s="1">
        <v>1.5</v>
      </c>
      <c r="D98" s="2">
        <f t="shared" si="4"/>
        <v>1.5</v>
      </c>
      <c r="E98" s="2">
        <f t="shared" si="5"/>
        <v>10.004999999999999</v>
      </c>
      <c r="F98" s="2">
        <v>189</v>
      </c>
      <c r="G98" s="1">
        <v>1.3</v>
      </c>
      <c r="H98" s="1">
        <v>1.3</v>
      </c>
      <c r="I98" s="2">
        <f t="shared" si="7"/>
        <v>1.3</v>
      </c>
      <c r="J98" s="2">
        <f t="shared" si="6"/>
        <v>8.6709999999999994</v>
      </c>
    </row>
    <row r="99" spans="1:10">
      <c r="A99" s="2">
        <v>90</v>
      </c>
      <c r="B99" s="1">
        <v>1.3</v>
      </c>
      <c r="C99" s="1">
        <v>1.2</v>
      </c>
      <c r="D99" s="2">
        <f t="shared" si="4"/>
        <v>1.25</v>
      </c>
      <c r="E99" s="2">
        <f t="shared" si="5"/>
        <v>8.3375000000000004</v>
      </c>
      <c r="F99" s="2">
        <v>190</v>
      </c>
      <c r="G99" s="1">
        <v>1.3</v>
      </c>
      <c r="H99" s="1">
        <v>1.1000000000000001</v>
      </c>
      <c r="I99" s="2">
        <f t="shared" si="7"/>
        <v>1.2000000000000002</v>
      </c>
      <c r="J99" s="2">
        <f t="shared" si="6"/>
        <v>8.0040000000000013</v>
      </c>
    </row>
    <row r="100" spans="1:10">
      <c r="A100" s="2">
        <v>91</v>
      </c>
      <c r="B100" s="1">
        <v>1</v>
      </c>
      <c r="C100" s="1">
        <v>1</v>
      </c>
      <c r="D100" s="2">
        <f t="shared" si="4"/>
        <v>1</v>
      </c>
      <c r="E100" s="2">
        <f t="shared" si="5"/>
        <v>6.67</v>
      </c>
      <c r="F100" s="2">
        <v>191</v>
      </c>
      <c r="G100" s="1">
        <v>1.9</v>
      </c>
      <c r="H100" s="1">
        <v>1.4</v>
      </c>
      <c r="I100" s="2">
        <f t="shared" si="7"/>
        <v>1.65</v>
      </c>
      <c r="J100" s="2">
        <f t="shared" si="6"/>
        <v>11.0055</v>
      </c>
    </row>
    <row r="101" spans="1:10">
      <c r="A101" s="2">
        <v>92</v>
      </c>
      <c r="B101" s="1">
        <v>1.4</v>
      </c>
      <c r="C101" s="1">
        <v>1.3</v>
      </c>
      <c r="D101" s="2">
        <f t="shared" si="4"/>
        <v>1.35</v>
      </c>
      <c r="E101" s="2">
        <f t="shared" si="5"/>
        <v>9.0045000000000002</v>
      </c>
      <c r="F101" s="2">
        <v>192</v>
      </c>
      <c r="G101" s="1">
        <v>1.5</v>
      </c>
      <c r="H101" s="1">
        <v>1.4</v>
      </c>
      <c r="I101" s="2">
        <f t="shared" si="7"/>
        <v>1.45</v>
      </c>
      <c r="J101" s="2">
        <f t="shared" si="6"/>
        <v>9.6715</v>
      </c>
    </row>
    <row r="102" spans="1:10">
      <c r="A102" s="2">
        <v>93</v>
      </c>
      <c r="B102" s="1">
        <v>1.5</v>
      </c>
      <c r="C102" s="1">
        <v>1.3</v>
      </c>
      <c r="D102" s="2">
        <f t="shared" si="4"/>
        <v>1.4</v>
      </c>
      <c r="E102" s="2">
        <f t="shared" si="5"/>
        <v>9.3379999999999992</v>
      </c>
      <c r="F102" s="2">
        <v>193</v>
      </c>
      <c r="G102" s="1">
        <v>1.3</v>
      </c>
      <c r="H102" s="1">
        <v>1.1000000000000001</v>
      </c>
      <c r="I102" s="2">
        <f t="shared" si="7"/>
        <v>1.2000000000000002</v>
      </c>
      <c r="J102" s="2">
        <f t="shared" si="6"/>
        <v>8.0040000000000013</v>
      </c>
    </row>
    <row r="103" spans="1:10">
      <c r="A103" s="2">
        <v>94</v>
      </c>
      <c r="B103" s="1">
        <v>1.3</v>
      </c>
      <c r="C103" s="1">
        <v>1.2</v>
      </c>
      <c r="D103" s="2">
        <f t="shared" si="4"/>
        <v>1.25</v>
      </c>
      <c r="E103" s="2">
        <f t="shared" si="5"/>
        <v>8.3375000000000004</v>
      </c>
      <c r="F103" s="2">
        <v>194</v>
      </c>
      <c r="G103" s="1">
        <v>1.6</v>
      </c>
      <c r="H103" s="1">
        <v>1.4</v>
      </c>
      <c r="I103" s="2">
        <f t="shared" si="7"/>
        <v>1.5</v>
      </c>
      <c r="J103" s="2">
        <f t="shared" si="6"/>
        <v>10.004999999999999</v>
      </c>
    </row>
    <row r="104" spans="1:10">
      <c r="A104" s="2">
        <v>95</v>
      </c>
      <c r="B104" s="1">
        <v>1.3</v>
      </c>
      <c r="C104" s="1">
        <v>1.3</v>
      </c>
      <c r="D104" s="2">
        <f t="shared" si="4"/>
        <v>1.3</v>
      </c>
      <c r="E104" s="2">
        <f t="shared" si="5"/>
        <v>8.6709999999999994</v>
      </c>
      <c r="F104" s="2">
        <v>195</v>
      </c>
      <c r="G104" s="1">
        <v>1.4</v>
      </c>
      <c r="H104" s="1">
        <v>1.4</v>
      </c>
      <c r="I104" s="2">
        <f t="shared" si="7"/>
        <v>1.4</v>
      </c>
      <c r="J104" s="2">
        <f t="shared" si="6"/>
        <v>9.3379999999999992</v>
      </c>
    </row>
    <row r="105" spans="1:10">
      <c r="A105" s="2">
        <v>96</v>
      </c>
      <c r="B105" s="1">
        <v>1.3</v>
      </c>
      <c r="C105" s="1">
        <v>1.1000000000000001</v>
      </c>
      <c r="D105" s="2">
        <f t="shared" si="4"/>
        <v>1.2000000000000002</v>
      </c>
      <c r="E105" s="2">
        <f t="shared" si="5"/>
        <v>8.0040000000000013</v>
      </c>
      <c r="F105" s="2">
        <v>196</v>
      </c>
      <c r="G105" s="1">
        <v>1.7</v>
      </c>
      <c r="H105" s="1">
        <v>1.6</v>
      </c>
      <c r="I105" s="2">
        <f t="shared" si="7"/>
        <v>1.65</v>
      </c>
      <c r="J105" s="2">
        <f t="shared" si="6"/>
        <v>11.0055</v>
      </c>
    </row>
    <row r="106" spans="1:10">
      <c r="A106" s="2">
        <v>97</v>
      </c>
      <c r="B106" s="1">
        <v>1.3</v>
      </c>
      <c r="C106" s="1">
        <v>1.2</v>
      </c>
      <c r="D106" s="2">
        <f t="shared" si="4"/>
        <v>1.25</v>
      </c>
      <c r="E106" s="2">
        <f t="shared" si="5"/>
        <v>8.3375000000000004</v>
      </c>
      <c r="F106" s="2">
        <v>197</v>
      </c>
      <c r="G106" s="1">
        <v>1.1000000000000001</v>
      </c>
      <c r="H106" s="1">
        <v>1.1000000000000001</v>
      </c>
      <c r="I106" s="2">
        <f t="shared" si="7"/>
        <v>1.1000000000000001</v>
      </c>
      <c r="J106" s="2">
        <f t="shared" si="6"/>
        <v>7.3370000000000006</v>
      </c>
    </row>
    <row r="107" spans="1:10">
      <c r="A107" s="2">
        <v>98</v>
      </c>
      <c r="B107" s="1">
        <v>1.7</v>
      </c>
      <c r="C107" s="1">
        <v>1.6</v>
      </c>
      <c r="D107" s="2">
        <f t="shared" si="4"/>
        <v>1.65</v>
      </c>
      <c r="E107" s="2">
        <f t="shared" si="5"/>
        <v>11.0055</v>
      </c>
      <c r="F107" s="2">
        <v>198</v>
      </c>
      <c r="G107" s="1">
        <v>1.5</v>
      </c>
      <c r="H107" s="1">
        <v>1.4</v>
      </c>
      <c r="I107" s="2">
        <f t="shared" si="7"/>
        <v>1.45</v>
      </c>
      <c r="J107" s="2">
        <f t="shared" si="6"/>
        <v>9.6715</v>
      </c>
    </row>
    <row r="108" spans="1:10">
      <c r="A108" s="2">
        <v>99</v>
      </c>
      <c r="B108" s="1">
        <v>1.4</v>
      </c>
      <c r="C108" s="1">
        <v>1.2</v>
      </c>
      <c r="D108" s="2">
        <f t="shared" si="4"/>
        <v>1.2999999999999998</v>
      </c>
      <c r="E108" s="2">
        <f t="shared" si="5"/>
        <v>8.6709999999999994</v>
      </c>
      <c r="F108" s="2">
        <v>199</v>
      </c>
      <c r="G108" s="1">
        <v>1.4</v>
      </c>
      <c r="H108" s="1">
        <v>1.2</v>
      </c>
      <c r="I108" s="2">
        <f t="shared" si="7"/>
        <v>1.2999999999999998</v>
      </c>
      <c r="J108" s="2">
        <f t="shared" si="6"/>
        <v>8.6709999999999994</v>
      </c>
    </row>
    <row r="109" spans="1:10">
      <c r="A109" s="2">
        <v>100</v>
      </c>
      <c r="B109" s="1">
        <v>1.9</v>
      </c>
      <c r="C109" s="1">
        <v>1.2</v>
      </c>
      <c r="D109" s="2">
        <f t="shared" si="4"/>
        <v>1.5499999999999998</v>
      </c>
      <c r="E109" s="2">
        <f t="shared" si="5"/>
        <v>10.338499999999998</v>
      </c>
      <c r="F109" s="2">
        <v>200</v>
      </c>
      <c r="G109" s="1">
        <v>1.2</v>
      </c>
      <c r="H109" s="1">
        <v>1.2</v>
      </c>
      <c r="I109" s="2">
        <f t="shared" si="7"/>
        <v>1.2</v>
      </c>
      <c r="J109" s="2">
        <f t="shared" si="6"/>
        <v>8.0039999999999996</v>
      </c>
    </row>
    <row r="110" spans="1:10">
      <c r="D110" s="18">
        <f>SUM(E10:E109)</f>
        <v>965.14900000000011</v>
      </c>
      <c r="I110" s="18">
        <f>SUM(J10:J109)</f>
        <v>937.13500000000056</v>
      </c>
    </row>
  </sheetData>
  <mergeCells count="13">
    <mergeCell ref="E5:F5"/>
    <mergeCell ref="G5:H5"/>
    <mergeCell ref="I5:J5"/>
    <mergeCell ref="A5:B5"/>
    <mergeCell ref="A1:J1"/>
    <mergeCell ref="A2:J2"/>
    <mergeCell ref="A3:B4"/>
    <mergeCell ref="C3:F3"/>
    <mergeCell ref="G3:H4"/>
    <mergeCell ref="I3:J4"/>
    <mergeCell ref="C4:D4"/>
    <mergeCell ref="E4:F4"/>
    <mergeCell ref="C5:D5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M7" sqref="M7"/>
    </sheetView>
  </sheetViews>
  <sheetFormatPr defaultRowHeight="15"/>
  <cols>
    <col min="1" max="10" width="8.28515625" customWidth="1"/>
  </cols>
  <sheetData>
    <row r="1" spans="1:16" ht="15.75" thickBot="1">
      <c r="A1" s="48" t="s">
        <v>31</v>
      </c>
      <c r="B1" s="48"/>
      <c r="C1" s="48"/>
      <c r="D1" s="48"/>
      <c r="E1" s="48"/>
      <c r="F1" s="48"/>
      <c r="G1" s="48"/>
      <c r="H1" s="48"/>
      <c r="I1" s="48"/>
      <c r="J1" s="48"/>
    </row>
    <row r="2" spans="1:16" ht="15.75" thickBot="1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  <c r="L2" s="1" t="s">
        <v>38</v>
      </c>
      <c r="M2" s="1">
        <v>0.5</v>
      </c>
      <c r="O2" t="s">
        <v>49</v>
      </c>
      <c r="P2" t="s">
        <v>50</v>
      </c>
    </row>
    <row r="3" spans="1:16" ht="15.75" customHeight="1" thickBot="1">
      <c r="A3" s="56" t="s">
        <v>1</v>
      </c>
      <c r="B3" s="57"/>
      <c r="C3" s="53" t="s">
        <v>2</v>
      </c>
      <c r="D3" s="54"/>
      <c r="E3" s="54"/>
      <c r="F3" s="55"/>
      <c r="G3" s="60" t="s">
        <v>5</v>
      </c>
      <c r="H3" s="61"/>
      <c r="I3" s="60" t="s">
        <v>6</v>
      </c>
      <c r="J3" s="61"/>
      <c r="L3" s="1" t="s">
        <v>39</v>
      </c>
      <c r="M3" s="1">
        <v>70</v>
      </c>
      <c r="O3">
        <f>B7/(B7+D7+F7+H7+J7)</f>
        <v>0</v>
      </c>
      <c r="P3">
        <v>0</v>
      </c>
    </row>
    <row r="4" spans="1:16" ht="15.75" thickBot="1">
      <c r="A4" s="58"/>
      <c r="B4" s="59"/>
      <c r="C4" s="49" t="s">
        <v>3</v>
      </c>
      <c r="D4" s="51"/>
      <c r="E4" s="49" t="s">
        <v>4</v>
      </c>
      <c r="F4" s="51"/>
      <c r="G4" s="62"/>
      <c r="H4" s="63"/>
      <c r="I4" s="62"/>
      <c r="J4" s="63"/>
      <c r="L4" s="1" t="s">
        <v>40</v>
      </c>
      <c r="M4" s="1">
        <v>29.5</v>
      </c>
      <c r="O4">
        <f>D7/(B7+D7+F7+H7+J7)</f>
        <v>0.02</v>
      </c>
      <c r="P4">
        <f>O4*LN(O4)</f>
        <v>-7.824046010856292E-2</v>
      </c>
    </row>
    <row r="5" spans="1:16">
      <c r="A5" s="13" t="s">
        <v>7</v>
      </c>
      <c r="B5" s="14" t="s">
        <v>8</v>
      </c>
      <c r="C5" s="15" t="s">
        <v>7</v>
      </c>
      <c r="D5" s="16" t="s">
        <v>8</v>
      </c>
      <c r="E5" s="14" t="s">
        <v>7</v>
      </c>
      <c r="F5" s="14" t="s">
        <v>8</v>
      </c>
      <c r="G5" s="14" t="s">
        <v>7</v>
      </c>
      <c r="H5" s="14" t="s">
        <v>8</v>
      </c>
      <c r="I5" s="14" t="s">
        <v>7</v>
      </c>
      <c r="J5" s="15" t="s">
        <v>8</v>
      </c>
      <c r="L5" s="1" t="s">
        <v>35</v>
      </c>
      <c r="M5" s="1">
        <f>(E110+J110)/200</f>
        <v>9.254624999999999</v>
      </c>
      <c r="O5">
        <f>F7/(B7+D7+F7+H7+J7)</f>
        <v>0.64500000000000002</v>
      </c>
      <c r="P5">
        <f>O5*LN(O5)</f>
        <v>-0.28283570061020513</v>
      </c>
    </row>
    <row r="6" spans="1:16">
      <c r="A6" s="47">
        <v>0</v>
      </c>
      <c r="B6" s="47"/>
      <c r="C6" s="47">
        <v>4</v>
      </c>
      <c r="D6" s="47"/>
      <c r="E6" s="47">
        <v>127</v>
      </c>
      <c r="F6" s="47"/>
      <c r="G6" s="47">
        <v>16</v>
      </c>
      <c r="H6" s="47"/>
      <c r="I6" s="47">
        <v>50</v>
      </c>
      <c r="J6" s="47"/>
      <c r="L6" s="1" t="s">
        <v>36</v>
      </c>
      <c r="M6" s="1">
        <v>2.29</v>
      </c>
      <c r="O6">
        <f>H7/(B7+D7+F7+H7+J7)</f>
        <v>8.1000000000000003E-2</v>
      </c>
      <c r="P6">
        <f>O6*LN(O6)</f>
        <v>-0.20357779606908555</v>
      </c>
    </row>
    <row r="7" spans="1:16" ht="15.75" thickBot="1">
      <c r="A7" s="30">
        <v>0</v>
      </c>
      <c r="B7" s="30">
        <v>0</v>
      </c>
      <c r="C7" s="30">
        <v>2</v>
      </c>
      <c r="D7" s="30">
        <v>0.16</v>
      </c>
      <c r="E7" s="30">
        <v>64.5</v>
      </c>
      <c r="F7" s="30">
        <v>5.16</v>
      </c>
      <c r="G7" s="30">
        <v>8.1</v>
      </c>
      <c r="H7" s="30">
        <v>0.64800000000000002</v>
      </c>
      <c r="I7" s="30">
        <v>25.4</v>
      </c>
      <c r="J7" s="30">
        <v>2.032</v>
      </c>
      <c r="L7" s="1" t="s">
        <v>37</v>
      </c>
      <c r="M7" s="1">
        <v>18.32</v>
      </c>
      <c r="O7">
        <f>J7/(B7+D7+F7+H7+J7)</f>
        <v>0.254</v>
      </c>
      <c r="P7">
        <f>O7*LN(O7)</f>
        <v>-0.34808693703875454</v>
      </c>
    </row>
    <row r="8" spans="1:16" ht="15.75" thickBot="1">
      <c r="A8" t="s">
        <v>9</v>
      </c>
      <c r="L8" s="31" t="s">
        <v>41</v>
      </c>
      <c r="M8" s="1">
        <v>0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1.9850746268656716</v>
      </c>
    </row>
    <row r="10" spans="1:16">
      <c r="A10" s="2">
        <v>1</v>
      </c>
      <c r="B10" s="2">
        <v>2</v>
      </c>
      <c r="C10" s="2">
        <v>1.8</v>
      </c>
      <c r="D10" s="2">
        <f>(B10+C10)/2</f>
        <v>1.9</v>
      </c>
      <c r="E10" s="2">
        <f>D10*6.67</f>
        <v>12.673</v>
      </c>
      <c r="F10" s="2">
        <v>42</v>
      </c>
      <c r="G10" s="2">
        <v>1.2</v>
      </c>
      <c r="H10" s="2">
        <v>1.2</v>
      </c>
      <c r="I10" s="2">
        <f>(G10+H10)/2</f>
        <v>1.2</v>
      </c>
      <c r="J10" s="2">
        <f>I10*6.67</f>
        <v>8.0039999999999996</v>
      </c>
      <c r="L10" s="31" t="s">
        <v>43</v>
      </c>
      <c r="M10" s="1">
        <f>J7/F7</f>
        <v>0.39379844961240312</v>
      </c>
    </row>
    <row r="11" spans="1:16">
      <c r="A11" s="2">
        <v>2</v>
      </c>
      <c r="B11" s="1">
        <v>1.2</v>
      </c>
      <c r="C11" s="1">
        <v>1.2</v>
      </c>
      <c r="D11" s="2">
        <f t="shared" ref="D11:D74" si="0">(B11+C11)/2</f>
        <v>1.2</v>
      </c>
      <c r="E11" s="2">
        <f t="shared" ref="E11:E74" si="1">D11*6.67</f>
        <v>8.0039999999999996</v>
      </c>
      <c r="F11" s="2">
        <v>43</v>
      </c>
      <c r="G11" s="1">
        <v>1.3</v>
      </c>
      <c r="H11" s="1">
        <v>1.3</v>
      </c>
      <c r="I11" s="2">
        <f t="shared" ref="I11:I74" si="2">(G11+H11)/2</f>
        <v>1.3</v>
      </c>
      <c r="J11" s="2">
        <f t="shared" ref="J11:J74" si="3">I11*6.67</f>
        <v>8.6709999999999994</v>
      </c>
      <c r="L11" s="31" t="s">
        <v>44</v>
      </c>
      <c r="M11" s="1">
        <f>(D7+F7)/J7</f>
        <v>2.6181102362204727</v>
      </c>
    </row>
    <row r="12" spans="1:16">
      <c r="A12" s="2">
        <v>3</v>
      </c>
      <c r="B12" s="1">
        <v>1.5</v>
      </c>
      <c r="C12" s="1">
        <v>1.2</v>
      </c>
      <c r="D12" s="2">
        <f t="shared" si="0"/>
        <v>1.35</v>
      </c>
      <c r="E12" s="2">
        <f t="shared" si="1"/>
        <v>9.0045000000000002</v>
      </c>
      <c r="F12" s="2">
        <v>44</v>
      </c>
      <c r="G12" s="1">
        <v>1.8</v>
      </c>
      <c r="H12" s="1">
        <v>1.2</v>
      </c>
      <c r="I12" s="2">
        <f t="shared" si="2"/>
        <v>1.5</v>
      </c>
      <c r="J12" s="2">
        <f t="shared" si="3"/>
        <v>10.004999999999999</v>
      </c>
      <c r="L12" s="31" t="s">
        <v>45</v>
      </c>
      <c r="M12" s="1">
        <f>(D7+F7)/H7</f>
        <v>8.2098765432098766</v>
      </c>
    </row>
    <row r="13" spans="1:16">
      <c r="A13" s="2">
        <v>4</v>
      </c>
      <c r="B13" s="1">
        <v>1.5</v>
      </c>
      <c r="C13" s="1">
        <v>1.2</v>
      </c>
      <c r="D13" s="2">
        <f t="shared" si="0"/>
        <v>1.35</v>
      </c>
      <c r="E13" s="2">
        <f t="shared" si="1"/>
        <v>9.0045000000000002</v>
      </c>
      <c r="F13" s="2">
        <v>45</v>
      </c>
      <c r="G13" s="1">
        <v>1.5</v>
      </c>
      <c r="H13" s="1">
        <v>1.5</v>
      </c>
      <c r="I13" s="2">
        <f t="shared" si="2"/>
        <v>1.5</v>
      </c>
      <c r="J13" s="2">
        <f t="shared" si="3"/>
        <v>10.004999999999999</v>
      </c>
      <c r="L13" s="31" t="s">
        <v>46</v>
      </c>
      <c r="M13" s="1">
        <f>J7/H7</f>
        <v>3.1358024691358026</v>
      </c>
    </row>
    <row r="14" spans="1:16">
      <c r="A14" s="2">
        <v>5</v>
      </c>
      <c r="B14" s="1">
        <v>1.1000000000000001</v>
      </c>
      <c r="C14" s="1">
        <v>1.1000000000000001</v>
      </c>
      <c r="D14" s="2">
        <f t="shared" si="0"/>
        <v>1.1000000000000001</v>
      </c>
      <c r="E14" s="2">
        <f t="shared" si="1"/>
        <v>7.3370000000000006</v>
      </c>
      <c r="F14" s="2">
        <v>46</v>
      </c>
      <c r="G14" s="1">
        <v>2</v>
      </c>
      <c r="H14" s="1">
        <v>1.7</v>
      </c>
      <c r="I14" s="2">
        <f t="shared" si="2"/>
        <v>1.85</v>
      </c>
      <c r="J14" s="2">
        <f t="shared" si="3"/>
        <v>12.339500000000001</v>
      </c>
      <c r="L14" s="31" t="s">
        <v>47</v>
      </c>
      <c r="M14" s="1">
        <v>0</v>
      </c>
    </row>
    <row r="15" spans="1:16">
      <c r="A15" s="2">
        <v>6</v>
      </c>
      <c r="B15" s="1">
        <v>1.2</v>
      </c>
      <c r="C15" s="1">
        <v>1.1000000000000001</v>
      </c>
      <c r="D15" s="2">
        <f t="shared" si="0"/>
        <v>1.1499999999999999</v>
      </c>
      <c r="E15" s="2">
        <f t="shared" si="1"/>
        <v>7.6704999999999997</v>
      </c>
      <c r="F15" s="2">
        <v>47</v>
      </c>
      <c r="G15" s="1">
        <v>2</v>
      </c>
      <c r="H15" s="1">
        <v>1.8</v>
      </c>
      <c r="I15" s="2">
        <f t="shared" si="2"/>
        <v>1.9</v>
      </c>
      <c r="J15" s="2">
        <f t="shared" si="3"/>
        <v>12.673</v>
      </c>
      <c r="L15" s="31" t="s">
        <v>48</v>
      </c>
      <c r="M15" s="1">
        <f>SUM(P3:P7)</f>
        <v>-0.91274089382660817</v>
      </c>
    </row>
    <row r="16" spans="1:16">
      <c r="A16" s="2">
        <v>7</v>
      </c>
      <c r="B16" s="1">
        <v>1.3</v>
      </c>
      <c r="C16" s="1">
        <v>1.3</v>
      </c>
      <c r="D16" s="2">
        <f t="shared" si="0"/>
        <v>1.3</v>
      </c>
      <c r="E16" s="2">
        <f t="shared" si="1"/>
        <v>8.6709999999999994</v>
      </c>
      <c r="F16" s="2">
        <v>48</v>
      </c>
      <c r="G16" s="1">
        <v>1.5</v>
      </c>
      <c r="H16" s="1">
        <v>1.5</v>
      </c>
      <c r="I16" s="2">
        <f t="shared" si="2"/>
        <v>1.5</v>
      </c>
      <c r="J16" s="2">
        <f t="shared" si="3"/>
        <v>10.004999999999999</v>
      </c>
    </row>
    <row r="17" spans="1:10">
      <c r="A17" s="2">
        <v>8</v>
      </c>
      <c r="B17" s="1">
        <v>1.4</v>
      </c>
      <c r="C17" s="1">
        <v>1.1000000000000001</v>
      </c>
      <c r="D17" s="2">
        <f t="shared" si="0"/>
        <v>1.25</v>
      </c>
      <c r="E17" s="2">
        <f t="shared" si="1"/>
        <v>8.3375000000000004</v>
      </c>
      <c r="F17" s="2">
        <v>49</v>
      </c>
      <c r="G17" s="1">
        <v>1.8</v>
      </c>
      <c r="H17" s="1">
        <v>1.5</v>
      </c>
      <c r="I17" s="2">
        <f t="shared" si="2"/>
        <v>1.65</v>
      </c>
      <c r="J17" s="2">
        <f t="shared" si="3"/>
        <v>11.0055</v>
      </c>
    </row>
    <row r="18" spans="1:10">
      <c r="A18" s="2">
        <v>9</v>
      </c>
      <c r="B18" s="1">
        <v>1.3</v>
      </c>
      <c r="C18" s="1">
        <v>1.2</v>
      </c>
      <c r="D18" s="2">
        <f t="shared" si="0"/>
        <v>1.25</v>
      </c>
      <c r="E18" s="2">
        <f t="shared" si="1"/>
        <v>8.3375000000000004</v>
      </c>
      <c r="F18" s="2">
        <v>50</v>
      </c>
      <c r="G18" s="1">
        <v>1.5</v>
      </c>
      <c r="H18" s="1">
        <v>1.5</v>
      </c>
      <c r="I18" s="2">
        <f t="shared" si="2"/>
        <v>1.5</v>
      </c>
      <c r="J18" s="2">
        <f t="shared" si="3"/>
        <v>10.004999999999999</v>
      </c>
    </row>
    <row r="19" spans="1:10">
      <c r="A19" s="2">
        <v>10</v>
      </c>
      <c r="B19" s="1">
        <v>1.5</v>
      </c>
      <c r="C19" s="1">
        <v>1.2</v>
      </c>
      <c r="D19" s="2">
        <f t="shared" si="0"/>
        <v>1.35</v>
      </c>
      <c r="E19" s="2">
        <f t="shared" si="1"/>
        <v>9.0045000000000002</v>
      </c>
      <c r="F19" s="2">
        <v>51</v>
      </c>
      <c r="G19" s="1">
        <v>1.2</v>
      </c>
      <c r="H19" s="1">
        <v>1.1000000000000001</v>
      </c>
      <c r="I19" s="2">
        <f t="shared" si="2"/>
        <v>1.1499999999999999</v>
      </c>
      <c r="J19" s="2">
        <f t="shared" si="3"/>
        <v>7.6704999999999997</v>
      </c>
    </row>
    <row r="20" spans="1:10">
      <c r="A20" s="2">
        <v>11</v>
      </c>
      <c r="B20" s="1">
        <v>1.1000000000000001</v>
      </c>
      <c r="C20" s="1">
        <v>1.1000000000000001</v>
      </c>
      <c r="D20" s="2">
        <f t="shared" si="0"/>
        <v>1.1000000000000001</v>
      </c>
      <c r="E20" s="2">
        <f t="shared" si="1"/>
        <v>7.3370000000000006</v>
      </c>
      <c r="F20" s="2">
        <v>52</v>
      </c>
      <c r="G20" s="1">
        <v>1.5</v>
      </c>
      <c r="H20" s="1">
        <v>1.4</v>
      </c>
      <c r="I20" s="2">
        <f t="shared" si="2"/>
        <v>1.45</v>
      </c>
      <c r="J20" s="2">
        <f t="shared" si="3"/>
        <v>9.6715</v>
      </c>
    </row>
    <row r="21" spans="1:10">
      <c r="A21" s="2">
        <v>12</v>
      </c>
      <c r="B21" s="1">
        <v>1.5</v>
      </c>
      <c r="C21" s="1">
        <v>1.2</v>
      </c>
      <c r="D21" s="2">
        <f t="shared" si="0"/>
        <v>1.35</v>
      </c>
      <c r="E21" s="2">
        <f t="shared" si="1"/>
        <v>9.0045000000000002</v>
      </c>
      <c r="F21" s="2">
        <v>53</v>
      </c>
      <c r="G21" s="1">
        <v>1.4</v>
      </c>
      <c r="H21" s="1">
        <v>1.2</v>
      </c>
      <c r="I21" s="2">
        <f t="shared" si="2"/>
        <v>1.2999999999999998</v>
      </c>
      <c r="J21" s="2">
        <f t="shared" si="3"/>
        <v>8.6709999999999994</v>
      </c>
    </row>
    <row r="22" spans="1:10">
      <c r="A22" s="2">
        <v>13</v>
      </c>
      <c r="B22" s="1">
        <v>1.6</v>
      </c>
      <c r="C22" s="1">
        <v>1.2</v>
      </c>
      <c r="D22" s="2">
        <f t="shared" si="0"/>
        <v>1.4</v>
      </c>
      <c r="E22" s="2">
        <f t="shared" si="1"/>
        <v>9.3379999999999992</v>
      </c>
      <c r="F22" s="2">
        <v>54</v>
      </c>
      <c r="G22" s="1">
        <v>1.7</v>
      </c>
      <c r="H22" s="1">
        <v>1.1000000000000001</v>
      </c>
      <c r="I22" s="2">
        <f t="shared" si="2"/>
        <v>1.4</v>
      </c>
      <c r="J22" s="2">
        <f t="shared" si="3"/>
        <v>9.3379999999999992</v>
      </c>
    </row>
    <row r="23" spans="1:10">
      <c r="A23" s="2">
        <v>14</v>
      </c>
      <c r="B23" s="1">
        <v>1.6</v>
      </c>
      <c r="C23" s="1">
        <v>1.3</v>
      </c>
      <c r="D23" s="2">
        <f t="shared" si="0"/>
        <v>1.4500000000000002</v>
      </c>
      <c r="E23" s="2">
        <f t="shared" si="1"/>
        <v>9.6715000000000018</v>
      </c>
      <c r="F23" s="2">
        <v>55</v>
      </c>
      <c r="G23" s="1">
        <v>1.3</v>
      </c>
      <c r="H23" s="1">
        <v>1.1000000000000001</v>
      </c>
      <c r="I23" s="2">
        <f t="shared" si="2"/>
        <v>1.2000000000000002</v>
      </c>
      <c r="J23" s="2">
        <f t="shared" si="3"/>
        <v>8.0040000000000013</v>
      </c>
    </row>
    <row r="24" spans="1:10">
      <c r="A24" s="2">
        <v>15</v>
      </c>
      <c r="B24" s="1">
        <v>1.6</v>
      </c>
      <c r="C24" s="1">
        <v>1.4</v>
      </c>
      <c r="D24" s="2">
        <f t="shared" si="0"/>
        <v>1.5</v>
      </c>
      <c r="E24" s="2">
        <f t="shared" si="1"/>
        <v>10.004999999999999</v>
      </c>
      <c r="F24" s="2">
        <v>56</v>
      </c>
      <c r="G24" s="1">
        <v>1.7</v>
      </c>
      <c r="H24" s="1">
        <v>1.5</v>
      </c>
      <c r="I24" s="2">
        <f t="shared" si="2"/>
        <v>1.6</v>
      </c>
      <c r="J24" s="2">
        <f t="shared" si="3"/>
        <v>10.672000000000001</v>
      </c>
    </row>
    <row r="25" spans="1:10">
      <c r="A25" s="2">
        <v>16</v>
      </c>
      <c r="B25" s="1">
        <v>1.8</v>
      </c>
      <c r="C25" s="1">
        <v>1.7</v>
      </c>
      <c r="D25" s="2">
        <f t="shared" si="0"/>
        <v>1.75</v>
      </c>
      <c r="E25" s="2">
        <f t="shared" si="1"/>
        <v>11.672499999999999</v>
      </c>
      <c r="F25" s="2">
        <v>57</v>
      </c>
      <c r="G25" s="1">
        <v>1.1000000000000001</v>
      </c>
      <c r="H25" s="1">
        <v>1.1000000000000001</v>
      </c>
      <c r="I25" s="2">
        <f t="shared" si="2"/>
        <v>1.1000000000000001</v>
      </c>
      <c r="J25" s="2">
        <f t="shared" si="3"/>
        <v>7.3370000000000006</v>
      </c>
    </row>
    <row r="26" spans="1:10">
      <c r="A26" s="2">
        <v>17</v>
      </c>
      <c r="B26" s="1">
        <v>1.7</v>
      </c>
      <c r="C26" s="1">
        <v>1.7</v>
      </c>
      <c r="D26" s="2">
        <f t="shared" si="0"/>
        <v>1.7</v>
      </c>
      <c r="E26" s="2">
        <f t="shared" si="1"/>
        <v>11.339</v>
      </c>
      <c r="F26" s="2">
        <v>58</v>
      </c>
      <c r="G26" s="1">
        <v>1.5</v>
      </c>
      <c r="H26" s="1">
        <v>1.4</v>
      </c>
      <c r="I26" s="2">
        <f t="shared" si="2"/>
        <v>1.45</v>
      </c>
      <c r="J26" s="2">
        <f t="shared" si="3"/>
        <v>9.6715</v>
      </c>
    </row>
    <row r="27" spans="1:10">
      <c r="A27" s="2">
        <v>18</v>
      </c>
      <c r="B27" s="1">
        <v>1.9</v>
      </c>
      <c r="C27" s="1">
        <v>1.8</v>
      </c>
      <c r="D27" s="2">
        <f t="shared" si="0"/>
        <v>1.85</v>
      </c>
      <c r="E27" s="2">
        <f t="shared" si="1"/>
        <v>12.339500000000001</v>
      </c>
      <c r="F27" s="2">
        <v>59</v>
      </c>
      <c r="G27" s="1">
        <v>1.2</v>
      </c>
      <c r="H27" s="1">
        <v>1.1000000000000001</v>
      </c>
      <c r="I27" s="2">
        <f t="shared" si="2"/>
        <v>1.1499999999999999</v>
      </c>
      <c r="J27" s="2">
        <f t="shared" si="3"/>
        <v>7.6704999999999997</v>
      </c>
    </row>
    <row r="28" spans="1:10">
      <c r="A28" s="2">
        <v>19</v>
      </c>
      <c r="B28" s="1">
        <v>1.9</v>
      </c>
      <c r="C28" s="1">
        <v>1.6</v>
      </c>
      <c r="D28" s="2">
        <f t="shared" si="0"/>
        <v>1.75</v>
      </c>
      <c r="E28" s="2">
        <f t="shared" si="1"/>
        <v>11.672499999999999</v>
      </c>
      <c r="F28" s="2">
        <v>60</v>
      </c>
      <c r="G28" s="1">
        <v>1.7</v>
      </c>
      <c r="H28" s="1">
        <v>1.7</v>
      </c>
      <c r="I28" s="2">
        <f t="shared" si="2"/>
        <v>1.7</v>
      </c>
      <c r="J28" s="2">
        <f t="shared" si="3"/>
        <v>11.339</v>
      </c>
    </row>
    <row r="29" spans="1:10">
      <c r="A29" s="2">
        <v>20</v>
      </c>
      <c r="B29" s="1">
        <v>1.9</v>
      </c>
      <c r="C29" s="1">
        <v>1.3</v>
      </c>
      <c r="D29" s="2">
        <f t="shared" si="0"/>
        <v>1.6</v>
      </c>
      <c r="E29" s="2">
        <f t="shared" si="1"/>
        <v>10.672000000000001</v>
      </c>
      <c r="F29" s="2">
        <v>61</v>
      </c>
      <c r="G29" s="1">
        <v>1.1000000000000001</v>
      </c>
      <c r="H29" s="1">
        <v>1</v>
      </c>
      <c r="I29" s="2">
        <f t="shared" si="2"/>
        <v>1.05</v>
      </c>
      <c r="J29" s="2">
        <f t="shared" si="3"/>
        <v>7.0034999999999998</v>
      </c>
    </row>
    <row r="30" spans="1:10">
      <c r="A30" s="2">
        <v>21</v>
      </c>
      <c r="B30" s="1">
        <v>1.6</v>
      </c>
      <c r="C30" s="1">
        <v>1.2</v>
      </c>
      <c r="D30" s="2">
        <f t="shared" si="0"/>
        <v>1.4</v>
      </c>
      <c r="E30" s="2">
        <f t="shared" si="1"/>
        <v>9.3379999999999992</v>
      </c>
      <c r="F30" s="2">
        <v>62</v>
      </c>
      <c r="G30" s="1">
        <v>1.2</v>
      </c>
      <c r="H30" s="1">
        <v>1.2</v>
      </c>
      <c r="I30" s="2">
        <f t="shared" si="2"/>
        <v>1.2</v>
      </c>
      <c r="J30" s="2">
        <f t="shared" si="3"/>
        <v>8.0039999999999996</v>
      </c>
    </row>
    <row r="31" spans="1:10">
      <c r="A31" s="2">
        <v>22</v>
      </c>
      <c r="B31" s="1">
        <v>1.3</v>
      </c>
      <c r="C31" s="1">
        <v>1.1000000000000001</v>
      </c>
      <c r="D31" s="2">
        <f t="shared" si="0"/>
        <v>1.2000000000000002</v>
      </c>
      <c r="E31" s="2">
        <f t="shared" si="1"/>
        <v>8.0040000000000013</v>
      </c>
      <c r="F31" s="2">
        <v>63</v>
      </c>
      <c r="G31" s="1">
        <v>1.1000000000000001</v>
      </c>
      <c r="H31" s="1">
        <v>1.1000000000000001</v>
      </c>
      <c r="I31" s="2">
        <f t="shared" si="2"/>
        <v>1.1000000000000001</v>
      </c>
      <c r="J31" s="2">
        <f t="shared" si="3"/>
        <v>7.3370000000000006</v>
      </c>
    </row>
    <row r="32" spans="1:10">
      <c r="A32" s="2">
        <v>23</v>
      </c>
      <c r="B32" s="1">
        <v>1.6</v>
      </c>
      <c r="C32" s="1">
        <v>1.3</v>
      </c>
      <c r="D32" s="2">
        <f t="shared" si="0"/>
        <v>1.4500000000000002</v>
      </c>
      <c r="E32" s="2">
        <f t="shared" si="1"/>
        <v>9.6715000000000018</v>
      </c>
      <c r="F32" s="2">
        <v>64</v>
      </c>
      <c r="G32" s="1">
        <v>1.2</v>
      </c>
      <c r="H32" s="1">
        <v>1.1000000000000001</v>
      </c>
      <c r="I32" s="2">
        <f t="shared" si="2"/>
        <v>1.1499999999999999</v>
      </c>
      <c r="J32" s="2">
        <f t="shared" si="3"/>
        <v>7.6704999999999997</v>
      </c>
    </row>
    <row r="33" spans="1:10">
      <c r="A33" s="2">
        <v>24</v>
      </c>
      <c r="B33" s="1">
        <v>1.6</v>
      </c>
      <c r="C33" s="1">
        <v>1.2</v>
      </c>
      <c r="D33" s="2">
        <f t="shared" si="0"/>
        <v>1.4</v>
      </c>
      <c r="E33" s="2">
        <f t="shared" si="1"/>
        <v>9.3379999999999992</v>
      </c>
      <c r="F33" s="2">
        <v>65</v>
      </c>
      <c r="G33" s="1">
        <v>1.4</v>
      </c>
      <c r="H33" s="1">
        <v>1.1000000000000001</v>
      </c>
      <c r="I33" s="2">
        <f t="shared" si="2"/>
        <v>1.25</v>
      </c>
      <c r="J33" s="2">
        <f t="shared" si="3"/>
        <v>8.3375000000000004</v>
      </c>
    </row>
    <row r="34" spans="1:10">
      <c r="A34" s="2">
        <v>25</v>
      </c>
      <c r="B34" s="1">
        <v>1.3</v>
      </c>
      <c r="C34" s="1">
        <v>1.2</v>
      </c>
      <c r="D34" s="2">
        <f t="shared" si="0"/>
        <v>1.25</v>
      </c>
      <c r="E34" s="2">
        <f t="shared" si="1"/>
        <v>8.3375000000000004</v>
      </c>
      <c r="F34" s="2">
        <v>66</v>
      </c>
      <c r="G34" s="1">
        <v>1.4</v>
      </c>
      <c r="H34" s="1">
        <v>1.4</v>
      </c>
      <c r="I34" s="2">
        <f t="shared" si="2"/>
        <v>1.4</v>
      </c>
      <c r="J34" s="2">
        <f t="shared" si="3"/>
        <v>9.3379999999999992</v>
      </c>
    </row>
    <row r="35" spans="1:10">
      <c r="A35" s="2">
        <v>26</v>
      </c>
      <c r="B35" s="1">
        <v>1.5</v>
      </c>
      <c r="C35" s="1">
        <v>1.1000000000000001</v>
      </c>
      <c r="D35" s="2">
        <f t="shared" si="0"/>
        <v>1.3</v>
      </c>
      <c r="E35" s="2">
        <f t="shared" si="1"/>
        <v>8.6709999999999994</v>
      </c>
      <c r="F35" s="2">
        <v>67</v>
      </c>
      <c r="G35" s="1">
        <v>1.5</v>
      </c>
      <c r="H35" s="1">
        <v>1.4</v>
      </c>
      <c r="I35" s="2">
        <f t="shared" si="2"/>
        <v>1.45</v>
      </c>
      <c r="J35" s="2">
        <f t="shared" si="3"/>
        <v>9.6715</v>
      </c>
    </row>
    <row r="36" spans="1:10">
      <c r="A36" s="2">
        <v>27</v>
      </c>
      <c r="B36" s="1">
        <v>1.7</v>
      </c>
      <c r="C36" s="1">
        <v>1.7</v>
      </c>
      <c r="D36" s="2">
        <f t="shared" si="0"/>
        <v>1.7</v>
      </c>
      <c r="E36" s="2">
        <f t="shared" si="1"/>
        <v>11.339</v>
      </c>
      <c r="F36" s="2">
        <v>68</v>
      </c>
      <c r="G36" s="1">
        <v>2</v>
      </c>
      <c r="H36" s="1">
        <v>2</v>
      </c>
      <c r="I36" s="2">
        <f t="shared" si="2"/>
        <v>2</v>
      </c>
      <c r="J36" s="2">
        <f t="shared" si="3"/>
        <v>13.34</v>
      </c>
    </row>
    <row r="37" spans="1:10">
      <c r="A37" s="2">
        <v>28</v>
      </c>
      <c r="B37" s="1">
        <v>1.6</v>
      </c>
      <c r="C37" s="1">
        <v>1.5</v>
      </c>
      <c r="D37" s="2">
        <f t="shared" si="0"/>
        <v>1.55</v>
      </c>
      <c r="E37" s="2">
        <f t="shared" si="1"/>
        <v>10.3385</v>
      </c>
      <c r="F37" s="2">
        <v>69</v>
      </c>
      <c r="G37" s="1">
        <v>1.2</v>
      </c>
      <c r="H37" s="1">
        <v>1.1000000000000001</v>
      </c>
      <c r="I37" s="2">
        <f t="shared" si="2"/>
        <v>1.1499999999999999</v>
      </c>
      <c r="J37" s="2">
        <f t="shared" si="3"/>
        <v>7.6704999999999997</v>
      </c>
    </row>
    <row r="38" spans="1:10">
      <c r="A38" s="2">
        <v>29</v>
      </c>
      <c r="B38" s="1">
        <v>2</v>
      </c>
      <c r="C38" s="1">
        <v>1.7</v>
      </c>
      <c r="D38" s="2">
        <f t="shared" si="0"/>
        <v>1.85</v>
      </c>
      <c r="E38" s="2">
        <f t="shared" si="1"/>
        <v>12.339500000000001</v>
      </c>
      <c r="F38" s="2">
        <v>70</v>
      </c>
      <c r="G38" s="1">
        <v>1.5</v>
      </c>
      <c r="H38" s="1">
        <v>1.4</v>
      </c>
      <c r="I38" s="2">
        <f t="shared" si="2"/>
        <v>1.45</v>
      </c>
      <c r="J38" s="2">
        <f t="shared" si="3"/>
        <v>9.6715</v>
      </c>
    </row>
    <row r="39" spans="1:10">
      <c r="A39" s="2">
        <v>30</v>
      </c>
      <c r="B39" s="1">
        <v>1.7</v>
      </c>
      <c r="C39" s="1">
        <v>1.6</v>
      </c>
      <c r="D39" s="2">
        <f t="shared" si="0"/>
        <v>1.65</v>
      </c>
      <c r="E39" s="2">
        <f t="shared" si="1"/>
        <v>11.0055</v>
      </c>
      <c r="F39" s="2">
        <v>71</v>
      </c>
      <c r="G39" s="1">
        <v>1.2</v>
      </c>
      <c r="H39" s="1">
        <v>1.1000000000000001</v>
      </c>
      <c r="I39" s="2">
        <f t="shared" si="2"/>
        <v>1.1499999999999999</v>
      </c>
      <c r="J39" s="2">
        <f t="shared" si="3"/>
        <v>7.6704999999999997</v>
      </c>
    </row>
    <row r="40" spans="1:10">
      <c r="A40" s="2">
        <v>31</v>
      </c>
      <c r="B40" s="19">
        <v>1.7</v>
      </c>
      <c r="C40" s="19">
        <v>1.7</v>
      </c>
      <c r="D40" s="2">
        <f t="shared" si="0"/>
        <v>1.7</v>
      </c>
      <c r="E40" s="2">
        <f t="shared" si="1"/>
        <v>11.339</v>
      </c>
      <c r="F40" s="2">
        <v>72</v>
      </c>
      <c r="G40" s="1">
        <v>1.1000000000000001</v>
      </c>
      <c r="H40" s="1">
        <v>1.1000000000000001</v>
      </c>
      <c r="I40" s="2">
        <f t="shared" si="2"/>
        <v>1.1000000000000001</v>
      </c>
      <c r="J40" s="2">
        <f t="shared" si="3"/>
        <v>7.3370000000000006</v>
      </c>
    </row>
    <row r="41" spans="1:10">
      <c r="A41" s="2">
        <v>32</v>
      </c>
      <c r="B41" s="1">
        <v>2.9</v>
      </c>
      <c r="C41" s="1">
        <v>2.5</v>
      </c>
      <c r="D41" s="2">
        <f t="shared" si="0"/>
        <v>2.7</v>
      </c>
      <c r="E41" s="2">
        <f t="shared" si="1"/>
        <v>18.009</v>
      </c>
      <c r="F41" s="2">
        <v>73</v>
      </c>
      <c r="G41" s="1">
        <v>1.5</v>
      </c>
      <c r="H41" s="1">
        <v>1.3</v>
      </c>
      <c r="I41" s="2">
        <f t="shared" si="2"/>
        <v>1.4</v>
      </c>
      <c r="J41" s="2">
        <f t="shared" si="3"/>
        <v>9.3379999999999992</v>
      </c>
    </row>
    <row r="42" spans="1:10">
      <c r="A42" s="2">
        <v>33</v>
      </c>
      <c r="B42" s="1">
        <v>1.5</v>
      </c>
      <c r="C42" s="1">
        <v>1.3</v>
      </c>
      <c r="D42" s="2">
        <f t="shared" si="0"/>
        <v>1.4</v>
      </c>
      <c r="E42" s="2">
        <f t="shared" si="1"/>
        <v>9.3379999999999992</v>
      </c>
      <c r="F42" s="2">
        <v>74</v>
      </c>
      <c r="G42" s="1">
        <v>1.4</v>
      </c>
      <c r="H42" s="1">
        <v>1.4</v>
      </c>
      <c r="I42" s="2">
        <f t="shared" si="2"/>
        <v>1.4</v>
      </c>
      <c r="J42" s="2">
        <f t="shared" si="3"/>
        <v>9.3379999999999992</v>
      </c>
    </row>
    <row r="43" spans="1:10">
      <c r="A43" s="2">
        <v>34</v>
      </c>
      <c r="B43" s="1">
        <v>1.4</v>
      </c>
      <c r="C43" s="1">
        <v>1.3</v>
      </c>
      <c r="D43" s="2">
        <f t="shared" si="0"/>
        <v>1.35</v>
      </c>
      <c r="E43" s="2">
        <f t="shared" si="1"/>
        <v>9.0045000000000002</v>
      </c>
      <c r="F43" s="2">
        <v>75</v>
      </c>
      <c r="G43" s="1">
        <v>1.3</v>
      </c>
      <c r="H43" s="1">
        <v>1.2</v>
      </c>
      <c r="I43" s="2">
        <f t="shared" si="2"/>
        <v>1.25</v>
      </c>
      <c r="J43" s="2">
        <f t="shared" si="3"/>
        <v>8.3375000000000004</v>
      </c>
    </row>
    <row r="44" spans="1:10">
      <c r="A44" s="2">
        <v>35</v>
      </c>
      <c r="B44" s="1">
        <v>1.2</v>
      </c>
      <c r="C44" s="1">
        <v>1.1000000000000001</v>
      </c>
      <c r="D44" s="2">
        <f t="shared" si="0"/>
        <v>1.1499999999999999</v>
      </c>
      <c r="E44" s="2">
        <f t="shared" si="1"/>
        <v>7.6704999999999997</v>
      </c>
      <c r="F44" s="11">
        <v>76</v>
      </c>
      <c r="G44" s="12">
        <v>2.1</v>
      </c>
      <c r="H44" s="12">
        <v>1.9</v>
      </c>
      <c r="I44" s="2">
        <f t="shared" si="2"/>
        <v>2</v>
      </c>
      <c r="J44" s="2">
        <f t="shared" si="3"/>
        <v>13.34</v>
      </c>
    </row>
    <row r="45" spans="1:10">
      <c r="A45" s="2">
        <v>36</v>
      </c>
      <c r="B45" s="1">
        <v>1.5</v>
      </c>
      <c r="C45" s="1">
        <v>1.5</v>
      </c>
      <c r="D45" s="2">
        <f t="shared" si="0"/>
        <v>1.5</v>
      </c>
      <c r="E45" s="2">
        <f t="shared" si="1"/>
        <v>10.004999999999999</v>
      </c>
      <c r="F45" s="2">
        <v>77</v>
      </c>
      <c r="G45" s="1">
        <v>2</v>
      </c>
      <c r="H45" s="1">
        <v>1.9</v>
      </c>
      <c r="I45" s="2">
        <f t="shared" si="2"/>
        <v>1.95</v>
      </c>
      <c r="J45" s="2">
        <f t="shared" si="3"/>
        <v>13.006499999999999</v>
      </c>
    </row>
    <row r="46" spans="1:10">
      <c r="A46" s="2">
        <v>37</v>
      </c>
      <c r="B46" s="1">
        <v>1.5</v>
      </c>
      <c r="C46" s="1">
        <v>1.4</v>
      </c>
      <c r="D46" s="2">
        <f t="shared" si="0"/>
        <v>1.45</v>
      </c>
      <c r="E46" s="2">
        <f t="shared" si="1"/>
        <v>9.6715</v>
      </c>
      <c r="F46" s="2">
        <v>78</v>
      </c>
      <c r="G46" s="1">
        <v>1.5</v>
      </c>
      <c r="H46" s="1">
        <v>1</v>
      </c>
      <c r="I46" s="2">
        <f t="shared" si="2"/>
        <v>1.25</v>
      </c>
      <c r="J46" s="2">
        <f t="shared" si="3"/>
        <v>8.3375000000000004</v>
      </c>
    </row>
    <row r="47" spans="1:10">
      <c r="A47" s="2">
        <v>38</v>
      </c>
      <c r="B47" s="1">
        <v>1.2</v>
      </c>
      <c r="C47" s="1">
        <v>1.1000000000000001</v>
      </c>
      <c r="D47" s="2">
        <f t="shared" si="0"/>
        <v>1.1499999999999999</v>
      </c>
      <c r="E47" s="2">
        <f t="shared" si="1"/>
        <v>7.6704999999999997</v>
      </c>
      <c r="F47" s="2">
        <v>79</v>
      </c>
      <c r="G47" s="1">
        <v>1.3</v>
      </c>
      <c r="H47" s="1">
        <v>1.2</v>
      </c>
      <c r="I47" s="2">
        <f t="shared" si="2"/>
        <v>1.25</v>
      </c>
      <c r="J47" s="2">
        <f t="shared" si="3"/>
        <v>8.3375000000000004</v>
      </c>
    </row>
    <row r="48" spans="1:10">
      <c r="A48" s="2">
        <v>39</v>
      </c>
      <c r="B48" s="1">
        <v>1.7</v>
      </c>
      <c r="C48" s="1">
        <v>1.6</v>
      </c>
      <c r="D48" s="2">
        <f t="shared" si="0"/>
        <v>1.65</v>
      </c>
      <c r="E48" s="2">
        <f t="shared" si="1"/>
        <v>11.0055</v>
      </c>
      <c r="F48" s="2">
        <v>80</v>
      </c>
      <c r="G48" s="1">
        <v>1.5</v>
      </c>
      <c r="H48" s="1">
        <v>1.5</v>
      </c>
      <c r="I48" s="2">
        <f t="shared" si="2"/>
        <v>1.5</v>
      </c>
      <c r="J48" s="2">
        <f t="shared" si="3"/>
        <v>10.004999999999999</v>
      </c>
    </row>
    <row r="49" spans="1:10">
      <c r="A49" s="2">
        <v>40</v>
      </c>
      <c r="B49" s="1">
        <v>1.3</v>
      </c>
      <c r="C49" s="1">
        <v>1.2</v>
      </c>
      <c r="D49" s="2">
        <f t="shared" si="0"/>
        <v>1.25</v>
      </c>
      <c r="E49" s="2">
        <f t="shared" si="1"/>
        <v>8.3375000000000004</v>
      </c>
      <c r="F49" s="2">
        <v>81</v>
      </c>
      <c r="G49" s="1">
        <v>1.4</v>
      </c>
      <c r="H49" s="1">
        <v>1.2</v>
      </c>
      <c r="I49" s="2">
        <f t="shared" si="2"/>
        <v>1.2999999999999998</v>
      </c>
      <c r="J49" s="2">
        <f t="shared" si="3"/>
        <v>8.6709999999999994</v>
      </c>
    </row>
    <row r="50" spans="1:10">
      <c r="A50" s="2">
        <v>41</v>
      </c>
      <c r="B50" s="1">
        <v>1.7</v>
      </c>
      <c r="C50" s="1">
        <v>1.5</v>
      </c>
      <c r="D50" s="2">
        <f t="shared" si="0"/>
        <v>1.6</v>
      </c>
      <c r="E50" s="2">
        <f t="shared" si="1"/>
        <v>10.672000000000001</v>
      </c>
      <c r="F50" s="2">
        <v>82</v>
      </c>
      <c r="G50" s="1">
        <v>1.5</v>
      </c>
      <c r="H50" s="1">
        <v>1.3</v>
      </c>
      <c r="I50" s="2">
        <f t="shared" si="2"/>
        <v>1.4</v>
      </c>
      <c r="J50" s="2">
        <f t="shared" si="3"/>
        <v>9.3379999999999992</v>
      </c>
    </row>
    <row r="51" spans="1:10">
      <c r="A51" s="1">
        <v>83</v>
      </c>
      <c r="B51" s="1">
        <v>1.8</v>
      </c>
      <c r="C51" s="1">
        <v>1.6</v>
      </c>
      <c r="D51" s="2">
        <f t="shared" si="0"/>
        <v>1.7000000000000002</v>
      </c>
      <c r="E51" s="2">
        <f t="shared" si="1"/>
        <v>11.339</v>
      </c>
      <c r="F51" s="1">
        <v>135</v>
      </c>
      <c r="G51" s="1">
        <v>1.3</v>
      </c>
      <c r="H51" s="1">
        <v>1.3</v>
      </c>
      <c r="I51" s="2">
        <f t="shared" si="2"/>
        <v>1.3</v>
      </c>
      <c r="J51" s="2">
        <f t="shared" si="3"/>
        <v>8.6709999999999994</v>
      </c>
    </row>
    <row r="52" spans="1:10">
      <c r="A52" s="1">
        <v>84</v>
      </c>
      <c r="B52" s="1">
        <v>1.5</v>
      </c>
      <c r="C52" s="1">
        <v>1.3</v>
      </c>
      <c r="D52" s="2">
        <f t="shared" si="0"/>
        <v>1.4</v>
      </c>
      <c r="E52" s="2">
        <f t="shared" si="1"/>
        <v>9.3379999999999992</v>
      </c>
      <c r="F52" s="1">
        <v>136</v>
      </c>
      <c r="G52" s="1">
        <v>1.5</v>
      </c>
      <c r="H52" s="1">
        <v>1.4</v>
      </c>
      <c r="I52" s="2">
        <f t="shared" si="2"/>
        <v>1.45</v>
      </c>
      <c r="J52" s="2">
        <f t="shared" si="3"/>
        <v>9.6715</v>
      </c>
    </row>
    <row r="53" spans="1:10">
      <c r="A53" s="1">
        <v>85</v>
      </c>
      <c r="B53" s="1">
        <v>1.4</v>
      </c>
      <c r="C53" s="1">
        <v>1.2</v>
      </c>
      <c r="D53" s="2">
        <f t="shared" si="0"/>
        <v>1.2999999999999998</v>
      </c>
      <c r="E53" s="2">
        <f t="shared" si="1"/>
        <v>8.6709999999999994</v>
      </c>
      <c r="F53" s="1">
        <v>137</v>
      </c>
      <c r="G53" s="1">
        <v>1.1000000000000001</v>
      </c>
      <c r="H53" s="1">
        <v>1.1000000000000001</v>
      </c>
      <c r="I53" s="2">
        <f t="shared" si="2"/>
        <v>1.1000000000000001</v>
      </c>
      <c r="J53" s="2">
        <f t="shared" si="3"/>
        <v>7.3370000000000006</v>
      </c>
    </row>
    <row r="54" spans="1:10">
      <c r="A54" s="1">
        <v>86</v>
      </c>
      <c r="B54" s="1">
        <v>1.7</v>
      </c>
      <c r="C54" s="1">
        <v>1.6</v>
      </c>
      <c r="D54" s="2">
        <f t="shared" si="0"/>
        <v>1.65</v>
      </c>
      <c r="E54" s="2">
        <f t="shared" si="1"/>
        <v>11.0055</v>
      </c>
      <c r="F54" s="1">
        <v>138</v>
      </c>
      <c r="G54" s="1">
        <v>1.3</v>
      </c>
      <c r="H54" s="1">
        <v>1.1000000000000001</v>
      </c>
      <c r="I54" s="2">
        <f t="shared" si="2"/>
        <v>1.2000000000000002</v>
      </c>
      <c r="J54" s="2">
        <f t="shared" si="3"/>
        <v>8.0040000000000013</v>
      </c>
    </row>
    <row r="55" spans="1:10">
      <c r="A55" s="1">
        <v>87</v>
      </c>
      <c r="B55" s="1">
        <v>1.8</v>
      </c>
      <c r="C55" s="1">
        <v>1.1000000000000001</v>
      </c>
      <c r="D55" s="2">
        <f t="shared" si="0"/>
        <v>1.4500000000000002</v>
      </c>
      <c r="E55" s="2">
        <f t="shared" si="1"/>
        <v>9.6715000000000018</v>
      </c>
      <c r="F55" s="1">
        <v>139</v>
      </c>
      <c r="G55" s="1">
        <v>1.2</v>
      </c>
      <c r="H55" s="1">
        <v>1.2</v>
      </c>
      <c r="I55" s="2">
        <f t="shared" si="2"/>
        <v>1.2</v>
      </c>
      <c r="J55" s="2">
        <f t="shared" si="3"/>
        <v>8.0039999999999996</v>
      </c>
    </row>
    <row r="56" spans="1:10">
      <c r="A56" s="1">
        <v>88</v>
      </c>
      <c r="B56" s="1">
        <v>1.1000000000000001</v>
      </c>
      <c r="C56" s="1">
        <v>1</v>
      </c>
      <c r="D56" s="2">
        <f t="shared" si="0"/>
        <v>1.05</v>
      </c>
      <c r="E56" s="2">
        <f t="shared" si="1"/>
        <v>7.0034999999999998</v>
      </c>
      <c r="F56" s="1">
        <v>140</v>
      </c>
      <c r="G56" s="1">
        <v>1.1000000000000001</v>
      </c>
      <c r="H56" s="1">
        <v>1.1000000000000001</v>
      </c>
      <c r="I56" s="2">
        <f t="shared" si="2"/>
        <v>1.1000000000000001</v>
      </c>
      <c r="J56" s="2">
        <f t="shared" si="3"/>
        <v>7.3370000000000006</v>
      </c>
    </row>
    <row r="57" spans="1:10">
      <c r="A57" s="1">
        <v>89</v>
      </c>
      <c r="B57" s="1">
        <v>1.7</v>
      </c>
      <c r="C57" s="1">
        <v>1.5</v>
      </c>
      <c r="D57" s="2">
        <f t="shared" si="0"/>
        <v>1.6</v>
      </c>
      <c r="E57" s="2">
        <f t="shared" si="1"/>
        <v>10.672000000000001</v>
      </c>
      <c r="F57" s="1">
        <v>141</v>
      </c>
      <c r="G57" s="1">
        <v>1.2</v>
      </c>
      <c r="H57" s="1">
        <v>1.1000000000000001</v>
      </c>
      <c r="I57" s="2">
        <f t="shared" si="2"/>
        <v>1.1499999999999999</v>
      </c>
      <c r="J57" s="2">
        <f t="shared" si="3"/>
        <v>7.6704999999999997</v>
      </c>
    </row>
    <row r="58" spans="1:10">
      <c r="A58" s="1">
        <v>90</v>
      </c>
      <c r="B58" s="1">
        <v>1.8</v>
      </c>
      <c r="C58" s="1">
        <v>1.8</v>
      </c>
      <c r="D58" s="2">
        <f t="shared" si="0"/>
        <v>1.8</v>
      </c>
      <c r="E58" s="2">
        <f t="shared" si="1"/>
        <v>12.006</v>
      </c>
      <c r="F58" s="1">
        <v>142</v>
      </c>
      <c r="G58" s="1">
        <v>1.3</v>
      </c>
      <c r="H58" s="1">
        <v>1.2</v>
      </c>
      <c r="I58" s="2">
        <f t="shared" si="2"/>
        <v>1.25</v>
      </c>
      <c r="J58" s="2">
        <f t="shared" si="3"/>
        <v>8.3375000000000004</v>
      </c>
    </row>
    <row r="59" spans="1:10">
      <c r="A59" s="1">
        <v>91</v>
      </c>
      <c r="B59" s="1">
        <v>1.9</v>
      </c>
      <c r="C59" s="1">
        <v>1.7</v>
      </c>
      <c r="D59" s="2">
        <f t="shared" si="0"/>
        <v>1.7999999999999998</v>
      </c>
      <c r="E59" s="2">
        <f t="shared" si="1"/>
        <v>12.005999999999998</v>
      </c>
      <c r="F59" s="1">
        <v>143</v>
      </c>
      <c r="G59" s="1">
        <v>1.3</v>
      </c>
      <c r="H59" s="1">
        <v>1.2</v>
      </c>
      <c r="I59" s="2">
        <f t="shared" si="2"/>
        <v>1.25</v>
      </c>
      <c r="J59" s="2">
        <f t="shared" si="3"/>
        <v>8.3375000000000004</v>
      </c>
    </row>
    <row r="60" spans="1:10">
      <c r="A60" s="1">
        <v>92</v>
      </c>
      <c r="B60" s="1">
        <v>1.5</v>
      </c>
      <c r="C60" s="1">
        <v>1.2</v>
      </c>
      <c r="D60" s="2">
        <f t="shared" si="0"/>
        <v>1.35</v>
      </c>
      <c r="E60" s="2">
        <f t="shared" si="1"/>
        <v>9.0045000000000002</v>
      </c>
      <c r="F60" s="1">
        <v>144</v>
      </c>
      <c r="G60" s="1">
        <v>1.9</v>
      </c>
      <c r="H60" s="1">
        <v>1.2</v>
      </c>
      <c r="I60" s="2">
        <f t="shared" si="2"/>
        <v>1.5499999999999998</v>
      </c>
      <c r="J60" s="2">
        <f t="shared" si="3"/>
        <v>10.338499999999998</v>
      </c>
    </row>
    <row r="61" spans="1:10">
      <c r="A61" s="1">
        <v>93</v>
      </c>
      <c r="B61" s="1">
        <v>1.3</v>
      </c>
      <c r="C61" s="1">
        <v>1.2</v>
      </c>
      <c r="D61" s="2">
        <f t="shared" si="0"/>
        <v>1.25</v>
      </c>
      <c r="E61" s="2">
        <f t="shared" si="1"/>
        <v>8.3375000000000004</v>
      </c>
      <c r="F61" s="1">
        <v>145</v>
      </c>
      <c r="G61" s="1">
        <v>1.3</v>
      </c>
      <c r="H61" s="1">
        <v>1.2</v>
      </c>
      <c r="I61" s="2">
        <f t="shared" si="2"/>
        <v>1.25</v>
      </c>
      <c r="J61" s="2">
        <f t="shared" si="3"/>
        <v>8.3375000000000004</v>
      </c>
    </row>
    <row r="62" spans="1:10">
      <c r="A62" s="1">
        <v>94</v>
      </c>
      <c r="B62" s="1">
        <v>1.4</v>
      </c>
      <c r="C62" s="1">
        <v>1.2</v>
      </c>
      <c r="D62" s="2">
        <f t="shared" si="0"/>
        <v>1.2999999999999998</v>
      </c>
      <c r="E62" s="2">
        <f t="shared" si="1"/>
        <v>8.6709999999999994</v>
      </c>
      <c r="F62" s="1">
        <v>146</v>
      </c>
      <c r="G62" s="1">
        <v>1.9</v>
      </c>
      <c r="H62" s="1">
        <v>1.7</v>
      </c>
      <c r="I62" s="2">
        <f t="shared" si="2"/>
        <v>1.7999999999999998</v>
      </c>
      <c r="J62" s="2">
        <f t="shared" si="3"/>
        <v>12.005999999999998</v>
      </c>
    </row>
    <row r="63" spans="1:10">
      <c r="A63" s="1">
        <v>95</v>
      </c>
      <c r="B63" s="1">
        <v>1.3</v>
      </c>
      <c r="C63" s="1">
        <v>1.2</v>
      </c>
      <c r="D63" s="2">
        <f t="shared" si="0"/>
        <v>1.25</v>
      </c>
      <c r="E63" s="2">
        <f t="shared" si="1"/>
        <v>8.3375000000000004</v>
      </c>
      <c r="F63" s="1">
        <v>147</v>
      </c>
      <c r="G63" s="1">
        <v>1</v>
      </c>
      <c r="H63" s="1">
        <v>1</v>
      </c>
      <c r="I63" s="2">
        <f t="shared" si="2"/>
        <v>1</v>
      </c>
      <c r="J63" s="2">
        <f t="shared" si="3"/>
        <v>6.67</v>
      </c>
    </row>
    <row r="64" spans="1:10">
      <c r="A64" s="1">
        <v>96</v>
      </c>
      <c r="B64" s="1">
        <v>1.4</v>
      </c>
      <c r="C64" s="1">
        <v>1.3</v>
      </c>
      <c r="D64" s="2">
        <f t="shared" si="0"/>
        <v>1.35</v>
      </c>
      <c r="E64" s="2">
        <f t="shared" si="1"/>
        <v>9.0045000000000002</v>
      </c>
      <c r="F64" s="1">
        <v>148</v>
      </c>
      <c r="G64" s="1">
        <v>1.3</v>
      </c>
      <c r="H64" s="1">
        <v>1.1000000000000001</v>
      </c>
      <c r="I64" s="2">
        <f t="shared" si="2"/>
        <v>1.2000000000000002</v>
      </c>
      <c r="J64" s="2">
        <f t="shared" si="3"/>
        <v>8.0040000000000013</v>
      </c>
    </row>
    <row r="65" spans="1:10">
      <c r="A65" s="1">
        <v>97</v>
      </c>
      <c r="B65" s="1">
        <v>1.2</v>
      </c>
      <c r="C65" s="1">
        <v>1.2</v>
      </c>
      <c r="D65" s="2">
        <f t="shared" si="0"/>
        <v>1.2</v>
      </c>
      <c r="E65" s="2">
        <f t="shared" si="1"/>
        <v>8.0039999999999996</v>
      </c>
      <c r="F65" s="1">
        <v>149</v>
      </c>
      <c r="G65" s="1">
        <v>1.5</v>
      </c>
      <c r="H65" s="1">
        <v>1</v>
      </c>
      <c r="I65" s="2">
        <f t="shared" si="2"/>
        <v>1.25</v>
      </c>
      <c r="J65" s="2">
        <f t="shared" si="3"/>
        <v>8.3375000000000004</v>
      </c>
    </row>
    <row r="66" spans="1:10">
      <c r="A66" s="1">
        <v>98</v>
      </c>
      <c r="B66" s="1">
        <v>1.5</v>
      </c>
      <c r="C66" s="1">
        <v>1.4</v>
      </c>
      <c r="D66" s="2">
        <f t="shared" si="0"/>
        <v>1.45</v>
      </c>
      <c r="E66" s="2">
        <f t="shared" si="1"/>
        <v>9.6715</v>
      </c>
      <c r="F66" s="1">
        <v>150</v>
      </c>
      <c r="G66" s="1">
        <v>1.4</v>
      </c>
      <c r="H66" s="1">
        <v>1.1000000000000001</v>
      </c>
      <c r="I66" s="2">
        <f t="shared" si="2"/>
        <v>1.25</v>
      </c>
      <c r="J66" s="2">
        <f t="shared" si="3"/>
        <v>8.3375000000000004</v>
      </c>
    </row>
    <row r="67" spans="1:10">
      <c r="A67" s="1">
        <v>99</v>
      </c>
      <c r="B67" s="1">
        <v>1.3</v>
      </c>
      <c r="C67" s="1">
        <v>1.2</v>
      </c>
      <c r="D67" s="2">
        <f t="shared" si="0"/>
        <v>1.25</v>
      </c>
      <c r="E67" s="2">
        <f t="shared" si="1"/>
        <v>8.3375000000000004</v>
      </c>
      <c r="F67" s="1">
        <v>151</v>
      </c>
      <c r="G67" s="1">
        <v>1.6</v>
      </c>
      <c r="H67" s="1">
        <v>1.6</v>
      </c>
      <c r="I67" s="2">
        <f t="shared" si="2"/>
        <v>1.6</v>
      </c>
      <c r="J67" s="2">
        <f t="shared" si="3"/>
        <v>10.672000000000001</v>
      </c>
    </row>
    <row r="68" spans="1:10">
      <c r="A68" s="1">
        <v>100</v>
      </c>
      <c r="B68" s="1">
        <v>1.7</v>
      </c>
      <c r="C68" s="1">
        <v>1.7</v>
      </c>
      <c r="D68" s="2">
        <f t="shared" si="0"/>
        <v>1.7</v>
      </c>
      <c r="E68" s="2">
        <f t="shared" si="1"/>
        <v>11.339</v>
      </c>
      <c r="F68" s="1">
        <v>152</v>
      </c>
      <c r="G68" s="1">
        <v>1.3</v>
      </c>
      <c r="H68" s="1">
        <v>1.2</v>
      </c>
      <c r="I68" s="2">
        <f t="shared" si="2"/>
        <v>1.25</v>
      </c>
      <c r="J68" s="2">
        <f t="shared" si="3"/>
        <v>8.3375000000000004</v>
      </c>
    </row>
    <row r="69" spans="1:10">
      <c r="A69" s="1">
        <v>101</v>
      </c>
      <c r="B69" s="1">
        <v>1.5</v>
      </c>
      <c r="C69" s="1">
        <v>1.4</v>
      </c>
      <c r="D69" s="2">
        <f t="shared" si="0"/>
        <v>1.45</v>
      </c>
      <c r="E69" s="2">
        <f t="shared" si="1"/>
        <v>9.6715</v>
      </c>
      <c r="F69" s="1">
        <v>153</v>
      </c>
      <c r="G69" s="1">
        <v>1.6</v>
      </c>
      <c r="H69" s="1">
        <v>1.4</v>
      </c>
      <c r="I69" s="2">
        <f t="shared" si="2"/>
        <v>1.5</v>
      </c>
      <c r="J69" s="2">
        <f t="shared" si="3"/>
        <v>10.004999999999999</v>
      </c>
    </row>
    <row r="70" spans="1:10">
      <c r="A70" s="1">
        <v>102</v>
      </c>
      <c r="B70" s="1">
        <v>1.3</v>
      </c>
      <c r="C70" s="1">
        <v>1.3</v>
      </c>
      <c r="D70" s="2">
        <f t="shared" si="0"/>
        <v>1.3</v>
      </c>
      <c r="E70" s="2">
        <f t="shared" si="1"/>
        <v>8.6709999999999994</v>
      </c>
      <c r="F70" s="1">
        <v>154</v>
      </c>
      <c r="G70" s="1">
        <v>1.3</v>
      </c>
      <c r="H70" s="1">
        <v>1.3</v>
      </c>
      <c r="I70" s="2">
        <f t="shared" si="2"/>
        <v>1.3</v>
      </c>
      <c r="J70" s="2">
        <f t="shared" si="3"/>
        <v>8.6709999999999994</v>
      </c>
    </row>
    <row r="71" spans="1:10">
      <c r="A71" s="1">
        <v>103</v>
      </c>
      <c r="B71" s="1">
        <v>2.1</v>
      </c>
      <c r="C71" s="1">
        <v>2.1</v>
      </c>
      <c r="D71" s="2">
        <f t="shared" si="0"/>
        <v>2.1</v>
      </c>
      <c r="E71" s="2">
        <f t="shared" si="1"/>
        <v>14.007</v>
      </c>
      <c r="F71" s="1">
        <v>155</v>
      </c>
      <c r="G71" s="1">
        <v>1.4</v>
      </c>
      <c r="H71" s="1">
        <v>1.1000000000000001</v>
      </c>
      <c r="I71" s="2">
        <f t="shared" si="2"/>
        <v>1.25</v>
      </c>
      <c r="J71" s="2">
        <f t="shared" si="3"/>
        <v>8.3375000000000004</v>
      </c>
    </row>
    <row r="72" spans="1:10">
      <c r="A72" s="1">
        <v>104</v>
      </c>
      <c r="B72" s="1">
        <v>2.1</v>
      </c>
      <c r="C72" s="1">
        <v>2</v>
      </c>
      <c r="D72" s="2">
        <f t="shared" si="0"/>
        <v>2.0499999999999998</v>
      </c>
      <c r="E72" s="2">
        <f t="shared" si="1"/>
        <v>13.673499999999999</v>
      </c>
      <c r="F72" s="1">
        <v>156</v>
      </c>
      <c r="G72" s="1">
        <v>1.2</v>
      </c>
      <c r="H72" s="1">
        <v>1.2</v>
      </c>
      <c r="I72" s="2">
        <f t="shared" si="2"/>
        <v>1.2</v>
      </c>
      <c r="J72" s="2">
        <f t="shared" si="3"/>
        <v>8.0039999999999996</v>
      </c>
    </row>
    <row r="73" spans="1:10">
      <c r="A73" s="1">
        <v>105</v>
      </c>
      <c r="B73" s="1">
        <v>2</v>
      </c>
      <c r="C73" s="1">
        <v>1.7</v>
      </c>
      <c r="D73" s="2">
        <f t="shared" si="0"/>
        <v>1.85</v>
      </c>
      <c r="E73" s="2">
        <f t="shared" si="1"/>
        <v>12.339500000000001</v>
      </c>
      <c r="F73" s="1">
        <v>157</v>
      </c>
      <c r="G73" s="1">
        <v>1.2</v>
      </c>
      <c r="H73" s="1">
        <v>1.1000000000000001</v>
      </c>
      <c r="I73" s="2">
        <f t="shared" si="2"/>
        <v>1.1499999999999999</v>
      </c>
      <c r="J73" s="2">
        <f t="shared" si="3"/>
        <v>7.6704999999999997</v>
      </c>
    </row>
    <row r="74" spans="1:10">
      <c r="A74" s="1">
        <v>106</v>
      </c>
      <c r="B74" s="1">
        <v>1.6</v>
      </c>
      <c r="C74" s="1">
        <v>1.5</v>
      </c>
      <c r="D74" s="2">
        <f t="shared" si="0"/>
        <v>1.55</v>
      </c>
      <c r="E74" s="2">
        <f t="shared" si="1"/>
        <v>10.3385</v>
      </c>
      <c r="F74" s="1">
        <v>158</v>
      </c>
      <c r="G74" s="1">
        <v>1.3</v>
      </c>
      <c r="H74" s="1">
        <v>1.2</v>
      </c>
      <c r="I74" s="2">
        <f t="shared" si="2"/>
        <v>1.25</v>
      </c>
      <c r="J74" s="2">
        <f t="shared" si="3"/>
        <v>8.3375000000000004</v>
      </c>
    </row>
    <row r="75" spans="1:10">
      <c r="A75" s="1">
        <v>107</v>
      </c>
      <c r="B75" s="1">
        <v>1.8</v>
      </c>
      <c r="C75" s="1">
        <v>1.5</v>
      </c>
      <c r="D75" s="2">
        <f t="shared" ref="D75:D109" si="4">(B75+C75)/2</f>
        <v>1.65</v>
      </c>
      <c r="E75" s="2">
        <f t="shared" ref="E75:E109" si="5">D75*6.67</f>
        <v>11.0055</v>
      </c>
      <c r="F75" s="1">
        <v>159</v>
      </c>
      <c r="G75" s="1">
        <v>1.1000000000000001</v>
      </c>
      <c r="H75" s="1">
        <v>1.1000000000000001</v>
      </c>
      <c r="I75" s="2">
        <f t="shared" ref="I75:I109" si="6">(G75+H75)/2</f>
        <v>1.1000000000000001</v>
      </c>
      <c r="J75" s="2">
        <f t="shared" ref="J75:J109" si="7">I75*6.67</f>
        <v>7.3370000000000006</v>
      </c>
    </row>
    <row r="76" spans="1:10">
      <c r="A76" s="1">
        <v>108</v>
      </c>
      <c r="B76" s="1">
        <v>1.1000000000000001</v>
      </c>
      <c r="C76" s="1">
        <v>1</v>
      </c>
      <c r="D76" s="2">
        <f t="shared" si="4"/>
        <v>1.05</v>
      </c>
      <c r="E76" s="2">
        <f t="shared" si="5"/>
        <v>7.0034999999999998</v>
      </c>
      <c r="F76" s="1">
        <v>160</v>
      </c>
      <c r="G76" s="1">
        <v>1.3</v>
      </c>
      <c r="H76" s="1">
        <v>1.1000000000000001</v>
      </c>
      <c r="I76" s="2">
        <f t="shared" si="6"/>
        <v>1.2000000000000002</v>
      </c>
      <c r="J76" s="2">
        <f t="shared" si="7"/>
        <v>8.0040000000000013</v>
      </c>
    </row>
    <row r="77" spans="1:10">
      <c r="A77" s="1">
        <v>109</v>
      </c>
      <c r="B77" s="1">
        <v>1.5</v>
      </c>
      <c r="C77" s="1">
        <v>1.3</v>
      </c>
      <c r="D77" s="2">
        <f t="shared" si="4"/>
        <v>1.4</v>
      </c>
      <c r="E77" s="2">
        <f t="shared" si="5"/>
        <v>9.3379999999999992</v>
      </c>
      <c r="F77" s="1">
        <v>161</v>
      </c>
      <c r="G77" s="1">
        <v>1</v>
      </c>
      <c r="H77" s="1">
        <v>1</v>
      </c>
      <c r="I77" s="2">
        <f t="shared" si="6"/>
        <v>1</v>
      </c>
      <c r="J77" s="2">
        <f t="shared" si="7"/>
        <v>6.67</v>
      </c>
    </row>
    <row r="78" spans="1:10">
      <c r="A78" s="1">
        <v>110</v>
      </c>
      <c r="B78" s="1">
        <v>1.2</v>
      </c>
      <c r="C78" s="1">
        <v>1.2</v>
      </c>
      <c r="D78" s="2">
        <f t="shared" si="4"/>
        <v>1.2</v>
      </c>
      <c r="E78" s="2">
        <f t="shared" si="5"/>
        <v>8.0039999999999996</v>
      </c>
      <c r="F78" s="1">
        <v>162</v>
      </c>
      <c r="G78" s="1">
        <v>1.1000000000000001</v>
      </c>
      <c r="H78" s="1">
        <v>1</v>
      </c>
      <c r="I78" s="2">
        <f t="shared" si="6"/>
        <v>1.05</v>
      </c>
      <c r="J78" s="2">
        <f t="shared" si="7"/>
        <v>7.0034999999999998</v>
      </c>
    </row>
    <row r="79" spans="1:10">
      <c r="A79" s="1">
        <v>111</v>
      </c>
      <c r="B79" s="1">
        <v>1.4</v>
      </c>
      <c r="C79" s="1">
        <v>1.3</v>
      </c>
      <c r="D79" s="2">
        <f t="shared" si="4"/>
        <v>1.35</v>
      </c>
      <c r="E79" s="2">
        <f t="shared" si="5"/>
        <v>9.0045000000000002</v>
      </c>
      <c r="F79" s="1">
        <v>163</v>
      </c>
      <c r="G79" s="1">
        <v>1.3</v>
      </c>
      <c r="H79" s="1">
        <v>1.1000000000000001</v>
      </c>
      <c r="I79" s="2">
        <f t="shared" si="6"/>
        <v>1.2000000000000002</v>
      </c>
      <c r="J79" s="2">
        <f t="shared" si="7"/>
        <v>8.0040000000000013</v>
      </c>
    </row>
    <row r="80" spans="1:10">
      <c r="A80" s="1">
        <v>112</v>
      </c>
      <c r="B80" s="1">
        <v>1.2</v>
      </c>
      <c r="C80" s="1">
        <v>1.1000000000000001</v>
      </c>
      <c r="D80" s="2">
        <f t="shared" si="4"/>
        <v>1.1499999999999999</v>
      </c>
      <c r="E80" s="2">
        <f t="shared" si="5"/>
        <v>7.6704999999999997</v>
      </c>
      <c r="F80" s="1">
        <v>164</v>
      </c>
      <c r="G80" s="1">
        <v>1.5</v>
      </c>
      <c r="H80" s="1">
        <v>1.5</v>
      </c>
      <c r="I80" s="2">
        <f t="shared" si="6"/>
        <v>1.5</v>
      </c>
      <c r="J80" s="2">
        <f t="shared" si="7"/>
        <v>10.004999999999999</v>
      </c>
    </row>
    <row r="81" spans="1:10">
      <c r="A81" s="1">
        <v>113</v>
      </c>
      <c r="B81" s="1">
        <v>1.4</v>
      </c>
      <c r="C81" s="1">
        <v>1.3</v>
      </c>
      <c r="D81" s="2">
        <f t="shared" si="4"/>
        <v>1.35</v>
      </c>
      <c r="E81" s="2">
        <f t="shared" si="5"/>
        <v>9.0045000000000002</v>
      </c>
      <c r="F81" s="1">
        <v>165</v>
      </c>
      <c r="G81" s="1">
        <v>1.7</v>
      </c>
      <c r="H81" s="1">
        <v>1.7</v>
      </c>
      <c r="I81" s="2">
        <f t="shared" si="6"/>
        <v>1.7</v>
      </c>
      <c r="J81" s="2">
        <f t="shared" si="7"/>
        <v>11.339</v>
      </c>
    </row>
    <row r="82" spans="1:10">
      <c r="A82" s="1">
        <v>114</v>
      </c>
      <c r="B82" s="1">
        <v>1.1000000000000001</v>
      </c>
      <c r="C82" s="1">
        <v>1.1000000000000001</v>
      </c>
      <c r="D82" s="2">
        <f t="shared" si="4"/>
        <v>1.1000000000000001</v>
      </c>
      <c r="E82" s="2">
        <f t="shared" si="5"/>
        <v>7.3370000000000006</v>
      </c>
      <c r="F82" s="1">
        <v>166</v>
      </c>
      <c r="G82" s="1">
        <v>1.7</v>
      </c>
      <c r="H82" s="1">
        <v>1.3</v>
      </c>
      <c r="I82" s="2">
        <f t="shared" si="6"/>
        <v>1.5</v>
      </c>
      <c r="J82" s="2">
        <f t="shared" si="7"/>
        <v>10.004999999999999</v>
      </c>
    </row>
    <row r="83" spans="1:10">
      <c r="A83" s="1">
        <v>115</v>
      </c>
      <c r="B83" s="1">
        <v>1.1000000000000001</v>
      </c>
      <c r="C83" s="1">
        <v>1</v>
      </c>
      <c r="D83" s="2">
        <f t="shared" si="4"/>
        <v>1.05</v>
      </c>
      <c r="E83" s="2">
        <f t="shared" si="5"/>
        <v>7.0034999999999998</v>
      </c>
      <c r="F83" s="1">
        <v>167</v>
      </c>
      <c r="G83" s="12">
        <v>1.1000000000000001</v>
      </c>
      <c r="H83" s="12">
        <v>1.1000000000000001</v>
      </c>
      <c r="I83" s="2">
        <f t="shared" si="6"/>
        <v>1.1000000000000001</v>
      </c>
      <c r="J83" s="2">
        <f t="shared" si="7"/>
        <v>7.3370000000000006</v>
      </c>
    </row>
    <row r="84" spans="1:10">
      <c r="A84" s="1">
        <v>116</v>
      </c>
      <c r="B84" s="1">
        <v>1.3</v>
      </c>
      <c r="C84" s="1">
        <v>1.2</v>
      </c>
      <c r="D84" s="2">
        <f t="shared" si="4"/>
        <v>1.25</v>
      </c>
      <c r="E84" s="2">
        <f t="shared" si="5"/>
        <v>8.3375000000000004</v>
      </c>
      <c r="F84" s="1">
        <v>168</v>
      </c>
      <c r="G84" s="1">
        <v>1.2</v>
      </c>
      <c r="H84" s="1">
        <v>1.1000000000000001</v>
      </c>
      <c r="I84" s="2">
        <f t="shared" si="6"/>
        <v>1.1499999999999999</v>
      </c>
      <c r="J84" s="2">
        <f t="shared" si="7"/>
        <v>7.6704999999999997</v>
      </c>
    </row>
    <row r="85" spans="1:10">
      <c r="A85" s="1">
        <v>117</v>
      </c>
      <c r="B85" s="1">
        <v>1.3</v>
      </c>
      <c r="C85" s="1">
        <v>1.2</v>
      </c>
      <c r="D85" s="2">
        <f t="shared" si="4"/>
        <v>1.25</v>
      </c>
      <c r="E85" s="2">
        <f t="shared" si="5"/>
        <v>8.3375000000000004</v>
      </c>
      <c r="F85" s="1">
        <v>169</v>
      </c>
      <c r="G85" s="1">
        <v>1.8</v>
      </c>
      <c r="H85" s="1">
        <v>1.5</v>
      </c>
      <c r="I85" s="2">
        <f t="shared" si="6"/>
        <v>1.65</v>
      </c>
      <c r="J85" s="2">
        <f t="shared" si="7"/>
        <v>11.0055</v>
      </c>
    </row>
    <row r="86" spans="1:10">
      <c r="A86" s="1">
        <v>118</v>
      </c>
      <c r="B86" s="1">
        <v>1.7</v>
      </c>
      <c r="C86" s="1">
        <v>1.6</v>
      </c>
      <c r="D86" s="2">
        <f t="shared" si="4"/>
        <v>1.65</v>
      </c>
      <c r="E86" s="2">
        <f t="shared" si="5"/>
        <v>11.0055</v>
      </c>
      <c r="F86" s="1">
        <v>170</v>
      </c>
      <c r="G86" s="1">
        <v>1.3</v>
      </c>
      <c r="H86" s="1">
        <v>1.1000000000000001</v>
      </c>
      <c r="I86" s="2">
        <f t="shared" si="6"/>
        <v>1.2000000000000002</v>
      </c>
      <c r="J86" s="2">
        <f t="shared" si="7"/>
        <v>8.0040000000000013</v>
      </c>
    </row>
    <row r="87" spans="1:10">
      <c r="A87" s="1">
        <v>119</v>
      </c>
      <c r="B87" s="1">
        <v>1.7</v>
      </c>
      <c r="C87" s="1">
        <v>1.7</v>
      </c>
      <c r="D87" s="2">
        <f t="shared" si="4"/>
        <v>1.7</v>
      </c>
      <c r="E87" s="2">
        <f t="shared" si="5"/>
        <v>11.339</v>
      </c>
      <c r="F87" s="1">
        <v>171</v>
      </c>
      <c r="G87" s="1">
        <v>1.9</v>
      </c>
      <c r="H87" s="1">
        <v>1.9</v>
      </c>
      <c r="I87" s="2">
        <f t="shared" si="6"/>
        <v>1.9</v>
      </c>
      <c r="J87" s="2">
        <f t="shared" si="7"/>
        <v>12.673</v>
      </c>
    </row>
    <row r="88" spans="1:10">
      <c r="A88" s="1">
        <v>120</v>
      </c>
      <c r="B88" s="1">
        <v>2</v>
      </c>
      <c r="C88" s="1">
        <v>2</v>
      </c>
      <c r="D88" s="2">
        <f t="shared" si="4"/>
        <v>2</v>
      </c>
      <c r="E88" s="2">
        <f t="shared" si="5"/>
        <v>13.34</v>
      </c>
      <c r="F88" s="1">
        <v>172</v>
      </c>
      <c r="G88" s="1">
        <v>1.2</v>
      </c>
      <c r="H88" s="1">
        <v>1.2</v>
      </c>
      <c r="I88" s="2">
        <f t="shared" si="6"/>
        <v>1.2</v>
      </c>
      <c r="J88" s="2">
        <f t="shared" si="7"/>
        <v>8.0039999999999996</v>
      </c>
    </row>
    <row r="89" spans="1:10">
      <c r="A89" s="1">
        <v>121</v>
      </c>
      <c r="B89" s="1">
        <v>2.5</v>
      </c>
      <c r="C89" s="1">
        <v>2.1</v>
      </c>
      <c r="D89" s="2">
        <f t="shared" si="4"/>
        <v>2.2999999999999998</v>
      </c>
      <c r="E89" s="2">
        <f t="shared" si="5"/>
        <v>15.340999999999999</v>
      </c>
      <c r="F89" s="1">
        <v>173</v>
      </c>
      <c r="G89" s="1">
        <v>1.3</v>
      </c>
      <c r="H89" s="1">
        <v>1.3</v>
      </c>
      <c r="I89" s="2">
        <f t="shared" si="6"/>
        <v>1.3</v>
      </c>
      <c r="J89" s="2">
        <f t="shared" si="7"/>
        <v>8.6709999999999994</v>
      </c>
    </row>
    <row r="90" spans="1:10">
      <c r="A90" s="1">
        <v>122</v>
      </c>
      <c r="B90" s="1">
        <v>2</v>
      </c>
      <c r="C90" s="1">
        <v>1.9</v>
      </c>
      <c r="D90" s="2">
        <f t="shared" si="4"/>
        <v>1.95</v>
      </c>
      <c r="E90" s="2">
        <f t="shared" si="5"/>
        <v>13.006499999999999</v>
      </c>
      <c r="F90" s="1">
        <v>174</v>
      </c>
      <c r="G90" s="1">
        <v>1.3</v>
      </c>
      <c r="H90" s="1">
        <v>1.2</v>
      </c>
      <c r="I90" s="2">
        <f t="shared" si="6"/>
        <v>1.25</v>
      </c>
      <c r="J90" s="2">
        <f t="shared" si="7"/>
        <v>8.3375000000000004</v>
      </c>
    </row>
    <row r="91" spans="1:10">
      <c r="A91" s="1">
        <v>123</v>
      </c>
      <c r="B91" s="1">
        <v>1.9</v>
      </c>
      <c r="C91" s="1">
        <v>1.9</v>
      </c>
      <c r="D91" s="2">
        <f t="shared" si="4"/>
        <v>1.9</v>
      </c>
      <c r="E91" s="2">
        <f t="shared" si="5"/>
        <v>12.673</v>
      </c>
      <c r="F91" s="1">
        <v>175</v>
      </c>
      <c r="G91" s="1">
        <v>1.3</v>
      </c>
      <c r="H91" s="1">
        <v>1.3</v>
      </c>
      <c r="I91" s="2">
        <f t="shared" si="6"/>
        <v>1.3</v>
      </c>
      <c r="J91" s="2">
        <f t="shared" si="7"/>
        <v>8.6709999999999994</v>
      </c>
    </row>
    <row r="92" spans="1:10">
      <c r="A92" s="1">
        <v>124</v>
      </c>
      <c r="B92" s="1">
        <v>1.1000000000000001</v>
      </c>
      <c r="C92" s="1">
        <v>1.1000000000000001</v>
      </c>
      <c r="D92" s="2">
        <f t="shared" si="4"/>
        <v>1.1000000000000001</v>
      </c>
      <c r="E92" s="2">
        <f t="shared" si="5"/>
        <v>7.3370000000000006</v>
      </c>
      <c r="F92" s="1">
        <v>176</v>
      </c>
      <c r="G92" s="1">
        <v>1.6</v>
      </c>
      <c r="H92" s="1">
        <v>1.4</v>
      </c>
      <c r="I92" s="2">
        <f t="shared" si="6"/>
        <v>1.5</v>
      </c>
      <c r="J92" s="2">
        <f t="shared" si="7"/>
        <v>10.004999999999999</v>
      </c>
    </row>
    <row r="93" spans="1:10">
      <c r="A93" s="1">
        <v>125</v>
      </c>
      <c r="B93" s="1">
        <v>1.3</v>
      </c>
      <c r="C93" s="1">
        <v>1.2</v>
      </c>
      <c r="D93" s="2">
        <f t="shared" si="4"/>
        <v>1.25</v>
      </c>
      <c r="E93" s="2">
        <f t="shared" si="5"/>
        <v>8.3375000000000004</v>
      </c>
      <c r="F93" s="1">
        <v>177</v>
      </c>
      <c r="G93" s="1">
        <v>1.1000000000000001</v>
      </c>
      <c r="H93" s="1">
        <v>1.1000000000000001</v>
      </c>
      <c r="I93" s="2">
        <f t="shared" si="6"/>
        <v>1.1000000000000001</v>
      </c>
      <c r="J93" s="2">
        <f t="shared" si="7"/>
        <v>7.3370000000000006</v>
      </c>
    </row>
    <row r="94" spans="1:10">
      <c r="A94" s="1">
        <v>126</v>
      </c>
      <c r="B94" s="1">
        <v>1.1000000000000001</v>
      </c>
      <c r="C94" s="1">
        <v>1.1000000000000001</v>
      </c>
      <c r="D94" s="2">
        <f t="shared" si="4"/>
        <v>1.1000000000000001</v>
      </c>
      <c r="E94" s="2">
        <f t="shared" si="5"/>
        <v>7.3370000000000006</v>
      </c>
      <c r="F94" s="1">
        <v>178</v>
      </c>
      <c r="G94" s="1">
        <v>1.5</v>
      </c>
      <c r="H94" s="1">
        <v>1.3</v>
      </c>
      <c r="I94" s="2">
        <f t="shared" si="6"/>
        <v>1.4</v>
      </c>
      <c r="J94" s="2">
        <f t="shared" si="7"/>
        <v>9.3379999999999992</v>
      </c>
    </row>
    <row r="95" spans="1:10">
      <c r="A95" s="1">
        <v>127</v>
      </c>
      <c r="B95" s="1">
        <v>1.9</v>
      </c>
      <c r="C95" s="1">
        <v>1.1000000000000001</v>
      </c>
      <c r="D95" s="2">
        <f t="shared" si="4"/>
        <v>1.5</v>
      </c>
      <c r="E95" s="2">
        <f t="shared" si="5"/>
        <v>10.004999999999999</v>
      </c>
      <c r="F95" s="1">
        <v>179</v>
      </c>
      <c r="G95" s="1">
        <v>1.1000000000000001</v>
      </c>
      <c r="H95" s="1">
        <v>1.1000000000000001</v>
      </c>
      <c r="I95" s="2">
        <f t="shared" si="6"/>
        <v>1.1000000000000001</v>
      </c>
      <c r="J95" s="2">
        <f t="shared" si="7"/>
        <v>7.3370000000000006</v>
      </c>
    </row>
    <row r="96" spans="1:10">
      <c r="A96" s="1">
        <v>128</v>
      </c>
      <c r="B96" s="1">
        <v>1.3</v>
      </c>
      <c r="C96" s="1">
        <v>1.3</v>
      </c>
      <c r="D96" s="2">
        <f t="shared" si="4"/>
        <v>1.3</v>
      </c>
      <c r="E96" s="2">
        <f t="shared" si="5"/>
        <v>8.6709999999999994</v>
      </c>
      <c r="F96" s="1">
        <v>180</v>
      </c>
      <c r="G96" s="1">
        <v>1.3</v>
      </c>
      <c r="H96" s="1">
        <v>1</v>
      </c>
      <c r="I96" s="2">
        <f t="shared" si="6"/>
        <v>1.1499999999999999</v>
      </c>
      <c r="J96" s="2">
        <f t="shared" si="7"/>
        <v>7.6704999999999997</v>
      </c>
    </row>
    <row r="97" spans="1:10">
      <c r="A97" s="1">
        <v>129</v>
      </c>
      <c r="B97" s="1">
        <v>1.5</v>
      </c>
      <c r="C97" s="1">
        <v>1.4</v>
      </c>
      <c r="D97" s="2">
        <f t="shared" si="4"/>
        <v>1.45</v>
      </c>
      <c r="E97" s="2">
        <f t="shared" si="5"/>
        <v>9.6715</v>
      </c>
      <c r="F97" s="1">
        <v>181</v>
      </c>
      <c r="G97" s="1">
        <v>1.3</v>
      </c>
      <c r="H97" s="1">
        <v>1.3</v>
      </c>
      <c r="I97" s="2">
        <f t="shared" si="6"/>
        <v>1.3</v>
      </c>
      <c r="J97" s="2">
        <f t="shared" si="7"/>
        <v>8.6709999999999994</v>
      </c>
    </row>
    <row r="98" spans="1:10">
      <c r="A98" s="1">
        <v>130</v>
      </c>
      <c r="B98" s="1">
        <v>1.2</v>
      </c>
      <c r="C98" s="1">
        <v>1.1000000000000001</v>
      </c>
      <c r="D98" s="2">
        <f t="shared" si="4"/>
        <v>1.1499999999999999</v>
      </c>
      <c r="E98" s="2">
        <f t="shared" si="5"/>
        <v>7.6704999999999997</v>
      </c>
      <c r="F98" s="1">
        <v>182</v>
      </c>
      <c r="G98" s="1">
        <v>1.3</v>
      </c>
      <c r="H98" s="1">
        <v>1.3</v>
      </c>
      <c r="I98" s="2">
        <f t="shared" si="6"/>
        <v>1.3</v>
      </c>
      <c r="J98" s="2">
        <f t="shared" si="7"/>
        <v>8.6709999999999994</v>
      </c>
    </row>
    <row r="99" spans="1:10">
      <c r="A99" s="1">
        <v>131</v>
      </c>
      <c r="B99" s="1">
        <v>1.2</v>
      </c>
      <c r="C99" s="1">
        <v>1.1000000000000001</v>
      </c>
      <c r="D99" s="2">
        <f t="shared" si="4"/>
        <v>1.1499999999999999</v>
      </c>
      <c r="E99" s="2">
        <f t="shared" si="5"/>
        <v>7.6704999999999997</v>
      </c>
      <c r="F99" s="1">
        <v>183</v>
      </c>
      <c r="G99" s="1">
        <v>1.3</v>
      </c>
      <c r="H99" s="1">
        <v>1.2</v>
      </c>
      <c r="I99" s="2">
        <f t="shared" si="6"/>
        <v>1.25</v>
      </c>
      <c r="J99" s="2">
        <f t="shared" si="7"/>
        <v>8.3375000000000004</v>
      </c>
    </row>
    <row r="100" spans="1:10">
      <c r="A100" s="1">
        <v>132</v>
      </c>
      <c r="B100" s="1">
        <v>1.3</v>
      </c>
      <c r="C100" s="1">
        <v>1.1000000000000001</v>
      </c>
      <c r="D100" s="2">
        <f t="shared" si="4"/>
        <v>1.2000000000000002</v>
      </c>
      <c r="E100" s="2">
        <f t="shared" si="5"/>
        <v>8.0040000000000013</v>
      </c>
      <c r="F100" s="1">
        <v>184</v>
      </c>
      <c r="G100" s="1">
        <v>1.2</v>
      </c>
      <c r="H100" s="1">
        <v>1.1000000000000001</v>
      </c>
      <c r="I100" s="2">
        <f t="shared" si="6"/>
        <v>1.1499999999999999</v>
      </c>
      <c r="J100" s="2">
        <f t="shared" si="7"/>
        <v>7.6704999999999997</v>
      </c>
    </row>
    <row r="101" spans="1:10">
      <c r="A101" s="1">
        <v>133</v>
      </c>
      <c r="B101" s="1">
        <v>1.2</v>
      </c>
      <c r="C101" s="1">
        <v>1.1000000000000001</v>
      </c>
      <c r="D101" s="2">
        <f t="shared" si="4"/>
        <v>1.1499999999999999</v>
      </c>
      <c r="E101" s="2">
        <f t="shared" si="5"/>
        <v>7.6704999999999997</v>
      </c>
      <c r="F101" s="1">
        <v>185</v>
      </c>
      <c r="G101" s="1">
        <v>1.5</v>
      </c>
      <c r="H101" s="1">
        <v>1.5</v>
      </c>
      <c r="I101" s="2">
        <v>1.3</v>
      </c>
      <c r="J101" s="2">
        <f t="shared" si="7"/>
        <v>8.6709999999999994</v>
      </c>
    </row>
    <row r="102" spans="1:10">
      <c r="A102" s="1">
        <v>134</v>
      </c>
      <c r="B102" s="1">
        <v>1.3</v>
      </c>
      <c r="C102" s="1">
        <v>1.1000000000000001</v>
      </c>
      <c r="D102" s="2">
        <f t="shared" si="4"/>
        <v>1.2000000000000002</v>
      </c>
      <c r="E102" s="2">
        <f t="shared" si="5"/>
        <v>8.0040000000000013</v>
      </c>
      <c r="F102" s="1">
        <v>186</v>
      </c>
      <c r="G102" s="1">
        <v>1.6</v>
      </c>
      <c r="H102" s="1">
        <v>1</v>
      </c>
      <c r="I102" s="2">
        <f t="shared" si="6"/>
        <v>1.3</v>
      </c>
      <c r="J102" s="2">
        <f t="shared" si="7"/>
        <v>8.6709999999999994</v>
      </c>
    </row>
    <row r="103" spans="1:10">
      <c r="A103" s="1">
        <v>187</v>
      </c>
      <c r="B103" s="1">
        <v>1.3</v>
      </c>
      <c r="C103" s="1">
        <v>1.1000000000000001</v>
      </c>
      <c r="D103" s="2">
        <f t="shared" si="4"/>
        <v>1.2000000000000002</v>
      </c>
      <c r="E103" s="2">
        <f t="shared" si="5"/>
        <v>8.0040000000000013</v>
      </c>
      <c r="F103" s="1">
        <v>194</v>
      </c>
      <c r="G103" s="1">
        <v>1.3</v>
      </c>
      <c r="H103" s="1">
        <v>1.2</v>
      </c>
      <c r="I103" s="2">
        <f t="shared" si="6"/>
        <v>1.25</v>
      </c>
      <c r="J103" s="2">
        <f t="shared" si="7"/>
        <v>8.3375000000000004</v>
      </c>
    </row>
    <row r="104" spans="1:10">
      <c r="A104" s="1">
        <v>188</v>
      </c>
      <c r="B104" s="1">
        <v>1.1000000000000001</v>
      </c>
      <c r="C104" s="1">
        <v>1.1000000000000001</v>
      </c>
      <c r="D104" s="2">
        <f t="shared" si="4"/>
        <v>1.1000000000000001</v>
      </c>
      <c r="E104" s="2">
        <f t="shared" si="5"/>
        <v>7.3370000000000006</v>
      </c>
      <c r="F104" s="1">
        <v>195</v>
      </c>
      <c r="G104" s="1">
        <v>1.2</v>
      </c>
      <c r="H104" s="1">
        <v>1.2</v>
      </c>
      <c r="I104" s="2">
        <f t="shared" si="6"/>
        <v>1.2</v>
      </c>
      <c r="J104" s="2">
        <f t="shared" si="7"/>
        <v>8.0039999999999996</v>
      </c>
    </row>
    <row r="105" spans="1:10">
      <c r="A105" s="1">
        <v>189</v>
      </c>
      <c r="B105" s="1">
        <v>1.2</v>
      </c>
      <c r="C105" s="1">
        <v>1.2</v>
      </c>
      <c r="D105" s="2">
        <f t="shared" si="4"/>
        <v>1.2</v>
      </c>
      <c r="E105" s="2">
        <f t="shared" si="5"/>
        <v>8.0039999999999996</v>
      </c>
      <c r="F105" s="1">
        <v>196</v>
      </c>
      <c r="G105" s="1">
        <v>1.5</v>
      </c>
      <c r="H105" s="1">
        <v>1.5</v>
      </c>
      <c r="I105" s="2">
        <f t="shared" si="6"/>
        <v>1.5</v>
      </c>
      <c r="J105" s="2">
        <f t="shared" si="7"/>
        <v>10.004999999999999</v>
      </c>
    </row>
    <row r="106" spans="1:10">
      <c r="A106" s="1">
        <v>190</v>
      </c>
      <c r="B106" s="1">
        <v>1.5</v>
      </c>
      <c r="C106" s="1">
        <v>1.2</v>
      </c>
      <c r="D106" s="2">
        <f t="shared" si="4"/>
        <v>1.35</v>
      </c>
      <c r="E106" s="2">
        <f t="shared" si="5"/>
        <v>9.0045000000000002</v>
      </c>
      <c r="F106" s="1">
        <v>197</v>
      </c>
      <c r="G106" s="1">
        <v>1.5</v>
      </c>
      <c r="H106" s="1">
        <v>1.5</v>
      </c>
      <c r="I106" s="2">
        <f t="shared" si="6"/>
        <v>1.5</v>
      </c>
      <c r="J106" s="2">
        <f t="shared" si="7"/>
        <v>10.004999999999999</v>
      </c>
    </row>
    <row r="107" spans="1:10">
      <c r="A107" s="1">
        <v>191</v>
      </c>
      <c r="B107" s="1">
        <v>1.2</v>
      </c>
      <c r="C107" s="1">
        <v>1</v>
      </c>
      <c r="D107" s="2">
        <f t="shared" si="4"/>
        <v>1.1000000000000001</v>
      </c>
      <c r="E107" s="2">
        <f t="shared" si="5"/>
        <v>7.3370000000000006</v>
      </c>
      <c r="F107" s="1">
        <v>198</v>
      </c>
      <c r="G107" s="1">
        <v>1.1000000000000001</v>
      </c>
      <c r="H107" s="1">
        <v>1.1000000000000001</v>
      </c>
      <c r="I107" s="2">
        <f t="shared" si="6"/>
        <v>1.1000000000000001</v>
      </c>
      <c r="J107" s="2">
        <f t="shared" si="7"/>
        <v>7.3370000000000006</v>
      </c>
    </row>
    <row r="108" spans="1:10">
      <c r="A108" s="1">
        <v>192</v>
      </c>
      <c r="B108" s="1">
        <v>1.2</v>
      </c>
      <c r="C108" s="1">
        <v>1</v>
      </c>
      <c r="D108" s="2">
        <f t="shared" si="4"/>
        <v>1.1000000000000001</v>
      </c>
      <c r="E108" s="2">
        <f t="shared" si="5"/>
        <v>7.3370000000000006</v>
      </c>
      <c r="F108" s="1">
        <v>199</v>
      </c>
      <c r="G108" s="1">
        <v>1.1000000000000001</v>
      </c>
      <c r="H108" s="1">
        <v>1</v>
      </c>
      <c r="I108" s="2">
        <f t="shared" si="6"/>
        <v>1.05</v>
      </c>
      <c r="J108" s="2">
        <f t="shared" si="7"/>
        <v>7.0034999999999998</v>
      </c>
    </row>
    <row r="109" spans="1:10">
      <c r="A109" s="1">
        <v>193</v>
      </c>
      <c r="B109" s="1">
        <v>1.4</v>
      </c>
      <c r="C109" s="1">
        <v>1.3</v>
      </c>
      <c r="D109" s="2">
        <f t="shared" si="4"/>
        <v>1.35</v>
      </c>
      <c r="E109" s="2">
        <f t="shared" si="5"/>
        <v>9.0045000000000002</v>
      </c>
      <c r="F109" s="1">
        <v>200</v>
      </c>
      <c r="G109" s="1">
        <v>1.7</v>
      </c>
      <c r="H109" s="1">
        <v>1.7</v>
      </c>
      <c r="I109" s="2">
        <f t="shared" si="6"/>
        <v>1.7</v>
      </c>
      <c r="J109" s="2">
        <f t="shared" si="7"/>
        <v>11.339</v>
      </c>
    </row>
    <row r="110" spans="1:10">
      <c r="B110" s="18"/>
      <c r="E110" s="18">
        <f>SUM(E10:E109)</f>
        <v>958.47899999999993</v>
      </c>
      <c r="J110" s="18">
        <f>SUM(J10:J109)</f>
        <v>892.44600000000003</v>
      </c>
    </row>
  </sheetData>
  <mergeCells count="13">
    <mergeCell ref="I3:J4"/>
    <mergeCell ref="C4:D4"/>
    <mergeCell ref="E4:F4"/>
    <mergeCell ref="I6:J6"/>
    <mergeCell ref="A6:B6"/>
    <mergeCell ref="C6:D6"/>
    <mergeCell ref="E6:F6"/>
    <mergeCell ref="G6:H6"/>
    <mergeCell ref="A1:J1"/>
    <mergeCell ref="A2:J2"/>
    <mergeCell ref="A3:B4"/>
    <mergeCell ref="C3:F3"/>
    <mergeCell ref="G3:H4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110"/>
  <sheetViews>
    <sheetView topLeftCell="A7" workbookViewId="0">
      <selection activeCell="M8" sqref="M8"/>
    </sheetView>
  </sheetViews>
  <sheetFormatPr defaultRowHeight="15"/>
  <cols>
    <col min="1" max="10" width="8.28515625" customWidth="1"/>
  </cols>
  <sheetData>
    <row r="1" spans="1:16" ht="15.75" thickBot="1">
      <c r="A1" s="48" t="s">
        <v>32</v>
      </c>
      <c r="B1" s="48"/>
      <c r="C1" s="48"/>
      <c r="D1" s="48"/>
      <c r="E1" s="48"/>
      <c r="F1" s="48"/>
      <c r="G1" s="48"/>
      <c r="H1" s="48"/>
      <c r="I1" s="48"/>
      <c r="J1" s="48"/>
    </row>
    <row r="2" spans="1:16" ht="15.75" thickBot="1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  <c r="L2" s="1" t="s">
        <v>38</v>
      </c>
      <c r="M2" s="1">
        <v>1</v>
      </c>
      <c r="O2" t="s">
        <v>49</v>
      </c>
      <c r="P2" t="s">
        <v>50</v>
      </c>
    </row>
    <row r="3" spans="1:16" ht="15.75" customHeight="1" thickBot="1">
      <c r="A3" s="56" t="s">
        <v>1</v>
      </c>
      <c r="B3" s="57"/>
      <c r="C3" s="53" t="s">
        <v>2</v>
      </c>
      <c r="D3" s="54"/>
      <c r="E3" s="54"/>
      <c r="F3" s="55"/>
      <c r="G3" s="60" t="s">
        <v>5</v>
      </c>
      <c r="H3" s="61"/>
      <c r="I3" s="60" t="s">
        <v>6</v>
      </c>
      <c r="J3" s="61"/>
      <c r="L3" s="1" t="s">
        <v>39</v>
      </c>
      <c r="M3" s="1">
        <v>50</v>
      </c>
      <c r="O3">
        <f>B7/(B7+D7+F7+H7+J7)</f>
        <v>1.2999999999999999E-2</v>
      </c>
      <c r="P3">
        <v>0</v>
      </c>
    </row>
    <row r="4" spans="1:16" ht="15.75" thickBot="1">
      <c r="A4" s="58"/>
      <c r="B4" s="59"/>
      <c r="C4" s="49" t="s">
        <v>3</v>
      </c>
      <c r="D4" s="51"/>
      <c r="E4" s="49" t="s">
        <v>4</v>
      </c>
      <c r="F4" s="51"/>
      <c r="G4" s="62"/>
      <c r="H4" s="63"/>
      <c r="I4" s="62"/>
      <c r="J4" s="63"/>
      <c r="L4" s="1" t="s">
        <v>40</v>
      </c>
      <c r="M4" s="1">
        <v>49</v>
      </c>
      <c r="O4">
        <f>D7/(B7+D7+F7+H7+J7)</f>
        <v>1.2999999999999999E-2</v>
      </c>
      <c r="P4">
        <f>O4*LN(O4)</f>
        <v>-5.6456476979767807E-2</v>
      </c>
    </row>
    <row r="5" spans="1:16">
      <c r="A5" s="13" t="s">
        <v>7</v>
      </c>
      <c r="B5" s="14" t="s">
        <v>8</v>
      </c>
      <c r="C5" s="15" t="s">
        <v>7</v>
      </c>
      <c r="D5" s="16" t="s">
        <v>8</v>
      </c>
      <c r="E5" s="14" t="s">
        <v>7</v>
      </c>
      <c r="F5" s="14" t="s">
        <v>8</v>
      </c>
      <c r="G5" s="14" t="s">
        <v>7</v>
      </c>
      <c r="H5" s="14" t="s">
        <v>8</v>
      </c>
      <c r="I5" s="14" t="s">
        <v>7</v>
      </c>
      <c r="J5" s="15" t="s">
        <v>8</v>
      </c>
      <c r="L5" s="1" t="s">
        <v>35</v>
      </c>
      <c r="M5" s="1">
        <f>(E110+J110)/200</f>
        <v>9.8882750000000037</v>
      </c>
      <c r="O5">
        <f>F7/(B7+D7+F7+H7+J7)</f>
        <v>0.68400000000000005</v>
      </c>
      <c r="P5">
        <f>O5*LN(O5)</f>
        <v>-0.25978139516995719</v>
      </c>
    </row>
    <row r="6" spans="1:16">
      <c r="A6" s="47">
        <v>3</v>
      </c>
      <c r="B6" s="47"/>
      <c r="C6" s="47">
        <v>3</v>
      </c>
      <c r="D6" s="47"/>
      <c r="E6" s="47">
        <v>160</v>
      </c>
      <c r="F6" s="47"/>
      <c r="G6" s="47">
        <v>14</v>
      </c>
      <c r="H6" s="47"/>
      <c r="I6" s="47">
        <v>54</v>
      </c>
      <c r="J6" s="47"/>
      <c r="L6" s="1" t="s">
        <v>36</v>
      </c>
      <c r="M6" s="1">
        <v>2.48</v>
      </c>
      <c r="O6">
        <f>H7/(B7+D7+F7+H7+J7)</f>
        <v>6.0000000000000005E-2</v>
      </c>
      <c r="P6">
        <f>O6*LN(O6)</f>
        <v>-0.16880464300560219</v>
      </c>
    </row>
    <row r="7" spans="1:16" ht="15.75" thickBot="1">
      <c r="A7" s="30">
        <v>1.3</v>
      </c>
      <c r="B7" s="30">
        <v>9.5549999999999996E-2</v>
      </c>
      <c r="C7" s="30">
        <v>1.3</v>
      </c>
      <c r="D7" s="30">
        <v>9.5549999999999996E-2</v>
      </c>
      <c r="E7" s="30">
        <v>68.400000000000006</v>
      </c>
      <c r="F7" s="30">
        <v>5.0274000000000001</v>
      </c>
      <c r="G7" s="30">
        <v>6</v>
      </c>
      <c r="H7" s="30">
        <v>0.441</v>
      </c>
      <c r="I7" s="30">
        <v>23</v>
      </c>
      <c r="J7" s="30">
        <v>1.6904999999999999</v>
      </c>
      <c r="L7" s="1" t="s">
        <v>37</v>
      </c>
      <c r="M7" s="1">
        <v>18.29</v>
      </c>
      <c r="O7">
        <f>J7/(B7+D7+F7+H7+J7)</f>
        <v>0.23</v>
      </c>
      <c r="P7">
        <f>O7*LN(O7)</f>
        <v>-0.33802547311355663</v>
      </c>
    </row>
    <row r="8" spans="1:16" ht="15.75" thickBot="1">
      <c r="A8" t="s">
        <v>9</v>
      </c>
      <c r="L8" s="31" t="s">
        <v>41</v>
      </c>
      <c r="M8" s="1">
        <f>(F7*D7)/((J7+H7)*B7)</f>
        <v>2.3586206896551722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2.4482758620689653</v>
      </c>
    </row>
    <row r="10" spans="1:16">
      <c r="A10" s="2">
        <v>1</v>
      </c>
      <c r="B10" s="2">
        <v>1.5</v>
      </c>
      <c r="C10" s="2">
        <v>1.3</v>
      </c>
      <c r="D10" s="2">
        <f>(B10+C10)/2</f>
        <v>1.4</v>
      </c>
      <c r="E10" s="2">
        <f>D10*6.67</f>
        <v>9.3379999999999992</v>
      </c>
      <c r="F10" s="2">
        <v>42</v>
      </c>
      <c r="G10" s="2">
        <v>1.5</v>
      </c>
      <c r="H10" s="2">
        <v>1.2</v>
      </c>
      <c r="I10" s="2">
        <f>(G10+H10)/2</f>
        <v>1.35</v>
      </c>
      <c r="J10" s="2">
        <f>I10*6.67</f>
        <v>9.0045000000000002</v>
      </c>
      <c r="L10" s="31" t="s">
        <v>43</v>
      </c>
      <c r="M10" s="1">
        <f>J7/F7</f>
        <v>0.33625730994152042</v>
      </c>
    </row>
    <row r="11" spans="1:16">
      <c r="A11" s="2">
        <v>2</v>
      </c>
      <c r="B11" s="1">
        <v>2</v>
      </c>
      <c r="C11" s="1">
        <v>1.8</v>
      </c>
      <c r="D11" s="2">
        <f t="shared" ref="D11:D74" si="0">(B11+C11)/2</f>
        <v>1.9</v>
      </c>
      <c r="E11" s="2">
        <f t="shared" ref="E11:E74" si="1">D11*6.67</f>
        <v>12.673</v>
      </c>
      <c r="F11" s="2">
        <v>43</v>
      </c>
      <c r="G11" s="1">
        <v>1.5</v>
      </c>
      <c r="H11" s="1">
        <v>1.4</v>
      </c>
      <c r="I11" s="2">
        <f t="shared" ref="I11:I74" si="2">(G11+H11)/2</f>
        <v>1.45</v>
      </c>
      <c r="J11" s="2">
        <f t="shared" ref="J11:J74" si="3">I11*6.67</f>
        <v>9.6715</v>
      </c>
      <c r="L11" s="31" t="s">
        <v>44</v>
      </c>
      <c r="M11" s="1">
        <f>(D7+F7)/J7</f>
        <v>3.0304347826086961</v>
      </c>
    </row>
    <row r="12" spans="1:16">
      <c r="A12" s="2">
        <v>3</v>
      </c>
      <c r="B12" s="1">
        <v>1.5</v>
      </c>
      <c r="C12" s="1">
        <v>1.4</v>
      </c>
      <c r="D12" s="2">
        <f t="shared" si="0"/>
        <v>1.45</v>
      </c>
      <c r="E12" s="2">
        <f t="shared" si="1"/>
        <v>9.6715</v>
      </c>
      <c r="F12" s="2">
        <v>44</v>
      </c>
      <c r="G12" s="1">
        <v>1.3</v>
      </c>
      <c r="H12" s="1">
        <v>1.2</v>
      </c>
      <c r="I12" s="2">
        <f t="shared" si="2"/>
        <v>1.25</v>
      </c>
      <c r="J12" s="2">
        <f t="shared" si="3"/>
        <v>8.3375000000000004</v>
      </c>
      <c r="L12" s="31" t="s">
        <v>45</v>
      </c>
      <c r="M12" s="1">
        <f>(D7+F7)/H7</f>
        <v>11.616666666666667</v>
      </c>
    </row>
    <row r="13" spans="1:16">
      <c r="A13" s="2">
        <v>4</v>
      </c>
      <c r="B13" s="1">
        <v>1.1000000000000001</v>
      </c>
      <c r="C13" s="1">
        <v>1.1000000000000001</v>
      </c>
      <c r="D13" s="2">
        <f t="shared" si="0"/>
        <v>1.1000000000000001</v>
      </c>
      <c r="E13" s="2">
        <f t="shared" si="1"/>
        <v>7.3370000000000006</v>
      </c>
      <c r="F13" s="2">
        <v>45</v>
      </c>
      <c r="G13" s="1">
        <v>1.6</v>
      </c>
      <c r="H13" s="1">
        <v>1.6</v>
      </c>
      <c r="I13" s="2">
        <f t="shared" si="2"/>
        <v>1.6</v>
      </c>
      <c r="J13" s="2">
        <f t="shared" si="3"/>
        <v>10.672000000000001</v>
      </c>
      <c r="L13" s="31" t="s">
        <v>46</v>
      </c>
      <c r="M13" s="1">
        <f>J7/H7</f>
        <v>3.833333333333333</v>
      </c>
    </row>
    <row r="14" spans="1:16">
      <c r="A14" s="2">
        <v>5</v>
      </c>
      <c r="B14" s="1">
        <v>1.5</v>
      </c>
      <c r="C14" s="1">
        <v>1.4</v>
      </c>
      <c r="D14" s="2">
        <f t="shared" si="0"/>
        <v>1.45</v>
      </c>
      <c r="E14" s="2">
        <f t="shared" si="1"/>
        <v>9.6715</v>
      </c>
      <c r="F14" s="2">
        <v>46</v>
      </c>
      <c r="G14" s="1">
        <v>1.4</v>
      </c>
      <c r="H14" s="1">
        <v>1</v>
      </c>
      <c r="I14" s="2">
        <f t="shared" si="2"/>
        <v>1.2</v>
      </c>
      <c r="J14" s="2">
        <f t="shared" si="3"/>
        <v>8.0039999999999996</v>
      </c>
      <c r="L14" s="31" t="s">
        <v>47</v>
      </c>
      <c r="M14" s="1">
        <v>0</v>
      </c>
    </row>
    <row r="15" spans="1:16">
      <c r="A15" s="2">
        <v>6</v>
      </c>
      <c r="B15" s="1">
        <v>1.3</v>
      </c>
      <c r="C15" s="1">
        <v>1.2</v>
      </c>
      <c r="D15" s="2">
        <f t="shared" si="0"/>
        <v>1.25</v>
      </c>
      <c r="E15" s="2">
        <f t="shared" si="1"/>
        <v>8.3375000000000004</v>
      </c>
      <c r="F15" s="2">
        <v>47</v>
      </c>
      <c r="G15" s="1">
        <v>1.5</v>
      </c>
      <c r="H15" s="1">
        <v>1.1000000000000001</v>
      </c>
      <c r="I15" s="2">
        <f t="shared" si="2"/>
        <v>1.3</v>
      </c>
      <c r="J15" s="2">
        <f t="shared" si="3"/>
        <v>8.6709999999999994</v>
      </c>
      <c r="L15" s="31" t="s">
        <v>48</v>
      </c>
      <c r="M15" s="1">
        <f>SUM(P3:P7)</f>
        <v>-0.82306798826888383</v>
      </c>
    </row>
    <row r="16" spans="1:16">
      <c r="A16" s="2">
        <v>7</v>
      </c>
      <c r="B16" s="1">
        <v>1.7</v>
      </c>
      <c r="C16" s="1">
        <v>1.5</v>
      </c>
      <c r="D16" s="2">
        <f t="shared" si="0"/>
        <v>1.6</v>
      </c>
      <c r="E16" s="2">
        <f t="shared" si="1"/>
        <v>10.672000000000001</v>
      </c>
      <c r="F16" s="2">
        <v>48</v>
      </c>
      <c r="G16" s="1">
        <v>1.2</v>
      </c>
      <c r="H16" s="1">
        <v>1.2</v>
      </c>
      <c r="I16" s="2">
        <f t="shared" si="2"/>
        <v>1.2</v>
      </c>
      <c r="J16" s="2">
        <f t="shared" si="3"/>
        <v>8.0039999999999996</v>
      </c>
    </row>
    <row r="17" spans="1:10">
      <c r="A17" s="2">
        <v>8</v>
      </c>
      <c r="B17" s="1">
        <v>1.5</v>
      </c>
      <c r="C17" s="1">
        <v>1.3</v>
      </c>
      <c r="D17" s="2">
        <f t="shared" si="0"/>
        <v>1.4</v>
      </c>
      <c r="E17" s="2">
        <f t="shared" si="1"/>
        <v>9.3379999999999992</v>
      </c>
      <c r="F17" s="2">
        <v>49</v>
      </c>
      <c r="G17" s="1">
        <v>1.4</v>
      </c>
      <c r="H17" s="1">
        <v>1.1000000000000001</v>
      </c>
      <c r="I17" s="2">
        <f t="shared" si="2"/>
        <v>1.25</v>
      </c>
      <c r="J17" s="2">
        <f t="shared" si="3"/>
        <v>8.3375000000000004</v>
      </c>
    </row>
    <row r="18" spans="1:10">
      <c r="A18" s="2">
        <v>9</v>
      </c>
      <c r="B18" s="1">
        <v>1.6</v>
      </c>
      <c r="C18" s="1">
        <v>1.1000000000000001</v>
      </c>
      <c r="D18" s="2">
        <f t="shared" si="0"/>
        <v>1.35</v>
      </c>
      <c r="E18" s="2">
        <f t="shared" si="1"/>
        <v>9.0045000000000002</v>
      </c>
      <c r="F18" s="2">
        <v>50</v>
      </c>
      <c r="G18" s="1">
        <v>1.8</v>
      </c>
      <c r="H18" s="1">
        <v>1.7</v>
      </c>
      <c r="I18" s="2">
        <f t="shared" si="2"/>
        <v>1.75</v>
      </c>
      <c r="J18" s="2">
        <f t="shared" si="3"/>
        <v>11.672499999999999</v>
      </c>
    </row>
    <row r="19" spans="1:10">
      <c r="A19" s="2">
        <v>10</v>
      </c>
      <c r="B19" s="1">
        <v>1.6</v>
      </c>
      <c r="C19" s="1">
        <v>1.2</v>
      </c>
      <c r="D19" s="2">
        <f t="shared" si="0"/>
        <v>1.4</v>
      </c>
      <c r="E19" s="2">
        <f t="shared" si="1"/>
        <v>9.3379999999999992</v>
      </c>
      <c r="F19" s="2">
        <v>51</v>
      </c>
      <c r="G19" s="1">
        <v>1.9</v>
      </c>
      <c r="H19" s="1">
        <v>1.9</v>
      </c>
      <c r="I19" s="2">
        <f t="shared" si="2"/>
        <v>1.9</v>
      </c>
      <c r="J19" s="2">
        <f t="shared" si="3"/>
        <v>12.673</v>
      </c>
    </row>
    <row r="20" spans="1:10">
      <c r="A20" s="2">
        <v>11</v>
      </c>
      <c r="B20" s="1">
        <v>1.3</v>
      </c>
      <c r="C20" s="1">
        <v>1.2</v>
      </c>
      <c r="D20" s="2">
        <f t="shared" si="0"/>
        <v>1.25</v>
      </c>
      <c r="E20" s="2">
        <f t="shared" si="1"/>
        <v>8.3375000000000004</v>
      </c>
      <c r="F20" s="2">
        <v>52</v>
      </c>
      <c r="G20" s="1">
        <v>1.8</v>
      </c>
      <c r="H20" s="1">
        <v>1.7</v>
      </c>
      <c r="I20" s="2">
        <f t="shared" si="2"/>
        <v>1.75</v>
      </c>
      <c r="J20" s="2">
        <f t="shared" si="3"/>
        <v>11.672499999999999</v>
      </c>
    </row>
    <row r="21" spans="1:10">
      <c r="A21" s="2">
        <v>12</v>
      </c>
      <c r="B21" s="1">
        <v>1.3</v>
      </c>
      <c r="C21" s="1">
        <v>1.2</v>
      </c>
      <c r="D21" s="2">
        <f t="shared" si="0"/>
        <v>1.25</v>
      </c>
      <c r="E21" s="2">
        <f t="shared" si="1"/>
        <v>8.3375000000000004</v>
      </c>
      <c r="F21" s="2">
        <v>53</v>
      </c>
      <c r="G21" s="1">
        <v>1.6</v>
      </c>
      <c r="H21" s="1">
        <v>1.6</v>
      </c>
      <c r="I21" s="2">
        <f t="shared" si="2"/>
        <v>1.6</v>
      </c>
      <c r="J21" s="2">
        <f t="shared" si="3"/>
        <v>10.672000000000001</v>
      </c>
    </row>
    <row r="22" spans="1:10">
      <c r="A22" s="2">
        <v>13</v>
      </c>
      <c r="B22" s="1">
        <v>1.5</v>
      </c>
      <c r="C22" s="1">
        <v>1.2</v>
      </c>
      <c r="D22" s="2">
        <f t="shared" si="0"/>
        <v>1.35</v>
      </c>
      <c r="E22" s="2">
        <f t="shared" si="1"/>
        <v>9.0045000000000002</v>
      </c>
      <c r="F22" s="2">
        <v>54</v>
      </c>
      <c r="G22" s="1">
        <v>1.3</v>
      </c>
      <c r="H22" s="1">
        <v>1.3</v>
      </c>
      <c r="I22" s="2">
        <f t="shared" si="2"/>
        <v>1.3</v>
      </c>
      <c r="J22" s="2">
        <f t="shared" si="3"/>
        <v>8.6709999999999994</v>
      </c>
    </row>
    <row r="23" spans="1:10">
      <c r="A23" s="2">
        <v>14</v>
      </c>
      <c r="B23" s="1">
        <v>1.8</v>
      </c>
      <c r="C23" s="1">
        <v>1.3</v>
      </c>
      <c r="D23" s="2">
        <f t="shared" si="0"/>
        <v>1.55</v>
      </c>
      <c r="E23" s="2">
        <f t="shared" si="1"/>
        <v>10.3385</v>
      </c>
      <c r="F23" s="2">
        <v>55</v>
      </c>
      <c r="G23" s="1">
        <v>1.5</v>
      </c>
      <c r="H23" s="1">
        <v>1.1000000000000001</v>
      </c>
      <c r="I23" s="2">
        <f t="shared" si="2"/>
        <v>1.3</v>
      </c>
      <c r="J23" s="2">
        <f t="shared" si="3"/>
        <v>8.6709999999999994</v>
      </c>
    </row>
    <row r="24" spans="1:10">
      <c r="A24" s="2">
        <v>15</v>
      </c>
      <c r="B24" s="1">
        <v>1.6</v>
      </c>
      <c r="C24" s="1">
        <v>1.5</v>
      </c>
      <c r="D24" s="2">
        <f t="shared" si="0"/>
        <v>1.55</v>
      </c>
      <c r="E24" s="2">
        <f t="shared" si="1"/>
        <v>10.3385</v>
      </c>
      <c r="F24" s="2">
        <v>56</v>
      </c>
      <c r="G24" s="1">
        <v>1.3</v>
      </c>
      <c r="H24" s="1">
        <v>1.3</v>
      </c>
      <c r="I24" s="2">
        <f t="shared" si="2"/>
        <v>1.3</v>
      </c>
      <c r="J24" s="2">
        <f t="shared" si="3"/>
        <v>8.6709999999999994</v>
      </c>
    </row>
    <row r="25" spans="1:10">
      <c r="A25" s="2">
        <v>16</v>
      </c>
      <c r="B25" s="1">
        <v>1</v>
      </c>
      <c r="C25" s="1">
        <v>1</v>
      </c>
      <c r="D25" s="2">
        <f t="shared" si="0"/>
        <v>1</v>
      </c>
      <c r="E25" s="2">
        <f t="shared" si="1"/>
        <v>6.67</v>
      </c>
      <c r="F25" s="2">
        <v>57</v>
      </c>
      <c r="G25" s="1">
        <v>1</v>
      </c>
      <c r="H25" s="1">
        <v>1</v>
      </c>
      <c r="I25" s="2">
        <f t="shared" si="2"/>
        <v>1</v>
      </c>
      <c r="J25" s="2">
        <f t="shared" si="3"/>
        <v>6.67</v>
      </c>
    </row>
    <row r="26" spans="1:10">
      <c r="A26" s="2">
        <v>17</v>
      </c>
      <c r="B26" s="1">
        <v>1.6</v>
      </c>
      <c r="C26" s="1">
        <v>1.5</v>
      </c>
      <c r="D26" s="2">
        <f t="shared" si="0"/>
        <v>1.55</v>
      </c>
      <c r="E26" s="2">
        <f t="shared" si="1"/>
        <v>10.3385</v>
      </c>
      <c r="F26" s="2">
        <v>58</v>
      </c>
      <c r="G26" s="1">
        <v>1.4</v>
      </c>
      <c r="H26" s="1">
        <v>1.2</v>
      </c>
      <c r="I26" s="2">
        <f t="shared" si="2"/>
        <v>1.2999999999999998</v>
      </c>
      <c r="J26" s="2">
        <f t="shared" si="3"/>
        <v>8.6709999999999994</v>
      </c>
    </row>
    <row r="27" spans="1:10">
      <c r="A27" s="2">
        <v>18</v>
      </c>
      <c r="B27" s="1">
        <v>1.3</v>
      </c>
      <c r="C27" s="1">
        <v>1.1000000000000001</v>
      </c>
      <c r="D27" s="2">
        <f t="shared" si="0"/>
        <v>1.2000000000000002</v>
      </c>
      <c r="E27" s="2">
        <f t="shared" si="1"/>
        <v>8.0040000000000013</v>
      </c>
      <c r="F27" s="2">
        <v>59</v>
      </c>
      <c r="G27" s="1">
        <v>1.4</v>
      </c>
      <c r="H27" s="1">
        <v>1.1000000000000001</v>
      </c>
      <c r="I27" s="2">
        <f t="shared" si="2"/>
        <v>1.25</v>
      </c>
      <c r="J27" s="2">
        <f t="shared" si="3"/>
        <v>8.3375000000000004</v>
      </c>
    </row>
    <row r="28" spans="1:10">
      <c r="A28" s="2">
        <v>19</v>
      </c>
      <c r="B28" s="1">
        <v>1.8</v>
      </c>
      <c r="C28" s="1">
        <v>1.5</v>
      </c>
      <c r="D28" s="2">
        <f t="shared" si="0"/>
        <v>1.65</v>
      </c>
      <c r="E28" s="2">
        <f t="shared" si="1"/>
        <v>11.0055</v>
      </c>
      <c r="F28" s="2">
        <v>60</v>
      </c>
      <c r="G28" s="1">
        <v>1.1000000000000001</v>
      </c>
      <c r="H28" s="1">
        <v>1</v>
      </c>
      <c r="I28" s="2">
        <f t="shared" si="2"/>
        <v>1.05</v>
      </c>
      <c r="J28" s="2">
        <f t="shared" si="3"/>
        <v>7.0034999999999998</v>
      </c>
    </row>
    <row r="29" spans="1:10">
      <c r="A29" s="2">
        <v>20</v>
      </c>
      <c r="B29" s="1">
        <v>1.6</v>
      </c>
      <c r="C29" s="1">
        <v>1.5</v>
      </c>
      <c r="D29" s="2">
        <f t="shared" si="0"/>
        <v>1.55</v>
      </c>
      <c r="E29" s="2">
        <f t="shared" si="1"/>
        <v>10.3385</v>
      </c>
      <c r="F29" s="2">
        <v>61</v>
      </c>
      <c r="G29" s="1">
        <v>1.6</v>
      </c>
      <c r="H29" s="1">
        <v>1.5</v>
      </c>
      <c r="I29" s="2">
        <f t="shared" si="2"/>
        <v>1.55</v>
      </c>
      <c r="J29" s="2">
        <f t="shared" si="3"/>
        <v>10.3385</v>
      </c>
    </row>
    <row r="30" spans="1:10">
      <c r="A30" s="2">
        <v>21</v>
      </c>
      <c r="B30" s="1">
        <v>2</v>
      </c>
      <c r="C30" s="1">
        <v>1.5</v>
      </c>
      <c r="D30" s="2">
        <f t="shared" si="0"/>
        <v>1.75</v>
      </c>
      <c r="E30" s="2">
        <f t="shared" si="1"/>
        <v>11.672499999999999</v>
      </c>
      <c r="F30" s="2">
        <v>62</v>
      </c>
      <c r="G30" s="1">
        <v>1.1000000000000001</v>
      </c>
      <c r="H30" s="1">
        <v>1.1000000000000001</v>
      </c>
      <c r="I30" s="2">
        <f t="shared" si="2"/>
        <v>1.1000000000000001</v>
      </c>
      <c r="J30" s="2">
        <f t="shared" si="3"/>
        <v>7.3370000000000006</v>
      </c>
    </row>
    <row r="31" spans="1:10">
      <c r="A31" s="2">
        <v>22</v>
      </c>
      <c r="B31" s="1">
        <v>1.3</v>
      </c>
      <c r="C31" s="1">
        <v>1.1000000000000001</v>
      </c>
      <c r="D31" s="2">
        <f t="shared" si="0"/>
        <v>1.2000000000000002</v>
      </c>
      <c r="E31" s="2">
        <f t="shared" si="1"/>
        <v>8.0040000000000013</v>
      </c>
      <c r="F31" s="2">
        <v>63</v>
      </c>
      <c r="G31" s="1">
        <v>2</v>
      </c>
      <c r="H31" s="1">
        <v>1.9</v>
      </c>
      <c r="I31" s="2">
        <f t="shared" si="2"/>
        <v>1.95</v>
      </c>
      <c r="J31" s="2">
        <f t="shared" si="3"/>
        <v>13.006499999999999</v>
      </c>
    </row>
    <row r="32" spans="1:10">
      <c r="A32" s="2">
        <v>23</v>
      </c>
      <c r="B32" s="1">
        <v>1.6</v>
      </c>
      <c r="C32" s="1">
        <v>1.5</v>
      </c>
      <c r="D32" s="2">
        <f t="shared" si="0"/>
        <v>1.55</v>
      </c>
      <c r="E32" s="2">
        <f t="shared" si="1"/>
        <v>10.3385</v>
      </c>
      <c r="F32" s="2">
        <v>64</v>
      </c>
      <c r="G32" s="1">
        <v>1.8</v>
      </c>
      <c r="H32" s="1">
        <v>1.4</v>
      </c>
      <c r="I32" s="2">
        <f t="shared" si="2"/>
        <v>1.6</v>
      </c>
      <c r="J32" s="2">
        <f t="shared" si="3"/>
        <v>10.672000000000001</v>
      </c>
    </row>
    <row r="33" spans="1:10">
      <c r="A33" s="2">
        <v>24</v>
      </c>
      <c r="B33" s="1">
        <v>1.9</v>
      </c>
      <c r="C33" s="1">
        <v>1.4</v>
      </c>
      <c r="D33" s="2">
        <f t="shared" si="0"/>
        <v>1.65</v>
      </c>
      <c r="E33" s="2">
        <f t="shared" si="1"/>
        <v>11.0055</v>
      </c>
      <c r="F33" s="2">
        <v>65</v>
      </c>
      <c r="G33" s="1">
        <v>1.6</v>
      </c>
      <c r="H33" s="1">
        <v>1.4</v>
      </c>
      <c r="I33" s="2">
        <f t="shared" si="2"/>
        <v>1.5</v>
      </c>
      <c r="J33" s="2">
        <f t="shared" si="3"/>
        <v>10.004999999999999</v>
      </c>
    </row>
    <row r="34" spans="1:10">
      <c r="A34" s="2">
        <v>25</v>
      </c>
      <c r="B34" s="1">
        <v>1.1000000000000001</v>
      </c>
      <c r="C34" s="1">
        <v>1.1000000000000001</v>
      </c>
      <c r="D34" s="2">
        <f t="shared" si="0"/>
        <v>1.1000000000000001</v>
      </c>
      <c r="E34" s="2">
        <f t="shared" si="1"/>
        <v>7.3370000000000006</v>
      </c>
      <c r="F34" s="2">
        <v>66</v>
      </c>
      <c r="G34" s="1">
        <v>1.9</v>
      </c>
      <c r="H34" s="1">
        <v>1.9</v>
      </c>
      <c r="I34" s="2">
        <f t="shared" si="2"/>
        <v>1.9</v>
      </c>
      <c r="J34" s="2">
        <f t="shared" si="3"/>
        <v>12.673</v>
      </c>
    </row>
    <row r="35" spans="1:10">
      <c r="A35" s="2">
        <v>26</v>
      </c>
      <c r="B35" s="1">
        <v>1.4</v>
      </c>
      <c r="C35" s="1">
        <v>1.4</v>
      </c>
      <c r="D35" s="2">
        <f t="shared" si="0"/>
        <v>1.4</v>
      </c>
      <c r="E35" s="2">
        <f t="shared" si="1"/>
        <v>9.3379999999999992</v>
      </c>
      <c r="F35" s="2">
        <v>67</v>
      </c>
      <c r="G35" s="1">
        <v>1.6</v>
      </c>
      <c r="H35" s="1">
        <v>1.6</v>
      </c>
      <c r="I35" s="2">
        <f t="shared" si="2"/>
        <v>1.6</v>
      </c>
      <c r="J35" s="2">
        <f t="shared" si="3"/>
        <v>10.672000000000001</v>
      </c>
    </row>
    <row r="36" spans="1:10">
      <c r="A36" s="2">
        <v>27</v>
      </c>
      <c r="B36" s="1">
        <v>1.3</v>
      </c>
      <c r="C36" s="1">
        <v>1.2</v>
      </c>
      <c r="D36" s="2">
        <f t="shared" si="0"/>
        <v>1.25</v>
      </c>
      <c r="E36" s="2">
        <f t="shared" si="1"/>
        <v>8.3375000000000004</v>
      </c>
      <c r="F36" s="2">
        <v>68</v>
      </c>
      <c r="G36" s="1">
        <v>2</v>
      </c>
      <c r="H36" s="1">
        <v>2</v>
      </c>
      <c r="I36" s="2">
        <f t="shared" si="2"/>
        <v>2</v>
      </c>
      <c r="J36" s="2">
        <f t="shared" si="3"/>
        <v>13.34</v>
      </c>
    </row>
    <row r="37" spans="1:10">
      <c r="A37" s="2">
        <v>28</v>
      </c>
      <c r="B37" s="1">
        <v>1.5</v>
      </c>
      <c r="C37" s="1">
        <v>1.5</v>
      </c>
      <c r="D37" s="2">
        <f t="shared" si="0"/>
        <v>1.5</v>
      </c>
      <c r="E37" s="2">
        <f t="shared" si="1"/>
        <v>10.004999999999999</v>
      </c>
      <c r="F37" s="2">
        <v>69</v>
      </c>
      <c r="G37" s="1">
        <v>2</v>
      </c>
      <c r="H37" s="1">
        <v>1.7</v>
      </c>
      <c r="I37" s="2">
        <f t="shared" si="2"/>
        <v>1.85</v>
      </c>
      <c r="J37" s="2">
        <f t="shared" si="3"/>
        <v>12.339500000000001</v>
      </c>
    </row>
    <row r="38" spans="1:10">
      <c r="A38" s="2">
        <v>29</v>
      </c>
      <c r="B38" s="1">
        <v>1.9</v>
      </c>
      <c r="C38" s="1">
        <v>1.6</v>
      </c>
      <c r="D38" s="2">
        <f t="shared" si="0"/>
        <v>1.75</v>
      </c>
      <c r="E38" s="2">
        <f t="shared" si="1"/>
        <v>11.672499999999999</v>
      </c>
      <c r="F38" s="2">
        <v>70</v>
      </c>
      <c r="G38" s="1">
        <v>1.8</v>
      </c>
      <c r="H38" s="1">
        <v>1.8</v>
      </c>
      <c r="I38" s="2">
        <f t="shared" si="2"/>
        <v>1.8</v>
      </c>
      <c r="J38" s="2">
        <f t="shared" si="3"/>
        <v>12.006</v>
      </c>
    </row>
    <row r="39" spans="1:10">
      <c r="A39" s="2">
        <v>30</v>
      </c>
      <c r="B39" s="1">
        <v>2</v>
      </c>
      <c r="C39" s="1">
        <v>1.7</v>
      </c>
      <c r="D39" s="2">
        <f t="shared" si="0"/>
        <v>1.85</v>
      </c>
      <c r="E39" s="2">
        <f t="shared" si="1"/>
        <v>12.339500000000001</v>
      </c>
      <c r="F39" s="2">
        <v>71</v>
      </c>
      <c r="G39" s="1">
        <v>2</v>
      </c>
      <c r="H39" s="1">
        <v>1.8</v>
      </c>
      <c r="I39" s="2">
        <f t="shared" si="2"/>
        <v>1.9</v>
      </c>
      <c r="J39" s="2">
        <f t="shared" si="3"/>
        <v>12.673</v>
      </c>
    </row>
    <row r="40" spans="1:10">
      <c r="A40" s="2">
        <v>31</v>
      </c>
      <c r="B40" s="19">
        <v>2.1</v>
      </c>
      <c r="C40" s="19">
        <v>2</v>
      </c>
      <c r="D40" s="2">
        <f t="shared" si="0"/>
        <v>2.0499999999999998</v>
      </c>
      <c r="E40" s="2">
        <f t="shared" si="1"/>
        <v>13.673499999999999</v>
      </c>
      <c r="F40" s="2">
        <v>72</v>
      </c>
      <c r="G40" s="1">
        <v>1.8</v>
      </c>
      <c r="H40" s="1">
        <v>1.8</v>
      </c>
      <c r="I40" s="2">
        <f t="shared" si="2"/>
        <v>1.8</v>
      </c>
      <c r="J40" s="2">
        <f t="shared" si="3"/>
        <v>12.006</v>
      </c>
    </row>
    <row r="41" spans="1:10">
      <c r="A41" s="2">
        <v>32</v>
      </c>
      <c r="B41" s="1">
        <v>1.9</v>
      </c>
      <c r="C41" s="1">
        <v>1.8</v>
      </c>
      <c r="D41" s="2">
        <f t="shared" si="0"/>
        <v>1.85</v>
      </c>
      <c r="E41" s="2">
        <f t="shared" si="1"/>
        <v>12.339500000000001</v>
      </c>
      <c r="F41" s="2">
        <v>73</v>
      </c>
      <c r="G41" s="1">
        <v>1.8</v>
      </c>
      <c r="H41" s="1">
        <v>1.8</v>
      </c>
      <c r="I41" s="2">
        <f t="shared" si="2"/>
        <v>1.8</v>
      </c>
      <c r="J41" s="2">
        <f t="shared" si="3"/>
        <v>12.006</v>
      </c>
    </row>
    <row r="42" spans="1:10">
      <c r="A42" s="2">
        <v>33</v>
      </c>
      <c r="B42" s="1">
        <v>2</v>
      </c>
      <c r="C42" s="1">
        <v>1.8</v>
      </c>
      <c r="D42" s="2">
        <f t="shared" si="0"/>
        <v>1.9</v>
      </c>
      <c r="E42" s="2">
        <f t="shared" si="1"/>
        <v>12.673</v>
      </c>
      <c r="F42" s="2">
        <v>74</v>
      </c>
      <c r="G42" s="1">
        <v>1.9</v>
      </c>
      <c r="H42" s="1">
        <v>1.9</v>
      </c>
      <c r="I42" s="2">
        <f t="shared" si="2"/>
        <v>1.9</v>
      </c>
      <c r="J42" s="2">
        <f t="shared" si="3"/>
        <v>12.673</v>
      </c>
    </row>
    <row r="43" spans="1:10">
      <c r="A43" s="2">
        <v>34</v>
      </c>
      <c r="B43" s="1">
        <v>1.8</v>
      </c>
      <c r="C43" s="1">
        <v>1.8</v>
      </c>
      <c r="D43" s="2">
        <f t="shared" si="0"/>
        <v>1.8</v>
      </c>
      <c r="E43" s="2">
        <f t="shared" si="1"/>
        <v>12.006</v>
      </c>
      <c r="F43" s="2">
        <v>75</v>
      </c>
      <c r="G43" s="1">
        <v>1.8</v>
      </c>
      <c r="H43" s="1">
        <v>1.3</v>
      </c>
      <c r="I43" s="2">
        <f t="shared" si="2"/>
        <v>1.55</v>
      </c>
      <c r="J43" s="2">
        <f t="shared" si="3"/>
        <v>10.3385</v>
      </c>
    </row>
    <row r="44" spans="1:10">
      <c r="A44" s="2">
        <v>35</v>
      </c>
      <c r="B44" s="1">
        <v>1.9</v>
      </c>
      <c r="C44" s="1">
        <v>1.8</v>
      </c>
      <c r="D44" s="2">
        <f t="shared" si="0"/>
        <v>1.85</v>
      </c>
      <c r="E44" s="2">
        <f t="shared" si="1"/>
        <v>12.339500000000001</v>
      </c>
      <c r="F44" s="11">
        <v>76</v>
      </c>
      <c r="G44" s="12">
        <v>2</v>
      </c>
      <c r="H44" s="12">
        <v>1.5</v>
      </c>
      <c r="I44" s="2">
        <f t="shared" si="2"/>
        <v>1.75</v>
      </c>
      <c r="J44" s="2">
        <f t="shared" si="3"/>
        <v>11.672499999999999</v>
      </c>
    </row>
    <row r="45" spans="1:10">
      <c r="A45" s="2">
        <v>36</v>
      </c>
      <c r="B45" s="1">
        <v>1.8</v>
      </c>
      <c r="C45" s="1">
        <v>1.7</v>
      </c>
      <c r="D45" s="2">
        <f t="shared" si="0"/>
        <v>1.75</v>
      </c>
      <c r="E45" s="2">
        <f t="shared" si="1"/>
        <v>11.672499999999999</v>
      </c>
      <c r="F45" s="2">
        <v>77</v>
      </c>
      <c r="G45" s="1">
        <v>1.7</v>
      </c>
      <c r="H45" s="1">
        <v>1.3</v>
      </c>
      <c r="I45" s="2">
        <f t="shared" si="2"/>
        <v>1.5</v>
      </c>
      <c r="J45" s="2">
        <f t="shared" si="3"/>
        <v>10.004999999999999</v>
      </c>
    </row>
    <row r="46" spans="1:10">
      <c r="A46" s="2">
        <v>37</v>
      </c>
      <c r="B46" s="1">
        <v>1.9</v>
      </c>
      <c r="C46" s="1">
        <v>1.9</v>
      </c>
      <c r="D46" s="2">
        <f t="shared" si="0"/>
        <v>1.9</v>
      </c>
      <c r="E46" s="2">
        <f t="shared" si="1"/>
        <v>12.673</v>
      </c>
      <c r="F46" s="2">
        <v>78</v>
      </c>
      <c r="G46" s="1">
        <v>1.8</v>
      </c>
      <c r="H46" s="1">
        <v>1.4</v>
      </c>
      <c r="I46" s="2">
        <f t="shared" si="2"/>
        <v>1.6</v>
      </c>
      <c r="J46" s="2">
        <f t="shared" si="3"/>
        <v>10.672000000000001</v>
      </c>
    </row>
    <row r="47" spans="1:10">
      <c r="A47" s="2">
        <v>38</v>
      </c>
      <c r="B47" s="1">
        <v>1.2</v>
      </c>
      <c r="C47" s="1">
        <v>1.1000000000000001</v>
      </c>
      <c r="D47" s="2">
        <f t="shared" si="0"/>
        <v>1.1499999999999999</v>
      </c>
      <c r="E47" s="2">
        <f t="shared" si="1"/>
        <v>7.6704999999999997</v>
      </c>
      <c r="F47" s="2">
        <v>79</v>
      </c>
      <c r="G47" s="1">
        <v>1.9</v>
      </c>
      <c r="H47" s="1">
        <v>1.4</v>
      </c>
      <c r="I47" s="2">
        <f t="shared" si="2"/>
        <v>1.65</v>
      </c>
      <c r="J47" s="2">
        <f t="shared" si="3"/>
        <v>11.0055</v>
      </c>
    </row>
    <row r="48" spans="1:10">
      <c r="A48" s="2">
        <v>39</v>
      </c>
      <c r="B48" s="1">
        <v>1.5</v>
      </c>
      <c r="C48" s="1">
        <v>1.4</v>
      </c>
      <c r="D48" s="2">
        <f t="shared" si="0"/>
        <v>1.45</v>
      </c>
      <c r="E48" s="2">
        <f t="shared" si="1"/>
        <v>9.6715</v>
      </c>
      <c r="F48" s="2">
        <v>80</v>
      </c>
      <c r="G48" s="1">
        <v>1.8</v>
      </c>
      <c r="H48" s="1">
        <v>1.3</v>
      </c>
      <c r="I48" s="2">
        <f t="shared" si="2"/>
        <v>1.55</v>
      </c>
      <c r="J48" s="2">
        <f t="shared" si="3"/>
        <v>10.3385</v>
      </c>
    </row>
    <row r="49" spans="1:10">
      <c r="A49" s="2">
        <v>40</v>
      </c>
      <c r="B49" s="1">
        <v>1.5</v>
      </c>
      <c r="C49" s="1">
        <v>1.3</v>
      </c>
      <c r="D49" s="2">
        <f t="shared" si="0"/>
        <v>1.4</v>
      </c>
      <c r="E49" s="2">
        <f t="shared" si="1"/>
        <v>9.3379999999999992</v>
      </c>
      <c r="F49" s="2">
        <v>81</v>
      </c>
      <c r="G49" s="1">
        <v>1.1000000000000001</v>
      </c>
      <c r="H49" s="1">
        <v>1</v>
      </c>
      <c r="I49" s="2">
        <f t="shared" si="2"/>
        <v>1.05</v>
      </c>
      <c r="J49" s="2">
        <f t="shared" si="3"/>
        <v>7.0034999999999998</v>
      </c>
    </row>
    <row r="50" spans="1:10">
      <c r="A50" s="2">
        <v>41</v>
      </c>
      <c r="B50" s="1">
        <v>1.7</v>
      </c>
      <c r="C50" s="1">
        <v>1.4</v>
      </c>
      <c r="D50" s="2">
        <f t="shared" si="0"/>
        <v>1.5499999999999998</v>
      </c>
      <c r="E50" s="2">
        <f t="shared" si="1"/>
        <v>10.338499999999998</v>
      </c>
      <c r="F50" s="2">
        <v>82</v>
      </c>
      <c r="G50" s="1">
        <v>1.1000000000000001</v>
      </c>
      <c r="H50" s="1">
        <v>1</v>
      </c>
      <c r="I50" s="2">
        <f t="shared" si="2"/>
        <v>1.05</v>
      </c>
      <c r="J50" s="2">
        <f t="shared" si="3"/>
        <v>7.0034999999999998</v>
      </c>
    </row>
    <row r="51" spans="1:10">
      <c r="A51" s="1">
        <v>83</v>
      </c>
      <c r="B51" s="1">
        <v>1.5</v>
      </c>
      <c r="C51" s="1">
        <v>1.4</v>
      </c>
      <c r="D51" s="2">
        <f t="shared" si="0"/>
        <v>1.45</v>
      </c>
      <c r="E51" s="2">
        <f t="shared" si="1"/>
        <v>9.6715</v>
      </c>
      <c r="F51" s="1">
        <v>135</v>
      </c>
      <c r="G51" s="1">
        <v>1.3</v>
      </c>
      <c r="H51" s="1">
        <v>1.1000000000000001</v>
      </c>
      <c r="I51" s="2">
        <f t="shared" si="2"/>
        <v>1.2000000000000002</v>
      </c>
      <c r="J51" s="2">
        <f t="shared" si="3"/>
        <v>8.0040000000000013</v>
      </c>
    </row>
    <row r="52" spans="1:10">
      <c r="A52" s="1">
        <v>84</v>
      </c>
      <c r="B52" s="1">
        <v>1.4</v>
      </c>
      <c r="C52" s="1">
        <v>1</v>
      </c>
      <c r="D52" s="2">
        <f t="shared" si="0"/>
        <v>1.2</v>
      </c>
      <c r="E52" s="2">
        <f t="shared" si="1"/>
        <v>8.0039999999999996</v>
      </c>
      <c r="F52" s="1">
        <v>136</v>
      </c>
      <c r="G52" s="1">
        <v>1.4</v>
      </c>
      <c r="H52" s="1">
        <v>1</v>
      </c>
      <c r="I52" s="2">
        <f t="shared" si="2"/>
        <v>1.2</v>
      </c>
      <c r="J52" s="2">
        <f t="shared" si="3"/>
        <v>8.0039999999999996</v>
      </c>
    </row>
    <row r="53" spans="1:10">
      <c r="A53" s="1">
        <v>85</v>
      </c>
      <c r="B53" s="1">
        <v>1.2</v>
      </c>
      <c r="C53" s="1">
        <v>1.2</v>
      </c>
      <c r="D53" s="2">
        <f t="shared" si="0"/>
        <v>1.2</v>
      </c>
      <c r="E53" s="2">
        <f t="shared" si="1"/>
        <v>8.0039999999999996</v>
      </c>
      <c r="F53" s="1">
        <v>137</v>
      </c>
      <c r="G53" s="1">
        <v>1.5</v>
      </c>
      <c r="H53" s="1">
        <v>1.5</v>
      </c>
      <c r="I53" s="2">
        <f t="shared" si="2"/>
        <v>1.5</v>
      </c>
      <c r="J53" s="2">
        <f t="shared" si="3"/>
        <v>10.004999999999999</v>
      </c>
    </row>
    <row r="54" spans="1:10">
      <c r="A54" s="1">
        <v>86</v>
      </c>
      <c r="B54" s="1">
        <v>1.3</v>
      </c>
      <c r="C54" s="1">
        <v>1.2</v>
      </c>
      <c r="D54" s="2">
        <f t="shared" si="0"/>
        <v>1.25</v>
      </c>
      <c r="E54" s="2">
        <f t="shared" si="1"/>
        <v>8.3375000000000004</v>
      </c>
      <c r="F54" s="1">
        <v>138</v>
      </c>
      <c r="G54" s="1">
        <v>1.1000000000000001</v>
      </c>
      <c r="H54" s="1">
        <v>1</v>
      </c>
      <c r="I54" s="2">
        <f t="shared" si="2"/>
        <v>1.05</v>
      </c>
      <c r="J54" s="2">
        <f t="shared" si="3"/>
        <v>7.0034999999999998</v>
      </c>
    </row>
    <row r="55" spans="1:10">
      <c r="A55" s="1">
        <v>87</v>
      </c>
      <c r="B55" s="1">
        <v>1.1000000000000001</v>
      </c>
      <c r="C55" s="1">
        <v>1.1000000000000001</v>
      </c>
      <c r="D55" s="2">
        <f t="shared" si="0"/>
        <v>1.1000000000000001</v>
      </c>
      <c r="E55" s="2">
        <f t="shared" si="1"/>
        <v>7.3370000000000006</v>
      </c>
      <c r="F55" s="1">
        <v>139</v>
      </c>
      <c r="G55" s="1">
        <v>1.1000000000000001</v>
      </c>
      <c r="H55" s="1">
        <v>1.1000000000000001</v>
      </c>
      <c r="I55" s="2">
        <f t="shared" si="2"/>
        <v>1.1000000000000001</v>
      </c>
      <c r="J55" s="2">
        <f t="shared" si="3"/>
        <v>7.3370000000000006</v>
      </c>
    </row>
    <row r="56" spans="1:10">
      <c r="A56" s="1">
        <v>88</v>
      </c>
      <c r="B56" s="1">
        <v>1.3</v>
      </c>
      <c r="C56" s="1">
        <v>1.1000000000000001</v>
      </c>
      <c r="D56" s="2">
        <f t="shared" si="0"/>
        <v>1.2000000000000002</v>
      </c>
      <c r="E56" s="2">
        <f t="shared" si="1"/>
        <v>8.0040000000000013</v>
      </c>
      <c r="F56" s="1">
        <v>140</v>
      </c>
      <c r="G56" s="1">
        <v>1.4</v>
      </c>
      <c r="H56" s="1">
        <v>1.3</v>
      </c>
      <c r="I56" s="2">
        <f t="shared" si="2"/>
        <v>1.35</v>
      </c>
      <c r="J56" s="2">
        <f t="shared" si="3"/>
        <v>9.0045000000000002</v>
      </c>
    </row>
    <row r="57" spans="1:10">
      <c r="A57" s="1">
        <v>89</v>
      </c>
      <c r="B57" s="1">
        <v>1.1000000000000001</v>
      </c>
      <c r="C57" s="1">
        <v>1</v>
      </c>
      <c r="D57" s="2">
        <f t="shared" si="0"/>
        <v>1.05</v>
      </c>
      <c r="E57" s="2">
        <f t="shared" si="1"/>
        <v>7.0034999999999998</v>
      </c>
      <c r="F57" s="1">
        <v>141</v>
      </c>
      <c r="G57" s="1">
        <v>1.5</v>
      </c>
      <c r="H57" s="1">
        <v>1.3</v>
      </c>
      <c r="I57" s="2">
        <f t="shared" si="2"/>
        <v>1.4</v>
      </c>
      <c r="J57" s="2">
        <f t="shared" si="3"/>
        <v>9.3379999999999992</v>
      </c>
    </row>
    <row r="58" spans="1:10">
      <c r="A58" s="1">
        <v>90</v>
      </c>
      <c r="B58" s="1">
        <v>1.2</v>
      </c>
      <c r="C58" s="1">
        <v>1</v>
      </c>
      <c r="D58" s="2">
        <f t="shared" si="0"/>
        <v>1.1000000000000001</v>
      </c>
      <c r="E58" s="2">
        <f t="shared" si="1"/>
        <v>7.3370000000000006</v>
      </c>
      <c r="F58" s="1">
        <v>142</v>
      </c>
      <c r="G58" s="1">
        <v>1.8</v>
      </c>
      <c r="H58" s="1">
        <v>1.8</v>
      </c>
      <c r="I58" s="2">
        <f t="shared" si="2"/>
        <v>1.8</v>
      </c>
      <c r="J58" s="2">
        <f t="shared" si="3"/>
        <v>12.006</v>
      </c>
    </row>
    <row r="59" spans="1:10">
      <c r="A59" s="1">
        <v>91</v>
      </c>
      <c r="B59" s="1">
        <v>1.4</v>
      </c>
      <c r="C59" s="1">
        <v>1.3</v>
      </c>
      <c r="D59" s="2">
        <f t="shared" si="0"/>
        <v>1.35</v>
      </c>
      <c r="E59" s="2">
        <f t="shared" si="1"/>
        <v>9.0045000000000002</v>
      </c>
      <c r="F59" s="1">
        <v>143</v>
      </c>
      <c r="G59" s="1">
        <v>1.7</v>
      </c>
      <c r="H59" s="1">
        <v>1.2</v>
      </c>
      <c r="I59" s="2">
        <f t="shared" si="2"/>
        <v>1.45</v>
      </c>
      <c r="J59" s="2">
        <f t="shared" si="3"/>
        <v>9.6715</v>
      </c>
    </row>
    <row r="60" spans="1:10">
      <c r="A60" s="1">
        <v>92</v>
      </c>
      <c r="B60" s="1">
        <v>1.3</v>
      </c>
      <c r="C60" s="1">
        <v>1.3</v>
      </c>
      <c r="D60" s="2">
        <f t="shared" si="0"/>
        <v>1.3</v>
      </c>
      <c r="E60" s="2">
        <f t="shared" si="1"/>
        <v>8.6709999999999994</v>
      </c>
      <c r="F60" s="1">
        <v>144</v>
      </c>
      <c r="G60" s="1">
        <v>1.2</v>
      </c>
      <c r="H60" s="1">
        <v>1.2</v>
      </c>
      <c r="I60" s="2">
        <f t="shared" si="2"/>
        <v>1.2</v>
      </c>
      <c r="J60" s="2">
        <f t="shared" si="3"/>
        <v>8.0039999999999996</v>
      </c>
    </row>
    <row r="61" spans="1:10">
      <c r="A61" s="1">
        <v>93</v>
      </c>
      <c r="B61" s="1">
        <v>1.5</v>
      </c>
      <c r="C61" s="1">
        <v>1.1000000000000001</v>
      </c>
      <c r="D61" s="2">
        <f t="shared" si="0"/>
        <v>1.3</v>
      </c>
      <c r="E61" s="2">
        <f t="shared" si="1"/>
        <v>8.6709999999999994</v>
      </c>
      <c r="F61" s="1">
        <v>145</v>
      </c>
      <c r="G61" s="1">
        <v>1.8</v>
      </c>
      <c r="H61" s="1">
        <v>1.5</v>
      </c>
      <c r="I61" s="2">
        <f t="shared" si="2"/>
        <v>1.65</v>
      </c>
      <c r="J61" s="2">
        <f t="shared" si="3"/>
        <v>11.0055</v>
      </c>
    </row>
    <row r="62" spans="1:10">
      <c r="A62" s="1">
        <v>94</v>
      </c>
      <c r="B62" s="1">
        <v>1.5</v>
      </c>
      <c r="C62" s="1">
        <v>1.3</v>
      </c>
      <c r="D62" s="2">
        <f t="shared" si="0"/>
        <v>1.4</v>
      </c>
      <c r="E62" s="2">
        <f t="shared" si="1"/>
        <v>9.3379999999999992</v>
      </c>
      <c r="F62" s="1">
        <v>146</v>
      </c>
      <c r="G62" s="1">
        <v>1.9</v>
      </c>
      <c r="H62" s="1">
        <v>1.9</v>
      </c>
      <c r="I62" s="2">
        <f t="shared" si="2"/>
        <v>1.9</v>
      </c>
      <c r="J62" s="2">
        <f t="shared" si="3"/>
        <v>12.673</v>
      </c>
    </row>
    <row r="63" spans="1:10">
      <c r="A63" s="1">
        <v>95</v>
      </c>
      <c r="B63" s="1">
        <v>1.5</v>
      </c>
      <c r="C63" s="1">
        <v>1.1000000000000001</v>
      </c>
      <c r="D63" s="2">
        <f t="shared" si="0"/>
        <v>1.3</v>
      </c>
      <c r="E63" s="2">
        <f t="shared" si="1"/>
        <v>8.6709999999999994</v>
      </c>
      <c r="F63" s="1">
        <v>147</v>
      </c>
      <c r="G63" s="1">
        <v>2</v>
      </c>
      <c r="H63" s="1">
        <v>1.2</v>
      </c>
      <c r="I63" s="2">
        <f t="shared" si="2"/>
        <v>1.6</v>
      </c>
      <c r="J63" s="2">
        <f t="shared" si="3"/>
        <v>10.672000000000001</v>
      </c>
    </row>
    <row r="64" spans="1:10">
      <c r="A64" s="1">
        <v>96</v>
      </c>
      <c r="B64" s="1">
        <v>1.3</v>
      </c>
      <c r="C64" s="1">
        <v>1.3</v>
      </c>
      <c r="D64" s="2">
        <f t="shared" si="0"/>
        <v>1.3</v>
      </c>
      <c r="E64" s="2">
        <f t="shared" si="1"/>
        <v>8.6709999999999994</v>
      </c>
      <c r="F64" s="1">
        <v>148</v>
      </c>
      <c r="G64" s="1">
        <v>1.7</v>
      </c>
      <c r="H64" s="1">
        <v>1.6</v>
      </c>
      <c r="I64" s="2">
        <f t="shared" si="2"/>
        <v>1.65</v>
      </c>
      <c r="J64" s="2">
        <f t="shared" si="3"/>
        <v>11.0055</v>
      </c>
    </row>
    <row r="65" spans="1:10">
      <c r="A65" s="1">
        <v>97</v>
      </c>
      <c r="B65" s="1">
        <v>1.7</v>
      </c>
      <c r="C65" s="1">
        <v>1</v>
      </c>
      <c r="D65" s="2">
        <f t="shared" si="0"/>
        <v>1.35</v>
      </c>
      <c r="E65" s="2">
        <f t="shared" si="1"/>
        <v>9.0045000000000002</v>
      </c>
      <c r="F65" s="1">
        <v>149</v>
      </c>
      <c r="G65" s="1">
        <v>1.5</v>
      </c>
      <c r="H65" s="1">
        <v>1.3</v>
      </c>
      <c r="I65" s="2">
        <f t="shared" si="2"/>
        <v>1.4</v>
      </c>
      <c r="J65" s="2">
        <f t="shared" si="3"/>
        <v>9.3379999999999992</v>
      </c>
    </row>
    <row r="66" spans="1:10">
      <c r="A66" s="1">
        <v>98</v>
      </c>
      <c r="B66" s="1">
        <v>1.8</v>
      </c>
      <c r="C66" s="1">
        <v>1.6</v>
      </c>
      <c r="D66" s="2">
        <f t="shared" si="0"/>
        <v>1.7000000000000002</v>
      </c>
      <c r="E66" s="2">
        <f t="shared" si="1"/>
        <v>11.339</v>
      </c>
      <c r="F66" s="1">
        <v>150</v>
      </c>
      <c r="G66" s="1">
        <v>1.6</v>
      </c>
      <c r="H66" s="1">
        <v>1.5</v>
      </c>
      <c r="I66" s="2">
        <f t="shared" si="2"/>
        <v>1.55</v>
      </c>
      <c r="J66" s="2">
        <f t="shared" si="3"/>
        <v>10.3385</v>
      </c>
    </row>
    <row r="67" spans="1:10">
      <c r="A67" s="1">
        <v>99</v>
      </c>
      <c r="B67" s="1">
        <v>1.6</v>
      </c>
      <c r="C67" s="1">
        <v>1.6</v>
      </c>
      <c r="D67" s="2">
        <f t="shared" si="0"/>
        <v>1.6</v>
      </c>
      <c r="E67" s="2">
        <f t="shared" si="1"/>
        <v>10.672000000000001</v>
      </c>
      <c r="F67" s="1">
        <v>151</v>
      </c>
      <c r="G67" s="1">
        <v>1.9</v>
      </c>
      <c r="H67" s="1">
        <v>1.4</v>
      </c>
      <c r="I67" s="2">
        <f t="shared" si="2"/>
        <v>1.65</v>
      </c>
      <c r="J67" s="2">
        <f t="shared" si="3"/>
        <v>11.0055</v>
      </c>
    </row>
    <row r="68" spans="1:10">
      <c r="A68" s="1">
        <v>100</v>
      </c>
      <c r="B68" s="1">
        <v>1.3</v>
      </c>
      <c r="C68" s="1">
        <v>1.3</v>
      </c>
      <c r="D68" s="2">
        <f t="shared" si="0"/>
        <v>1.3</v>
      </c>
      <c r="E68" s="2">
        <f t="shared" si="1"/>
        <v>8.6709999999999994</v>
      </c>
      <c r="F68" s="1">
        <v>152</v>
      </c>
      <c r="G68" s="1">
        <v>2</v>
      </c>
      <c r="H68" s="1">
        <v>2</v>
      </c>
      <c r="I68" s="2">
        <f t="shared" si="2"/>
        <v>2</v>
      </c>
      <c r="J68" s="2">
        <f t="shared" si="3"/>
        <v>13.34</v>
      </c>
    </row>
    <row r="69" spans="1:10">
      <c r="A69" s="1">
        <v>101</v>
      </c>
      <c r="B69" s="1">
        <v>1.3</v>
      </c>
      <c r="C69" s="1">
        <v>1.3</v>
      </c>
      <c r="D69" s="2">
        <f t="shared" si="0"/>
        <v>1.3</v>
      </c>
      <c r="E69" s="2">
        <f t="shared" si="1"/>
        <v>8.6709999999999994</v>
      </c>
      <c r="F69" s="1">
        <v>153</v>
      </c>
      <c r="G69" s="1">
        <v>1.9</v>
      </c>
      <c r="H69" s="1">
        <v>1.5</v>
      </c>
      <c r="I69" s="2">
        <f t="shared" si="2"/>
        <v>1.7</v>
      </c>
      <c r="J69" s="2">
        <f t="shared" si="3"/>
        <v>11.339</v>
      </c>
    </row>
    <row r="70" spans="1:10">
      <c r="A70" s="1">
        <v>102</v>
      </c>
      <c r="B70" s="1">
        <v>1.5</v>
      </c>
      <c r="C70" s="1">
        <v>1.3</v>
      </c>
      <c r="D70" s="2">
        <f t="shared" si="0"/>
        <v>1.4</v>
      </c>
      <c r="E70" s="2">
        <f t="shared" si="1"/>
        <v>9.3379999999999992</v>
      </c>
      <c r="F70" s="1">
        <v>154</v>
      </c>
      <c r="G70" s="1">
        <v>2</v>
      </c>
      <c r="H70" s="1">
        <v>2</v>
      </c>
      <c r="I70" s="2">
        <f t="shared" si="2"/>
        <v>2</v>
      </c>
      <c r="J70" s="2">
        <f t="shared" si="3"/>
        <v>13.34</v>
      </c>
    </row>
    <row r="71" spans="1:10">
      <c r="A71" s="1">
        <v>103</v>
      </c>
      <c r="B71" s="1">
        <v>1.8</v>
      </c>
      <c r="C71" s="1">
        <v>1.6</v>
      </c>
      <c r="D71" s="2">
        <f t="shared" si="0"/>
        <v>1.7000000000000002</v>
      </c>
      <c r="E71" s="2">
        <f t="shared" si="1"/>
        <v>11.339</v>
      </c>
      <c r="F71" s="1">
        <v>155</v>
      </c>
      <c r="G71" s="1">
        <v>1.7</v>
      </c>
      <c r="H71" s="1">
        <v>1.6</v>
      </c>
      <c r="I71" s="2">
        <f t="shared" si="2"/>
        <v>1.65</v>
      </c>
      <c r="J71" s="2">
        <f t="shared" si="3"/>
        <v>11.0055</v>
      </c>
    </row>
    <row r="72" spans="1:10">
      <c r="A72" s="1">
        <v>104</v>
      </c>
      <c r="B72" s="1">
        <v>1.7</v>
      </c>
      <c r="C72" s="1">
        <v>1.4</v>
      </c>
      <c r="D72" s="2">
        <f t="shared" si="0"/>
        <v>1.5499999999999998</v>
      </c>
      <c r="E72" s="2">
        <f t="shared" si="1"/>
        <v>10.338499999999998</v>
      </c>
      <c r="F72" s="1">
        <v>156</v>
      </c>
      <c r="G72" s="1">
        <v>1.2</v>
      </c>
      <c r="H72" s="1">
        <v>1.2</v>
      </c>
      <c r="I72" s="2">
        <f t="shared" si="2"/>
        <v>1.2</v>
      </c>
      <c r="J72" s="2">
        <f t="shared" si="3"/>
        <v>8.0039999999999996</v>
      </c>
    </row>
    <row r="73" spans="1:10">
      <c r="A73" s="1">
        <v>105</v>
      </c>
      <c r="B73" s="1">
        <v>1.6</v>
      </c>
      <c r="C73" s="1">
        <v>1.6</v>
      </c>
      <c r="D73" s="2">
        <f t="shared" si="0"/>
        <v>1.6</v>
      </c>
      <c r="E73" s="2">
        <f t="shared" si="1"/>
        <v>10.672000000000001</v>
      </c>
      <c r="F73" s="1">
        <v>157</v>
      </c>
      <c r="G73" s="1">
        <v>1.9</v>
      </c>
      <c r="H73" s="1">
        <v>1.5</v>
      </c>
      <c r="I73" s="2">
        <f t="shared" si="2"/>
        <v>1.7</v>
      </c>
      <c r="J73" s="2">
        <f t="shared" si="3"/>
        <v>11.339</v>
      </c>
    </row>
    <row r="74" spans="1:10">
      <c r="A74" s="1">
        <v>106</v>
      </c>
      <c r="B74" s="1">
        <v>1.7</v>
      </c>
      <c r="C74" s="1">
        <v>1.6</v>
      </c>
      <c r="D74" s="2">
        <f t="shared" si="0"/>
        <v>1.65</v>
      </c>
      <c r="E74" s="2">
        <f t="shared" si="1"/>
        <v>11.0055</v>
      </c>
      <c r="F74" s="1">
        <v>158</v>
      </c>
      <c r="G74" s="1">
        <v>1.5</v>
      </c>
      <c r="H74" s="1">
        <v>1.2</v>
      </c>
      <c r="I74" s="2">
        <f t="shared" si="2"/>
        <v>1.35</v>
      </c>
      <c r="J74" s="2">
        <f t="shared" si="3"/>
        <v>9.0045000000000002</v>
      </c>
    </row>
    <row r="75" spans="1:10">
      <c r="A75" s="1">
        <v>107</v>
      </c>
      <c r="B75" s="1">
        <v>1.7</v>
      </c>
      <c r="C75" s="1">
        <v>1.7</v>
      </c>
      <c r="D75" s="2">
        <f t="shared" ref="D75:D109" si="4">(B75+C75)/2</f>
        <v>1.7</v>
      </c>
      <c r="E75" s="2">
        <f t="shared" ref="E75:E109" si="5">D75*6.67</f>
        <v>11.339</v>
      </c>
      <c r="F75" s="1">
        <v>159</v>
      </c>
      <c r="G75" s="1">
        <v>1.3</v>
      </c>
      <c r="H75" s="1">
        <v>1</v>
      </c>
      <c r="I75" s="2">
        <f t="shared" ref="I75:I109" si="6">(G75+H75)/2</f>
        <v>1.1499999999999999</v>
      </c>
      <c r="J75" s="2">
        <f t="shared" ref="J75:J109" si="7">I75*6.67</f>
        <v>7.6704999999999997</v>
      </c>
    </row>
    <row r="76" spans="1:10">
      <c r="A76" s="1">
        <v>108</v>
      </c>
      <c r="B76" s="1">
        <v>2</v>
      </c>
      <c r="C76" s="1">
        <v>1.5</v>
      </c>
      <c r="D76" s="2">
        <f t="shared" si="4"/>
        <v>1.75</v>
      </c>
      <c r="E76" s="2">
        <f t="shared" si="5"/>
        <v>11.672499999999999</v>
      </c>
      <c r="F76" s="1">
        <v>160</v>
      </c>
      <c r="G76" s="1">
        <v>1.7</v>
      </c>
      <c r="H76" s="1">
        <v>1</v>
      </c>
      <c r="I76" s="2">
        <f t="shared" si="6"/>
        <v>1.35</v>
      </c>
      <c r="J76" s="2">
        <f t="shared" si="7"/>
        <v>9.0045000000000002</v>
      </c>
    </row>
    <row r="77" spans="1:10">
      <c r="A77" s="1">
        <v>109</v>
      </c>
      <c r="B77" s="1">
        <v>1.9</v>
      </c>
      <c r="C77" s="1">
        <v>1.8</v>
      </c>
      <c r="D77" s="2">
        <f t="shared" si="4"/>
        <v>1.85</v>
      </c>
      <c r="E77" s="2">
        <f t="shared" si="5"/>
        <v>12.339500000000001</v>
      </c>
      <c r="F77" s="1">
        <v>161</v>
      </c>
      <c r="G77" s="1">
        <v>1.5</v>
      </c>
      <c r="H77" s="1">
        <v>1.4</v>
      </c>
      <c r="I77" s="2">
        <f t="shared" si="6"/>
        <v>1.45</v>
      </c>
      <c r="J77" s="2">
        <f t="shared" si="7"/>
        <v>9.6715</v>
      </c>
    </row>
    <row r="78" spans="1:10">
      <c r="A78" s="1">
        <v>110</v>
      </c>
      <c r="B78" s="1">
        <v>1.9</v>
      </c>
      <c r="C78" s="1">
        <v>1.3</v>
      </c>
      <c r="D78" s="2">
        <f t="shared" si="4"/>
        <v>1.6</v>
      </c>
      <c r="E78" s="2">
        <f t="shared" si="5"/>
        <v>10.672000000000001</v>
      </c>
      <c r="F78" s="1">
        <v>162</v>
      </c>
      <c r="G78" s="1">
        <v>1.2</v>
      </c>
      <c r="H78" s="1">
        <v>1.2</v>
      </c>
      <c r="I78" s="2">
        <f t="shared" si="6"/>
        <v>1.2</v>
      </c>
      <c r="J78" s="2">
        <f t="shared" si="7"/>
        <v>8.0039999999999996</v>
      </c>
    </row>
    <row r="79" spans="1:10">
      <c r="A79" s="1">
        <v>111</v>
      </c>
      <c r="B79" s="1">
        <v>1.1000000000000001</v>
      </c>
      <c r="C79" s="1">
        <v>1</v>
      </c>
      <c r="D79" s="2">
        <f t="shared" si="4"/>
        <v>1.05</v>
      </c>
      <c r="E79" s="2">
        <f t="shared" si="5"/>
        <v>7.0034999999999998</v>
      </c>
      <c r="F79" s="1">
        <v>163</v>
      </c>
      <c r="G79" s="1">
        <v>1.1000000000000001</v>
      </c>
      <c r="H79" s="1">
        <v>1.1000000000000001</v>
      </c>
      <c r="I79" s="2">
        <f t="shared" si="6"/>
        <v>1.1000000000000001</v>
      </c>
      <c r="J79" s="2">
        <f t="shared" si="7"/>
        <v>7.3370000000000006</v>
      </c>
    </row>
    <row r="80" spans="1:10">
      <c r="A80" s="1">
        <v>112</v>
      </c>
      <c r="B80" s="1">
        <v>1.1000000000000001</v>
      </c>
      <c r="C80" s="1">
        <v>1</v>
      </c>
      <c r="D80" s="2">
        <f t="shared" si="4"/>
        <v>1.05</v>
      </c>
      <c r="E80" s="2">
        <f t="shared" si="5"/>
        <v>7.0034999999999998</v>
      </c>
      <c r="F80" s="1">
        <v>164</v>
      </c>
      <c r="G80" s="1">
        <v>1.9</v>
      </c>
      <c r="H80" s="1">
        <v>1.5</v>
      </c>
      <c r="I80" s="2">
        <f t="shared" si="6"/>
        <v>1.7</v>
      </c>
      <c r="J80" s="2">
        <f t="shared" si="7"/>
        <v>11.339</v>
      </c>
    </row>
    <row r="81" spans="1:10">
      <c r="A81" s="1">
        <v>113</v>
      </c>
      <c r="B81" s="1">
        <v>1.1000000000000001</v>
      </c>
      <c r="C81" s="1">
        <v>1</v>
      </c>
      <c r="D81" s="2">
        <f t="shared" si="4"/>
        <v>1.05</v>
      </c>
      <c r="E81" s="2">
        <f t="shared" si="5"/>
        <v>7.0034999999999998</v>
      </c>
      <c r="F81" s="1">
        <v>165</v>
      </c>
      <c r="G81" s="1">
        <v>1.8</v>
      </c>
      <c r="H81" s="1">
        <v>1.5</v>
      </c>
      <c r="I81" s="2">
        <f t="shared" si="6"/>
        <v>1.65</v>
      </c>
      <c r="J81" s="2">
        <f t="shared" si="7"/>
        <v>11.0055</v>
      </c>
    </row>
    <row r="82" spans="1:10">
      <c r="A82" s="1">
        <v>114</v>
      </c>
      <c r="B82" s="1">
        <v>1.5</v>
      </c>
      <c r="C82" s="1">
        <v>1.4</v>
      </c>
      <c r="D82" s="2">
        <f t="shared" si="4"/>
        <v>1.45</v>
      </c>
      <c r="E82" s="2">
        <f t="shared" si="5"/>
        <v>9.6715</v>
      </c>
      <c r="F82" s="1">
        <v>166</v>
      </c>
      <c r="G82" s="1">
        <v>1.3</v>
      </c>
      <c r="H82" s="1">
        <v>1.3</v>
      </c>
      <c r="I82" s="2">
        <f t="shared" si="6"/>
        <v>1.3</v>
      </c>
      <c r="J82" s="2">
        <f t="shared" si="7"/>
        <v>8.6709999999999994</v>
      </c>
    </row>
    <row r="83" spans="1:10">
      <c r="A83" s="1">
        <v>115</v>
      </c>
      <c r="B83" s="1">
        <v>1.4</v>
      </c>
      <c r="C83" s="1">
        <v>1.2</v>
      </c>
      <c r="D83" s="2">
        <f t="shared" si="4"/>
        <v>1.2999999999999998</v>
      </c>
      <c r="E83" s="2">
        <f t="shared" si="5"/>
        <v>8.6709999999999994</v>
      </c>
      <c r="F83" s="1">
        <v>167</v>
      </c>
      <c r="G83" s="12">
        <v>1.2</v>
      </c>
      <c r="H83" s="12">
        <v>1.2</v>
      </c>
      <c r="I83" s="2">
        <f t="shared" si="6"/>
        <v>1.2</v>
      </c>
      <c r="J83" s="2">
        <f t="shared" si="7"/>
        <v>8.0039999999999996</v>
      </c>
    </row>
    <row r="84" spans="1:10">
      <c r="A84" s="1">
        <v>116</v>
      </c>
      <c r="B84" s="1">
        <v>1.5</v>
      </c>
      <c r="C84" s="1">
        <v>1.4</v>
      </c>
      <c r="D84" s="2">
        <f t="shared" si="4"/>
        <v>1.45</v>
      </c>
      <c r="E84" s="2">
        <f t="shared" si="5"/>
        <v>9.6715</v>
      </c>
      <c r="F84" s="1">
        <v>168</v>
      </c>
      <c r="G84" s="1">
        <v>1.4</v>
      </c>
      <c r="H84" s="1">
        <v>1.3</v>
      </c>
      <c r="I84" s="2">
        <f t="shared" si="6"/>
        <v>1.35</v>
      </c>
      <c r="J84" s="2">
        <f t="shared" si="7"/>
        <v>9.0045000000000002</v>
      </c>
    </row>
    <row r="85" spans="1:10">
      <c r="A85" s="1">
        <v>117</v>
      </c>
      <c r="B85" s="1">
        <v>1.6</v>
      </c>
      <c r="C85" s="1">
        <v>1.6</v>
      </c>
      <c r="D85" s="2">
        <f t="shared" si="4"/>
        <v>1.6</v>
      </c>
      <c r="E85" s="2">
        <f t="shared" si="5"/>
        <v>10.672000000000001</v>
      </c>
      <c r="F85" s="1">
        <v>169</v>
      </c>
      <c r="G85" s="1">
        <v>1.8</v>
      </c>
      <c r="H85" s="1">
        <v>1.5</v>
      </c>
      <c r="I85" s="2">
        <f t="shared" si="6"/>
        <v>1.65</v>
      </c>
      <c r="J85" s="2">
        <f t="shared" si="7"/>
        <v>11.0055</v>
      </c>
    </row>
    <row r="86" spans="1:10">
      <c r="A86" s="1">
        <v>118</v>
      </c>
      <c r="B86" s="1">
        <v>1.6</v>
      </c>
      <c r="C86" s="1">
        <v>1.2</v>
      </c>
      <c r="D86" s="2">
        <f t="shared" si="4"/>
        <v>1.4</v>
      </c>
      <c r="E86" s="2">
        <f t="shared" si="5"/>
        <v>9.3379999999999992</v>
      </c>
      <c r="F86" s="1">
        <v>170</v>
      </c>
      <c r="G86" s="1">
        <v>1.6</v>
      </c>
      <c r="H86" s="1">
        <v>1.2</v>
      </c>
      <c r="I86" s="2">
        <f t="shared" si="6"/>
        <v>1.4</v>
      </c>
      <c r="J86" s="2">
        <f t="shared" si="7"/>
        <v>9.3379999999999992</v>
      </c>
    </row>
    <row r="87" spans="1:10">
      <c r="A87" s="1">
        <v>119</v>
      </c>
      <c r="B87" s="1">
        <v>2</v>
      </c>
      <c r="C87" s="1">
        <v>1.9</v>
      </c>
      <c r="D87" s="2">
        <f t="shared" si="4"/>
        <v>1.95</v>
      </c>
      <c r="E87" s="2">
        <f t="shared" si="5"/>
        <v>13.006499999999999</v>
      </c>
      <c r="F87" s="1">
        <v>171</v>
      </c>
      <c r="G87" s="1">
        <v>1.1000000000000001</v>
      </c>
      <c r="H87" s="1">
        <v>1.1000000000000001</v>
      </c>
      <c r="I87" s="2">
        <f t="shared" si="6"/>
        <v>1.1000000000000001</v>
      </c>
      <c r="J87" s="2">
        <f t="shared" si="7"/>
        <v>7.3370000000000006</v>
      </c>
    </row>
    <row r="88" spans="1:10">
      <c r="A88" s="1">
        <v>120</v>
      </c>
      <c r="B88" s="1">
        <v>1.6</v>
      </c>
      <c r="C88" s="1">
        <v>1.4</v>
      </c>
      <c r="D88" s="2">
        <f t="shared" si="4"/>
        <v>1.5</v>
      </c>
      <c r="E88" s="2">
        <f t="shared" si="5"/>
        <v>10.004999999999999</v>
      </c>
      <c r="F88" s="1">
        <v>172</v>
      </c>
      <c r="G88" s="1">
        <v>1.8</v>
      </c>
      <c r="H88" s="1">
        <v>1.5</v>
      </c>
      <c r="I88" s="2">
        <f t="shared" si="6"/>
        <v>1.65</v>
      </c>
      <c r="J88" s="2">
        <f t="shared" si="7"/>
        <v>11.0055</v>
      </c>
    </row>
    <row r="89" spans="1:10">
      <c r="A89" s="1">
        <v>121</v>
      </c>
      <c r="B89" s="1">
        <v>1.3</v>
      </c>
      <c r="C89" s="1">
        <v>1.3</v>
      </c>
      <c r="D89" s="2">
        <f t="shared" si="4"/>
        <v>1.3</v>
      </c>
      <c r="E89" s="2">
        <f t="shared" si="5"/>
        <v>8.6709999999999994</v>
      </c>
      <c r="F89" s="1">
        <v>173</v>
      </c>
      <c r="G89" s="1">
        <v>1.2</v>
      </c>
      <c r="H89" s="1">
        <v>1.2</v>
      </c>
      <c r="I89" s="2">
        <f t="shared" si="6"/>
        <v>1.2</v>
      </c>
      <c r="J89" s="2">
        <f t="shared" si="7"/>
        <v>8.0039999999999996</v>
      </c>
    </row>
    <row r="90" spans="1:10">
      <c r="A90" s="1">
        <v>122</v>
      </c>
      <c r="B90" s="1">
        <v>1.2</v>
      </c>
      <c r="C90" s="1">
        <v>1.2</v>
      </c>
      <c r="D90" s="2">
        <f t="shared" si="4"/>
        <v>1.2</v>
      </c>
      <c r="E90" s="2">
        <f t="shared" si="5"/>
        <v>8.0039999999999996</v>
      </c>
      <c r="F90" s="1">
        <v>174</v>
      </c>
      <c r="G90" s="1">
        <v>1.8</v>
      </c>
      <c r="H90" s="1">
        <v>1.1000000000000001</v>
      </c>
      <c r="I90" s="2">
        <f t="shared" si="6"/>
        <v>1.4500000000000002</v>
      </c>
      <c r="J90" s="2">
        <f t="shared" si="7"/>
        <v>9.6715000000000018</v>
      </c>
    </row>
    <row r="91" spans="1:10">
      <c r="A91" s="1">
        <v>123</v>
      </c>
      <c r="B91" s="1">
        <v>1.8</v>
      </c>
      <c r="C91" s="1">
        <v>1.1000000000000001</v>
      </c>
      <c r="D91" s="2">
        <f t="shared" si="4"/>
        <v>1.4500000000000002</v>
      </c>
      <c r="E91" s="2">
        <f t="shared" si="5"/>
        <v>9.6715000000000018</v>
      </c>
      <c r="F91" s="1">
        <v>175</v>
      </c>
      <c r="G91" s="1">
        <v>1.8</v>
      </c>
      <c r="H91" s="1">
        <v>1.5</v>
      </c>
      <c r="I91" s="2">
        <f t="shared" si="6"/>
        <v>1.65</v>
      </c>
      <c r="J91" s="2">
        <f t="shared" si="7"/>
        <v>11.0055</v>
      </c>
    </row>
    <row r="92" spans="1:10">
      <c r="A92" s="1">
        <v>124</v>
      </c>
      <c r="B92" s="1">
        <v>1.9</v>
      </c>
      <c r="C92" s="1">
        <v>1.3</v>
      </c>
      <c r="D92" s="2">
        <f t="shared" si="4"/>
        <v>1.6</v>
      </c>
      <c r="E92" s="2">
        <f t="shared" si="5"/>
        <v>10.672000000000001</v>
      </c>
      <c r="F92" s="1">
        <v>176</v>
      </c>
      <c r="G92" s="1">
        <v>1.3</v>
      </c>
      <c r="H92" s="1">
        <v>1.2</v>
      </c>
      <c r="I92" s="2">
        <f t="shared" si="6"/>
        <v>1.25</v>
      </c>
      <c r="J92" s="2">
        <f t="shared" si="7"/>
        <v>8.3375000000000004</v>
      </c>
    </row>
    <row r="93" spans="1:10">
      <c r="A93" s="1">
        <v>125</v>
      </c>
      <c r="B93" s="1">
        <v>1.1000000000000001</v>
      </c>
      <c r="C93" s="1">
        <v>1.1000000000000001</v>
      </c>
      <c r="D93" s="2">
        <f t="shared" si="4"/>
        <v>1.1000000000000001</v>
      </c>
      <c r="E93" s="2">
        <f t="shared" si="5"/>
        <v>7.3370000000000006</v>
      </c>
      <c r="F93" s="1">
        <v>177</v>
      </c>
      <c r="G93" s="1">
        <v>1.4</v>
      </c>
      <c r="H93" s="1">
        <v>1.2</v>
      </c>
      <c r="I93" s="2">
        <f t="shared" si="6"/>
        <v>1.2999999999999998</v>
      </c>
      <c r="J93" s="2">
        <f t="shared" si="7"/>
        <v>8.6709999999999994</v>
      </c>
    </row>
    <row r="94" spans="1:10">
      <c r="A94" s="1">
        <v>126</v>
      </c>
      <c r="B94" s="1">
        <v>2</v>
      </c>
      <c r="C94" s="1">
        <v>1.7</v>
      </c>
      <c r="D94" s="2">
        <f t="shared" si="4"/>
        <v>1.85</v>
      </c>
      <c r="E94" s="2">
        <f t="shared" si="5"/>
        <v>12.339500000000001</v>
      </c>
      <c r="F94" s="1">
        <v>178</v>
      </c>
      <c r="G94" s="1">
        <v>1.1000000000000001</v>
      </c>
      <c r="H94" s="1">
        <v>1</v>
      </c>
      <c r="I94" s="2">
        <f t="shared" si="6"/>
        <v>1.05</v>
      </c>
      <c r="J94" s="2">
        <f t="shared" si="7"/>
        <v>7.0034999999999998</v>
      </c>
    </row>
    <row r="95" spans="1:10">
      <c r="A95" s="1">
        <v>127</v>
      </c>
      <c r="B95" s="1">
        <v>1.9</v>
      </c>
      <c r="C95" s="1">
        <v>1.9</v>
      </c>
      <c r="D95" s="2">
        <f t="shared" si="4"/>
        <v>1.9</v>
      </c>
      <c r="E95" s="2">
        <f t="shared" si="5"/>
        <v>12.673</v>
      </c>
      <c r="F95" s="1">
        <v>179</v>
      </c>
      <c r="G95" s="1">
        <v>1.3</v>
      </c>
      <c r="H95" s="1">
        <v>1.3</v>
      </c>
      <c r="I95" s="2">
        <f t="shared" si="6"/>
        <v>1.3</v>
      </c>
      <c r="J95" s="2">
        <f t="shared" si="7"/>
        <v>8.6709999999999994</v>
      </c>
    </row>
    <row r="96" spans="1:10">
      <c r="A96" s="1">
        <v>128</v>
      </c>
      <c r="B96" s="1">
        <v>1.8</v>
      </c>
      <c r="C96" s="1">
        <v>1.6</v>
      </c>
      <c r="D96" s="2">
        <f t="shared" si="4"/>
        <v>1.7000000000000002</v>
      </c>
      <c r="E96" s="2">
        <f t="shared" si="5"/>
        <v>11.339</v>
      </c>
      <c r="F96" s="1">
        <v>180</v>
      </c>
      <c r="G96" s="1">
        <v>1.2</v>
      </c>
      <c r="H96" s="1">
        <v>1.1000000000000001</v>
      </c>
      <c r="I96" s="2">
        <f t="shared" si="6"/>
        <v>1.1499999999999999</v>
      </c>
      <c r="J96" s="2">
        <f t="shared" si="7"/>
        <v>7.6704999999999997</v>
      </c>
    </row>
    <row r="97" spans="1:10">
      <c r="A97" s="1">
        <v>129</v>
      </c>
      <c r="B97" s="1">
        <v>1.8</v>
      </c>
      <c r="C97" s="1">
        <v>1.8</v>
      </c>
      <c r="D97" s="2">
        <f t="shared" si="4"/>
        <v>1.8</v>
      </c>
      <c r="E97" s="2">
        <f t="shared" si="5"/>
        <v>12.006</v>
      </c>
      <c r="F97" s="1">
        <v>181</v>
      </c>
      <c r="G97" s="1">
        <v>1.7</v>
      </c>
      <c r="H97" s="1">
        <v>1.5</v>
      </c>
      <c r="I97" s="2">
        <f t="shared" si="6"/>
        <v>1.6</v>
      </c>
      <c r="J97" s="2">
        <f t="shared" si="7"/>
        <v>10.672000000000001</v>
      </c>
    </row>
    <row r="98" spans="1:10">
      <c r="A98" s="1">
        <v>130</v>
      </c>
      <c r="B98" s="1">
        <v>2.2000000000000002</v>
      </c>
      <c r="C98" s="1">
        <v>2</v>
      </c>
      <c r="D98" s="2">
        <f t="shared" si="4"/>
        <v>2.1</v>
      </c>
      <c r="E98" s="2">
        <f t="shared" si="5"/>
        <v>14.007</v>
      </c>
      <c r="F98" s="1">
        <v>182</v>
      </c>
      <c r="G98" s="1">
        <v>1.5</v>
      </c>
      <c r="H98" s="1">
        <v>1.5</v>
      </c>
      <c r="I98" s="2">
        <f t="shared" si="6"/>
        <v>1.5</v>
      </c>
      <c r="J98" s="2">
        <f t="shared" si="7"/>
        <v>10.004999999999999</v>
      </c>
    </row>
    <row r="99" spans="1:10">
      <c r="A99" s="1">
        <v>131</v>
      </c>
      <c r="B99" s="1">
        <v>2</v>
      </c>
      <c r="C99" s="1">
        <v>2</v>
      </c>
      <c r="D99" s="2">
        <f t="shared" si="4"/>
        <v>2</v>
      </c>
      <c r="E99" s="2">
        <f t="shared" si="5"/>
        <v>13.34</v>
      </c>
      <c r="F99" s="1">
        <v>183</v>
      </c>
      <c r="G99" s="1">
        <v>1.6</v>
      </c>
      <c r="H99" s="1">
        <v>1.5</v>
      </c>
      <c r="I99" s="2">
        <f t="shared" si="6"/>
        <v>1.55</v>
      </c>
      <c r="J99" s="2">
        <f t="shared" si="7"/>
        <v>10.3385</v>
      </c>
    </row>
    <row r="100" spans="1:10">
      <c r="A100" s="1">
        <v>132</v>
      </c>
      <c r="B100" s="1">
        <v>1.5</v>
      </c>
      <c r="C100" s="1">
        <v>1.2</v>
      </c>
      <c r="D100" s="2">
        <f t="shared" si="4"/>
        <v>1.35</v>
      </c>
      <c r="E100" s="2">
        <f t="shared" si="5"/>
        <v>9.0045000000000002</v>
      </c>
      <c r="F100" s="1">
        <v>184</v>
      </c>
      <c r="G100" s="1">
        <v>1.7</v>
      </c>
      <c r="H100" s="1">
        <v>1.5</v>
      </c>
      <c r="I100" s="2">
        <f t="shared" si="6"/>
        <v>1.6</v>
      </c>
      <c r="J100" s="2">
        <f t="shared" si="7"/>
        <v>10.672000000000001</v>
      </c>
    </row>
    <row r="101" spans="1:10">
      <c r="A101" s="1">
        <v>133</v>
      </c>
      <c r="B101" s="1">
        <v>1.7</v>
      </c>
      <c r="C101" s="1">
        <v>1.6</v>
      </c>
      <c r="D101" s="2">
        <f t="shared" si="4"/>
        <v>1.65</v>
      </c>
      <c r="E101" s="2">
        <f t="shared" si="5"/>
        <v>11.0055</v>
      </c>
      <c r="F101" s="1">
        <v>185</v>
      </c>
      <c r="G101" s="1">
        <v>1.5</v>
      </c>
      <c r="H101" s="1">
        <v>1.4</v>
      </c>
      <c r="I101" s="2">
        <v>1.3</v>
      </c>
      <c r="J101" s="2">
        <f t="shared" si="7"/>
        <v>8.6709999999999994</v>
      </c>
    </row>
    <row r="102" spans="1:10">
      <c r="A102" s="1">
        <v>134</v>
      </c>
      <c r="B102" s="1">
        <v>1.4</v>
      </c>
      <c r="C102" s="1">
        <v>1.4</v>
      </c>
      <c r="D102" s="2">
        <f t="shared" si="4"/>
        <v>1.4</v>
      </c>
      <c r="E102" s="2">
        <f t="shared" si="5"/>
        <v>9.3379999999999992</v>
      </c>
      <c r="F102" s="1">
        <v>186</v>
      </c>
      <c r="G102" s="1">
        <v>1.4</v>
      </c>
      <c r="H102" s="1">
        <v>1.4</v>
      </c>
      <c r="I102" s="2">
        <f t="shared" si="6"/>
        <v>1.4</v>
      </c>
      <c r="J102" s="2">
        <f t="shared" si="7"/>
        <v>9.3379999999999992</v>
      </c>
    </row>
    <row r="103" spans="1:10">
      <c r="A103" s="1">
        <v>187</v>
      </c>
      <c r="B103" s="1">
        <v>1.6</v>
      </c>
      <c r="C103" s="1">
        <v>1.5</v>
      </c>
      <c r="D103" s="2">
        <f t="shared" si="4"/>
        <v>1.55</v>
      </c>
      <c r="E103" s="2">
        <f t="shared" si="5"/>
        <v>10.3385</v>
      </c>
      <c r="F103" s="1">
        <v>194</v>
      </c>
      <c r="G103" s="1">
        <v>1.6</v>
      </c>
      <c r="H103" s="1">
        <v>1.6</v>
      </c>
      <c r="I103" s="2">
        <f t="shared" si="6"/>
        <v>1.6</v>
      </c>
      <c r="J103" s="2">
        <f t="shared" si="7"/>
        <v>10.672000000000001</v>
      </c>
    </row>
    <row r="104" spans="1:10">
      <c r="A104" s="1">
        <v>188</v>
      </c>
      <c r="B104" s="1">
        <v>1.2</v>
      </c>
      <c r="C104" s="1">
        <v>1.1000000000000001</v>
      </c>
      <c r="D104" s="2">
        <f t="shared" si="4"/>
        <v>1.1499999999999999</v>
      </c>
      <c r="E104" s="2">
        <f t="shared" si="5"/>
        <v>7.6704999999999997</v>
      </c>
      <c r="F104" s="1">
        <v>195</v>
      </c>
      <c r="G104" s="1">
        <v>2.1</v>
      </c>
      <c r="H104" s="1">
        <v>2.1</v>
      </c>
      <c r="I104" s="2">
        <f t="shared" si="6"/>
        <v>2.1</v>
      </c>
      <c r="J104" s="2">
        <f t="shared" si="7"/>
        <v>14.007</v>
      </c>
    </row>
    <row r="105" spans="1:10">
      <c r="A105" s="1">
        <v>189</v>
      </c>
      <c r="B105" s="1">
        <v>1.2</v>
      </c>
      <c r="C105" s="1">
        <v>1.1000000000000001</v>
      </c>
      <c r="D105" s="2">
        <f t="shared" si="4"/>
        <v>1.1499999999999999</v>
      </c>
      <c r="E105" s="2">
        <f t="shared" si="5"/>
        <v>7.6704999999999997</v>
      </c>
      <c r="F105" s="1">
        <v>196</v>
      </c>
      <c r="G105" s="1">
        <v>2</v>
      </c>
      <c r="H105" s="1">
        <v>2</v>
      </c>
      <c r="I105" s="2">
        <f t="shared" si="6"/>
        <v>2</v>
      </c>
      <c r="J105" s="2">
        <f t="shared" si="7"/>
        <v>13.34</v>
      </c>
    </row>
    <row r="106" spans="1:10">
      <c r="A106" s="1">
        <v>190</v>
      </c>
      <c r="B106" s="1">
        <v>1.9</v>
      </c>
      <c r="C106" s="1">
        <v>1.5</v>
      </c>
      <c r="D106" s="2">
        <f t="shared" si="4"/>
        <v>1.7</v>
      </c>
      <c r="E106" s="2">
        <f t="shared" si="5"/>
        <v>11.339</v>
      </c>
      <c r="F106" s="1">
        <v>197</v>
      </c>
      <c r="G106" s="1">
        <v>1.6</v>
      </c>
      <c r="H106" s="1">
        <v>1.4</v>
      </c>
      <c r="I106" s="2">
        <f t="shared" si="6"/>
        <v>1.5</v>
      </c>
      <c r="J106" s="2">
        <f t="shared" si="7"/>
        <v>10.004999999999999</v>
      </c>
    </row>
    <row r="107" spans="1:10">
      <c r="A107" s="1">
        <v>191</v>
      </c>
      <c r="B107" s="1">
        <v>1.2</v>
      </c>
      <c r="C107" s="1">
        <v>1.2</v>
      </c>
      <c r="D107" s="2">
        <f t="shared" si="4"/>
        <v>1.2</v>
      </c>
      <c r="E107" s="2">
        <f t="shared" si="5"/>
        <v>8.0039999999999996</v>
      </c>
      <c r="F107" s="1">
        <v>198</v>
      </c>
      <c r="G107" s="1">
        <v>2</v>
      </c>
      <c r="H107" s="1">
        <v>1.9</v>
      </c>
      <c r="I107" s="2">
        <f t="shared" si="6"/>
        <v>1.95</v>
      </c>
      <c r="J107" s="2">
        <f t="shared" si="7"/>
        <v>13.006499999999999</v>
      </c>
    </row>
    <row r="108" spans="1:10">
      <c r="A108" s="1">
        <v>192</v>
      </c>
      <c r="B108" s="1">
        <v>1.5</v>
      </c>
      <c r="C108" s="1">
        <v>1.5</v>
      </c>
      <c r="D108" s="2">
        <f t="shared" si="4"/>
        <v>1.5</v>
      </c>
      <c r="E108" s="2">
        <f t="shared" si="5"/>
        <v>10.004999999999999</v>
      </c>
      <c r="F108" s="1">
        <v>199</v>
      </c>
      <c r="G108" s="1">
        <v>1.6</v>
      </c>
      <c r="H108" s="1">
        <v>1.5</v>
      </c>
      <c r="I108" s="2">
        <f t="shared" si="6"/>
        <v>1.55</v>
      </c>
      <c r="J108" s="2">
        <f t="shared" si="7"/>
        <v>10.3385</v>
      </c>
    </row>
    <row r="109" spans="1:10">
      <c r="A109" s="1">
        <v>193</v>
      </c>
      <c r="B109" s="1">
        <v>1.4</v>
      </c>
      <c r="C109" s="1">
        <v>1.2</v>
      </c>
      <c r="D109" s="2">
        <f t="shared" si="4"/>
        <v>1.2999999999999998</v>
      </c>
      <c r="E109" s="2">
        <f t="shared" si="5"/>
        <v>8.6709999999999994</v>
      </c>
      <c r="F109" s="1">
        <v>200</v>
      </c>
      <c r="G109" s="1">
        <v>1.8</v>
      </c>
      <c r="H109" s="1">
        <v>1.8</v>
      </c>
      <c r="I109" s="2">
        <f t="shared" si="6"/>
        <v>1.8</v>
      </c>
      <c r="J109" s="2">
        <f t="shared" si="7"/>
        <v>12.006</v>
      </c>
    </row>
    <row r="110" spans="1:10">
      <c r="B110" s="18"/>
      <c r="E110" s="18">
        <f>SUM(E10:E109)</f>
        <v>981.49050000000068</v>
      </c>
      <c r="J110" s="18">
        <f>SUM(J10:J109)</f>
        <v>996.16449999999998</v>
      </c>
    </row>
  </sheetData>
  <mergeCells count="13">
    <mergeCell ref="I3:J4"/>
    <mergeCell ref="C4:D4"/>
    <mergeCell ref="E4:F4"/>
    <mergeCell ref="I6:J6"/>
    <mergeCell ref="A6:B6"/>
    <mergeCell ref="C6:D6"/>
    <mergeCell ref="E6:F6"/>
    <mergeCell ref="G6:H6"/>
    <mergeCell ref="A1:J1"/>
    <mergeCell ref="A2:J2"/>
    <mergeCell ref="A3:B4"/>
    <mergeCell ref="C3:F3"/>
    <mergeCell ref="G3:H4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M7" sqref="M7"/>
    </sheetView>
  </sheetViews>
  <sheetFormatPr defaultRowHeight="15"/>
  <cols>
    <col min="1" max="10" width="8.28515625" customWidth="1"/>
  </cols>
  <sheetData>
    <row r="1" spans="1:16" ht="15.75" thickBot="1">
      <c r="A1" s="48" t="s">
        <v>33</v>
      </c>
      <c r="B1" s="48"/>
      <c r="C1" s="48"/>
      <c r="D1" s="48"/>
      <c r="E1" s="48"/>
      <c r="F1" s="48"/>
      <c r="G1" s="48"/>
      <c r="H1" s="48"/>
      <c r="I1" s="48"/>
      <c r="J1" s="48"/>
    </row>
    <row r="2" spans="1:16" ht="15.75" thickBot="1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  <c r="L2" s="1" t="s">
        <v>38</v>
      </c>
      <c r="M2" s="1">
        <v>0</v>
      </c>
      <c r="O2" t="s">
        <v>49</v>
      </c>
      <c r="P2" t="s">
        <v>50</v>
      </c>
    </row>
    <row r="3" spans="1:16" ht="15.75" customHeight="1" thickBot="1">
      <c r="A3" s="56" t="s">
        <v>1</v>
      </c>
      <c r="B3" s="57"/>
      <c r="C3" s="53" t="s">
        <v>2</v>
      </c>
      <c r="D3" s="54"/>
      <c r="E3" s="54"/>
      <c r="F3" s="55"/>
      <c r="G3" s="60" t="s">
        <v>5</v>
      </c>
      <c r="H3" s="61"/>
      <c r="I3" s="60" t="s">
        <v>6</v>
      </c>
      <c r="J3" s="61"/>
      <c r="L3" s="1" t="s">
        <v>39</v>
      </c>
      <c r="M3" s="1">
        <v>29</v>
      </c>
      <c r="O3">
        <f>B7/(B7+D7+F7+H7+J7)</f>
        <v>1.7000000000000001E-2</v>
      </c>
      <c r="P3">
        <v>0</v>
      </c>
    </row>
    <row r="4" spans="1:16" ht="15.75" thickBot="1">
      <c r="A4" s="58"/>
      <c r="B4" s="59"/>
      <c r="C4" s="49" t="s">
        <v>3</v>
      </c>
      <c r="D4" s="51"/>
      <c r="E4" s="49" t="s">
        <v>4</v>
      </c>
      <c r="F4" s="51"/>
      <c r="G4" s="62"/>
      <c r="H4" s="63"/>
      <c r="I4" s="62"/>
      <c r="J4" s="63"/>
      <c r="L4" s="1" t="s">
        <v>40</v>
      </c>
      <c r="M4" s="1">
        <v>71</v>
      </c>
      <c r="O4">
        <f>D7/(B7+D7+F7+H7+J7)</f>
        <v>3.4000000000000002E-2</v>
      </c>
      <c r="P4">
        <f>O4*LN(O4)</f>
        <v>-0.11496742164844319</v>
      </c>
    </row>
    <row r="5" spans="1:16">
      <c r="A5" s="13" t="s">
        <v>7</v>
      </c>
      <c r="B5" s="14" t="s">
        <v>8</v>
      </c>
      <c r="C5" s="15" t="s">
        <v>7</v>
      </c>
      <c r="D5" s="16" t="s">
        <v>8</v>
      </c>
      <c r="E5" s="14" t="s">
        <v>7</v>
      </c>
      <c r="F5" s="14" t="s">
        <v>8</v>
      </c>
      <c r="G5" s="14" t="s">
        <v>7</v>
      </c>
      <c r="H5" s="14" t="s">
        <v>8</v>
      </c>
      <c r="I5" s="14" t="s">
        <v>7</v>
      </c>
      <c r="J5" s="15" t="s">
        <v>8</v>
      </c>
      <c r="L5" s="1" t="s">
        <v>35</v>
      </c>
      <c r="M5" s="1">
        <f>(E110+J110)/200</f>
        <v>11.095545000000005</v>
      </c>
      <c r="O5">
        <f>F7/(B7+D7+F7+H7+J7)</f>
        <v>0.58399999999999996</v>
      </c>
      <c r="P5">
        <f>O5*LN(O5)</f>
        <v>-0.31410690895388343</v>
      </c>
    </row>
    <row r="6" spans="1:16">
      <c r="A6" s="47">
        <v>4</v>
      </c>
      <c r="B6" s="47"/>
      <c r="C6" s="47">
        <v>8</v>
      </c>
      <c r="D6" s="47"/>
      <c r="E6" s="47">
        <v>139</v>
      </c>
      <c r="F6" s="47"/>
      <c r="G6" s="47">
        <v>13</v>
      </c>
      <c r="H6" s="47"/>
      <c r="I6" s="47">
        <v>74</v>
      </c>
      <c r="J6" s="47"/>
      <c r="L6" s="1" t="s">
        <v>36</v>
      </c>
      <c r="M6" s="1">
        <v>2.71</v>
      </c>
      <c r="O6">
        <f>H7/(B7+D7+F7+H7+J7)</f>
        <v>5.4999999999999993E-2</v>
      </c>
      <c r="P6">
        <f>O6*LN(O6)</f>
        <v>-0.15952321515623161</v>
      </c>
    </row>
    <row r="7" spans="1:16" ht="15.75" thickBot="1">
      <c r="A7" s="30">
        <v>1.7</v>
      </c>
      <c r="B7" s="30">
        <v>0.14960000000000001</v>
      </c>
      <c r="C7" s="30">
        <v>3.4</v>
      </c>
      <c r="D7" s="30">
        <v>0.29920000000000002</v>
      </c>
      <c r="E7" s="30">
        <v>58.4</v>
      </c>
      <c r="F7" s="30">
        <v>5.1391999999999998</v>
      </c>
      <c r="G7" s="30">
        <v>5.5</v>
      </c>
      <c r="H7" s="30">
        <v>0.48399999999999999</v>
      </c>
      <c r="I7" s="30">
        <v>31</v>
      </c>
      <c r="J7" s="30">
        <v>2.7280000000000002</v>
      </c>
      <c r="L7" s="1" t="s">
        <v>37</v>
      </c>
      <c r="M7" s="1">
        <v>23.85</v>
      </c>
      <c r="O7">
        <f>J7/(B7+D7+F7+H7+J7)</f>
        <v>0.31</v>
      </c>
      <c r="P7">
        <f>O7*LN(O7)</f>
        <v>-0.36306672426591297</v>
      </c>
    </row>
    <row r="8" spans="1:16" ht="15.75" thickBot="1">
      <c r="A8" t="s">
        <v>9</v>
      </c>
      <c r="L8" s="31" t="s">
        <v>41</v>
      </c>
      <c r="M8" s="1">
        <f>(F7*D7)/((J7+H7)*B7)</f>
        <v>3.1999999999999993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1.7397260273972601</v>
      </c>
    </row>
    <row r="10" spans="1:16">
      <c r="A10" s="2">
        <v>1</v>
      </c>
      <c r="B10" s="2">
        <v>1.3</v>
      </c>
      <c r="C10" s="2">
        <v>1.2</v>
      </c>
      <c r="D10" s="2">
        <f>(B10+C10)/2</f>
        <v>1.25</v>
      </c>
      <c r="E10" s="2">
        <f>D10*6.67</f>
        <v>8.3375000000000004</v>
      </c>
      <c r="F10" s="2">
        <v>42</v>
      </c>
      <c r="G10" s="2">
        <v>1.5</v>
      </c>
      <c r="H10" s="2">
        <v>1.4</v>
      </c>
      <c r="I10" s="2">
        <f>(G10+H10)/2</f>
        <v>1.45</v>
      </c>
      <c r="J10" s="2">
        <f>I10*6.67</f>
        <v>9.6715</v>
      </c>
      <c r="L10" s="31" t="s">
        <v>43</v>
      </c>
      <c r="M10" s="1">
        <f>J7/F7</f>
        <v>0.53082191780821919</v>
      </c>
    </row>
    <row r="11" spans="1:16">
      <c r="A11" s="2">
        <v>2</v>
      </c>
      <c r="B11" s="1">
        <v>1.5</v>
      </c>
      <c r="C11" s="1">
        <v>1.5</v>
      </c>
      <c r="D11" s="2">
        <f t="shared" ref="D11:D74" si="0">(B11+C11)/2</f>
        <v>1.5</v>
      </c>
      <c r="E11" s="2">
        <f t="shared" ref="E11:E74" si="1">D11*6.67</f>
        <v>10.004999999999999</v>
      </c>
      <c r="F11" s="2">
        <v>43</v>
      </c>
      <c r="G11" s="1">
        <v>1.6</v>
      </c>
      <c r="H11" s="1">
        <v>1.5</v>
      </c>
      <c r="I11" s="2">
        <f t="shared" ref="I11:I74" si="2">(G11+H11)/2</f>
        <v>1.55</v>
      </c>
      <c r="J11" s="2">
        <f t="shared" ref="J11:J74" si="3">I11*6.67</f>
        <v>10.3385</v>
      </c>
      <c r="L11" s="31" t="s">
        <v>44</v>
      </c>
      <c r="M11" s="1">
        <f>(D7+F7)/J7</f>
        <v>1.9935483870967738</v>
      </c>
    </row>
    <row r="12" spans="1:16">
      <c r="A12" s="2">
        <v>3</v>
      </c>
      <c r="B12" s="1">
        <v>2</v>
      </c>
      <c r="C12" s="1">
        <v>2</v>
      </c>
      <c r="D12" s="2">
        <f t="shared" si="0"/>
        <v>2</v>
      </c>
      <c r="E12" s="2">
        <f t="shared" si="1"/>
        <v>13.34</v>
      </c>
      <c r="F12" s="2">
        <v>44</v>
      </c>
      <c r="G12" s="1">
        <v>1.3</v>
      </c>
      <c r="H12" s="1">
        <v>1.3</v>
      </c>
      <c r="I12" s="2">
        <f t="shared" si="2"/>
        <v>1.3</v>
      </c>
      <c r="J12" s="2">
        <f t="shared" si="3"/>
        <v>8.6709999999999994</v>
      </c>
      <c r="L12" s="31" t="s">
        <v>45</v>
      </c>
      <c r="M12" s="1">
        <f>(D7+F7)/H7</f>
        <v>11.236363636363636</v>
      </c>
    </row>
    <row r="13" spans="1:16">
      <c r="A13" s="2">
        <v>4</v>
      </c>
      <c r="B13" s="1">
        <v>1.5</v>
      </c>
      <c r="C13" s="1">
        <v>1.3</v>
      </c>
      <c r="D13" s="2">
        <f t="shared" si="0"/>
        <v>1.4</v>
      </c>
      <c r="E13" s="2">
        <f t="shared" si="1"/>
        <v>9.3379999999999992</v>
      </c>
      <c r="F13" s="2">
        <v>45</v>
      </c>
      <c r="G13" s="1">
        <v>2.2000000000000002</v>
      </c>
      <c r="H13" s="1">
        <v>2.1</v>
      </c>
      <c r="I13" s="2">
        <f t="shared" si="2"/>
        <v>2.1500000000000004</v>
      </c>
      <c r="J13" s="2">
        <f t="shared" si="3"/>
        <v>14.340500000000002</v>
      </c>
      <c r="L13" s="31" t="s">
        <v>46</v>
      </c>
      <c r="M13" s="1">
        <f>J7/H7</f>
        <v>5.6363636363636367</v>
      </c>
    </row>
    <row r="14" spans="1:16">
      <c r="A14" s="2">
        <v>5</v>
      </c>
      <c r="B14" s="1">
        <v>1.9</v>
      </c>
      <c r="C14" s="1">
        <v>1.8</v>
      </c>
      <c r="D14" s="2">
        <f t="shared" si="0"/>
        <v>1.85</v>
      </c>
      <c r="E14" s="2">
        <f t="shared" si="1"/>
        <v>12.339500000000001</v>
      </c>
      <c r="F14" s="2">
        <v>46</v>
      </c>
      <c r="G14" s="1">
        <v>1.4</v>
      </c>
      <c r="H14" s="1">
        <v>1.3</v>
      </c>
      <c r="I14" s="2">
        <f t="shared" si="2"/>
        <v>1.35</v>
      </c>
      <c r="J14" s="2">
        <f t="shared" si="3"/>
        <v>9.0045000000000002</v>
      </c>
      <c r="L14" s="31" t="s">
        <v>47</v>
      </c>
      <c r="M14" s="1">
        <v>0</v>
      </c>
    </row>
    <row r="15" spans="1:16">
      <c r="A15" s="2">
        <v>6</v>
      </c>
      <c r="B15" s="1">
        <v>1.7</v>
      </c>
      <c r="C15" s="1">
        <v>1.7</v>
      </c>
      <c r="D15" s="2">
        <f t="shared" si="0"/>
        <v>1.7</v>
      </c>
      <c r="E15" s="2">
        <f t="shared" si="1"/>
        <v>11.339</v>
      </c>
      <c r="F15" s="2">
        <v>47</v>
      </c>
      <c r="G15" s="1">
        <v>1.5</v>
      </c>
      <c r="H15" s="1">
        <v>1.4</v>
      </c>
      <c r="I15" s="2">
        <f t="shared" si="2"/>
        <v>1.45</v>
      </c>
      <c r="J15" s="2">
        <f t="shared" si="3"/>
        <v>9.6715</v>
      </c>
      <c r="L15" s="31" t="s">
        <v>48</v>
      </c>
      <c r="M15" s="1">
        <f>SUM(P3:P7)</f>
        <v>-0.95166427002447129</v>
      </c>
    </row>
    <row r="16" spans="1:16">
      <c r="A16" s="2">
        <v>7</v>
      </c>
      <c r="B16" s="1">
        <v>1.9</v>
      </c>
      <c r="C16" s="1">
        <v>1.7</v>
      </c>
      <c r="D16" s="2">
        <f t="shared" si="0"/>
        <v>1.7999999999999998</v>
      </c>
      <c r="E16" s="2">
        <f t="shared" si="1"/>
        <v>12.005999999999998</v>
      </c>
      <c r="F16" s="2">
        <v>48</v>
      </c>
      <c r="G16" s="1">
        <v>1.3</v>
      </c>
      <c r="H16" s="1">
        <v>1.2</v>
      </c>
      <c r="I16" s="2">
        <f t="shared" si="2"/>
        <v>1.25</v>
      </c>
      <c r="J16" s="2">
        <f t="shared" si="3"/>
        <v>8.3375000000000004</v>
      </c>
    </row>
    <row r="17" spans="1:10">
      <c r="A17" s="2">
        <v>8</v>
      </c>
      <c r="B17" s="1">
        <v>1.5</v>
      </c>
      <c r="C17" s="1">
        <v>1.4</v>
      </c>
      <c r="D17" s="2">
        <f t="shared" si="0"/>
        <v>1.45</v>
      </c>
      <c r="E17" s="2">
        <f t="shared" si="1"/>
        <v>9.6715</v>
      </c>
      <c r="F17" s="2">
        <v>49</v>
      </c>
      <c r="G17" s="1">
        <v>1.7</v>
      </c>
      <c r="H17" s="1">
        <v>1.7</v>
      </c>
      <c r="I17" s="2">
        <f t="shared" si="2"/>
        <v>1.7</v>
      </c>
      <c r="J17" s="2">
        <f t="shared" si="3"/>
        <v>11.339</v>
      </c>
    </row>
    <row r="18" spans="1:10">
      <c r="A18" s="2">
        <v>9</v>
      </c>
      <c r="B18" s="1">
        <v>1.5</v>
      </c>
      <c r="C18" s="1">
        <v>1.4</v>
      </c>
      <c r="D18" s="2">
        <f t="shared" si="0"/>
        <v>1.45</v>
      </c>
      <c r="E18" s="2">
        <f t="shared" si="1"/>
        <v>9.6715</v>
      </c>
      <c r="F18" s="2">
        <v>50</v>
      </c>
      <c r="G18" s="1">
        <v>1.8</v>
      </c>
      <c r="H18" s="1">
        <v>1.8</v>
      </c>
      <c r="I18" s="2">
        <f t="shared" si="2"/>
        <v>1.8</v>
      </c>
      <c r="J18" s="2">
        <f t="shared" si="3"/>
        <v>12.006</v>
      </c>
    </row>
    <row r="19" spans="1:10">
      <c r="A19" s="2">
        <v>10</v>
      </c>
      <c r="B19" s="1">
        <v>1.7</v>
      </c>
      <c r="C19" s="1">
        <v>1.7</v>
      </c>
      <c r="D19" s="2">
        <f t="shared" si="0"/>
        <v>1.7</v>
      </c>
      <c r="E19" s="2">
        <f t="shared" si="1"/>
        <v>11.339</v>
      </c>
      <c r="F19" s="2">
        <v>51</v>
      </c>
      <c r="G19" s="1">
        <v>1.9</v>
      </c>
      <c r="H19" s="1">
        <v>1.8</v>
      </c>
      <c r="I19" s="2">
        <f t="shared" si="2"/>
        <v>1.85</v>
      </c>
      <c r="J19" s="2">
        <f t="shared" si="3"/>
        <v>12.339500000000001</v>
      </c>
    </row>
    <row r="20" spans="1:10">
      <c r="A20" s="2">
        <v>11</v>
      </c>
      <c r="B20" s="1">
        <v>1.8</v>
      </c>
      <c r="C20" s="1">
        <v>1.4</v>
      </c>
      <c r="D20" s="2">
        <f t="shared" si="0"/>
        <v>1.6</v>
      </c>
      <c r="E20" s="2">
        <f t="shared" si="1"/>
        <v>10.672000000000001</v>
      </c>
      <c r="F20" s="2">
        <v>52</v>
      </c>
      <c r="G20" s="1">
        <v>1.8</v>
      </c>
      <c r="H20" s="1">
        <v>1.7</v>
      </c>
      <c r="I20" s="2">
        <f t="shared" si="2"/>
        <v>1.75</v>
      </c>
      <c r="J20" s="2">
        <f t="shared" si="3"/>
        <v>11.672499999999999</v>
      </c>
    </row>
    <row r="21" spans="1:10">
      <c r="A21" s="2">
        <v>12</v>
      </c>
      <c r="B21" s="1">
        <v>2</v>
      </c>
      <c r="C21" s="1">
        <v>2</v>
      </c>
      <c r="D21" s="2">
        <f t="shared" si="0"/>
        <v>2</v>
      </c>
      <c r="E21" s="2">
        <f t="shared" si="1"/>
        <v>13.34</v>
      </c>
      <c r="F21" s="2">
        <v>53</v>
      </c>
      <c r="G21" s="1">
        <v>1.7</v>
      </c>
      <c r="H21" s="1">
        <v>1.7</v>
      </c>
      <c r="I21" s="2">
        <f t="shared" si="2"/>
        <v>1.7</v>
      </c>
      <c r="J21" s="2">
        <f t="shared" si="3"/>
        <v>11.339</v>
      </c>
    </row>
    <row r="22" spans="1:10">
      <c r="A22" s="2">
        <v>13</v>
      </c>
      <c r="B22" s="1">
        <v>1.8</v>
      </c>
      <c r="C22" s="1">
        <v>1.7</v>
      </c>
      <c r="D22" s="2">
        <f t="shared" si="0"/>
        <v>1.75</v>
      </c>
      <c r="E22" s="2">
        <f t="shared" si="1"/>
        <v>11.672499999999999</v>
      </c>
      <c r="F22" s="2">
        <v>54</v>
      </c>
      <c r="G22" s="1">
        <v>2</v>
      </c>
      <c r="H22" s="1">
        <v>1.9</v>
      </c>
      <c r="I22" s="2">
        <f t="shared" si="2"/>
        <v>1.95</v>
      </c>
      <c r="J22" s="2">
        <f t="shared" si="3"/>
        <v>13.006499999999999</v>
      </c>
    </row>
    <row r="23" spans="1:10">
      <c r="A23" s="2">
        <v>14</v>
      </c>
      <c r="B23" s="1">
        <v>2</v>
      </c>
      <c r="C23" s="1">
        <v>2</v>
      </c>
      <c r="D23" s="2">
        <f t="shared" si="0"/>
        <v>2</v>
      </c>
      <c r="E23" s="2">
        <f t="shared" si="1"/>
        <v>13.34</v>
      </c>
      <c r="F23" s="2">
        <v>55</v>
      </c>
      <c r="G23" s="1">
        <v>1.8</v>
      </c>
      <c r="H23" s="1">
        <v>1.7</v>
      </c>
      <c r="I23" s="2">
        <f t="shared" si="2"/>
        <v>1.75</v>
      </c>
      <c r="J23" s="2">
        <f t="shared" si="3"/>
        <v>11.672499999999999</v>
      </c>
    </row>
    <row r="24" spans="1:10">
      <c r="A24" s="2">
        <v>15</v>
      </c>
      <c r="B24" s="1">
        <v>1.6</v>
      </c>
      <c r="C24" s="1">
        <v>1.5</v>
      </c>
      <c r="D24" s="2">
        <f t="shared" si="0"/>
        <v>1.55</v>
      </c>
      <c r="E24" s="2">
        <f t="shared" si="1"/>
        <v>10.3385</v>
      </c>
      <c r="F24" s="2">
        <v>56</v>
      </c>
      <c r="G24" s="1">
        <v>1.5</v>
      </c>
      <c r="H24" s="1">
        <v>1.4</v>
      </c>
      <c r="I24" s="2">
        <f t="shared" si="2"/>
        <v>1.45</v>
      </c>
      <c r="J24" s="2">
        <f t="shared" si="3"/>
        <v>9.6715</v>
      </c>
    </row>
    <row r="25" spans="1:10">
      <c r="A25" s="2">
        <v>16</v>
      </c>
      <c r="B25" s="1">
        <v>1.7</v>
      </c>
      <c r="C25" s="1">
        <v>1.5</v>
      </c>
      <c r="D25" s="2">
        <f t="shared" si="0"/>
        <v>1.6</v>
      </c>
      <c r="E25" s="2">
        <f t="shared" si="1"/>
        <v>10.672000000000001</v>
      </c>
      <c r="F25" s="2">
        <v>57</v>
      </c>
      <c r="G25" s="1">
        <v>1.8</v>
      </c>
      <c r="H25" s="1">
        <v>1.7</v>
      </c>
      <c r="I25" s="2">
        <f t="shared" si="2"/>
        <v>1.75</v>
      </c>
      <c r="J25" s="2">
        <f t="shared" si="3"/>
        <v>11.672499999999999</v>
      </c>
    </row>
    <row r="26" spans="1:10">
      <c r="A26" s="2">
        <v>17</v>
      </c>
      <c r="B26" s="1">
        <v>2</v>
      </c>
      <c r="C26" s="1">
        <v>1.6</v>
      </c>
      <c r="D26" s="2">
        <f t="shared" si="0"/>
        <v>1.8</v>
      </c>
      <c r="E26" s="2">
        <f t="shared" si="1"/>
        <v>12.006</v>
      </c>
      <c r="F26" s="2">
        <v>58</v>
      </c>
      <c r="G26" s="1">
        <v>1.4</v>
      </c>
      <c r="H26" s="1">
        <v>1.4</v>
      </c>
      <c r="I26" s="2">
        <f t="shared" si="2"/>
        <v>1.4</v>
      </c>
      <c r="J26" s="2">
        <f t="shared" si="3"/>
        <v>9.3379999999999992</v>
      </c>
    </row>
    <row r="27" spans="1:10">
      <c r="A27" s="2">
        <v>18</v>
      </c>
      <c r="B27" s="1">
        <v>1.8</v>
      </c>
      <c r="C27" s="1">
        <v>1.8</v>
      </c>
      <c r="D27" s="2">
        <f t="shared" si="0"/>
        <v>1.8</v>
      </c>
      <c r="E27" s="2">
        <f t="shared" si="1"/>
        <v>12.006</v>
      </c>
      <c r="F27" s="2">
        <v>59</v>
      </c>
      <c r="G27" s="1">
        <v>1.7</v>
      </c>
      <c r="H27" s="1">
        <v>1.6</v>
      </c>
      <c r="I27" s="2">
        <f t="shared" si="2"/>
        <v>1.65</v>
      </c>
      <c r="J27" s="2">
        <f t="shared" si="3"/>
        <v>11.0055</v>
      </c>
    </row>
    <row r="28" spans="1:10">
      <c r="A28" s="2">
        <v>19</v>
      </c>
      <c r="B28" s="1">
        <v>2</v>
      </c>
      <c r="C28" s="1">
        <v>1.3</v>
      </c>
      <c r="D28" s="2">
        <f t="shared" si="0"/>
        <v>1.65</v>
      </c>
      <c r="E28" s="2">
        <f t="shared" si="1"/>
        <v>11.0055</v>
      </c>
      <c r="F28" s="2">
        <v>60</v>
      </c>
      <c r="G28" s="1">
        <v>1.9</v>
      </c>
      <c r="H28" s="1">
        <v>1.9</v>
      </c>
      <c r="I28" s="2">
        <f t="shared" si="2"/>
        <v>1.9</v>
      </c>
      <c r="J28" s="2">
        <f t="shared" si="3"/>
        <v>12.673</v>
      </c>
    </row>
    <row r="29" spans="1:10">
      <c r="A29" s="2">
        <v>20</v>
      </c>
      <c r="B29" s="1">
        <v>1.3</v>
      </c>
      <c r="C29" s="1">
        <v>1.3</v>
      </c>
      <c r="D29" s="2">
        <f t="shared" si="0"/>
        <v>1.3</v>
      </c>
      <c r="E29" s="2">
        <f t="shared" si="1"/>
        <v>8.6709999999999994</v>
      </c>
      <c r="F29" s="2">
        <v>61</v>
      </c>
      <c r="G29" s="1">
        <v>1.4</v>
      </c>
      <c r="H29" s="1">
        <v>1.4</v>
      </c>
      <c r="I29" s="2">
        <f t="shared" si="2"/>
        <v>1.4</v>
      </c>
      <c r="J29" s="2">
        <f t="shared" si="3"/>
        <v>9.3379999999999992</v>
      </c>
    </row>
    <row r="30" spans="1:10">
      <c r="A30" s="2">
        <v>21</v>
      </c>
      <c r="B30" s="1">
        <v>1.7</v>
      </c>
      <c r="C30" s="1">
        <v>1.6</v>
      </c>
      <c r="D30" s="2">
        <f t="shared" si="0"/>
        <v>1.65</v>
      </c>
      <c r="E30" s="2">
        <f t="shared" si="1"/>
        <v>11.0055</v>
      </c>
      <c r="F30" s="2">
        <v>62</v>
      </c>
      <c r="G30" s="1">
        <v>1.4</v>
      </c>
      <c r="H30" s="1">
        <v>1.2</v>
      </c>
      <c r="I30" s="2">
        <f t="shared" si="2"/>
        <v>1.2999999999999998</v>
      </c>
      <c r="J30" s="2">
        <f t="shared" si="3"/>
        <v>8.6709999999999994</v>
      </c>
    </row>
    <row r="31" spans="1:10">
      <c r="A31" s="2">
        <v>22</v>
      </c>
      <c r="B31" s="1">
        <v>1.8</v>
      </c>
      <c r="C31" s="1">
        <v>1.7</v>
      </c>
      <c r="D31" s="2">
        <f t="shared" si="0"/>
        <v>1.75</v>
      </c>
      <c r="E31" s="2">
        <f t="shared" si="1"/>
        <v>11.672499999999999</v>
      </c>
      <c r="F31" s="2">
        <v>63</v>
      </c>
      <c r="G31" s="1">
        <v>1.5</v>
      </c>
      <c r="H31" s="1">
        <v>1.4</v>
      </c>
      <c r="I31" s="2">
        <f t="shared" si="2"/>
        <v>1.45</v>
      </c>
      <c r="J31" s="2">
        <f t="shared" si="3"/>
        <v>9.6715</v>
      </c>
    </row>
    <row r="32" spans="1:10">
      <c r="A32" s="2">
        <v>23</v>
      </c>
      <c r="B32" s="1">
        <v>1.7</v>
      </c>
      <c r="C32" s="1">
        <v>1.5</v>
      </c>
      <c r="D32" s="2">
        <f t="shared" si="0"/>
        <v>1.6</v>
      </c>
      <c r="E32" s="2">
        <f t="shared" si="1"/>
        <v>10.672000000000001</v>
      </c>
      <c r="F32" s="2">
        <v>64</v>
      </c>
      <c r="G32" s="1">
        <v>1.5</v>
      </c>
      <c r="H32" s="1">
        <v>1.4</v>
      </c>
      <c r="I32" s="2">
        <f t="shared" si="2"/>
        <v>1.45</v>
      </c>
      <c r="J32" s="2">
        <f t="shared" si="3"/>
        <v>9.6715</v>
      </c>
    </row>
    <row r="33" spans="1:10">
      <c r="A33" s="2">
        <v>24</v>
      </c>
      <c r="B33" s="1">
        <v>2</v>
      </c>
      <c r="C33" s="1">
        <v>1.3</v>
      </c>
      <c r="D33" s="2">
        <f t="shared" si="0"/>
        <v>1.65</v>
      </c>
      <c r="E33" s="2">
        <f t="shared" si="1"/>
        <v>11.0055</v>
      </c>
      <c r="F33" s="2">
        <v>65</v>
      </c>
      <c r="G33" s="1">
        <v>1.8</v>
      </c>
      <c r="H33" s="1">
        <v>1.6</v>
      </c>
      <c r="I33" s="2">
        <f t="shared" si="2"/>
        <v>1.7000000000000002</v>
      </c>
      <c r="J33" s="2">
        <f t="shared" si="3"/>
        <v>11.339</v>
      </c>
    </row>
    <row r="34" spans="1:10">
      <c r="A34" s="2">
        <v>25</v>
      </c>
      <c r="B34" s="1">
        <v>1.8</v>
      </c>
      <c r="C34" s="1">
        <v>1.8</v>
      </c>
      <c r="D34" s="2">
        <f t="shared" si="0"/>
        <v>1.8</v>
      </c>
      <c r="E34" s="2">
        <f t="shared" si="1"/>
        <v>12.006</v>
      </c>
      <c r="F34" s="2">
        <v>66</v>
      </c>
      <c r="G34" s="1">
        <v>1.8</v>
      </c>
      <c r="H34" s="1">
        <v>1.8</v>
      </c>
      <c r="I34" s="2">
        <f t="shared" si="2"/>
        <v>1.8</v>
      </c>
      <c r="J34" s="2">
        <f t="shared" si="3"/>
        <v>12.006</v>
      </c>
    </row>
    <row r="35" spans="1:10">
      <c r="A35" s="2">
        <v>26</v>
      </c>
      <c r="B35" s="1">
        <v>2</v>
      </c>
      <c r="C35" s="1">
        <v>1.6</v>
      </c>
      <c r="D35" s="2">
        <f t="shared" si="0"/>
        <v>1.8</v>
      </c>
      <c r="E35" s="2">
        <f t="shared" si="1"/>
        <v>12.006</v>
      </c>
      <c r="F35" s="2">
        <v>67</v>
      </c>
      <c r="G35" s="1">
        <v>1.3</v>
      </c>
      <c r="H35" s="1">
        <v>1.3</v>
      </c>
      <c r="I35" s="2">
        <f t="shared" si="2"/>
        <v>1.3</v>
      </c>
      <c r="J35" s="2">
        <f t="shared" si="3"/>
        <v>8.6709999999999994</v>
      </c>
    </row>
    <row r="36" spans="1:10">
      <c r="A36" s="2">
        <v>27</v>
      </c>
      <c r="B36" s="1">
        <v>1.5</v>
      </c>
      <c r="C36" s="1">
        <v>1.4</v>
      </c>
      <c r="D36" s="2">
        <f t="shared" si="0"/>
        <v>1.45</v>
      </c>
      <c r="E36" s="2">
        <f t="shared" si="1"/>
        <v>9.6715</v>
      </c>
      <c r="F36" s="2">
        <v>68</v>
      </c>
      <c r="G36" s="1">
        <v>2</v>
      </c>
      <c r="H36" s="1">
        <v>1.9</v>
      </c>
      <c r="I36" s="2">
        <f t="shared" si="2"/>
        <v>1.95</v>
      </c>
      <c r="J36" s="2">
        <f t="shared" si="3"/>
        <v>13.006499999999999</v>
      </c>
    </row>
    <row r="37" spans="1:10">
      <c r="A37" s="2">
        <v>28</v>
      </c>
      <c r="B37" s="1">
        <v>1.6</v>
      </c>
      <c r="C37" s="1">
        <v>1.5</v>
      </c>
      <c r="D37" s="2">
        <f t="shared" si="0"/>
        <v>1.55</v>
      </c>
      <c r="E37" s="2">
        <f t="shared" si="1"/>
        <v>10.3385</v>
      </c>
      <c r="F37" s="2">
        <v>69</v>
      </c>
      <c r="G37" s="1">
        <v>1.8</v>
      </c>
      <c r="H37" s="1">
        <v>18</v>
      </c>
      <c r="I37" s="2">
        <f t="shared" si="2"/>
        <v>9.9</v>
      </c>
      <c r="J37" s="2">
        <f t="shared" si="3"/>
        <v>66.033000000000001</v>
      </c>
    </row>
    <row r="38" spans="1:10">
      <c r="A38" s="2">
        <v>29</v>
      </c>
      <c r="B38" s="1">
        <v>2</v>
      </c>
      <c r="C38" s="1">
        <v>1.9</v>
      </c>
      <c r="D38" s="2">
        <f t="shared" si="0"/>
        <v>1.95</v>
      </c>
      <c r="E38" s="2">
        <f t="shared" si="1"/>
        <v>13.006499999999999</v>
      </c>
      <c r="F38" s="2">
        <v>70</v>
      </c>
      <c r="G38" s="1">
        <v>1.8</v>
      </c>
      <c r="H38" s="1">
        <v>1.6</v>
      </c>
      <c r="I38" s="2">
        <f t="shared" si="2"/>
        <v>1.7000000000000002</v>
      </c>
      <c r="J38" s="2">
        <f t="shared" si="3"/>
        <v>11.339</v>
      </c>
    </row>
    <row r="39" spans="1:10">
      <c r="A39" s="2">
        <v>30</v>
      </c>
      <c r="B39" s="1">
        <v>1.8</v>
      </c>
      <c r="C39" s="1">
        <v>1.7</v>
      </c>
      <c r="D39" s="2">
        <f t="shared" si="0"/>
        <v>1.75</v>
      </c>
      <c r="E39" s="2">
        <f t="shared" si="1"/>
        <v>11.672499999999999</v>
      </c>
      <c r="F39" s="2">
        <v>71</v>
      </c>
      <c r="G39" s="1">
        <v>1.9</v>
      </c>
      <c r="H39" s="1">
        <v>1.9</v>
      </c>
      <c r="I39" s="2">
        <f t="shared" si="2"/>
        <v>1.9</v>
      </c>
      <c r="J39" s="2">
        <f t="shared" si="3"/>
        <v>12.673</v>
      </c>
    </row>
    <row r="40" spans="1:10">
      <c r="A40" s="2">
        <v>31</v>
      </c>
      <c r="B40" s="19">
        <v>1.6</v>
      </c>
      <c r="C40" s="19">
        <v>1.5</v>
      </c>
      <c r="D40" s="2">
        <f t="shared" si="0"/>
        <v>1.55</v>
      </c>
      <c r="E40" s="2">
        <f t="shared" si="1"/>
        <v>10.3385</v>
      </c>
      <c r="F40" s="2">
        <v>72</v>
      </c>
      <c r="G40" s="1">
        <v>1.6</v>
      </c>
      <c r="H40" s="1">
        <v>1.6</v>
      </c>
      <c r="I40" s="2">
        <f t="shared" si="2"/>
        <v>1.6</v>
      </c>
      <c r="J40" s="2">
        <f t="shared" si="3"/>
        <v>10.672000000000001</v>
      </c>
    </row>
    <row r="41" spans="1:10">
      <c r="A41" s="2">
        <v>32</v>
      </c>
      <c r="B41" s="1">
        <v>1.5</v>
      </c>
      <c r="C41" s="1">
        <v>1.1000000000000001</v>
      </c>
      <c r="D41" s="2">
        <f t="shared" si="0"/>
        <v>1.3</v>
      </c>
      <c r="E41" s="2">
        <f t="shared" si="1"/>
        <v>8.6709999999999994</v>
      </c>
      <c r="F41" s="2">
        <v>73</v>
      </c>
      <c r="G41" s="1">
        <v>1.7</v>
      </c>
      <c r="H41" s="1">
        <v>1.7</v>
      </c>
      <c r="I41" s="2">
        <f t="shared" si="2"/>
        <v>1.7</v>
      </c>
      <c r="J41" s="2">
        <f t="shared" si="3"/>
        <v>11.339</v>
      </c>
    </row>
    <row r="42" spans="1:10">
      <c r="A42" s="2">
        <v>33</v>
      </c>
      <c r="B42" s="1">
        <v>1.5</v>
      </c>
      <c r="C42" s="1">
        <v>1.4</v>
      </c>
      <c r="D42" s="2">
        <f t="shared" si="0"/>
        <v>1.45</v>
      </c>
      <c r="E42" s="2">
        <f t="shared" si="1"/>
        <v>9.6715</v>
      </c>
      <c r="F42" s="2">
        <v>74</v>
      </c>
      <c r="G42" s="1">
        <v>2.1</v>
      </c>
      <c r="H42" s="1">
        <v>1.5</v>
      </c>
      <c r="I42" s="2">
        <f t="shared" si="2"/>
        <v>1.8</v>
      </c>
      <c r="J42" s="2">
        <f t="shared" si="3"/>
        <v>12.006</v>
      </c>
    </row>
    <row r="43" spans="1:10">
      <c r="A43" s="2">
        <v>34</v>
      </c>
      <c r="B43" s="1">
        <v>1.9</v>
      </c>
      <c r="C43" s="1">
        <v>1.6</v>
      </c>
      <c r="D43" s="2">
        <f t="shared" si="0"/>
        <v>1.75</v>
      </c>
      <c r="E43" s="2">
        <f t="shared" si="1"/>
        <v>11.672499999999999</v>
      </c>
      <c r="F43" s="2">
        <v>75</v>
      </c>
      <c r="G43" s="1">
        <v>2.2000000000000002</v>
      </c>
      <c r="H43" s="1">
        <v>1.4</v>
      </c>
      <c r="I43" s="2">
        <f t="shared" si="2"/>
        <v>1.8</v>
      </c>
      <c r="J43" s="2">
        <f t="shared" si="3"/>
        <v>12.006</v>
      </c>
    </row>
    <row r="44" spans="1:10">
      <c r="A44" s="2">
        <v>35</v>
      </c>
      <c r="B44" s="1">
        <v>1.4</v>
      </c>
      <c r="C44" s="1">
        <v>1.4</v>
      </c>
      <c r="D44" s="2">
        <f t="shared" si="0"/>
        <v>1.4</v>
      </c>
      <c r="E44" s="2">
        <f t="shared" si="1"/>
        <v>9.3379999999999992</v>
      </c>
      <c r="F44" s="11">
        <v>76</v>
      </c>
      <c r="G44" s="12">
        <v>2</v>
      </c>
      <c r="H44" s="12">
        <v>1.8</v>
      </c>
      <c r="I44" s="2">
        <f t="shared" si="2"/>
        <v>1.9</v>
      </c>
      <c r="J44" s="2">
        <f t="shared" si="3"/>
        <v>12.673</v>
      </c>
    </row>
    <row r="45" spans="1:10">
      <c r="A45" s="2">
        <v>36</v>
      </c>
      <c r="B45" s="1">
        <v>1.5</v>
      </c>
      <c r="C45" s="1">
        <v>1.4</v>
      </c>
      <c r="D45" s="2">
        <f t="shared" si="0"/>
        <v>1.45</v>
      </c>
      <c r="E45" s="2">
        <f t="shared" si="1"/>
        <v>9.6715</v>
      </c>
      <c r="F45" s="2">
        <v>77</v>
      </c>
      <c r="G45" s="1">
        <v>1.6</v>
      </c>
      <c r="H45" s="1">
        <v>1.6</v>
      </c>
      <c r="I45" s="2">
        <f t="shared" si="2"/>
        <v>1.6</v>
      </c>
      <c r="J45" s="2">
        <f t="shared" si="3"/>
        <v>10.672000000000001</v>
      </c>
    </row>
    <row r="46" spans="1:10">
      <c r="A46" s="2">
        <v>37</v>
      </c>
      <c r="B46" s="1">
        <v>2</v>
      </c>
      <c r="C46" s="1">
        <v>1.9</v>
      </c>
      <c r="D46" s="2">
        <f t="shared" si="0"/>
        <v>1.95</v>
      </c>
      <c r="E46" s="2">
        <f t="shared" si="1"/>
        <v>13.006499999999999</v>
      </c>
      <c r="F46" s="2">
        <v>78</v>
      </c>
      <c r="G46" s="1">
        <v>1.6</v>
      </c>
      <c r="H46" s="1">
        <v>1.6</v>
      </c>
      <c r="I46" s="2">
        <f t="shared" si="2"/>
        <v>1.6</v>
      </c>
      <c r="J46" s="2">
        <f t="shared" si="3"/>
        <v>10.672000000000001</v>
      </c>
    </row>
    <row r="47" spans="1:10">
      <c r="A47" s="2">
        <v>38</v>
      </c>
      <c r="B47" s="1">
        <v>1.7</v>
      </c>
      <c r="C47" s="1">
        <v>1.4</v>
      </c>
      <c r="D47" s="2">
        <f t="shared" si="0"/>
        <v>1.5499999999999998</v>
      </c>
      <c r="E47" s="2">
        <f t="shared" si="1"/>
        <v>10.338499999999998</v>
      </c>
      <c r="F47" s="2">
        <v>79</v>
      </c>
      <c r="G47" s="1">
        <v>1.9</v>
      </c>
      <c r="H47" s="1">
        <v>1.7</v>
      </c>
      <c r="I47" s="2">
        <f t="shared" si="2"/>
        <v>1.7999999999999998</v>
      </c>
      <c r="J47" s="2">
        <f t="shared" si="3"/>
        <v>12.005999999999998</v>
      </c>
    </row>
    <row r="48" spans="1:10">
      <c r="A48" s="2">
        <v>39</v>
      </c>
      <c r="B48" s="1">
        <v>1.5</v>
      </c>
      <c r="C48" s="1">
        <v>1</v>
      </c>
      <c r="D48" s="2">
        <f t="shared" si="0"/>
        <v>1.25</v>
      </c>
      <c r="E48" s="2">
        <f t="shared" si="1"/>
        <v>8.3375000000000004</v>
      </c>
      <c r="F48" s="2">
        <v>80</v>
      </c>
      <c r="G48" s="1">
        <v>1.9</v>
      </c>
      <c r="H48" s="1">
        <v>1.6</v>
      </c>
      <c r="I48" s="2">
        <f t="shared" si="2"/>
        <v>1.75</v>
      </c>
      <c r="J48" s="2">
        <f t="shared" si="3"/>
        <v>11.672499999999999</v>
      </c>
    </row>
    <row r="49" spans="1:10">
      <c r="A49" s="2">
        <v>40</v>
      </c>
      <c r="B49" s="1">
        <v>1.5</v>
      </c>
      <c r="C49" s="1">
        <v>1.3</v>
      </c>
      <c r="D49" s="2">
        <f t="shared" si="0"/>
        <v>1.4</v>
      </c>
      <c r="E49" s="2">
        <f t="shared" si="1"/>
        <v>9.3379999999999992</v>
      </c>
      <c r="F49" s="2">
        <v>81</v>
      </c>
      <c r="G49" s="1">
        <v>2</v>
      </c>
      <c r="H49" s="1">
        <v>2</v>
      </c>
      <c r="I49" s="2">
        <f t="shared" si="2"/>
        <v>2</v>
      </c>
      <c r="J49" s="2">
        <f t="shared" si="3"/>
        <v>13.34</v>
      </c>
    </row>
    <row r="50" spans="1:10">
      <c r="A50" s="2">
        <v>41</v>
      </c>
      <c r="B50" s="1">
        <v>1.9</v>
      </c>
      <c r="C50" s="1">
        <v>1.5</v>
      </c>
      <c r="D50" s="2">
        <f t="shared" si="0"/>
        <v>1.7</v>
      </c>
      <c r="E50" s="2">
        <f t="shared" si="1"/>
        <v>11.339</v>
      </c>
      <c r="F50" s="2">
        <v>82</v>
      </c>
      <c r="G50" s="1">
        <v>1.4</v>
      </c>
      <c r="H50" s="1">
        <v>1.4</v>
      </c>
      <c r="I50" s="2">
        <f t="shared" si="2"/>
        <v>1.4</v>
      </c>
      <c r="J50" s="2">
        <f t="shared" si="3"/>
        <v>9.3379999999999992</v>
      </c>
    </row>
    <row r="51" spans="1:10">
      <c r="A51" s="1">
        <v>83</v>
      </c>
      <c r="B51" s="1">
        <v>1.6</v>
      </c>
      <c r="C51" s="1">
        <v>1.5</v>
      </c>
      <c r="D51" s="2">
        <f t="shared" si="0"/>
        <v>1.55</v>
      </c>
      <c r="E51" s="2">
        <f t="shared" si="1"/>
        <v>10.3385</v>
      </c>
      <c r="F51" s="1">
        <v>135</v>
      </c>
      <c r="G51" s="1">
        <v>1.4</v>
      </c>
      <c r="H51" s="1">
        <v>1.3</v>
      </c>
      <c r="I51" s="2">
        <f t="shared" si="2"/>
        <v>1.35</v>
      </c>
      <c r="J51" s="2">
        <f t="shared" si="3"/>
        <v>9.0045000000000002</v>
      </c>
    </row>
    <row r="52" spans="1:10">
      <c r="A52" s="1">
        <v>84</v>
      </c>
      <c r="B52" s="1">
        <v>1.7</v>
      </c>
      <c r="C52" s="1">
        <v>1.5</v>
      </c>
      <c r="D52" s="2">
        <f t="shared" si="0"/>
        <v>1.6</v>
      </c>
      <c r="E52" s="2">
        <f t="shared" si="1"/>
        <v>10.672000000000001</v>
      </c>
      <c r="F52" s="1">
        <v>136</v>
      </c>
      <c r="G52" s="1">
        <v>1.6</v>
      </c>
      <c r="H52" s="1">
        <v>1.5</v>
      </c>
      <c r="I52" s="2">
        <f t="shared" si="2"/>
        <v>1.55</v>
      </c>
      <c r="J52" s="2">
        <f t="shared" si="3"/>
        <v>10.3385</v>
      </c>
    </row>
    <row r="53" spans="1:10">
      <c r="A53" s="1">
        <v>85</v>
      </c>
      <c r="B53" s="1">
        <v>1.4</v>
      </c>
      <c r="C53" s="1">
        <v>1.2</v>
      </c>
      <c r="D53" s="2">
        <f t="shared" si="0"/>
        <v>1.2999999999999998</v>
      </c>
      <c r="E53" s="2">
        <f t="shared" si="1"/>
        <v>8.6709999999999994</v>
      </c>
      <c r="F53" s="1">
        <v>137</v>
      </c>
      <c r="G53" s="1">
        <v>1.4</v>
      </c>
      <c r="H53" s="1">
        <v>1.3</v>
      </c>
      <c r="I53" s="2">
        <f t="shared" si="2"/>
        <v>1.35</v>
      </c>
      <c r="J53" s="2">
        <f t="shared" si="3"/>
        <v>9.0045000000000002</v>
      </c>
    </row>
    <row r="54" spans="1:10">
      <c r="A54" s="1">
        <v>86</v>
      </c>
      <c r="B54" s="1">
        <v>1.7</v>
      </c>
      <c r="C54" s="1">
        <v>1.7</v>
      </c>
      <c r="D54" s="2">
        <f t="shared" si="0"/>
        <v>1.7</v>
      </c>
      <c r="E54" s="2">
        <f t="shared" si="1"/>
        <v>11.339</v>
      </c>
      <c r="F54" s="1">
        <v>138</v>
      </c>
      <c r="G54" s="1">
        <v>1.5</v>
      </c>
      <c r="H54" s="1">
        <v>1.3</v>
      </c>
      <c r="I54" s="2">
        <f t="shared" si="2"/>
        <v>1.4</v>
      </c>
      <c r="J54" s="2">
        <f t="shared" si="3"/>
        <v>9.3379999999999992</v>
      </c>
    </row>
    <row r="55" spans="1:10">
      <c r="A55" s="1">
        <v>87</v>
      </c>
      <c r="B55" s="1">
        <v>1.7</v>
      </c>
      <c r="C55" s="1">
        <v>1.6</v>
      </c>
      <c r="D55" s="2">
        <f t="shared" si="0"/>
        <v>1.65</v>
      </c>
      <c r="E55" s="2">
        <f t="shared" si="1"/>
        <v>11.0055</v>
      </c>
      <c r="F55" s="1">
        <v>139</v>
      </c>
      <c r="G55" s="1">
        <v>1.6</v>
      </c>
      <c r="H55" s="1">
        <v>1.6</v>
      </c>
      <c r="I55" s="2">
        <f t="shared" si="2"/>
        <v>1.6</v>
      </c>
      <c r="J55" s="2">
        <f t="shared" si="3"/>
        <v>10.672000000000001</v>
      </c>
    </row>
    <row r="56" spans="1:10">
      <c r="A56" s="1">
        <v>88</v>
      </c>
      <c r="B56" s="1">
        <v>1.8</v>
      </c>
      <c r="C56" s="1">
        <v>1.6</v>
      </c>
      <c r="D56" s="2">
        <f t="shared" si="0"/>
        <v>1.7000000000000002</v>
      </c>
      <c r="E56" s="2">
        <f t="shared" si="1"/>
        <v>11.339</v>
      </c>
      <c r="F56" s="1">
        <v>140</v>
      </c>
      <c r="G56" s="1">
        <v>1.7</v>
      </c>
      <c r="H56" s="1">
        <v>1.4</v>
      </c>
      <c r="I56" s="2">
        <f t="shared" si="2"/>
        <v>1.5499999999999998</v>
      </c>
      <c r="J56" s="2">
        <f t="shared" si="3"/>
        <v>10.338499999999998</v>
      </c>
    </row>
    <row r="57" spans="1:10">
      <c r="A57" s="1">
        <v>89</v>
      </c>
      <c r="B57" s="1">
        <v>1.8</v>
      </c>
      <c r="C57" s="1">
        <v>1.4</v>
      </c>
      <c r="D57" s="2">
        <f t="shared" si="0"/>
        <v>1.6</v>
      </c>
      <c r="E57" s="2">
        <f t="shared" si="1"/>
        <v>10.672000000000001</v>
      </c>
      <c r="F57" s="1">
        <v>141</v>
      </c>
      <c r="G57" s="1">
        <v>1.9</v>
      </c>
      <c r="H57" s="1">
        <v>1.7</v>
      </c>
      <c r="I57" s="2">
        <f t="shared" si="2"/>
        <v>1.7999999999999998</v>
      </c>
      <c r="J57" s="2">
        <f t="shared" si="3"/>
        <v>12.005999999999998</v>
      </c>
    </row>
    <row r="58" spans="1:10">
      <c r="A58" s="1">
        <v>90</v>
      </c>
      <c r="B58" s="1">
        <v>2.2000000000000002</v>
      </c>
      <c r="C58" s="1">
        <v>2.1</v>
      </c>
      <c r="D58" s="2">
        <f t="shared" si="0"/>
        <v>2.1500000000000004</v>
      </c>
      <c r="E58" s="2">
        <f t="shared" si="1"/>
        <v>14.340500000000002</v>
      </c>
      <c r="F58" s="1">
        <v>142</v>
      </c>
      <c r="G58" s="1">
        <v>1.5</v>
      </c>
      <c r="H58" s="1">
        <v>1.3</v>
      </c>
      <c r="I58" s="2">
        <f t="shared" si="2"/>
        <v>1.4</v>
      </c>
      <c r="J58" s="2">
        <f t="shared" si="3"/>
        <v>9.3379999999999992</v>
      </c>
    </row>
    <row r="59" spans="1:10">
      <c r="A59" s="1">
        <v>91</v>
      </c>
      <c r="B59" s="1">
        <v>1.5</v>
      </c>
      <c r="C59" s="1">
        <v>1.5</v>
      </c>
      <c r="D59" s="2">
        <f t="shared" si="0"/>
        <v>1.5</v>
      </c>
      <c r="E59" s="2">
        <f t="shared" si="1"/>
        <v>10.004999999999999</v>
      </c>
      <c r="F59" s="1">
        <v>143</v>
      </c>
      <c r="G59" s="1">
        <v>1.7</v>
      </c>
      <c r="H59" s="1">
        <v>1.6</v>
      </c>
      <c r="I59" s="2">
        <f t="shared" si="2"/>
        <v>1.65</v>
      </c>
      <c r="J59" s="2">
        <f t="shared" si="3"/>
        <v>11.0055</v>
      </c>
    </row>
    <row r="60" spans="1:10">
      <c r="A60" s="1">
        <v>92</v>
      </c>
      <c r="B60" s="1">
        <v>1.6</v>
      </c>
      <c r="C60" s="1">
        <v>1.5</v>
      </c>
      <c r="D60" s="2">
        <f t="shared" si="0"/>
        <v>1.55</v>
      </c>
      <c r="E60" s="2">
        <f t="shared" si="1"/>
        <v>10.3385</v>
      </c>
      <c r="F60" s="1">
        <v>144</v>
      </c>
      <c r="G60" s="1">
        <v>1.9</v>
      </c>
      <c r="H60" s="1">
        <v>1.9</v>
      </c>
      <c r="I60" s="2">
        <f t="shared" si="2"/>
        <v>1.9</v>
      </c>
      <c r="J60" s="2">
        <f t="shared" si="3"/>
        <v>12.673</v>
      </c>
    </row>
    <row r="61" spans="1:10">
      <c r="A61" s="1">
        <v>93</v>
      </c>
      <c r="B61" s="1">
        <v>1.4</v>
      </c>
      <c r="C61" s="1">
        <v>1.3</v>
      </c>
      <c r="D61" s="2">
        <f t="shared" si="0"/>
        <v>1.35</v>
      </c>
      <c r="E61" s="2">
        <f t="shared" si="1"/>
        <v>9.0045000000000002</v>
      </c>
      <c r="F61" s="1">
        <v>145</v>
      </c>
      <c r="G61" s="1">
        <v>1.7</v>
      </c>
      <c r="H61" s="1">
        <v>1.7</v>
      </c>
      <c r="I61" s="2">
        <f t="shared" si="2"/>
        <v>1.7</v>
      </c>
      <c r="J61" s="2">
        <f t="shared" si="3"/>
        <v>11.339</v>
      </c>
    </row>
    <row r="62" spans="1:10">
      <c r="A62" s="1">
        <v>94</v>
      </c>
      <c r="B62" s="1">
        <v>1.7</v>
      </c>
      <c r="C62" s="1">
        <v>1.6</v>
      </c>
      <c r="D62" s="2">
        <f t="shared" si="0"/>
        <v>1.65</v>
      </c>
      <c r="E62" s="2">
        <f t="shared" si="1"/>
        <v>11.0055</v>
      </c>
      <c r="F62" s="1">
        <v>146</v>
      </c>
      <c r="G62" s="1">
        <v>2.1</v>
      </c>
      <c r="H62" s="1">
        <v>2</v>
      </c>
      <c r="I62" s="2">
        <f t="shared" si="2"/>
        <v>2.0499999999999998</v>
      </c>
      <c r="J62" s="2">
        <f t="shared" si="3"/>
        <v>13.673499999999999</v>
      </c>
    </row>
    <row r="63" spans="1:10">
      <c r="A63" s="1">
        <v>95</v>
      </c>
      <c r="B63" s="1">
        <v>1.6</v>
      </c>
      <c r="C63" s="1">
        <v>1.5</v>
      </c>
      <c r="D63" s="2">
        <f t="shared" si="0"/>
        <v>1.55</v>
      </c>
      <c r="E63" s="2">
        <f t="shared" si="1"/>
        <v>10.3385</v>
      </c>
      <c r="F63" s="1">
        <v>147</v>
      </c>
      <c r="G63" s="1">
        <v>1.5</v>
      </c>
      <c r="H63" s="1">
        <v>1</v>
      </c>
      <c r="I63" s="2">
        <f t="shared" si="2"/>
        <v>1.25</v>
      </c>
      <c r="J63" s="2">
        <f t="shared" si="3"/>
        <v>8.3375000000000004</v>
      </c>
    </row>
    <row r="64" spans="1:10">
      <c r="A64" s="1">
        <v>96</v>
      </c>
      <c r="B64" s="1">
        <v>1.5</v>
      </c>
      <c r="C64" s="1">
        <v>1.1000000000000001</v>
      </c>
      <c r="D64" s="2">
        <f t="shared" si="0"/>
        <v>1.3</v>
      </c>
      <c r="E64" s="2">
        <f t="shared" si="1"/>
        <v>8.6709999999999994</v>
      </c>
      <c r="F64" s="1">
        <v>148</v>
      </c>
      <c r="G64" s="1">
        <v>1.5</v>
      </c>
      <c r="H64" s="1">
        <v>1.4</v>
      </c>
      <c r="I64" s="2">
        <f t="shared" si="2"/>
        <v>1.45</v>
      </c>
      <c r="J64" s="2">
        <f t="shared" si="3"/>
        <v>9.6715</v>
      </c>
    </row>
    <row r="65" spans="1:10">
      <c r="A65" s="1">
        <v>97</v>
      </c>
      <c r="B65" s="1">
        <v>1.5</v>
      </c>
      <c r="C65" s="1">
        <v>1.3</v>
      </c>
      <c r="D65" s="2">
        <f t="shared" si="0"/>
        <v>1.4</v>
      </c>
      <c r="E65" s="2">
        <f t="shared" si="1"/>
        <v>9.3379999999999992</v>
      </c>
      <c r="F65" s="1">
        <v>149</v>
      </c>
      <c r="G65" s="1">
        <v>1.3</v>
      </c>
      <c r="H65" s="1">
        <v>1</v>
      </c>
      <c r="I65" s="2">
        <f t="shared" si="2"/>
        <v>1.1499999999999999</v>
      </c>
      <c r="J65" s="2">
        <f t="shared" si="3"/>
        <v>7.6704999999999997</v>
      </c>
    </row>
    <row r="66" spans="1:10">
      <c r="A66" s="1">
        <v>98</v>
      </c>
      <c r="B66" s="1">
        <v>1.8</v>
      </c>
      <c r="C66" s="1">
        <v>1.7</v>
      </c>
      <c r="D66" s="2">
        <f t="shared" si="0"/>
        <v>1.75</v>
      </c>
      <c r="E66" s="2">
        <f t="shared" si="1"/>
        <v>11.672499999999999</v>
      </c>
      <c r="F66" s="1">
        <v>150</v>
      </c>
      <c r="G66" s="1">
        <v>1.6</v>
      </c>
      <c r="H66" s="1">
        <v>1.6</v>
      </c>
      <c r="I66" s="2">
        <f t="shared" si="2"/>
        <v>1.6</v>
      </c>
      <c r="J66" s="2">
        <f t="shared" si="3"/>
        <v>10.672000000000001</v>
      </c>
    </row>
    <row r="67" spans="1:10">
      <c r="A67" s="1">
        <v>99</v>
      </c>
      <c r="B67" s="1">
        <v>1.9</v>
      </c>
      <c r="C67" s="1">
        <v>1.9</v>
      </c>
      <c r="D67" s="2">
        <f t="shared" si="0"/>
        <v>1.9</v>
      </c>
      <c r="E67" s="2">
        <f t="shared" si="1"/>
        <v>12.673</v>
      </c>
      <c r="F67" s="1">
        <v>151</v>
      </c>
      <c r="G67" s="1">
        <v>1.7</v>
      </c>
      <c r="H67" s="1">
        <v>1.7</v>
      </c>
      <c r="I67" s="2">
        <f t="shared" si="2"/>
        <v>1.7</v>
      </c>
      <c r="J67" s="2">
        <f t="shared" si="3"/>
        <v>11.339</v>
      </c>
    </row>
    <row r="68" spans="1:10">
      <c r="A68" s="1">
        <v>100</v>
      </c>
      <c r="B68" s="1">
        <v>1.9</v>
      </c>
      <c r="C68" s="1">
        <v>1.8</v>
      </c>
      <c r="D68" s="2">
        <f t="shared" si="0"/>
        <v>1.85</v>
      </c>
      <c r="E68" s="2">
        <f t="shared" si="1"/>
        <v>12.339500000000001</v>
      </c>
      <c r="F68" s="1">
        <v>152</v>
      </c>
      <c r="G68" s="1">
        <v>1.5</v>
      </c>
      <c r="H68" s="1">
        <v>1.1000000000000001</v>
      </c>
      <c r="I68" s="2">
        <f t="shared" si="2"/>
        <v>1.3</v>
      </c>
      <c r="J68" s="2">
        <f t="shared" si="3"/>
        <v>8.6709999999999994</v>
      </c>
    </row>
    <row r="69" spans="1:10">
      <c r="A69" s="1">
        <v>101</v>
      </c>
      <c r="B69" s="1">
        <v>1.8</v>
      </c>
      <c r="C69" s="1">
        <v>1.5</v>
      </c>
      <c r="D69" s="2">
        <f t="shared" si="0"/>
        <v>1.65</v>
      </c>
      <c r="E69" s="2">
        <f t="shared" si="1"/>
        <v>11.0055</v>
      </c>
      <c r="F69" s="1">
        <v>153</v>
      </c>
      <c r="G69" s="1">
        <v>2</v>
      </c>
      <c r="H69" s="1">
        <v>2</v>
      </c>
      <c r="I69" s="2">
        <f t="shared" si="2"/>
        <v>2</v>
      </c>
      <c r="J69" s="2">
        <f t="shared" si="3"/>
        <v>13.34</v>
      </c>
    </row>
    <row r="70" spans="1:10">
      <c r="A70" s="1">
        <v>102</v>
      </c>
      <c r="B70" s="1">
        <v>1.7</v>
      </c>
      <c r="C70" s="1">
        <v>1.6</v>
      </c>
      <c r="D70" s="2">
        <f t="shared" si="0"/>
        <v>1.65</v>
      </c>
      <c r="E70" s="2">
        <f t="shared" si="1"/>
        <v>11.0055</v>
      </c>
      <c r="F70" s="1">
        <v>154</v>
      </c>
      <c r="G70" s="1">
        <v>1.9</v>
      </c>
      <c r="H70" s="1">
        <v>1.6</v>
      </c>
      <c r="I70" s="2">
        <f t="shared" si="2"/>
        <v>1.75</v>
      </c>
      <c r="J70" s="2">
        <f t="shared" si="3"/>
        <v>11.672499999999999</v>
      </c>
    </row>
    <row r="71" spans="1:10">
      <c r="A71" s="1">
        <v>103</v>
      </c>
      <c r="B71" s="1">
        <v>1.9</v>
      </c>
      <c r="C71" s="1">
        <v>1.8</v>
      </c>
      <c r="D71" s="2">
        <f t="shared" si="0"/>
        <v>1.85</v>
      </c>
      <c r="E71" s="2">
        <f t="shared" si="1"/>
        <v>12.339500000000001</v>
      </c>
      <c r="F71" s="1">
        <v>155</v>
      </c>
      <c r="G71" s="1">
        <v>1.6</v>
      </c>
      <c r="H71" s="1">
        <v>1.1000000000000001</v>
      </c>
      <c r="I71" s="2">
        <f t="shared" si="2"/>
        <v>1.35</v>
      </c>
      <c r="J71" s="2">
        <f t="shared" si="3"/>
        <v>9.0045000000000002</v>
      </c>
    </row>
    <row r="72" spans="1:10">
      <c r="A72" s="1">
        <v>104</v>
      </c>
      <c r="B72" s="1">
        <v>1.8</v>
      </c>
      <c r="C72" s="1">
        <v>1.8</v>
      </c>
      <c r="D72" s="2">
        <f t="shared" si="0"/>
        <v>1.8</v>
      </c>
      <c r="E72" s="2">
        <f t="shared" si="1"/>
        <v>12.006</v>
      </c>
      <c r="F72" s="1">
        <v>156</v>
      </c>
      <c r="G72" s="1">
        <v>1.5</v>
      </c>
      <c r="H72" s="1">
        <v>1.5</v>
      </c>
      <c r="I72" s="2">
        <f t="shared" si="2"/>
        <v>1.5</v>
      </c>
      <c r="J72" s="2">
        <f t="shared" si="3"/>
        <v>10.004999999999999</v>
      </c>
    </row>
    <row r="73" spans="1:10">
      <c r="A73" s="1">
        <v>105</v>
      </c>
      <c r="B73" s="1">
        <v>1.7</v>
      </c>
      <c r="C73" s="1">
        <v>1.7</v>
      </c>
      <c r="D73" s="2">
        <f t="shared" si="0"/>
        <v>1.7</v>
      </c>
      <c r="E73" s="2">
        <f t="shared" si="1"/>
        <v>11.339</v>
      </c>
      <c r="F73" s="1">
        <v>157</v>
      </c>
      <c r="G73" s="1">
        <v>1.7</v>
      </c>
      <c r="H73" s="1">
        <v>1.2</v>
      </c>
      <c r="I73" s="2">
        <f t="shared" si="2"/>
        <v>1.45</v>
      </c>
      <c r="J73" s="2">
        <f t="shared" si="3"/>
        <v>9.6715</v>
      </c>
    </row>
    <row r="74" spans="1:10">
      <c r="A74" s="1">
        <v>106</v>
      </c>
      <c r="B74" s="1">
        <v>1.9</v>
      </c>
      <c r="C74" s="1">
        <v>1.8</v>
      </c>
      <c r="D74" s="2">
        <f t="shared" si="0"/>
        <v>1.85</v>
      </c>
      <c r="E74" s="2">
        <f t="shared" si="1"/>
        <v>12.339500000000001</v>
      </c>
      <c r="F74" s="1">
        <v>158</v>
      </c>
      <c r="G74" s="1">
        <v>1.8</v>
      </c>
      <c r="H74" s="1">
        <v>1.6</v>
      </c>
      <c r="I74" s="2">
        <f t="shared" si="2"/>
        <v>1.7000000000000002</v>
      </c>
      <c r="J74" s="2">
        <f t="shared" si="3"/>
        <v>11.339</v>
      </c>
    </row>
    <row r="75" spans="1:10">
      <c r="A75" s="1">
        <v>107</v>
      </c>
      <c r="B75" s="1">
        <v>1.7</v>
      </c>
      <c r="C75" s="1">
        <v>1.6</v>
      </c>
      <c r="D75" s="2">
        <f t="shared" ref="D75:D109" si="4">(B75+C75)/2</f>
        <v>1.65</v>
      </c>
      <c r="E75" s="2">
        <f t="shared" ref="E75:E109" si="5">D75*6.67</f>
        <v>11.0055</v>
      </c>
      <c r="F75" s="1">
        <v>159</v>
      </c>
      <c r="G75" s="1">
        <v>1.5</v>
      </c>
      <c r="H75" s="1">
        <v>1.4</v>
      </c>
      <c r="I75" s="2">
        <f t="shared" ref="I75:I109" si="6">(G75+H75)/2</f>
        <v>1.45</v>
      </c>
      <c r="J75" s="2">
        <f t="shared" ref="J75:J109" si="7">I75*6.67</f>
        <v>9.6715</v>
      </c>
    </row>
    <row r="76" spans="1:10">
      <c r="A76" s="1">
        <v>108</v>
      </c>
      <c r="B76" s="1">
        <v>2</v>
      </c>
      <c r="C76" s="1">
        <v>1.6</v>
      </c>
      <c r="D76" s="2">
        <f t="shared" si="4"/>
        <v>1.8</v>
      </c>
      <c r="E76" s="2">
        <f t="shared" si="5"/>
        <v>12.006</v>
      </c>
      <c r="F76" s="1">
        <v>160</v>
      </c>
      <c r="G76" s="1">
        <v>1.4</v>
      </c>
      <c r="H76" s="1">
        <v>1.1000000000000001</v>
      </c>
      <c r="I76" s="2">
        <f t="shared" si="6"/>
        <v>1.25</v>
      </c>
      <c r="J76" s="2">
        <f t="shared" si="7"/>
        <v>8.3375000000000004</v>
      </c>
    </row>
    <row r="77" spans="1:10">
      <c r="A77" s="1">
        <v>109</v>
      </c>
      <c r="B77" s="1">
        <v>1.3</v>
      </c>
      <c r="C77" s="1">
        <v>1.7</v>
      </c>
      <c r="D77" s="2">
        <f t="shared" si="4"/>
        <v>1.5</v>
      </c>
      <c r="E77" s="2">
        <f t="shared" si="5"/>
        <v>10.004999999999999</v>
      </c>
      <c r="F77" s="1">
        <v>161</v>
      </c>
      <c r="G77" s="1">
        <v>2</v>
      </c>
      <c r="H77" s="1">
        <v>2</v>
      </c>
      <c r="I77" s="2">
        <f t="shared" si="6"/>
        <v>2</v>
      </c>
      <c r="J77" s="2">
        <f t="shared" si="7"/>
        <v>13.34</v>
      </c>
    </row>
    <row r="78" spans="1:10">
      <c r="A78" s="1">
        <v>110</v>
      </c>
      <c r="B78" s="1">
        <v>1.7</v>
      </c>
      <c r="C78" s="1">
        <v>1.4</v>
      </c>
      <c r="D78" s="2">
        <f t="shared" si="4"/>
        <v>1.5499999999999998</v>
      </c>
      <c r="E78" s="2">
        <f t="shared" si="5"/>
        <v>10.338499999999998</v>
      </c>
      <c r="F78" s="1">
        <v>162</v>
      </c>
      <c r="G78" s="1">
        <v>1.7</v>
      </c>
      <c r="H78" s="1">
        <v>1.7</v>
      </c>
      <c r="I78" s="2">
        <f t="shared" si="6"/>
        <v>1.7</v>
      </c>
      <c r="J78" s="2">
        <f t="shared" si="7"/>
        <v>11.339</v>
      </c>
    </row>
    <row r="79" spans="1:10">
      <c r="A79" s="1">
        <v>111</v>
      </c>
      <c r="B79" s="1">
        <v>1.5</v>
      </c>
      <c r="C79" s="1">
        <v>1.4</v>
      </c>
      <c r="D79" s="2">
        <f t="shared" si="4"/>
        <v>1.45</v>
      </c>
      <c r="E79" s="2">
        <f t="shared" si="5"/>
        <v>9.6715</v>
      </c>
      <c r="F79" s="1">
        <v>163</v>
      </c>
      <c r="G79" s="1">
        <v>1.8</v>
      </c>
      <c r="H79" s="1">
        <v>1.8</v>
      </c>
      <c r="I79" s="2">
        <f t="shared" si="6"/>
        <v>1.8</v>
      </c>
      <c r="J79" s="2">
        <f t="shared" si="7"/>
        <v>12.006</v>
      </c>
    </row>
    <row r="80" spans="1:10">
      <c r="A80" s="1">
        <v>112</v>
      </c>
      <c r="B80" s="1">
        <v>1.7</v>
      </c>
      <c r="C80" s="1">
        <v>1.6</v>
      </c>
      <c r="D80" s="2">
        <f t="shared" si="4"/>
        <v>1.65</v>
      </c>
      <c r="E80" s="2">
        <f t="shared" si="5"/>
        <v>11.0055</v>
      </c>
      <c r="F80" s="1">
        <v>164</v>
      </c>
      <c r="G80" s="1">
        <v>1.9</v>
      </c>
      <c r="H80" s="1">
        <v>1.7</v>
      </c>
      <c r="I80" s="2">
        <f t="shared" si="6"/>
        <v>1.7999999999999998</v>
      </c>
      <c r="J80" s="2">
        <f t="shared" si="7"/>
        <v>12.005999999999998</v>
      </c>
    </row>
    <row r="81" spans="1:10">
      <c r="A81" s="1">
        <v>113</v>
      </c>
      <c r="B81" s="1">
        <v>1.6</v>
      </c>
      <c r="C81" s="1">
        <v>1.3</v>
      </c>
      <c r="D81" s="2">
        <f t="shared" si="4"/>
        <v>1.4500000000000002</v>
      </c>
      <c r="E81" s="2">
        <f t="shared" si="5"/>
        <v>9.6715000000000018</v>
      </c>
      <c r="F81" s="1">
        <v>165</v>
      </c>
      <c r="G81" s="1">
        <v>1.4</v>
      </c>
      <c r="H81" s="1">
        <v>1.4</v>
      </c>
      <c r="I81" s="2">
        <f t="shared" si="6"/>
        <v>1.4</v>
      </c>
      <c r="J81" s="2">
        <f t="shared" si="7"/>
        <v>9.3379999999999992</v>
      </c>
    </row>
    <row r="82" spans="1:10">
      <c r="A82" s="1">
        <v>114</v>
      </c>
      <c r="B82" s="1">
        <v>2</v>
      </c>
      <c r="C82" s="1">
        <v>2</v>
      </c>
      <c r="D82" s="2">
        <f t="shared" si="4"/>
        <v>2</v>
      </c>
      <c r="E82" s="2">
        <f t="shared" si="5"/>
        <v>13.34</v>
      </c>
      <c r="F82" s="1">
        <v>166</v>
      </c>
      <c r="G82" s="1">
        <v>1.9</v>
      </c>
      <c r="H82" s="1">
        <v>1.9</v>
      </c>
      <c r="I82" s="2">
        <f t="shared" si="6"/>
        <v>1.9</v>
      </c>
      <c r="J82" s="2">
        <f t="shared" si="7"/>
        <v>12.673</v>
      </c>
    </row>
    <row r="83" spans="1:10">
      <c r="A83" s="1">
        <v>115</v>
      </c>
      <c r="B83" s="1">
        <v>1.4</v>
      </c>
      <c r="C83" s="1">
        <v>1.2</v>
      </c>
      <c r="D83" s="2">
        <f t="shared" si="4"/>
        <v>1.2999999999999998</v>
      </c>
      <c r="E83" s="2">
        <f t="shared" si="5"/>
        <v>8.6709999999999994</v>
      </c>
      <c r="F83" s="1">
        <v>167</v>
      </c>
      <c r="G83" s="12">
        <v>2</v>
      </c>
      <c r="H83" s="12">
        <v>1.7</v>
      </c>
      <c r="I83" s="2">
        <f t="shared" si="6"/>
        <v>1.85</v>
      </c>
      <c r="J83" s="2">
        <f t="shared" si="7"/>
        <v>12.339500000000001</v>
      </c>
    </row>
    <row r="84" spans="1:10">
      <c r="A84" s="1">
        <v>116</v>
      </c>
      <c r="B84" s="1">
        <v>1.7</v>
      </c>
      <c r="C84" s="1">
        <v>1.4</v>
      </c>
      <c r="D84" s="2">
        <f t="shared" si="4"/>
        <v>1.5499999999999998</v>
      </c>
      <c r="E84" s="2">
        <f t="shared" si="5"/>
        <v>10.338499999999998</v>
      </c>
      <c r="F84" s="1">
        <v>168</v>
      </c>
      <c r="G84" s="1">
        <v>2.1</v>
      </c>
      <c r="H84" s="1">
        <v>1.5</v>
      </c>
      <c r="I84" s="2">
        <f t="shared" si="6"/>
        <v>1.8</v>
      </c>
      <c r="J84" s="2">
        <f t="shared" si="7"/>
        <v>12.006</v>
      </c>
    </row>
    <row r="85" spans="1:10">
      <c r="A85" s="1">
        <v>117</v>
      </c>
      <c r="B85" s="1">
        <v>1.8</v>
      </c>
      <c r="C85" s="1">
        <v>1.6</v>
      </c>
      <c r="D85" s="2">
        <f t="shared" si="4"/>
        <v>1.7000000000000002</v>
      </c>
      <c r="E85" s="2">
        <f t="shared" si="5"/>
        <v>11.339</v>
      </c>
      <c r="F85" s="1">
        <v>169</v>
      </c>
      <c r="G85" s="1">
        <v>1.8</v>
      </c>
      <c r="H85" s="1">
        <v>1.7</v>
      </c>
      <c r="I85" s="2">
        <f t="shared" si="6"/>
        <v>1.75</v>
      </c>
      <c r="J85" s="2">
        <f t="shared" si="7"/>
        <v>11.672499999999999</v>
      </c>
    </row>
    <row r="86" spans="1:10">
      <c r="A86" s="1">
        <v>118</v>
      </c>
      <c r="B86" s="1">
        <v>1.6</v>
      </c>
      <c r="C86" s="1">
        <v>1.4</v>
      </c>
      <c r="D86" s="2">
        <f t="shared" si="4"/>
        <v>1.5</v>
      </c>
      <c r="E86" s="2">
        <f t="shared" si="5"/>
        <v>10.004999999999999</v>
      </c>
      <c r="F86" s="1">
        <v>170</v>
      </c>
      <c r="G86" s="1">
        <v>1.6</v>
      </c>
      <c r="H86" s="1">
        <v>1.4</v>
      </c>
      <c r="I86" s="2">
        <f t="shared" si="6"/>
        <v>1.5</v>
      </c>
      <c r="J86" s="2">
        <f t="shared" si="7"/>
        <v>10.004999999999999</v>
      </c>
    </row>
    <row r="87" spans="1:10">
      <c r="A87" s="1">
        <v>119</v>
      </c>
      <c r="B87" s="1">
        <v>1.9</v>
      </c>
      <c r="C87" s="1">
        <v>1.8</v>
      </c>
      <c r="D87" s="2">
        <f t="shared" si="4"/>
        <v>1.85</v>
      </c>
      <c r="E87" s="2">
        <f t="shared" si="5"/>
        <v>12.339500000000001</v>
      </c>
      <c r="F87" s="1">
        <v>171</v>
      </c>
      <c r="G87" s="1">
        <v>1.3</v>
      </c>
      <c r="H87" s="1">
        <v>1.3</v>
      </c>
      <c r="I87" s="2">
        <f t="shared" si="6"/>
        <v>1.3</v>
      </c>
      <c r="J87" s="2">
        <f t="shared" si="7"/>
        <v>8.6709999999999994</v>
      </c>
    </row>
    <row r="88" spans="1:10">
      <c r="A88" s="1">
        <v>120</v>
      </c>
      <c r="B88" s="1">
        <v>2.1</v>
      </c>
      <c r="C88" s="1">
        <v>1.5</v>
      </c>
      <c r="D88" s="2">
        <f t="shared" si="4"/>
        <v>1.8</v>
      </c>
      <c r="E88" s="2">
        <f t="shared" si="5"/>
        <v>12.006</v>
      </c>
      <c r="F88" s="1">
        <v>172</v>
      </c>
      <c r="G88" s="1">
        <v>2</v>
      </c>
      <c r="H88" s="1">
        <v>1.8</v>
      </c>
      <c r="I88" s="2">
        <f t="shared" si="6"/>
        <v>1.9</v>
      </c>
      <c r="J88" s="2">
        <f t="shared" si="7"/>
        <v>12.673</v>
      </c>
    </row>
    <row r="89" spans="1:10">
      <c r="A89" s="1">
        <v>121</v>
      </c>
      <c r="B89" s="1">
        <v>1.6</v>
      </c>
      <c r="C89" s="1">
        <v>1.4</v>
      </c>
      <c r="D89" s="2">
        <f t="shared" si="4"/>
        <v>1.5</v>
      </c>
      <c r="E89" s="2">
        <f t="shared" si="5"/>
        <v>10.004999999999999</v>
      </c>
      <c r="F89" s="1">
        <v>173</v>
      </c>
      <c r="G89" s="1">
        <v>1.9</v>
      </c>
      <c r="H89" s="1">
        <v>1.2</v>
      </c>
      <c r="I89" s="2">
        <f t="shared" si="6"/>
        <v>1.5499999999999998</v>
      </c>
      <c r="J89" s="2">
        <f t="shared" si="7"/>
        <v>10.338499999999998</v>
      </c>
    </row>
    <row r="90" spans="1:10">
      <c r="A90" s="1">
        <v>122</v>
      </c>
      <c r="B90" s="1">
        <v>1.6</v>
      </c>
      <c r="C90" s="1">
        <v>1.3</v>
      </c>
      <c r="D90" s="2">
        <f t="shared" si="4"/>
        <v>1.4500000000000002</v>
      </c>
      <c r="E90" s="2">
        <f t="shared" si="5"/>
        <v>9.6715000000000018</v>
      </c>
      <c r="F90" s="1">
        <v>174</v>
      </c>
      <c r="G90" s="1">
        <v>1.5</v>
      </c>
      <c r="H90" s="1">
        <v>1.1000000000000001</v>
      </c>
      <c r="I90" s="2">
        <f t="shared" si="6"/>
        <v>1.3</v>
      </c>
      <c r="J90" s="2">
        <f t="shared" si="7"/>
        <v>8.6709999999999994</v>
      </c>
    </row>
    <row r="91" spans="1:10">
      <c r="A91" s="1">
        <v>123</v>
      </c>
      <c r="B91" s="1">
        <v>1.6</v>
      </c>
      <c r="C91" s="1">
        <v>1.6</v>
      </c>
      <c r="D91" s="2">
        <f t="shared" si="4"/>
        <v>1.6</v>
      </c>
      <c r="E91" s="2">
        <f t="shared" si="5"/>
        <v>10.672000000000001</v>
      </c>
      <c r="F91" s="1">
        <v>175</v>
      </c>
      <c r="G91" s="1">
        <v>1.4</v>
      </c>
      <c r="H91" s="1">
        <v>1.1000000000000001</v>
      </c>
      <c r="I91" s="2">
        <f t="shared" si="6"/>
        <v>1.25</v>
      </c>
      <c r="J91" s="2">
        <f t="shared" si="7"/>
        <v>8.3375000000000004</v>
      </c>
    </row>
    <row r="92" spans="1:10">
      <c r="A92" s="1">
        <v>124</v>
      </c>
      <c r="B92" s="1">
        <v>2</v>
      </c>
      <c r="C92" s="1">
        <v>1.5</v>
      </c>
      <c r="D92" s="2">
        <f t="shared" si="4"/>
        <v>1.75</v>
      </c>
      <c r="E92" s="2">
        <f t="shared" si="5"/>
        <v>11.672499999999999</v>
      </c>
      <c r="F92" s="1">
        <v>176</v>
      </c>
      <c r="G92" s="1">
        <v>1.3</v>
      </c>
      <c r="H92" s="1">
        <v>1.3</v>
      </c>
      <c r="I92" s="2">
        <f t="shared" si="6"/>
        <v>1.3</v>
      </c>
      <c r="J92" s="2">
        <f t="shared" si="7"/>
        <v>8.6709999999999994</v>
      </c>
    </row>
    <row r="93" spans="1:10">
      <c r="A93" s="1">
        <v>125</v>
      </c>
      <c r="B93" s="1">
        <v>1.7</v>
      </c>
      <c r="C93" s="1">
        <v>1.6</v>
      </c>
      <c r="D93" s="2">
        <f t="shared" si="4"/>
        <v>1.65</v>
      </c>
      <c r="E93" s="2">
        <f t="shared" si="5"/>
        <v>11.0055</v>
      </c>
      <c r="F93" s="1">
        <v>177</v>
      </c>
      <c r="G93" s="1">
        <v>1.5</v>
      </c>
      <c r="H93" s="1">
        <v>1.5</v>
      </c>
      <c r="I93" s="2">
        <f t="shared" si="6"/>
        <v>1.5</v>
      </c>
      <c r="J93" s="2">
        <f t="shared" si="7"/>
        <v>10.004999999999999</v>
      </c>
    </row>
    <row r="94" spans="1:10">
      <c r="A94" s="1">
        <v>126</v>
      </c>
      <c r="B94" s="1">
        <v>1.9</v>
      </c>
      <c r="C94" s="1">
        <v>1.9</v>
      </c>
      <c r="D94" s="2">
        <f t="shared" si="4"/>
        <v>1.9</v>
      </c>
      <c r="E94" s="2">
        <f t="shared" si="5"/>
        <v>12.673</v>
      </c>
      <c r="F94" s="1">
        <v>178</v>
      </c>
      <c r="G94" s="1">
        <v>1.2</v>
      </c>
      <c r="H94" s="1">
        <v>1.1000000000000001</v>
      </c>
      <c r="I94" s="2">
        <f t="shared" si="6"/>
        <v>1.1499999999999999</v>
      </c>
      <c r="J94" s="2">
        <f t="shared" si="7"/>
        <v>7.6704999999999997</v>
      </c>
    </row>
    <row r="95" spans="1:10">
      <c r="A95" s="1">
        <v>127</v>
      </c>
      <c r="B95" s="1">
        <v>1.6</v>
      </c>
      <c r="C95" s="1">
        <v>1.3</v>
      </c>
      <c r="D95" s="2">
        <f t="shared" si="4"/>
        <v>1.4500000000000002</v>
      </c>
      <c r="E95" s="2">
        <f t="shared" si="5"/>
        <v>9.6715000000000018</v>
      </c>
      <c r="F95" s="1">
        <v>179</v>
      </c>
      <c r="G95" s="1">
        <v>1.9</v>
      </c>
      <c r="H95" s="1">
        <v>1.8</v>
      </c>
      <c r="I95" s="2">
        <f t="shared" si="6"/>
        <v>1.85</v>
      </c>
      <c r="J95" s="2">
        <f t="shared" si="7"/>
        <v>12.339500000000001</v>
      </c>
    </row>
    <row r="96" spans="1:10">
      <c r="A96" s="1">
        <v>128</v>
      </c>
      <c r="B96" s="1">
        <v>1.7</v>
      </c>
      <c r="C96" s="1">
        <v>1.7</v>
      </c>
      <c r="D96" s="2">
        <f t="shared" si="4"/>
        <v>1.7</v>
      </c>
      <c r="E96" s="2">
        <f t="shared" si="5"/>
        <v>11.339</v>
      </c>
      <c r="F96" s="1">
        <v>180</v>
      </c>
      <c r="G96" s="1">
        <v>1.3</v>
      </c>
      <c r="H96" s="1">
        <v>1.2</v>
      </c>
      <c r="I96" s="2">
        <f t="shared" si="6"/>
        <v>1.25</v>
      </c>
      <c r="J96" s="2">
        <f t="shared" si="7"/>
        <v>8.3375000000000004</v>
      </c>
    </row>
    <row r="97" spans="1:10">
      <c r="A97" s="1">
        <v>129</v>
      </c>
      <c r="B97" s="1">
        <v>1.6</v>
      </c>
      <c r="C97" s="1">
        <v>1.6</v>
      </c>
      <c r="D97" s="2">
        <f t="shared" si="4"/>
        <v>1.6</v>
      </c>
      <c r="E97" s="2">
        <f t="shared" si="5"/>
        <v>10.672000000000001</v>
      </c>
      <c r="F97" s="1">
        <v>181</v>
      </c>
      <c r="G97" s="1">
        <v>1.3</v>
      </c>
      <c r="H97" s="1">
        <v>1.3</v>
      </c>
      <c r="I97" s="2">
        <f t="shared" si="6"/>
        <v>1.3</v>
      </c>
      <c r="J97" s="2">
        <f t="shared" si="7"/>
        <v>8.6709999999999994</v>
      </c>
    </row>
    <row r="98" spans="1:10">
      <c r="A98" s="1">
        <v>130</v>
      </c>
      <c r="B98" s="1">
        <v>1.9</v>
      </c>
      <c r="C98" s="1">
        <v>1.8</v>
      </c>
      <c r="D98" s="2">
        <f t="shared" si="4"/>
        <v>1.85</v>
      </c>
      <c r="E98" s="2">
        <f t="shared" si="5"/>
        <v>12.339500000000001</v>
      </c>
      <c r="F98" s="1">
        <v>182</v>
      </c>
      <c r="G98" s="1">
        <v>1.4</v>
      </c>
      <c r="H98" s="1">
        <v>1.4</v>
      </c>
      <c r="I98" s="2">
        <f t="shared" si="6"/>
        <v>1.4</v>
      </c>
      <c r="J98" s="2">
        <f t="shared" si="7"/>
        <v>9.3379999999999992</v>
      </c>
    </row>
    <row r="99" spans="1:10">
      <c r="A99" s="1">
        <v>131</v>
      </c>
      <c r="B99" s="1">
        <v>1.8</v>
      </c>
      <c r="C99" s="1">
        <v>1.6</v>
      </c>
      <c r="D99" s="2">
        <f t="shared" si="4"/>
        <v>1.7000000000000002</v>
      </c>
      <c r="E99" s="2">
        <f t="shared" si="5"/>
        <v>11.339</v>
      </c>
      <c r="F99" s="1">
        <v>183</v>
      </c>
      <c r="G99" s="1">
        <v>1.4</v>
      </c>
      <c r="H99" s="1">
        <v>1.3</v>
      </c>
      <c r="I99" s="2">
        <f t="shared" si="6"/>
        <v>1.35</v>
      </c>
      <c r="J99" s="2">
        <f t="shared" si="7"/>
        <v>9.0045000000000002</v>
      </c>
    </row>
    <row r="100" spans="1:10">
      <c r="A100" s="1">
        <v>132</v>
      </c>
      <c r="B100" s="1">
        <v>1.3</v>
      </c>
      <c r="C100" s="1">
        <v>1.2</v>
      </c>
      <c r="D100" s="2">
        <f t="shared" si="4"/>
        <v>1.25</v>
      </c>
      <c r="E100" s="2">
        <f t="shared" si="5"/>
        <v>8.3375000000000004</v>
      </c>
      <c r="F100" s="1">
        <v>184</v>
      </c>
      <c r="G100" s="1">
        <v>1.7</v>
      </c>
      <c r="H100" s="1">
        <v>1.3</v>
      </c>
      <c r="I100" s="2">
        <f t="shared" si="6"/>
        <v>1.5</v>
      </c>
      <c r="J100" s="2">
        <f t="shared" si="7"/>
        <v>10.004999999999999</v>
      </c>
    </row>
    <row r="101" spans="1:10">
      <c r="A101" s="1">
        <v>133</v>
      </c>
      <c r="B101" s="1">
        <v>1.8</v>
      </c>
      <c r="C101" s="1">
        <v>1.8</v>
      </c>
      <c r="D101" s="2">
        <f t="shared" si="4"/>
        <v>1.8</v>
      </c>
      <c r="E101" s="2">
        <f t="shared" si="5"/>
        <v>12.006</v>
      </c>
      <c r="F101" s="1">
        <v>185</v>
      </c>
      <c r="G101" s="1">
        <v>1.7</v>
      </c>
      <c r="H101" s="1">
        <v>1.6</v>
      </c>
      <c r="I101" s="2">
        <v>1.3</v>
      </c>
      <c r="J101" s="2">
        <f t="shared" si="7"/>
        <v>8.6709999999999994</v>
      </c>
    </row>
    <row r="102" spans="1:10">
      <c r="A102" s="1">
        <v>134</v>
      </c>
      <c r="B102" s="1">
        <v>1.9</v>
      </c>
      <c r="C102" s="1">
        <v>1.7</v>
      </c>
      <c r="D102" s="2">
        <f t="shared" si="4"/>
        <v>1.7999999999999998</v>
      </c>
      <c r="E102" s="2">
        <f t="shared" si="5"/>
        <v>12.005999999999998</v>
      </c>
      <c r="F102" s="1">
        <v>186</v>
      </c>
      <c r="G102" s="1">
        <v>1.7</v>
      </c>
      <c r="H102" s="1">
        <v>1.6</v>
      </c>
      <c r="I102" s="2">
        <f t="shared" si="6"/>
        <v>1.65</v>
      </c>
      <c r="J102" s="2">
        <f t="shared" si="7"/>
        <v>11.0055</v>
      </c>
    </row>
    <row r="103" spans="1:10">
      <c r="A103" s="1">
        <v>187</v>
      </c>
      <c r="B103" s="1">
        <v>1.7</v>
      </c>
      <c r="C103" s="1">
        <v>1.3</v>
      </c>
      <c r="D103" s="2">
        <f t="shared" si="4"/>
        <v>1.5</v>
      </c>
      <c r="E103" s="2">
        <f t="shared" si="5"/>
        <v>10.004999999999999</v>
      </c>
      <c r="F103" s="1">
        <v>194</v>
      </c>
      <c r="G103" s="1">
        <v>1.9</v>
      </c>
      <c r="H103" s="1">
        <v>1.6</v>
      </c>
      <c r="I103" s="2">
        <f t="shared" si="6"/>
        <v>1.75</v>
      </c>
      <c r="J103" s="2">
        <f t="shared" si="7"/>
        <v>11.672499999999999</v>
      </c>
    </row>
    <row r="104" spans="1:10">
      <c r="A104" s="1">
        <v>188</v>
      </c>
      <c r="B104" s="1">
        <v>1.9</v>
      </c>
      <c r="C104" s="1">
        <v>1.7</v>
      </c>
      <c r="D104" s="2">
        <f t="shared" si="4"/>
        <v>1.7999999999999998</v>
      </c>
      <c r="E104" s="2">
        <f t="shared" si="5"/>
        <v>12.005999999999998</v>
      </c>
      <c r="F104" s="1">
        <v>195</v>
      </c>
      <c r="G104" s="1">
        <v>2.1</v>
      </c>
      <c r="H104" s="1">
        <v>1.4</v>
      </c>
      <c r="I104" s="2">
        <f t="shared" si="6"/>
        <v>1.75</v>
      </c>
      <c r="J104" s="2">
        <f t="shared" si="7"/>
        <v>11.672499999999999</v>
      </c>
    </row>
    <row r="105" spans="1:10">
      <c r="A105" s="1">
        <v>189</v>
      </c>
      <c r="B105" s="1">
        <v>1.9</v>
      </c>
      <c r="C105" s="1">
        <v>1.9</v>
      </c>
      <c r="D105" s="2">
        <f t="shared" si="4"/>
        <v>1.9</v>
      </c>
      <c r="E105" s="2">
        <f t="shared" si="5"/>
        <v>12.673</v>
      </c>
      <c r="F105" s="1">
        <v>196</v>
      </c>
      <c r="G105" s="1">
        <v>1.9</v>
      </c>
      <c r="H105" s="1">
        <v>1.7</v>
      </c>
      <c r="I105" s="2">
        <f t="shared" si="6"/>
        <v>1.7999999999999998</v>
      </c>
      <c r="J105" s="2">
        <f t="shared" si="7"/>
        <v>12.005999999999998</v>
      </c>
    </row>
    <row r="106" spans="1:10">
      <c r="A106" s="1">
        <v>190</v>
      </c>
      <c r="B106" s="1">
        <v>1.9</v>
      </c>
      <c r="C106" s="1">
        <v>1.7</v>
      </c>
      <c r="D106" s="2">
        <f t="shared" si="4"/>
        <v>1.7999999999999998</v>
      </c>
      <c r="E106" s="2">
        <f t="shared" si="5"/>
        <v>12.005999999999998</v>
      </c>
      <c r="F106" s="1">
        <v>197</v>
      </c>
      <c r="G106" s="1">
        <v>1.5</v>
      </c>
      <c r="H106" s="1">
        <v>1.5</v>
      </c>
      <c r="I106" s="2">
        <f t="shared" si="6"/>
        <v>1.5</v>
      </c>
      <c r="J106" s="2">
        <f t="shared" si="7"/>
        <v>10.004999999999999</v>
      </c>
    </row>
    <row r="107" spans="1:10">
      <c r="A107" s="1">
        <v>191</v>
      </c>
      <c r="B107" s="1">
        <v>1.7</v>
      </c>
      <c r="C107" s="1">
        <v>1.6</v>
      </c>
      <c r="D107" s="2">
        <f t="shared" si="4"/>
        <v>1.65</v>
      </c>
      <c r="E107" s="2">
        <f t="shared" si="5"/>
        <v>11.0055</v>
      </c>
      <c r="F107" s="1">
        <v>198</v>
      </c>
      <c r="G107" s="1">
        <v>1.5</v>
      </c>
      <c r="H107" s="1">
        <v>1.4</v>
      </c>
      <c r="I107" s="2">
        <f t="shared" si="6"/>
        <v>1.45</v>
      </c>
      <c r="J107" s="2">
        <f t="shared" si="7"/>
        <v>9.6715</v>
      </c>
    </row>
    <row r="108" spans="1:10">
      <c r="A108" s="1">
        <v>192</v>
      </c>
      <c r="B108" s="1">
        <v>1.9</v>
      </c>
      <c r="C108" s="1">
        <v>1.8</v>
      </c>
      <c r="D108" s="2">
        <f t="shared" si="4"/>
        <v>1.85</v>
      </c>
      <c r="E108" s="2">
        <f t="shared" si="5"/>
        <v>12.339500000000001</v>
      </c>
      <c r="F108" s="1">
        <v>199</v>
      </c>
      <c r="G108" s="1">
        <v>2</v>
      </c>
      <c r="H108" s="1">
        <v>2</v>
      </c>
      <c r="I108" s="2">
        <f t="shared" si="6"/>
        <v>2</v>
      </c>
      <c r="J108" s="2">
        <f t="shared" si="7"/>
        <v>13.34</v>
      </c>
    </row>
    <row r="109" spans="1:10">
      <c r="A109" s="1">
        <v>193</v>
      </c>
      <c r="B109" s="1">
        <v>1.8</v>
      </c>
      <c r="C109" s="1">
        <v>1.7</v>
      </c>
      <c r="D109" s="2">
        <f t="shared" si="4"/>
        <v>1.75</v>
      </c>
      <c r="E109" s="2">
        <f t="shared" si="5"/>
        <v>11.672499999999999</v>
      </c>
      <c r="F109" s="1">
        <v>200</v>
      </c>
      <c r="G109" s="1">
        <v>1.6</v>
      </c>
      <c r="H109" s="1">
        <v>1.5</v>
      </c>
      <c r="I109" s="2">
        <f t="shared" si="6"/>
        <v>1.55</v>
      </c>
      <c r="J109" s="2">
        <f t="shared" si="7"/>
        <v>10.3385</v>
      </c>
    </row>
    <row r="110" spans="1:10">
      <c r="B110" s="18"/>
      <c r="E110" s="18">
        <f>SUM(E10:E109)</f>
        <v>1096.5480000000005</v>
      </c>
      <c r="J110" s="18">
        <f>SUM(J10:J109)</f>
        <v>1122.5610000000004</v>
      </c>
    </row>
  </sheetData>
  <mergeCells count="13">
    <mergeCell ref="I3:J4"/>
    <mergeCell ref="C4:D4"/>
    <mergeCell ref="E4:F4"/>
    <mergeCell ref="I6:J6"/>
    <mergeCell ref="A6:B6"/>
    <mergeCell ref="C6:D6"/>
    <mergeCell ref="E6:F6"/>
    <mergeCell ref="G6:H6"/>
    <mergeCell ref="A1:J1"/>
    <mergeCell ref="A2:J2"/>
    <mergeCell ref="A3:B4"/>
    <mergeCell ref="C3:F3"/>
    <mergeCell ref="G3:H4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110"/>
  <sheetViews>
    <sheetView topLeftCell="AU1" workbookViewId="0">
      <selection activeCell="BM11" sqref="BM11"/>
    </sheetView>
  </sheetViews>
  <sheetFormatPr defaultRowHeight="15"/>
  <cols>
    <col min="1" max="10" width="8.28515625" customWidth="1"/>
  </cols>
  <sheetData>
    <row r="1" spans="1:16" ht="15.75" thickBot="1">
      <c r="A1" s="48" t="s">
        <v>34</v>
      </c>
      <c r="B1" s="48"/>
      <c r="C1" s="48"/>
      <c r="D1" s="48"/>
      <c r="E1" s="48"/>
      <c r="F1" s="48"/>
      <c r="G1" s="48"/>
      <c r="H1" s="48"/>
      <c r="I1" s="48"/>
      <c r="J1" s="48"/>
    </row>
    <row r="2" spans="1:16" ht="15.75" thickBot="1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  <c r="L2" s="1" t="s">
        <v>38</v>
      </c>
      <c r="M2" s="1">
        <v>0.5</v>
      </c>
      <c r="O2" t="s">
        <v>49</v>
      </c>
      <c r="P2" t="s">
        <v>50</v>
      </c>
    </row>
    <row r="3" spans="1:16" ht="15.75" customHeight="1" thickBot="1">
      <c r="A3" s="56" t="s">
        <v>1</v>
      </c>
      <c r="B3" s="57"/>
      <c r="C3" s="53" t="s">
        <v>2</v>
      </c>
      <c r="D3" s="54"/>
      <c r="E3" s="54"/>
      <c r="F3" s="55"/>
      <c r="G3" s="60" t="s">
        <v>5</v>
      </c>
      <c r="H3" s="61"/>
      <c r="I3" s="60" t="s">
        <v>6</v>
      </c>
      <c r="J3" s="61"/>
      <c r="L3" s="1" t="s">
        <v>39</v>
      </c>
      <c r="M3" s="1">
        <v>5</v>
      </c>
      <c r="O3">
        <f>B7/(B7+D7+F7+H7+J7)</f>
        <v>1.2999999999999999E-2</v>
      </c>
      <c r="P3">
        <v>0</v>
      </c>
    </row>
    <row r="4" spans="1:16" ht="15.75" thickBot="1">
      <c r="A4" s="58"/>
      <c r="B4" s="59"/>
      <c r="C4" s="49" t="s">
        <v>3</v>
      </c>
      <c r="D4" s="51"/>
      <c r="E4" s="49" t="s">
        <v>4</v>
      </c>
      <c r="F4" s="51"/>
      <c r="G4" s="62"/>
      <c r="H4" s="63"/>
      <c r="I4" s="62"/>
      <c r="J4" s="63"/>
      <c r="L4" s="1" t="s">
        <v>40</v>
      </c>
      <c r="M4" s="1">
        <v>94.5</v>
      </c>
      <c r="O4">
        <f>D7/(B7+D7+F7+H7+J7)</f>
        <v>1.7999999999999995E-2</v>
      </c>
      <c r="P4">
        <f>O4*LN(O4)</f>
        <v>-7.2312903379547488E-2</v>
      </c>
    </row>
    <row r="5" spans="1:16">
      <c r="A5" s="13" t="s">
        <v>7</v>
      </c>
      <c r="B5" s="14" t="s">
        <v>8</v>
      </c>
      <c r="C5" s="15" t="s">
        <v>7</v>
      </c>
      <c r="D5" s="16" t="s">
        <v>8</v>
      </c>
      <c r="E5" s="14" t="s">
        <v>7</v>
      </c>
      <c r="F5" s="14" t="s">
        <v>8</v>
      </c>
      <c r="G5" s="14" t="s">
        <v>7</v>
      </c>
      <c r="H5" s="14" t="s">
        <v>8</v>
      </c>
      <c r="I5" s="14" t="s">
        <v>7</v>
      </c>
      <c r="J5" s="15" t="s">
        <v>8</v>
      </c>
      <c r="L5" s="1" t="s">
        <v>35</v>
      </c>
      <c r="M5" s="1">
        <f>(E110+J110)/200</f>
        <v>11.974317499999998</v>
      </c>
      <c r="O5">
        <f>F7/(B7+D7+F7+H7+J7)</f>
        <v>0.6369999999999999</v>
      </c>
      <c r="P5">
        <f>O5*LN(O5)</f>
        <v>-0.28727784211215335</v>
      </c>
    </row>
    <row r="6" spans="1:16">
      <c r="A6" s="47">
        <v>3</v>
      </c>
      <c r="B6" s="47"/>
      <c r="C6" s="47">
        <v>4</v>
      </c>
      <c r="D6" s="47"/>
      <c r="E6" s="47">
        <v>144</v>
      </c>
      <c r="F6" s="47"/>
      <c r="G6" s="47">
        <v>15</v>
      </c>
      <c r="H6" s="47"/>
      <c r="I6" s="47">
        <v>60</v>
      </c>
      <c r="J6" s="47"/>
      <c r="L6" s="1" t="s">
        <v>36</v>
      </c>
      <c r="M6" s="1">
        <v>2.94</v>
      </c>
      <c r="O6">
        <f>H7/(B7+D7+F7+H7+J7)</f>
        <v>6.6000000000000003E-2</v>
      </c>
      <c r="P6">
        <f>O6*LN(O6)</f>
        <v>-0.17939463543907697</v>
      </c>
    </row>
    <row r="7" spans="1:16" ht="15.75" thickBot="1">
      <c r="A7" s="30">
        <v>1.3</v>
      </c>
      <c r="B7" s="30">
        <v>0.11310000000000001</v>
      </c>
      <c r="C7" s="30">
        <v>1.8</v>
      </c>
      <c r="D7" s="30">
        <v>0.15659999999999999</v>
      </c>
      <c r="E7" s="30">
        <v>63.7</v>
      </c>
      <c r="F7" s="30">
        <v>5.5419</v>
      </c>
      <c r="G7" s="30">
        <v>6.6</v>
      </c>
      <c r="H7" s="30">
        <v>0.57420000000000004</v>
      </c>
      <c r="I7" s="30">
        <v>26.6</v>
      </c>
      <c r="J7" s="30">
        <v>2.3142</v>
      </c>
      <c r="L7" s="1" t="s">
        <v>37</v>
      </c>
      <c r="M7" s="1">
        <v>25.577999999999999</v>
      </c>
      <c r="O7">
        <f>J7/(B7+D7+F7+H7+J7)</f>
        <v>0.26599999999999996</v>
      </c>
      <c r="P7">
        <f>O7*LN(O7)</f>
        <v>-0.35225288607331651</v>
      </c>
    </row>
    <row r="8" spans="1:16" ht="15.75" thickBot="1">
      <c r="A8" t="s">
        <v>9</v>
      </c>
      <c r="L8" s="31" t="s">
        <v>41</v>
      </c>
      <c r="M8" s="1">
        <f>(F7*D7)/((J7+H7)*B7)</f>
        <v>2.6566265060240961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2.0120481927710845</v>
      </c>
    </row>
    <row r="10" spans="1:16">
      <c r="A10" s="2">
        <v>1</v>
      </c>
      <c r="B10" s="2">
        <v>2</v>
      </c>
      <c r="C10" s="2">
        <v>2</v>
      </c>
      <c r="D10" s="2">
        <f>(B10+C10)/2</f>
        <v>2</v>
      </c>
      <c r="E10" s="2">
        <f>D10*6.67</f>
        <v>13.34</v>
      </c>
      <c r="F10" s="2">
        <v>42</v>
      </c>
      <c r="G10" s="2">
        <v>2.2999999999999998</v>
      </c>
      <c r="H10" s="2">
        <v>2.5</v>
      </c>
      <c r="I10" s="2">
        <f>(G10+H10)/2</f>
        <v>2.4</v>
      </c>
      <c r="J10" s="2">
        <f>I10*6.67</f>
        <v>16.007999999999999</v>
      </c>
      <c r="L10" s="31" t="s">
        <v>43</v>
      </c>
      <c r="M10" s="1">
        <f>J7/F7</f>
        <v>0.4175824175824176</v>
      </c>
    </row>
    <row r="11" spans="1:16">
      <c r="A11" s="2">
        <v>2</v>
      </c>
      <c r="B11" s="1">
        <v>2.2999999999999998</v>
      </c>
      <c r="C11" s="1">
        <v>2</v>
      </c>
      <c r="D11" s="2">
        <f t="shared" ref="D11:D74" si="0">(B11+C11)/2</f>
        <v>2.15</v>
      </c>
      <c r="E11" s="2">
        <f t="shared" ref="E11:E74" si="1">D11*6.67</f>
        <v>14.340499999999999</v>
      </c>
      <c r="F11" s="2">
        <v>43</v>
      </c>
      <c r="G11" s="1">
        <v>2</v>
      </c>
      <c r="H11" s="1">
        <v>2</v>
      </c>
      <c r="I11" s="2">
        <f t="shared" ref="I11:I74" si="2">(G11+H11)/2</f>
        <v>2</v>
      </c>
      <c r="J11" s="2">
        <f t="shared" ref="J11:J74" si="3">I11*6.67</f>
        <v>13.34</v>
      </c>
      <c r="L11" s="31" t="s">
        <v>44</v>
      </c>
      <c r="M11" s="1">
        <f>(D7+F7)/J7</f>
        <v>2.4624060150375939</v>
      </c>
    </row>
    <row r="12" spans="1:16">
      <c r="A12" s="2">
        <v>3</v>
      </c>
      <c r="B12" s="1">
        <v>1.8</v>
      </c>
      <c r="C12" s="1">
        <v>1.7</v>
      </c>
      <c r="D12" s="2">
        <f t="shared" si="0"/>
        <v>1.75</v>
      </c>
      <c r="E12" s="2">
        <f t="shared" si="1"/>
        <v>11.672499999999999</v>
      </c>
      <c r="F12" s="2">
        <v>44</v>
      </c>
      <c r="G12" s="1">
        <v>2</v>
      </c>
      <c r="H12" s="1">
        <v>1.4</v>
      </c>
      <c r="I12" s="2">
        <f t="shared" si="2"/>
        <v>1.7</v>
      </c>
      <c r="J12" s="2">
        <f t="shared" si="3"/>
        <v>11.339</v>
      </c>
      <c r="L12" s="31" t="s">
        <v>45</v>
      </c>
      <c r="M12" s="1">
        <f>(D7+F7)/H7</f>
        <v>9.9242424242424239</v>
      </c>
    </row>
    <row r="13" spans="1:16">
      <c r="A13" s="2">
        <v>4</v>
      </c>
      <c r="B13" s="1">
        <v>1.7</v>
      </c>
      <c r="C13" s="1">
        <v>1.7</v>
      </c>
      <c r="D13" s="2">
        <f t="shared" si="0"/>
        <v>1.7</v>
      </c>
      <c r="E13" s="2">
        <f t="shared" si="1"/>
        <v>11.339</v>
      </c>
      <c r="F13" s="2">
        <v>45</v>
      </c>
      <c r="G13" s="1">
        <v>1.6</v>
      </c>
      <c r="H13" s="1">
        <v>1.5</v>
      </c>
      <c r="I13" s="2">
        <f t="shared" si="2"/>
        <v>1.55</v>
      </c>
      <c r="J13" s="2">
        <f t="shared" si="3"/>
        <v>10.3385</v>
      </c>
      <c r="L13" s="31" t="s">
        <v>46</v>
      </c>
      <c r="M13" s="1">
        <f>J7/H7</f>
        <v>4.0303030303030303</v>
      </c>
    </row>
    <row r="14" spans="1:16">
      <c r="A14" s="2">
        <v>5</v>
      </c>
      <c r="B14" s="1">
        <v>1.8</v>
      </c>
      <c r="C14" s="1">
        <v>1.9</v>
      </c>
      <c r="D14" s="2">
        <f t="shared" si="0"/>
        <v>1.85</v>
      </c>
      <c r="E14" s="2">
        <f t="shared" si="1"/>
        <v>12.339500000000001</v>
      </c>
      <c r="F14" s="2">
        <v>46</v>
      </c>
      <c r="G14" s="1">
        <v>2.1</v>
      </c>
      <c r="H14" s="1">
        <v>1.5</v>
      </c>
      <c r="I14" s="2">
        <f t="shared" si="2"/>
        <v>1.8</v>
      </c>
      <c r="J14" s="2">
        <f t="shared" si="3"/>
        <v>12.006</v>
      </c>
      <c r="L14" s="31" t="s">
        <v>47</v>
      </c>
      <c r="M14" s="1">
        <v>0</v>
      </c>
    </row>
    <row r="15" spans="1:16">
      <c r="A15" s="2">
        <v>6</v>
      </c>
      <c r="B15" s="1">
        <v>2</v>
      </c>
      <c r="C15" s="1">
        <v>1.9</v>
      </c>
      <c r="D15" s="2">
        <f t="shared" si="0"/>
        <v>1.95</v>
      </c>
      <c r="E15" s="2">
        <f t="shared" si="1"/>
        <v>13.006499999999999</v>
      </c>
      <c r="F15" s="2">
        <v>47</v>
      </c>
      <c r="G15" s="1">
        <v>1.7</v>
      </c>
      <c r="H15" s="1">
        <v>1.7</v>
      </c>
      <c r="I15" s="2">
        <f t="shared" si="2"/>
        <v>1.7</v>
      </c>
      <c r="J15" s="2">
        <f t="shared" si="3"/>
        <v>11.339</v>
      </c>
      <c r="L15" s="31" t="s">
        <v>48</v>
      </c>
      <c r="M15" s="1">
        <f>SUM(P3:P7)</f>
        <v>-0.89123826700409436</v>
      </c>
    </row>
    <row r="16" spans="1:16">
      <c r="A16" s="2">
        <v>7</v>
      </c>
      <c r="B16" s="1">
        <v>1.7</v>
      </c>
      <c r="C16" s="1">
        <v>1.6</v>
      </c>
      <c r="D16" s="2">
        <f t="shared" si="0"/>
        <v>1.65</v>
      </c>
      <c r="E16" s="2">
        <f t="shared" si="1"/>
        <v>11.0055</v>
      </c>
      <c r="F16" s="2">
        <v>48</v>
      </c>
      <c r="G16" s="1">
        <v>1.8</v>
      </c>
      <c r="H16" s="1">
        <v>1.7</v>
      </c>
      <c r="I16" s="2">
        <f t="shared" si="2"/>
        <v>1.75</v>
      </c>
      <c r="J16" s="2">
        <f t="shared" si="3"/>
        <v>11.672499999999999</v>
      </c>
    </row>
    <row r="17" spans="1:10">
      <c r="A17" s="2">
        <v>8</v>
      </c>
      <c r="B17" s="1">
        <v>2</v>
      </c>
      <c r="C17" s="1">
        <v>1.9</v>
      </c>
      <c r="D17" s="2">
        <f t="shared" si="0"/>
        <v>1.95</v>
      </c>
      <c r="E17" s="2">
        <f t="shared" si="1"/>
        <v>13.006499999999999</v>
      </c>
      <c r="F17" s="2">
        <v>49</v>
      </c>
      <c r="G17" s="1">
        <v>2.1</v>
      </c>
      <c r="H17" s="1">
        <v>2</v>
      </c>
      <c r="I17" s="2">
        <f t="shared" si="2"/>
        <v>2.0499999999999998</v>
      </c>
      <c r="J17" s="2">
        <f t="shared" si="3"/>
        <v>13.673499999999999</v>
      </c>
    </row>
    <row r="18" spans="1:10">
      <c r="A18" s="2">
        <v>9</v>
      </c>
      <c r="B18" s="1">
        <v>1.8</v>
      </c>
      <c r="C18" s="1">
        <v>1.9</v>
      </c>
      <c r="D18" s="2">
        <f t="shared" si="0"/>
        <v>1.85</v>
      </c>
      <c r="E18" s="2">
        <f t="shared" si="1"/>
        <v>12.339500000000001</v>
      </c>
      <c r="F18" s="2">
        <v>50</v>
      </c>
      <c r="G18" s="1">
        <v>1.7</v>
      </c>
      <c r="H18" s="1">
        <v>1.7</v>
      </c>
      <c r="I18" s="2">
        <f t="shared" si="2"/>
        <v>1.7</v>
      </c>
      <c r="J18" s="2">
        <f t="shared" si="3"/>
        <v>11.339</v>
      </c>
    </row>
    <row r="19" spans="1:10">
      <c r="A19" s="2">
        <v>10</v>
      </c>
      <c r="B19" s="1">
        <v>1.8</v>
      </c>
      <c r="C19" s="1">
        <v>1.9</v>
      </c>
      <c r="D19" s="2">
        <f t="shared" si="0"/>
        <v>1.85</v>
      </c>
      <c r="E19" s="2">
        <f t="shared" si="1"/>
        <v>12.339500000000001</v>
      </c>
      <c r="F19" s="2">
        <v>51</v>
      </c>
      <c r="G19" s="1">
        <v>2</v>
      </c>
      <c r="H19" s="1">
        <v>2</v>
      </c>
      <c r="I19" s="2">
        <f t="shared" si="2"/>
        <v>2</v>
      </c>
      <c r="J19" s="2">
        <f t="shared" si="3"/>
        <v>13.34</v>
      </c>
    </row>
    <row r="20" spans="1:10">
      <c r="A20" s="2">
        <v>11</v>
      </c>
      <c r="B20" s="1">
        <v>1.6</v>
      </c>
      <c r="C20" s="1">
        <v>1.6</v>
      </c>
      <c r="D20" s="2">
        <f t="shared" si="0"/>
        <v>1.6</v>
      </c>
      <c r="E20" s="2">
        <f t="shared" si="1"/>
        <v>10.672000000000001</v>
      </c>
      <c r="F20" s="2">
        <v>52</v>
      </c>
      <c r="G20" s="1">
        <v>1.8</v>
      </c>
      <c r="H20" s="1">
        <v>1.3</v>
      </c>
      <c r="I20" s="2">
        <f t="shared" si="2"/>
        <v>1.55</v>
      </c>
      <c r="J20" s="2">
        <f t="shared" si="3"/>
        <v>10.3385</v>
      </c>
    </row>
    <row r="21" spans="1:10">
      <c r="A21" s="2">
        <v>12</v>
      </c>
      <c r="B21" s="1">
        <v>1.7</v>
      </c>
      <c r="C21" s="1">
        <v>1.8</v>
      </c>
      <c r="D21" s="2">
        <f t="shared" si="0"/>
        <v>1.75</v>
      </c>
      <c r="E21" s="2">
        <f t="shared" si="1"/>
        <v>11.672499999999999</v>
      </c>
      <c r="F21" s="2">
        <v>53</v>
      </c>
      <c r="G21" s="1">
        <v>2</v>
      </c>
      <c r="H21" s="1">
        <v>1.1000000000000001</v>
      </c>
      <c r="I21" s="2">
        <f t="shared" si="2"/>
        <v>1.55</v>
      </c>
      <c r="J21" s="2">
        <f t="shared" si="3"/>
        <v>10.3385</v>
      </c>
    </row>
    <row r="22" spans="1:10">
      <c r="A22" s="2">
        <v>13</v>
      </c>
      <c r="B22" s="1">
        <v>1.8</v>
      </c>
      <c r="C22" s="1">
        <v>1.8</v>
      </c>
      <c r="D22" s="2">
        <f t="shared" si="0"/>
        <v>1.8</v>
      </c>
      <c r="E22" s="2">
        <f t="shared" si="1"/>
        <v>12.006</v>
      </c>
      <c r="F22" s="2">
        <v>54</v>
      </c>
      <c r="G22" s="1">
        <v>2</v>
      </c>
      <c r="H22" s="1">
        <v>1.3</v>
      </c>
      <c r="I22" s="2">
        <f t="shared" si="2"/>
        <v>1.65</v>
      </c>
      <c r="J22" s="2">
        <f t="shared" si="3"/>
        <v>11.0055</v>
      </c>
    </row>
    <row r="23" spans="1:10">
      <c r="A23" s="2">
        <v>14</v>
      </c>
      <c r="B23" s="1">
        <v>2</v>
      </c>
      <c r="C23" s="1">
        <v>1.7</v>
      </c>
      <c r="D23" s="2">
        <f t="shared" si="0"/>
        <v>1.85</v>
      </c>
      <c r="E23" s="2">
        <f t="shared" si="1"/>
        <v>12.339500000000001</v>
      </c>
      <c r="F23" s="2">
        <v>55</v>
      </c>
      <c r="G23" s="1">
        <v>1.1000000000000001</v>
      </c>
      <c r="H23" s="1">
        <v>1.3</v>
      </c>
      <c r="I23" s="2">
        <f t="shared" si="2"/>
        <v>1.2000000000000002</v>
      </c>
      <c r="J23" s="2">
        <f t="shared" si="3"/>
        <v>8.0040000000000013</v>
      </c>
    </row>
    <row r="24" spans="1:10">
      <c r="A24" s="2">
        <v>15</v>
      </c>
      <c r="B24" s="1">
        <v>1.8</v>
      </c>
      <c r="C24" s="1">
        <v>1.6</v>
      </c>
      <c r="D24" s="2">
        <f t="shared" si="0"/>
        <v>1.7000000000000002</v>
      </c>
      <c r="E24" s="2">
        <f t="shared" si="1"/>
        <v>11.339</v>
      </c>
      <c r="F24" s="2">
        <v>56</v>
      </c>
      <c r="G24" s="1">
        <v>2</v>
      </c>
      <c r="H24" s="1">
        <v>1.8</v>
      </c>
      <c r="I24" s="2">
        <f t="shared" si="2"/>
        <v>1.9</v>
      </c>
      <c r="J24" s="2">
        <f t="shared" si="3"/>
        <v>12.673</v>
      </c>
    </row>
    <row r="25" spans="1:10">
      <c r="A25" s="2">
        <v>16</v>
      </c>
      <c r="B25" s="1">
        <v>2</v>
      </c>
      <c r="C25" s="1">
        <v>1.6</v>
      </c>
      <c r="D25" s="2">
        <f t="shared" si="0"/>
        <v>1.8</v>
      </c>
      <c r="E25" s="2">
        <f t="shared" si="1"/>
        <v>12.006</v>
      </c>
      <c r="F25" s="2">
        <v>57</v>
      </c>
      <c r="G25" s="1">
        <v>2</v>
      </c>
      <c r="H25" s="1">
        <v>1.9</v>
      </c>
      <c r="I25" s="2">
        <f t="shared" si="2"/>
        <v>1.95</v>
      </c>
      <c r="J25" s="2">
        <f t="shared" si="3"/>
        <v>13.006499999999999</v>
      </c>
    </row>
    <row r="26" spans="1:10">
      <c r="A26" s="2">
        <v>17</v>
      </c>
      <c r="B26" s="1">
        <v>2</v>
      </c>
      <c r="C26" s="1">
        <v>1.2</v>
      </c>
      <c r="D26" s="2">
        <f t="shared" si="0"/>
        <v>1.6</v>
      </c>
      <c r="E26" s="2">
        <f t="shared" si="1"/>
        <v>10.672000000000001</v>
      </c>
      <c r="F26" s="2">
        <v>58</v>
      </c>
      <c r="G26" s="1">
        <v>2</v>
      </c>
      <c r="H26" s="1">
        <v>1.7</v>
      </c>
      <c r="I26" s="2">
        <f t="shared" si="2"/>
        <v>1.85</v>
      </c>
      <c r="J26" s="2">
        <f t="shared" si="3"/>
        <v>12.339500000000001</v>
      </c>
    </row>
    <row r="27" spans="1:10">
      <c r="A27" s="2">
        <v>18</v>
      </c>
      <c r="B27" s="1">
        <v>2.1</v>
      </c>
      <c r="C27" s="1">
        <v>1.5</v>
      </c>
      <c r="D27" s="2">
        <f t="shared" si="0"/>
        <v>1.8</v>
      </c>
      <c r="E27" s="2">
        <f t="shared" si="1"/>
        <v>12.006</v>
      </c>
      <c r="F27" s="2">
        <v>59</v>
      </c>
      <c r="G27" s="1">
        <v>1.8</v>
      </c>
      <c r="H27" s="1">
        <v>1.8</v>
      </c>
      <c r="I27" s="2">
        <f t="shared" si="2"/>
        <v>1.8</v>
      </c>
      <c r="J27" s="2">
        <f t="shared" si="3"/>
        <v>12.006</v>
      </c>
    </row>
    <row r="28" spans="1:10">
      <c r="A28" s="2">
        <v>19</v>
      </c>
      <c r="B28" s="1">
        <v>2</v>
      </c>
      <c r="C28" s="1">
        <v>1.8</v>
      </c>
      <c r="D28" s="2">
        <f t="shared" si="0"/>
        <v>1.9</v>
      </c>
      <c r="E28" s="2">
        <f t="shared" si="1"/>
        <v>12.673</v>
      </c>
      <c r="F28" s="2">
        <v>60</v>
      </c>
      <c r="G28" s="1">
        <v>1.7</v>
      </c>
      <c r="H28" s="1">
        <v>1.7</v>
      </c>
      <c r="I28" s="2">
        <f t="shared" si="2"/>
        <v>1.7</v>
      </c>
      <c r="J28" s="2">
        <f t="shared" si="3"/>
        <v>11.339</v>
      </c>
    </row>
    <row r="29" spans="1:10">
      <c r="A29" s="2">
        <v>20</v>
      </c>
      <c r="B29" s="1">
        <v>2.1</v>
      </c>
      <c r="C29" s="1">
        <v>1.8</v>
      </c>
      <c r="D29" s="2">
        <f t="shared" si="0"/>
        <v>1.9500000000000002</v>
      </c>
      <c r="E29" s="2">
        <f t="shared" si="1"/>
        <v>13.006500000000001</v>
      </c>
      <c r="F29" s="2">
        <v>61</v>
      </c>
      <c r="G29" s="1">
        <v>1.9</v>
      </c>
      <c r="H29" s="1">
        <v>1.8</v>
      </c>
      <c r="I29" s="2">
        <f t="shared" si="2"/>
        <v>1.85</v>
      </c>
      <c r="J29" s="2">
        <f t="shared" si="3"/>
        <v>12.339500000000001</v>
      </c>
    </row>
    <row r="30" spans="1:10">
      <c r="A30" s="2">
        <v>21</v>
      </c>
      <c r="B30" s="1">
        <v>2</v>
      </c>
      <c r="C30" s="1">
        <v>2</v>
      </c>
      <c r="D30" s="2">
        <f t="shared" si="0"/>
        <v>2</v>
      </c>
      <c r="E30" s="2">
        <f t="shared" si="1"/>
        <v>13.34</v>
      </c>
      <c r="F30" s="2">
        <v>62</v>
      </c>
      <c r="G30" s="1">
        <v>1.7</v>
      </c>
      <c r="H30" s="1">
        <v>1.5</v>
      </c>
      <c r="I30" s="2">
        <f t="shared" si="2"/>
        <v>1.6</v>
      </c>
      <c r="J30" s="2">
        <f t="shared" si="3"/>
        <v>10.672000000000001</v>
      </c>
    </row>
    <row r="31" spans="1:10">
      <c r="A31" s="2">
        <v>22</v>
      </c>
      <c r="B31" s="1">
        <v>2</v>
      </c>
      <c r="C31" s="1">
        <v>1.9</v>
      </c>
      <c r="D31" s="2">
        <f t="shared" si="0"/>
        <v>1.95</v>
      </c>
      <c r="E31" s="2">
        <f t="shared" si="1"/>
        <v>13.006499999999999</v>
      </c>
      <c r="F31" s="2">
        <v>63</v>
      </c>
      <c r="G31" s="1">
        <v>1.7</v>
      </c>
      <c r="H31" s="1">
        <v>1.6</v>
      </c>
      <c r="I31" s="2">
        <f t="shared" si="2"/>
        <v>1.65</v>
      </c>
      <c r="J31" s="2">
        <f t="shared" si="3"/>
        <v>11.0055</v>
      </c>
    </row>
    <row r="32" spans="1:10">
      <c r="A32" s="2">
        <v>23</v>
      </c>
      <c r="B32" s="1">
        <v>1.9</v>
      </c>
      <c r="C32" s="1">
        <v>1.9</v>
      </c>
      <c r="D32" s="2">
        <f t="shared" si="0"/>
        <v>1.9</v>
      </c>
      <c r="E32" s="2">
        <f t="shared" si="1"/>
        <v>12.673</v>
      </c>
      <c r="F32" s="2">
        <v>64</v>
      </c>
      <c r="G32" s="1">
        <v>2</v>
      </c>
      <c r="H32" s="1">
        <v>2</v>
      </c>
      <c r="I32" s="2">
        <f t="shared" si="2"/>
        <v>2</v>
      </c>
      <c r="J32" s="2">
        <f t="shared" si="3"/>
        <v>13.34</v>
      </c>
    </row>
    <row r="33" spans="1:10">
      <c r="A33" s="2">
        <v>24</v>
      </c>
      <c r="B33" s="1">
        <v>2.1</v>
      </c>
      <c r="C33" s="1">
        <v>1.9</v>
      </c>
      <c r="D33" s="2">
        <f t="shared" si="0"/>
        <v>2</v>
      </c>
      <c r="E33" s="2">
        <f t="shared" si="1"/>
        <v>13.34</v>
      </c>
      <c r="F33" s="2">
        <v>65</v>
      </c>
      <c r="G33" s="1">
        <v>2.1</v>
      </c>
      <c r="H33" s="1">
        <v>1.5</v>
      </c>
      <c r="I33" s="2">
        <f t="shared" si="2"/>
        <v>1.8</v>
      </c>
      <c r="J33" s="2">
        <f t="shared" si="3"/>
        <v>12.006</v>
      </c>
    </row>
    <row r="34" spans="1:10">
      <c r="A34" s="2">
        <v>25</v>
      </c>
      <c r="B34" s="1">
        <v>2</v>
      </c>
      <c r="C34" s="1">
        <v>2</v>
      </c>
      <c r="D34" s="2">
        <f t="shared" si="0"/>
        <v>2</v>
      </c>
      <c r="E34" s="2">
        <f t="shared" si="1"/>
        <v>13.34</v>
      </c>
      <c r="F34" s="2">
        <v>66</v>
      </c>
      <c r="G34" s="1">
        <v>1.7</v>
      </c>
      <c r="H34" s="1">
        <v>1.6</v>
      </c>
      <c r="I34" s="2">
        <f t="shared" si="2"/>
        <v>1.65</v>
      </c>
      <c r="J34" s="2">
        <f t="shared" si="3"/>
        <v>11.0055</v>
      </c>
    </row>
    <row r="35" spans="1:10">
      <c r="A35" s="2">
        <v>26</v>
      </c>
      <c r="B35" s="1">
        <v>1.9</v>
      </c>
      <c r="C35" s="1">
        <v>1.9</v>
      </c>
      <c r="D35" s="2">
        <f t="shared" si="0"/>
        <v>1.9</v>
      </c>
      <c r="E35" s="2">
        <f t="shared" si="1"/>
        <v>12.673</v>
      </c>
      <c r="F35" s="2">
        <v>67</v>
      </c>
      <c r="G35" s="1">
        <v>1.9</v>
      </c>
      <c r="H35" s="1">
        <v>1.7</v>
      </c>
      <c r="I35" s="2">
        <f t="shared" si="2"/>
        <v>1.7999999999999998</v>
      </c>
      <c r="J35" s="2">
        <f t="shared" si="3"/>
        <v>12.005999999999998</v>
      </c>
    </row>
    <row r="36" spans="1:10">
      <c r="A36" s="2">
        <v>27</v>
      </c>
      <c r="B36" s="1">
        <v>1.9</v>
      </c>
      <c r="C36" s="1">
        <v>1.8</v>
      </c>
      <c r="D36" s="2">
        <f t="shared" si="0"/>
        <v>1.85</v>
      </c>
      <c r="E36" s="2">
        <f t="shared" si="1"/>
        <v>12.339500000000001</v>
      </c>
      <c r="F36" s="2">
        <v>68</v>
      </c>
      <c r="G36" s="1">
        <v>2</v>
      </c>
      <c r="H36" s="1">
        <v>1.8</v>
      </c>
      <c r="I36" s="2">
        <f t="shared" si="2"/>
        <v>1.9</v>
      </c>
      <c r="J36" s="2">
        <f t="shared" si="3"/>
        <v>12.673</v>
      </c>
    </row>
    <row r="37" spans="1:10">
      <c r="A37" s="2">
        <v>28</v>
      </c>
      <c r="B37" s="1">
        <v>2</v>
      </c>
      <c r="C37" s="1">
        <v>1.5</v>
      </c>
      <c r="D37" s="2">
        <f t="shared" si="0"/>
        <v>1.75</v>
      </c>
      <c r="E37" s="2">
        <f t="shared" si="1"/>
        <v>11.672499999999999</v>
      </c>
      <c r="F37" s="2">
        <v>69</v>
      </c>
      <c r="G37" s="1">
        <v>1.6</v>
      </c>
      <c r="H37" s="1">
        <v>1.6</v>
      </c>
      <c r="I37" s="2">
        <f t="shared" si="2"/>
        <v>1.6</v>
      </c>
      <c r="J37" s="2">
        <f t="shared" si="3"/>
        <v>10.672000000000001</v>
      </c>
    </row>
    <row r="38" spans="1:10">
      <c r="A38" s="2">
        <v>29</v>
      </c>
      <c r="B38" s="1">
        <v>1.7</v>
      </c>
      <c r="C38" s="1">
        <v>1.8</v>
      </c>
      <c r="D38" s="2">
        <f t="shared" si="0"/>
        <v>1.75</v>
      </c>
      <c r="E38" s="2">
        <f t="shared" si="1"/>
        <v>11.672499999999999</v>
      </c>
      <c r="F38" s="2">
        <v>70</v>
      </c>
      <c r="G38" s="1">
        <v>1.5</v>
      </c>
      <c r="H38" s="1">
        <v>1.5</v>
      </c>
      <c r="I38" s="2">
        <f t="shared" si="2"/>
        <v>1.5</v>
      </c>
      <c r="J38" s="2">
        <f t="shared" si="3"/>
        <v>10.004999999999999</v>
      </c>
    </row>
    <row r="39" spans="1:10">
      <c r="A39" s="20">
        <v>30</v>
      </c>
      <c r="B39" s="19">
        <v>1.6</v>
      </c>
      <c r="C39" s="19">
        <v>1.6</v>
      </c>
      <c r="D39" s="2">
        <f t="shared" si="0"/>
        <v>1.6</v>
      </c>
      <c r="E39" s="2">
        <f t="shared" si="1"/>
        <v>10.672000000000001</v>
      </c>
      <c r="F39" s="2">
        <v>71</v>
      </c>
      <c r="G39" s="1">
        <v>2</v>
      </c>
      <c r="H39" s="1">
        <v>1.9</v>
      </c>
      <c r="I39" s="2">
        <f t="shared" si="2"/>
        <v>1.95</v>
      </c>
      <c r="J39" s="2">
        <f t="shared" si="3"/>
        <v>13.006499999999999</v>
      </c>
    </row>
    <row r="40" spans="1:10">
      <c r="A40" s="20">
        <v>31</v>
      </c>
      <c r="B40" s="19">
        <v>2</v>
      </c>
      <c r="C40" s="19">
        <v>2</v>
      </c>
      <c r="D40" s="2">
        <f t="shared" si="0"/>
        <v>2</v>
      </c>
      <c r="E40" s="2">
        <f t="shared" si="1"/>
        <v>13.34</v>
      </c>
      <c r="F40" s="2">
        <v>72</v>
      </c>
      <c r="G40" s="1">
        <v>1.9</v>
      </c>
      <c r="H40" s="1">
        <v>1.6</v>
      </c>
      <c r="I40" s="2">
        <f t="shared" si="2"/>
        <v>1.75</v>
      </c>
      <c r="J40" s="2">
        <f t="shared" si="3"/>
        <v>11.672499999999999</v>
      </c>
    </row>
    <row r="41" spans="1:10">
      <c r="A41" s="2">
        <v>32</v>
      </c>
      <c r="B41" s="1">
        <v>2</v>
      </c>
      <c r="C41" s="1">
        <v>1.8</v>
      </c>
      <c r="D41" s="2">
        <f t="shared" si="0"/>
        <v>1.9</v>
      </c>
      <c r="E41" s="2">
        <f t="shared" si="1"/>
        <v>12.673</v>
      </c>
      <c r="F41" s="2">
        <v>73</v>
      </c>
      <c r="G41" s="1">
        <v>1.8</v>
      </c>
      <c r="H41" s="1">
        <v>1.8</v>
      </c>
      <c r="I41" s="2">
        <f t="shared" si="2"/>
        <v>1.8</v>
      </c>
      <c r="J41" s="2">
        <f t="shared" si="3"/>
        <v>12.006</v>
      </c>
    </row>
    <row r="42" spans="1:10">
      <c r="A42" s="2">
        <v>33</v>
      </c>
      <c r="B42" s="1">
        <v>2</v>
      </c>
      <c r="C42" s="1">
        <v>2</v>
      </c>
      <c r="D42" s="2">
        <f t="shared" si="0"/>
        <v>2</v>
      </c>
      <c r="E42" s="2">
        <f t="shared" si="1"/>
        <v>13.34</v>
      </c>
      <c r="F42" s="2">
        <v>74</v>
      </c>
      <c r="G42" s="1">
        <v>1.6</v>
      </c>
      <c r="H42" s="1">
        <v>1.6</v>
      </c>
      <c r="I42" s="2">
        <f t="shared" si="2"/>
        <v>1.6</v>
      </c>
      <c r="J42" s="2">
        <f t="shared" si="3"/>
        <v>10.672000000000001</v>
      </c>
    </row>
    <row r="43" spans="1:10">
      <c r="A43" s="2">
        <v>34</v>
      </c>
      <c r="B43" s="1">
        <v>2</v>
      </c>
      <c r="C43" s="1">
        <v>1.8</v>
      </c>
      <c r="D43" s="2">
        <f t="shared" si="0"/>
        <v>1.9</v>
      </c>
      <c r="E43" s="2">
        <f t="shared" si="1"/>
        <v>12.673</v>
      </c>
      <c r="F43" s="2">
        <v>75</v>
      </c>
      <c r="G43" s="1">
        <v>1.8</v>
      </c>
      <c r="H43" s="1">
        <v>1.7</v>
      </c>
      <c r="I43" s="2">
        <f t="shared" si="2"/>
        <v>1.75</v>
      </c>
      <c r="J43" s="2">
        <f t="shared" si="3"/>
        <v>11.672499999999999</v>
      </c>
    </row>
    <row r="44" spans="1:10">
      <c r="A44" s="2">
        <v>35</v>
      </c>
      <c r="B44" s="1">
        <v>2.1</v>
      </c>
      <c r="C44" s="1">
        <v>1.8</v>
      </c>
      <c r="D44" s="2">
        <f t="shared" si="0"/>
        <v>1.9500000000000002</v>
      </c>
      <c r="E44" s="2">
        <f t="shared" si="1"/>
        <v>13.006500000000001</v>
      </c>
      <c r="F44" s="11">
        <v>76</v>
      </c>
      <c r="G44" s="12">
        <v>1.9</v>
      </c>
      <c r="H44" s="12">
        <v>1.8</v>
      </c>
      <c r="I44" s="2">
        <f t="shared" si="2"/>
        <v>1.85</v>
      </c>
      <c r="J44" s="2">
        <f t="shared" si="3"/>
        <v>12.339500000000001</v>
      </c>
    </row>
    <row r="45" spans="1:10">
      <c r="A45" s="2">
        <v>36</v>
      </c>
      <c r="B45" s="1">
        <v>2.1</v>
      </c>
      <c r="C45" s="1">
        <v>1.9</v>
      </c>
      <c r="D45" s="2">
        <f t="shared" si="0"/>
        <v>2</v>
      </c>
      <c r="E45" s="2">
        <f t="shared" si="1"/>
        <v>13.34</v>
      </c>
      <c r="F45" s="2">
        <v>77</v>
      </c>
      <c r="G45" s="1">
        <v>2</v>
      </c>
      <c r="H45" s="1">
        <v>1.9</v>
      </c>
      <c r="I45" s="2">
        <f t="shared" si="2"/>
        <v>1.95</v>
      </c>
      <c r="J45" s="2">
        <f t="shared" si="3"/>
        <v>13.006499999999999</v>
      </c>
    </row>
    <row r="46" spans="1:10">
      <c r="A46" s="2">
        <v>37</v>
      </c>
      <c r="B46" s="1">
        <v>2</v>
      </c>
      <c r="C46" s="1">
        <v>1.8</v>
      </c>
      <c r="D46" s="2">
        <f t="shared" si="0"/>
        <v>1.9</v>
      </c>
      <c r="E46" s="2">
        <f t="shared" si="1"/>
        <v>12.673</v>
      </c>
      <c r="F46" s="2">
        <v>78</v>
      </c>
      <c r="G46" s="1">
        <v>2</v>
      </c>
      <c r="H46" s="1">
        <v>2</v>
      </c>
      <c r="I46" s="2">
        <f t="shared" si="2"/>
        <v>2</v>
      </c>
      <c r="J46" s="2">
        <f t="shared" si="3"/>
        <v>13.34</v>
      </c>
    </row>
    <row r="47" spans="1:10">
      <c r="A47" s="2">
        <v>38</v>
      </c>
      <c r="B47" s="1">
        <v>1.9</v>
      </c>
      <c r="C47" s="1">
        <v>1.9</v>
      </c>
      <c r="D47" s="2">
        <f t="shared" si="0"/>
        <v>1.9</v>
      </c>
      <c r="E47" s="2">
        <f t="shared" si="1"/>
        <v>12.673</v>
      </c>
      <c r="F47" s="2">
        <v>79</v>
      </c>
      <c r="G47" s="1">
        <v>2</v>
      </c>
      <c r="H47" s="1">
        <v>2</v>
      </c>
      <c r="I47" s="2">
        <f t="shared" si="2"/>
        <v>2</v>
      </c>
      <c r="J47" s="2">
        <f t="shared" si="3"/>
        <v>13.34</v>
      </c>
    </row>
    <row r="48" spans="1:10">
      <c r="A48" s="2">
        <v>39</v>
      </c>
      <c r="B48" s="1">
        <v>2</v>
      </c>
      <c r="C48" s="1">
        <v>2</v>
      </c>
      <c r="D48" s="2">
        <f t="shared" si="0"/>
        <v>2</v>
      </c>
      <c r="E48" s="2">
        <f t="shared" si="1"/>
        <v>13.34</v>
      </c>
      <c r="F48" s="2">
        <v>80</v>
      </c>
      <c r="G48" s="1">
        <v>2</v>
      </c>
      <c r="H48" s="1">
        <v>1.3</v>
      </c>
      <c r="I48" s="2">
        <f t="shared" si="2"/>
        <v>1.65</v>
      </c>
      <c r="J48" s="2">
        <f t="shared" si="3"/>
        <v>11.0055</v>
      </c>
    </row>
    <row r="49" spans="1:10">
      <c r="A49" s="2">
        <v>40</v>
      </c>
      <c r="B49" s="1">
        <v>2.1</v>
      </c>
      <c r="C49" s="1">
        <v>2.1</v>
      </c>
      <c r="D49" s="2">
        <f t="shared" si="0"/>
        <v>2.1</v>
      </c>
      <c r="E49" s="2">
        <f t="shared" si="1"/>
        <v>14.007</v>
      </c>
      <c r="F49" s="2">
        <v>81</v>
      </c>
      <c r="G49" s="1">
        <v>1.7</v>
      </c>
      <c r="H49" s="1">
        <v>1.7</v>
      </c>
      <c r="I49" s="2">
        <f t="shared" si="2"/>
        <v>1.7</v>
      </c>
      <c r="J49" s="2">
        <f t="shared" si="3"/>
        <v>11.339</v>
      </c>
    </row>
    <row r="50" spans="1:10">
      <c r="A50" s="2">
        <v>41</v>
      </c>
      <c r="B50" s="1">
        <v>2</v>
      </c>
      <c r="C50" s="1">
        <v>1.6</v>
      </c>
      <c r="D50" s="2">
        <f t="shared" si="0"/>
        <v>1.8</v>
      </c>
      <c r="E50" s="2">
        <f t="shared" si="1"/>
        <v>12.006</v>
      </c>
      <c r="F50" s="2">
        <v>82</v>
      </c>
      <c r="G50" s="1">
        <v>2</v>
      </c>
      <c r="H50" s="1">
        <v>1.4</v>
      </c>
      <c r="I50" s="2">
        <f t="shared" si="2"/>
        <v>1.7</v>
      </c>
      <c r="J50" s="2">
        <f t="shared" si="3"/>
        <v>11.339</v>
      </c>
    </row>
    <row r="51" spans="1:10">
      <c r="A51" s="1">
        <v>83</v>
      </c>
      <c r="B51" s="1">
        <v>1.8</v>
      </c>
      <c r="C51" s="1">
        <v>1.8</v>
      </c>
      <c r="D51" s="2">
        <f t="shared" si="0"/>
        <v>1.8</v>
      </c>
      <c r="E51" s="2">
        <f t="shared" si="1"/>
        <v>12.006</v>
      </c>
      <c r="F51" s="1">
        <v>135</v>
      </c>
      <c r="G51" s="1">
        <v>1.5</v>
      </c>
      <c r="H51" s="1">
        <v>1.4</v>
      </c>
      <c r="I51" s="2">
        <f t="shared" si="2"/>
        <v>1.45</v>
      </c>
      <c r="J51" s="2">
        <f t="shared" si="3"/>
        <v>9.6715</v>
      </c>
    </row>
    <row r="52" spans="1:10">
      <c r="A52" s="1">
        <v>84</v>
      </c>
      <c r="B52" s="1">
        <v>2</v>
      </c>
      <c r="C52" s="1">
        <v>1.5</v>
      </c>
      <c r="D52" s="2">
        <f t="shared" si="0"/>
        <v>1.75</v>
      </c>
      <c r="E52" s="2">
        <f t="shared" si="1"/>
        <v>11.672499999999999</v>
      </c>
      <c r="F52" s="1">
        <v>136</v>
      </c>
      <c r="G52" s="1">
        <v>1.5</v>
      </c>
      <c r="H52" s="1">
        <v>1.7</v>
      </c>
      <c r="I52" s="2">
        <f t="shared" si="2"/>
        <v>1.6</v>
      </c>
      <c r="J52" s="2">
        <f t="shared" si="3"/>
        <v>10.672000000000001</v>
      </c>
    </row>
    <row r="53" spans="1:10">
      <c r="A53" s="1">
        <v>85</v>
      </c>
      <c r="B53" s="1">
        <v>1.7</v>
      </c>
      <c r="C53" s="1">
        <v>1.6</v>
      </c>
      <c r="D53" s="2">
        <f t="shared" si="0"/>
        <v>1.65</v>
      </c>
      <c r="E53" s="2">
        <f t="shared" si="1"/>
        <v>11.0055</v>
      </c>
      <c r="F53" s="1">
        <v>137</v>
      </c>
      <c r="G53" s="1">
        <v>1.7</v>
      </c>
      <c r="H53" s="1">
        <v>1.7</v>
      </c>
      <c r="I53" s="2">
        <f t="shared" si="2"/>
        <v>1.7</v>
      </c>
      <c r="J53" s="2">
        <f t="shared" si="3"/>
        <v>11.339</v>
      </c>
    </row>
    <row r="54" spans="1:10">
      <c r="A54" s="1">
        <v>86</v>
      </c>
      <c r="B54" s="1">
        <v>1.8</v>
      </c>
      <c r="C54" s="1">
        <v>1.8</v>
      </c>
      <c r="D54" s="2">
        <f t="shared" si="0"/>
        <v>1.8</v>
      </c>
      <c r="E54" s="2">
        <f t="shared" si="1"/>
        <v>12.006</v>
      </c>
      <c r="F54" s="1">
        <v>138</v>
      </c>
      <c r="G54" s="1">
        <v>1.5</v>
      </c>
      <c r="H54" s="1">
        <v>1.5</v>
      </c>
      <c r="I54" s="2">
        <f t="shared" si="2"/>
        <v>1.5</v>
      </c>
      <c r="J54" s="2">
        <f t="shared" si="3"/>
        <v>10.004999999999999</v>
      </c>
    </row>
    <row r="55" spans="1:10">
      <c r="A55" s="1">
        <v>87</v>
      </c>
      <c r="B55" s="1">
        <v>2</v>
      </c>
      <c r="C55" s="1">
        <v>1.8</v>
      </c>
      <c r="D55" s="2">
        <f t="shared" si="0"/>
        <v>1.9</v>
      </c>
      <c r="E55" s="2">
        <f t="shared" si="1"/>
        <v>12.673</v>
      </c>
      <c r="F55" s="1">
        <v>139</v>
      </c>
      <c r="G55" s="1">
        <v>2.1</v>
      </c>
      <c r="H55" s="1">
        <v>2</v>
      </c>
      <c r="I55" s="2">
        <f t="shared" si="2"/>
        <v>2.0499999999999998</v>
      </c>
      <c r="J55" s="2">
        <f t="shared" si="3"/>
        <v>13.673499999999999</v>
      </c>
    </row>
    <row r="56" spans="1:10">
      <c r="A56" s="1">
        <v>88</v>
      </c>
      <c r="B56" s="1">
        <v>2</v>
      </c>
      <c r="C56" s="1">
        <v>1.8</v>
      </c>
      <c r="D56" s="2">
        <f t="shared" si="0"/>
        <v>1.9</v>
      </c>
      <c r="E56" s="2">
        <f t="shared" si="1"/>
        <v>12.673</v>
      </c>
      <c r="F56" s="1">
        <v>140</v>
      </c>
      <c r="G56" s="1">
        <v>1.6</v>
      </c>
      <c r="H56" s="1">
        <v>1.6</v>
      </c>
      <c r="I56" s="2">
        <f t="shared" si="2"/>
        <v>1.6</v>
      </c>
      <c r="J56" s="2">
        <f t="shared" si="3"/>
        <v>10.672000000000001</v>
      </c>
    </row>
    <row r="57" spans="1:10">
      <c r="A57" s="1">
        <v>89</v>
      </c>
      <c r="B57" s="1">
        <v>2</v>
      </c>
      <c r="C57" s="1">
        <v>1.9</v>
      </c>
      <c r="D57" s="2">
        <f t="shared" si="0"/>
        <v>1.95</v>
      </c>
      <c r="E57" s="2">
        <f t="shared" si="1"/>
        <v>13.006499999999999</v>
      </c>
      <c r="F57" s="1">
        <v>141</v>
      </c>
      <c r="G57" s="1">
        <v>2</v>
      </c>
      <c r="H57" s="1">
        <v>2</v>
      </c>
      <c r="I57" s="2">
        <f t="shared" si="2"/>
        <v>2</v>
      </c>
      <c r="J57" s="2">
        <f t="shared" si="3"/>
        <v>13.34</v>
      </c>
    </row>
    <row r="58" spans="1:10">
      <c r="A58" s="1">
        <v>90</v>
      </c>
      <c r="B58" s="1">
        <v>1.8</v>
      </c>
      <c r="C58" s="1">
        <v>1.7</v>
      </c>
      <c r="D58" s="2">
        <f t="shared" si="0"/>
        <v>1.75</v>
      </c>
      <c r="E58" s="2">
        <f t="shared" si="1"/>
        <v>11.672499999999999</v>
      </c>
      <c r="F58" s="1">
        <v>142</v>
      </c>
      <c r="G58" s="1">
        <v>2.4</v>
      </c>
      <c r="H58" s="1">
        <v>2.2999999999999998</v>
      </c>
      <c r="I58" s="2">
        <f t="shared" si="2"/>
        <v>2.3499999999999996</v>
      </c>
      <c r="J58" s="2">
        <f t="shared" si="3"/>
        <v>15.674499999999998</v>
      </c>
    </row>
    <row r="59" spans="1:10">
      <c r="A59" s="1">
        <v>91</v>
      </c>
      <c r="B59" s="1">
        <v>1.8</v>
      </c>
      <c r="C59" s="1">
        <v>1.8</v>
      </c>
      <c r="D59" s="2">
        <f t="shared" si="0"/>
        <v>1.8</v>
      </c>
      <c r="E59" s="2">
        <f t="shared" si="1"/>
        <v>12.006</v>
      </c>
      <c r="F59" s="1">
        <v>143</v>
      </c>
      <c r="G59" s="1">
        <v>1.1000000000000001</v>
      </c>
      <c r="H59" s="1">
        <v>1.5</v>
      </c>
      <c r="I59" s="2">
        <f t="shared" si="2"/>
        <v>1.3</v>
      </c>
      <c r="J59" s="2">
        <f t="shared" si="3"/>
        <v>8.6709999999999994</v>
      </c>
    </row>
    <row r="60" spans="1:10">
      <c r="A60" s="1">
        <v>92</v>
      </c>
      <c r="B60" s="1">
        <v>1.6</v>
      </c>
      <c r="C60" s="1">
        <v>1.6</v>
      </c>
      <c r="D60" s="2">
        <f t="shared" si="0"/>
        <v>1.6</v>
      </c>
      <c r="E60" s="2">
        <f t="shared" si="1"/>
        <v>10.672000000000001</v>
      </c>
      <c r="F60" s="1">
        <v>144</v>
      </c>
      <c r="G60" s="1">
        <v>2.2000000000000002</v>
      </c>
      <c r="H60" s="1">
        <v>3</v>
      </c>
      <c r="I60" s="2">
        <f t="shared" si="2"/>
        <v>2.6</v>
      </c>
      <c r="J60" s="2">
        <f t="shared" si="3"/>
        <v>17.341999999999999</v>
      </c>
    </row>
    <row r="61" spans="1:10">
      <c r="A61" s="1">
        <v>93</v>
      </c>
      <c r="B61" s="1">
        <v>2</v>
      </c>
      <c r="C61" s="1">
        <v>1.9</v>
      </c>
      <c r="D61" s="2">
        <f t="shared" si="0"/>
        <v>1.95</v>
      </c>
      <c r="E61" s="2">
        <f t="shared" si="1"/>
        <v>13.006499999999999</v>
      </c>
      <c r="F61" s="1">
        <v>145</v>
      </c>
      <c r="G61" s="1">
        <v>2</v>
      </c>
      <c r="H61" s="1">
        <v>1.7</v>
      </c>
      <c r="I61" s="2">
        <f t="shared" si="2"/>
        <v>1.85</v>
      </c>
      <c r="J61" s="2">
        <f t="shared" si="3"/>
        <v>12.339500000000001</v>
      </c>
    </row>
    <row r="62" spans="1:10">
      <c r="A62" s="1">
        <v>94</v>
      </c>
      <c r="B62" s="1">
        <v>1.7</v>
      </c>
      <c r="C62" s="1">
        <v>1.6</v>
      </c>
      <c r="D62" s="2">
        <f t="shared" si="0"/>
        <v>1.65</v>
      </c>
      <c r="E62" s="2">
        <f t="shared" si="1"/>
        <v>11.0055</v>
      </c>
      <c r="F62" s="1">
        <v>146</v>
      </c>
      <c r="G62" s="1">
        <v>2</v>
      </c>
      <c r="H62" s="1">
        <v>1.9</v>
      </c>
      <c r="I62" s="2">
        <f t="shared" si="2"/>
        <v>1.95</v>
      </c>
      <c r="J62" s="2">
        <f t="shared" si="3"/>
        <v>13.006499999999999</v>
      </c>
    </row>
    <row r="63" spans="1:10">
      <c r="A63" s="1">
        <v>95</v>
      </c>
      <c r="B63" s="1">
        <v>2</v>
      </c>
      <c r="C63" s="1">
        <v>1.9</v>
      </c>
      <c r="D63" s="2">
        <f t="shared" si="0"/>
        <v>1.95</v>
      </c>
      <c r="E63" s="2">
        <f t="shared" si="1"/>
        <v>13.006499999999999</v>
      </c>
      <c r="F63" s="1">
        <v>147</v>
      </c>
      <c r="G63" s="1">
        <v>1.7</v>
      </c>
      <c r="H63" s="1">
        <v>1.7</v>
      </c>
      <c r="I63" s="2">
        <f t="shared" si="2"/>
        <v>1.7</v>
      </c>
      <c r="J63" s="2">
        <f t="shared" si="3"/>
        <v>11.339</v>
      </c>
    </row>
    <row r="64" spans="1:10">
      <c r="A64" s="1">
        <v>96</v>
      </c>
      <c r="B64" s="1">
        <v>1.9</v>
      </c>
      <c r="C64" s="1">
        <v>1.8</v>
      </c>
      <c r="D64" s="2">
        <f t="shared" si="0"/>
        <v>1.85</v>
      </c>
      <c r="E64" s="2">
        <f t="shared" si="1"/>
        <v>12.339500000000001</v>
      </c>
      <c r="F64" s="1">
        <v>148</v>
      </c>
      <c r="G64" s="1">
        <v>2</v>
      </c>
      <c r="H64" s="1">
        <v>1.5</v>
      </c>
      <c r="I64" s="2">
        <f t="shared" si="2"/>
        <v>1.75</v>
      </c>
      <c r="J64" s="2">
        <f t="shared" si="3"/>
        <v>11.672499999999999</v>
      </c>
    </row>
    <row r="65" spans="1:10">
      <c r="A65" s="1">
        <v>97</v>
      </c>
      <c r="B65" s="1">
        <v>2</v>
      </c>
      <c r="C65" s="1">
        <v>1.8</v>
      </c>
      <c r="D65" s="2">
        <f t="shared" si="0"/>
        <v>1.9</v>
      </c>
      <c r="E65" s="2">
        <f t="shared" si="1"/>
        <v>12.673</v>
      </c>
      <c r="F65" s="1">
        <v>149</v>
      </c>
      <c r="G65" s="1">
        <v>1.9</v>
      </c>
      <c r="H65" s="1">
        <v>2</v>
      </c>
      <c r="I65" s="2">
        <f t="shared" si="2"/>
        <v>1.95</v>
      </c>
      <c r="J65" s="2">
        <f t="shared" si="3"/>
        <v>13.006499999999999</v>
      </c>
    </row>
    <row r="66" spans="1:10">
      <c r="A66" s="1">
        <v>98</v>
      </c>
      <c r="B66" s="1">
        <v>2</v>
      </c>
      <c r="C66" s="1">
        <v>1.8</v>
      </c>
      <c r="D66" s="2">
        <f t="shared" si="0"/>
        <v>1.9</v>
      </c>
      <c r="E66" s="2">
        <f t="shared" si="1"/>
        <v>12.673</v>
      </c>
      <c r="F66" s="1">
        <v>150</v>
      </c>
      <c r="G66" s="1">
        <v>2</v>
      </c>
      <c r="H66" s="1">
        <v>2</v>
      </c>
      <c r="I66" s="2">
        <f t="shared" si="2"/>
        <v>2</v>
      </c>
      <c r="J66" s="2">
        <f t="shared" si="3"/>
        <v>13.34</v>
      </c>
    </row>
    <row r="67" spans="1:10">
      <c r="A67" s="1">
        <v>99</v>
      </c>
      <c r="B67" s="1">
        <v>1.8</v>
      </c>
      <c r="C67" s="1">
        <v>1.7</v>
      </c>
      <c r="D67" s="2">
        <f t="shared" si="0"/>
        <v>1.75</v>
      </c>
      <c r="E67" s="2">
        <f t="shared" si="1"/>
        <v>11.672499999999999</v>
      </c>
      <c r="F67" s="1">
        <v>151</v>
      </c>
      <c r="G67" s="1">
        <v>2.1</v>
      </c>
      <c r="H67" s="1">
        <v>1.1000000000000001</v>
      </c>
      <c r="I67" s="2">
        <f t="shared" si="2"/>
        <v>1.6</v>
      </c>
      <c r="J67" s="2">
        <f t="shared" si="3"/>
        <v>10.672000000000001</v>
      </c>
    </row>
    <row r="68" spans="1:10">
      <c r="A68" s="1">
        <v>100</v>
      </c>
      <c r="B68" s="1">
        <v>1.8</v>
      </c>
      <c r="C68" s="1">
        <v>1.8</v>
      </c>
      <c r="D68" s="2">
        <f t="shared" si="0"/>
        <v>1.8</v>
      </c>
      <c r="E68" s="2">
        <f t="shared" si="1"/>
        <v>12.006</v>
      </c>
      <c r="F68" s="1">
        <v>152</v>
      </c>
      <c r="G68" s="1">
        <v>2</v>
      </c>
      <c r="H68" s="1">
        <v>1.6</v>
      </c>
      <c r="I68" s="2">
        <f t="shared" si="2"/>
        <v>1.8</v>
      </c>
      <c r="J68" s="2">
        <f t="shared" si="3"/>
        <v>12.006</v>
      </c>
    </row>
    <row r="69" spans="1:10">
      <c r="A69" s="1">
        <v>101</v>
      </c>
      <c r="B69" s="1">
        <v>2.1</v>
      </c>
      <c r="C69" s="1">
        <v>1.4</v>
      </c>
      <c r="D69" s="2">
        <f t="shared" si="0"/>
        <v>1.75</v>
      </c>
      <c r="E69" s="2">
        <f t="shared" si="1"/>
        <v>11.672499999999999</v>
      </c>
      <c r="F69" s="1">
        <v>153</v>
      </c>
      <c r="G69" s="1">
        <v>2</v>
      </c>
      <c r="H69" s="1">
        <v>1.9</v>
      </c>
      <c r="I69" s="2">
        <f t="shared" si="2"/>
        <v>1.95</v>
      </c>
      <c r="J69" s="2">
        <f t="shared" si="3"/>
        <v>13.006499999999999</v>
      </c>
    </row>
    <row r="70" spans="1:10">
      <c r="A70" s="1">
        <v>102</v>
      </c>
      <c r="B70" s="1">
        <v>1.9</v>
      </c>
      <c r="C70" s="1">
        <v>1.7</v>
      </c>
      <c r="D70" s="2">
        <f t="shared" si="0"/>
        <v>1.7999999999999998</v>
      </c>
      <c r="E70" s="2">
        <f t="shared" si="1"/>
        <v>12.005999999999998</v>
      </c>
      <c r="F70" s="1">
        <v>154</v>
      </c>
      <c r="G70" s="1">
        <v>1.5</v>
      </c>
      <c r="H70" s="1">
        <v>1.4</v>
      </c>
      <c r="I70" s="2">
        <f t="shared" si="2"/>
        <v>1.45</v>
      </c>
      <c r="J70" s="2">
        <f t="shared" si="3"/>
        <v>9.6715</v>
      </c>
    </row>
    <row r="71" spans="1:10">
      <c r="A71" s="1">
        <v>103</v>
      </c>
      <c r="B71" s="1">
        <v>1.9</v>
      </c>
      <c r="C71" s="1">
        <v>1.6</v>
      </c>
      <c r="D71" s="2">
        <f t="shared" si="0"/>
        <v>1.75</v>
      </c>
      <c r="E71" s="2">
        <f t="shared" si="1"/>
        <v>11.672499999999999</v>
      </c>
      <c r="F71" s="1">
        <v>155</v>
      </c>
      <c r="G71" s="1">
        <v>1.9</v>
      </c>
      <c r="H71" s="1">
        <v>1.7</v>
      </c>
      <c r="I71" s="2">
        <f t="shared" si="2"/>
        <v>1.7999999999999998</v>
      </c>
      <c r="J71" s="2">
        <f t="shared" si="3"/>
        <v>12.005999999999998</v>
      </c>
    </row>
    <row r="72" spans="1:10">
      <c r="A72" s="1">
        <v>104</v>
      </c>
      <c r="B72" s="1">
        <v>1.7</v>
      </c>
      <c r="C72" s="1">
        <v>1.7</v>
      </c>
      <c r="D72" s="2">
        <f t="shared" si="0"/>
        <v>1.7</v>
      </c>
      <c r="E72" s="2">
        <f t="shared" si="1"/>
        <v>11.339</v>
      </c>
      <c r="F72" s="1">
        <v>156</v>
      </c>
      <c r="G72" s="1">
        <v>1.5</v>
      </c>
      <c r="H72" s="1">
        <v>1.5</v>
      </c>
      <c r="I72" s="2">
        <f t="shared" si="2"/>
        <v>1.5</v>
      </c>
      <c r="J72" s="2">
        <f t="shared" si="3"/>
        <v>10.004999999999999</v>
      </c>
    </row>
    <row r="73" spans="1:10">
      <c r="A73" s="1">
        <v>105</v>
      </c>
      <c r="B73" s="1">
        <v>2</v>
      </c>
      <c r="C73" s="1">
        <v>1.5</v>
      </c>
      <c r="D73" s="2">
        <f t="shared" si="0"/>
        <v>1.75</v>
      </c>
      <c r="E73" s="2">
        <f t="shared" si="1"/>
        <v>11.672499999999999</v>
      </c>
      <c r="F73" s="1">
        <v>157</v>
      </c>
      <c r="G73" s="1">
        <v>2</v>
      </c>
      <c r="H73" s="1">
        <v>1.9</v>
      </c>
      <c r="I73" s="2">
        <f t="shared" si="2"/>
        <v>1.95</v>
      </c>
      <c r="J73" s="2">
        <f t="shared" si="3"/>
        <v>13.006499999999999</v>
      </c>
    </row>
    <row r="74" spans="1:10">
      <c r="A74" s="1">
        <v>106</v>
      </c>
      <c r="B74" s="1">
        <v>2</v>
      </c>
      <c r="C74" s="1">
        <v>1.7</v>
      </c>
      <c r="D74" s="2">
        <f t="shared" si="0"/>
        <v>1.85</v>
      </c>
      <c r="E74" s="2">
        <f t="shared" si="1"/>
        <v>12.339500000000001</v>
      </c>
      <c r="F74" s="1">
        <v>158</v>
      </c>
      <c r="G74" s="1">
        <v>2</v>
      </c>
      <c r="H74" s="1">
        <v>2</v>
      </c>
      <c r="I74" s="2">
        <f t="shared" si="2"/>
        <v>2</v>
      </c>
      <c r="J74" s="2">
        <f t="shared" si="3"/>
        <v>13.34</v>
      </c>
    </row>
    <row r="75" spans="1:10">
      <c r="A75" s="1">
        <v>107</v>
      </c>
      <c r="B75" s="1">
        <v>2</v>
      </c>
      <c r="C75" s="1">
        <v>2.5</v>
      </c>
      <c r="D75" s="2">
        <f t="shared" ref="D75:D109" si="4">(B75+C75)/2</f>
        <v>2.25</v>
      </c>
      <c r="E75" s="2">
        <f t="shared" ref="E75:E109" si="5">D75*6.67</f>
        <v>15.0075</v>
      </c>
      <c r="F75" s="1">
        <v>159</v>
      </c>
      <c r="G75" s="1">
        <v>2</v>
      </c>
      <c r="H75" s="1">
        <v>1.9</v>
      </c>
      <c r="I75" s="2">
        <f t="shared" ref="I75:I109" si="6">(G75+H75)/2</f>
        <v>1.95</v>
      </c>
      <c r="J75" s="2">
        <f t="shared" ref="J75:J109" si="7">I75*6.67</f>
        <v>13.006499999999999</v>
      </c>
    </row>
    <row r="76" spans="1:10">
      <c r="A76" s="1">
        <v>108</v>
      </c>
      <c r="B76" s="1">
        <v>2</v>
      </c>
      <c r="C76" s="1">
        <v>2</v>
      </c>
      <c r="D76" s="2">
        <f t="shared" si="4"/>
        <v>2</v>
      </c>
      <c r="E76" s="2">
        <f t="shared" si="5"/>
        <v>13.34</v>
      </c>
      <c r="F76" s="1">
        <v>160</v>
      </c>
      <c r="G76" s="1">
        <v>2</v>
      </c>
      <c r="H76" s="1">
        <v>2</v>
      </c>
      <c r="I76" s="2">
        <f t="shared" si="6"/>
        <v>2</v>
      </c>
      <c r="J76" s="2">
        <f t="shared" si="7"/>
        <v>13.34</v>
      </c>
    </row>
    <row r="77" spans="1:10">
      <c r="A77" s="1">
        <v>109</v>
      </c>
      <c r="B77" s="1">
        <v>2</v>
      </c>
      <c r="C77" s="1">
        <v>1.5</v>
      </c>
      <c r="D77" s="2">
        <f t="shared" si="4"/>
        <v>1.75</v>
      </c>
      <c r="E77" s="2">
        <f t="shared" si="5"/>
        <v>11.672499999999999</v>
      </c>
      <c r="F77" s="1">
        <v>161</v>
      </c>
      <c r="G77" s="1">
        <v>1.7</v>
      </c>
      <c r="H77" s="1">
        <v>1.4</v>
      </c>
      <c r="I77" s="2">
        <f t="shared" si="6"/>
        <v>1.5499999999999998</v>
      </c>
      <c r="J77" s="2">
        <f t="shared" si="7"/>
        <v>10.338499999999998</v>
      </c>
    </row>
    <row r="78" spans="1:10">
      <c r="A78" s="1">
        <v>110</v>
      </c>
      <c r="B78" s="1">
        <v>2</v>
      </c>
      <c r="C78" s="1">
        <v>1.2</v>
      </c>
      <c r="D78" s="2">
        <f t="shared" si="4"/>
        <v>1.6</v>
      </c>
      <c r="E78" s="2">
        <f t="shared" si="5"/>
        <v>10.672000000000001</v>
      </c>
      <c r="F78" s="1">
        <v>162</v>
      </c>
      <c r="G78" s="1">
        <v>1.9</v>
      </c>
      <c r="H78" s="1">
        <v>1.8</v>
      </c>
      <c r="I78" s="2">
        <f t="shared" si="6"/>
        <v>1.85</v>
      </c>
      <c r="J78" s="2">
        <f t="shared" si="7"/>
        <v>12.339500000000001</v>
      </c>
    </row>
    <row r="79" spans="1:10">
      <c r="A79" s="1">
        <v>111</v>
      </c>
      <c r="B79" s="1">
        <v>2.1</v>
      </c>
      <c r="C79" s="1">
        <v>2</v>
      </c>
      <c r="D79" s="2">
        <f t="shared" si="4"/>
        <v>2.0499999999999998</v>
      </c>
      <c r="E79" s="2">
        <f t="shared" si="5"/>
        <v>13.673499999999999</v>
      </c>
      <c r="F79" s="1">
        <v>163</v>
      </c>
      <c r="G79" s="1">
        <v>1.8</v>
      </c>
      <c r="H79" s="1">
        <v>1.9</v>
      </c>
      <c r="I79" s="2">
        <f t="shared" si="6"/>
        <v>1.85</v>
      </c>
      <c r="J79" s="2">
        <f t="shared" si="7"/>
        <v>12.339500000000001</v>
      </c>
    </row>
    <row r="80" spans="1:10">
      <c r="A80" s="1">
        <v>112</v>
      </c>
      <c r="B80" s="1">
        <v>1</v>
      </c>
      <c r="C80" s="1">
        <v>1</v>
      </c>
      <c r="D80" s="2">
        <f t="shared" si="4"/>
        <v>1</v>
      </c>
      <c r="E80" s="2">
        <f t="shared" si="5"/>
        <v>6.67</v>
      </c>
      <c r="F80" s="1">
        <v>164</v>
      </c>
      <c r="G80" s="1">
        <v>2</v>
      </c>
      <c r="H80" s="1">
        <v>2.4</v>
      </c>
      <c r="I80" s="2">
        <f t="shared" si="6"/>
        <v>2.2000000000000002</v>
      </c>
      <c r="J80" s="2">
        <f t="shared" si="7"/>
        <v>14.674000000000001</v>
      </c>
    </row>
    <row r="81" spans="1:10">
      <c r="A81" s="1">
        <v>113</v>
      </c>
      <c r="B81" s="1">
        <v>1.9</v>
      </c>
      <c r="C81" s="1">
        <v>1.9</v>
      </c>
      <c r="D81" s="2">
        <f t="shared" si="4"/>
        <v>1.9</v>
      </c>
      <c r="E81" s="2">
        <f t="shared" si="5"/>
        <v>12.673</v>
      </c>
      <c r="F81" s="1">
        <v>165</v>
      </c>
      <c r="G81" s="1">
        <v>1.8</v>
      </c>
      <c r="H81" s="1">
        <v>1.8</v>
      </c>
      <c r="I81" s="2">
        <f t="shared" si="6"/>
        <v>1.8</v>
      </c>
      <c r="J81" s="2">
        <f t="shared" si="7"/>
        <v>12.006</v>
      </c>
    </row>
    <row r="82" spans="1:10">
      <c r="A82" s="1">
        <v>114</v>
      </c>
      <c r="B82" s="1">
        <v>1.5</v>
      </c>
      <c r="C82" s="1">
        <v>1.5</v>
      </c>
      <c r="D82" s="2">
        <f t="shared" si="4"/>
        <v>1.5</v>
      </c>
      <c r="E82" s="2">
        <f t="shared" si="5"/>
        <v>10.004999999999999</v>
      </c>
      <c r="F82" s="1">
        <v>166</v>
      </c>
      <c r="G82" s="1">
        <v>2</v>
      </c>
      <c r="H82" s="1">
        <v>1.9</v>
      </c>
      <c r="I82" s="2">
        <f t="shared" si="6"/>
        <v>1.95</v>
      </c>
      <c r="J82" s="2">
        <f t="shared" si="7"/>
        <v>13.006499999999999</v>
      </c>
    </row>
    <row r="83" spans="1:10">
      <c r="A83" s="1">
        <v>115</v>
      </c>
      <c r="B83" s="1">
        <v>1.5</v>
      </c>
      <c r="C83" s="1">
        <v>1.6</v>
      </c>
      <c r="D83" s="2">
        <f t="shared" si="4"/>
        <v>1.55</v>
      </c>
      <c r="E83" s="2">
        <f t="shared" si="5"/>
        <v>10.3385</v>
      </c>
      <c r="F83" s="1">
        <v>167</v>
      </c>
      <c r="G83" s="1">
        <v>2</v>
      </c>
      <c r="H83" s="1">
        <v>2</v>
      </c>
      <c r="I83" s="2">
        <f t="shared" si="6"/>
        <v>2</v>
      </c>
      <c r="J83" s="2">
        <f t="shared" si="7"/>
        <v>13.34</v>
      </c>
    </row>
    <row r="84" spans="1:10">
      <c r="A84" s="1">
        <v>116</v>
      </c>
      <c r="B84" s="1">
        <v>1.9</v>
      </c>
      <c r="C84" s="1">
        <v>1.7</v>
      </c>
      <c r="D84" s="2">
        <f t="shared" si="4"/>
        <v>1.7999999999999998</v>
      </c>
      <c r="E84" s="2">
        <f t="shared" si="5"/>
        <v>12.005999999999998</v>
      </c>
      <c r="F84" s="1">
        <v>168</v>
      </c>
      <c r="G84" s="1">
        <v>1.8</v>
      </c>
      <c r="H84" s="1">
        <v>1.8</v>
      </c>
      <c r="I84" s="2">
        <f t="shared" si="6"/>
        <v>1.8</v>
      </c>
      <c r="J84" s="2">
        <f t="shared" si="7"/>
        <v>12.006</v>
      </c>
    </row>
    <row r="85" spans="1:10">
      <c r="A85" s="1">
        <v>117</v>
      </c>
      <c r="B85" s="1">
        <v>1.8</v>
      </c>
      <c r="C85" s="1">
        <v>1.4</v>
      </c>
      <c r="D85" s="2">
        <f t="shared" si="4"/>
        <v>1.6</v>
      </c>
      <c r="E85" s="2">
        <f t="shared" si="5"/>
        <v>10.672000000000001</v>
      </c>
      <c r="F85" s="1">
        <v>169</v>
      </c>
      <c r="G85" s="1">
        <v>1.7</v>
      </c>
      <c r="H85" s="1">
        <v>1.6</v>
      </c>
      <c r="I85" s="2">
        <f t="shared" si="6"/>
        <v>1.65</v>
      </c>
      <c r="J85" s="2">
        <f t="shared" si="7"/>
        <v>11.0055</v>
      </c>
    </row>
    <row r="86" spans="1:10">
      <c r="A86" s="1">
        <v>118</v>
      </c>
      <c r="B86" s="1">
        <v>1.9</v>
      </c>
      <c r="C86" s="1">
        <v>1.9</v>
      </c>
      <c r="D86" s="2">
        <f t="shared" si="4"/>
        <v>1.9</v>
      </c>
      <c r="E86" s="2">
        <f t="shared" si="5"/>
        <v>12.673</v>
      </c>
      <c r="F86" s="1">
        <v>170</v>
      </c>
      <c r="G86" s="1">
        <v>1.8</v>
      </c>
      <c r="H86" s="1">
        <v>1.8</v>
      </c>
      <c r="I86" s="2">
        <f t="shared" si="6"/>
        <v>1.8</v>
      </c>
      <c r="J86" s="2">
        <f t="shared" si="7"/>
        <v>12.006</v>
      </c>
    </row>
    <row r="87" spans="1:10">
      <c r="A87" s="1">
        <v>119</v>
      </c>
      <c r="B87" s="1">
        <v>1.9</v>
      </c>
      <c r="C87" s="1">
        <v>1.4</v>
      </c>
      <c r="D87" s="2">
        <f t="shared" si="4"/>
        <v>1.65</v>
      </c>
      <c r="E87" s="2">
        <f t="shared" si="5"/>
        <v>11.0055</v>
      </c>
      <c r="F87" s="1">
        <v>171</v>
      </c>
      <c r="G87" s="1">
        <v>2.1</v>
      </c>
      <c r="H87" s="1">
        <v>2</v>
      </c>
      <c r="I87" s="2">
        <f t="shared" si="6"/>
        <v>2.0499999999999998</v>
      </c>
      <c r="J87" s="2">
        <f t="shared" si="7"/>
        <v>13.673499999999999</v>
      </c>
    </row>
    <row r="88" spans="1:10">
      <c r="A88" s="1">
        <v>120</v>
      </c>
      <c r="B88" s="1">
        <v>1.9</v>
      </c>
      <c r="C88" s="1">
        <v>1.8</v>
      </c>
      <c r="D88" s="2">
        <f t="shared" si="4"/>
        <v>1.85</v>
      </c>
      <c r="E88" s="2">
        <f t="shared" si="5"/>
        <v>12.339500000000001</v>
      </c>
      <c r="F88" s="1">
        <v>172</v>
      </c>
      <c r="G88" s="1">
        <v>1.4</v>
      </c>
      <c r="H88" s="1">
        <v>1.3</v>
      </c>
      <c r="I88" s="2">
        <f t="shared" si="6"/>
        <v>1.35</v>
      </c>
      <c r="J88" s="2">
        <f t="shared" si="7"/>
        <v>9.0045000000000002</v>
      </c>
    </row>
    <row r="89" spans="1:10">
      <c r="A89" s="1">
        <v>121</v>
      </c>
      <c r="B89" s="1">
        <v>2.1</v>
      </c>
      <c r="C89" s="1">
        <v>1.5</v>
      </c>
      <c r="D89" s="2">
        <f t="shared" si="4"/>
        <v>1.8</v>
      </c>
      <c r="E89" s="2">
        <f t="shared" si="5"/>
        <v>12.006</v>
      </c>
      <c r="F89" s="1">
        <v>173</v>
      </c>
      <c r="G89" s="1">
        <v>1.9</v>
      </c>
      <c r="H89" s="1">
        <v>1.8</v>
      </c>
      <c r="I89" s="2">
        <f t="shared" si="6"/>
        <v>1.85</v>
      </c>
      <c r="J89" s="2">
        <f t="shared" si="7"/>
        <v>12.339500000000001</v>
      </c>
    </row>
    <row r="90" spans="1:10">
      <c r="A90" s="1">
        <v>122</v>
      </c>
      <c r="B90" s="1">
        <v>2.1</v>
      </c>
      <c r="C90" s="1">
        <v>2</v>
      </c>
      <c r="D90" s="2">
        <f t="shared" si="4"/>
        <v>2.0499999999999998</v>
      </c>
      <c r="E90" s="2">
        <f t="shared" si="5"/>
        <v>13.673499999999999</v>
      </c>
      <c r="F90" s="1">
        <v>174</v>
      </c>
      <c r="G90" s="1">
        <v>2</v>
      </c>
      <c r="H90" s="1">
        <v>2</v>
      </c>
      <c r="I90" s="2">
        <f t="shared" si="6"/>
        <v>2</v>
      </c>
      <c r="J90" s="2">
        <f t="shared" si="7"/>
        <v>13.34</v>
      </c>
    </row>
    <row r="91" spans="1:10">
      <c r="A91" s="1">
        <v>123</v>
      </c>
      <c r="B91" s="1">
        <v>2</v>
      </c>
      <c r="C91" s="1">
        <v>1.9</v>
      </c>
      <c r="D91" s="2">
        <f t="shared" si="4"/>
        <v>1.95</v>
      </c>
      <c r="E91" s="2">
        <f t="shared" si="5"/>
        <v>13.006499999999999</v>
      </c>
      <c r="F91" s="1">
        <v>175</v>
      </c>
      <c r="G91" s="1">
        <v>1.1000000000000001</v>
      </c>
      <c r="H91" s="1">
        <v>1.3</v>
      </c>
      <c r="I91" s="2">
        <f t="shared" si="6"/>
        <v>1.2000000000000002</v>
      </c>
      <c r="J91" s="2">
        <f t="shared" si="7"/>
        <v>8.0040000000000013</v>
      </c>
    </row>
    <row r="92" spans="1:10">
      <c r="A92" s="1">
        <v>124</v>
      </c>
      <c r="B92" s="1">
        <v>2</v>
      </c>
      <c r="C92" s="1">
        <v>2</v>
      </c>
      <c r="D92" s="2">
        <f t="shared" si="4"/>
        <v>2</v>
      </c>
      <c r="E92" s="2">
        <f t="shared" si="5"/>
        <v>13.34</v>
      </c>
      <c r="F92" s="1">
        <v>176</v>
      </c>
      <c r="G92" s="1">
        <v>1.7</v>
      </c>
      <c r="H92" s="1">
        <v>1.7</v>
      </c>
      <c r="I92" s="2">
        <f t="shared" si="6"/>
        <v>1.7</v>
      </c>
      <c r="J92" s="2">
        <f t="shared" si="7"/>
        <v>11.339</v>
      </c>
    </row>
    <row r="93" spans="1:10">
      <c r="A93" s="1">
        <v>125</v>
      </c>
      <c r="B93" s="1">
        <v>2</v>
      </c>
      <c r="C93" s="1">
        <v>2</v>
      </c>
      <c r="D93" s="2">
        <f t="shared" si="4"/>
        <v>2</v>
      </c>
      <c r="E93" s="2">
        <f t="shared" si="5"/>
        <v>13.34</v>
      </c>
      <c r="F93" s="1">
        <v>177</v>
      </c>
      <c r="G93" s="1">
        <v>1.7</v>
      </c>
      <c r="H93" s="1">
        <v>1.4</v>
      </c>
      <c r="I93" s="2">
        <f t="shared" si="6"/>
        <v>1.5499999999999998</v>
      </c>
      <c r="J93" s="2">
        <f t="shared" si="7"/>
        <v>10.338499999999998</v>
      </c>
    </row>
    <row r="94" spans="1:10">
      <c r="A94" s="1">
        <v>126</v>
      </c>
      <c r="B94" s="1">
        <v>2</v>
      </c>
      <c r="C94" s="1">
        <v>2</v>
      </c>
      <c r="D94" s="2">
        <f t="shared" si="4"/>
        <v>2</v>
      </c>
      <c r="E94" s="2">
        <f t="shared" si="5"/>
        <v>13.34</v>
      </c>
      <c r="F94" s="1">
        <v>178</v>
      </c>
      <c r="G94" s="1">
        <v>1.7</v>
      </c>
      <c r="H94" s="1">
        <v>1.4</v>
      </c>
      <c r="I94" s="2">
        <f t="shared" si="6"/>
        <v>1.5499999999999998</v>
      </c>
      <c r="J94" s="2">
        <f t="shared" si="7"/>
        <v>10.338499999999998</v>
      </c>
    </row>
    <row r="95" spans="1:10">
      <c r="A95" s="1">
        <v>127</v>
      </c>
      <c r="B95" s="1">
        <v>2</v>
      </c>
      <c r="C95" s="1">
        <v>2</v>
      </c>
      <c r="D95" s="2">
        <f t="shared" si="4"/>
        <v>2</v>
      </c>
      <c r="E95" s="2">
        <f t="shared" si="5"/>
        <v>13.34</v>
      </c>
      <c r="F95" s="1">
        <v>179</v>
      </c>
      <c r="G95" s="1">
        <v>1.9</v>
      </c>
      <c r="H95" s="1">
        <v>1.5</v>
      </c>
      <c r="I95" s="2">
        <f t="shared" si="6"/>
        <v>1.7</v>
      </c>
      <c r="J95" s="2">
        <f t="shared" si="7"/>
        <v>11.339</v>
      </c>
    </row>
    <row r="96" spans="1:10">
      <c r="A96" s="1">
        <v>128</v>
      </c>
      <c r="B96" s="1">
        <v>1.3</v>
      </c>
      <c r="C96" s="1">
        <v>1.3</v>
      </c>
      <c r="D96" s="2">
        <f t="shared" si="4"/>
        <v>1.3</v>
      </c>
      <c r="E96" s="2">
        <f t="shared" si="5"/>
        <v>8.6709999999999994</v>
      </c>
      <c r="F96" s="1">
        <v>180</v>
      </c>
      <c r="G96" s="1">
        <v>2</v>
      </c>
      <c r="H96" s="1">
        <v>2</v>
      </c>
      <c r="I96" s="2">
        <f t="shared" si="6"/>
        <v>2</v>
      </c>
      <c r="J96" s="2">
        <f t="shared" si="7"/>
        <v>13.34</v>
      </c>
    </row>
    <row r="97" spans="1:10">
      <c r="A97" s="1">
        <v>129</v>
      </c>
      <c r="B97" s="1">
        <v>1.7</v>
      </c>
      <c r="C97" s="1">
        <v>1.7</v>
      </c>
      <c r="D97" s="2">
        <f t="shared" si="4"/>
        <v>1.7</v>
      </c>
      <c r="E97" s="2">
        <f t="shared" si="5"/>
        <v>11.339</v>
      </c>
      <c r="F97" s="1">
        <v>181</v>
      </c>
      <c r="G97" s="1">
        <v>1.9</v>
      </c>
      <c r="H97" s="1">
        <v>1.6</v>
      </c>
      <c r="I97" s="2">
        <f t="shared" si="6"/>
        <v>1.75</v>
      </c>
      <c r="J97" s="2">
        <f t="shared" si="7"/>
        <v>11.672499999999999</v>
      </c>
    </row>
    <row r="98" spans="1:10">
      <c r="A98" s="1">
        <v>130</v>
      </c>
      <c r="B98" s="1">
        <v>1.7</v>
      </c>
      <c r="C98" s="1">
        <v>1.6</v>
      </c>
      <c r="D98" s="2">
        <f t="shared" si="4"/>
        <v>1.65</v>
      </c>
      <c r="E98" s="2">
        <f t="shared" si="5"/>
        <v>11.0055</v>
      </c>
      <c r="F98" s="1">
        <v>182</v>
      </c>
      <c r="G98" s="1">
        <v>1.4</v>
      </c>
      <c r="H98" s="1">
        <v>1.5</v>
      </c>
      <c r="I98" s="2">
        <f t="shared" si="6"/>
        <v>1.45</v>
      </c>
      <c r="J98" s="2">
        <f t="shared" si="7"/>
        <v>9.6715</v>
      </c>
    </row>
    <row r="99" spans="1:10">
      <c r="A99" s="1">
        <v>131</v>
      </c>
      <c r="B99" s="1">
        <v>1.8</v>
      </c>
      <c r="C99" s="1">
        <v>1.8</v>
      </c>
      <c r="D99" s="2">
        <f t="shared" si="4"/>
        <v>1.8</v>
      </c>
      <c r="E99" s="2">
        <f t="shared" si="5"/>
        <v>12.006</v>
      </c>
      <c r="F99" s="1">
        <v>183</v>
      </c>
      <c r="G99" s="1">
        <v>2</v>
      </c>
      <c r="H99" s="1">
        <v>1.7</v>
      </c>
      <c r="I99" s="2">
        <f t="shared" si="6"/>
        <v>1.85</v>
      </c>
      <c r="J99" s="2">
        <f t="shared" si="7"/>
        <v>12.339500000000001</v>
      </c>
    </row>
    <row r="100" spans="1:10">
      <c r="A100" s="1">
        <v>132</v>
      </c>
      <c r="B100" s="1">
        <v>1.8</v>
      </c>
      <c r="C100" s="1">
        <v>1.8</v>
      </c>
      <c r="D100" s="2">
        <f t="shared" si="4"/>
        <v>1.8</v>
      </c>
      <c r="E100" s="2">
        <f t="shared" si="5"/>
        <v>12.006</v>
      </c>
      <c r="F100" s="1">
        <v>184</v>
      </c>
      <c r="G100" s="1">
        <v>1.9</v>
      </c>
      <c r="H100" s="1">
        <v>1.6</v>
      </c>
      <c r="I100" s="2">
        <f t="shared" si="6"/>
        <v>1.75</v>
      </c>
      <c r="J100" s="2">
        <f t="shared" si="7"/>
        <v>11.672499999999999</v>
      </c>
    </row>
    <row r="101" spans="1:10">
      <c r="A101" s="1">
        <v>133</v>
      </c>
      <c r="B101" s="1">
        <v>1.7</v>
      </c>
      <c r="C101" s="1">
        <v>1.6</v>
      </c>
      <c r="D101" s="2">
        <f t="shared" si="4"/>
        <v>1.65</v>
      </c>
      <c r="E101" s="2">
        <f t="shared" si="5"/>
        <v>11.0055</v>
      </c>
      <c r="F101" s="1">
        <v>185</v>
      </c>
      <c r="G101" s="1">
        <v>2</v>
      </c>
      <c r="H101" s="1">
        <v>2</v>
      </c>
      <c r="I101" s="2">
        <v>1.3</v>
      </c>
      <c r="J101" s="2">
        <f t="shared" si="7"/>
        <v>8.6709999999999994</v>
      </c>
    </row>
    <row r="102" spans="1:10">
      <c r="A102" s="1">
        <v>134</v>
      </c>
      <c r="B102" s="1">
        <v>1.6</v>
      </c>
      <c r="C102" s="1">
        <v>1.6</v>
      </c>
      <c r="D102" s="2">
        <f t="shared" si="4"/>
        <v>1.6</v>
      </c>
      <c r="E102" s="2">
        <f t="shared" si="5"/>
        <v>10.672000000000001</v>
      </c>
      <c r="F102" s="1">
        <v>186</v>
      </c>
      <c r="G102" s="1">
        <v>1.7</v>
      </c>
      <c r="H102" s="1">
        <v>1.7</v>
      </c>
      <c r="I102" s="2">
        <f t="shared" si="6"/>
        <v>1.7</v>
      </c>
      <c r="J102" s="2">
        <f t="shared" si="7"/>
        <v>11.339</v>
      </c>
    </row>
    <row r="103" spans="1:10">
      <c r="A103" s="1">
        <v>187</v>
      </c>
      <c r="B103" s="1">
        <v>2</v>
      </c>
      <c r="C103" s="1">
        <v>1.8</v>
      </c>
      <c r="D103" s="2">
        <f t="shared" si="4"/>
        <v>1.9</v>
      </c>
      <c r="E103" s="2">
        <f t="shared" si="5"/>
        <v>12.673</v>
      </c>
      <c r="F103" s="1">
        <v>194</v>
      </c>
      <c r="G103" s="1">
        <v>2</v>
      </c>
      <c r="H103" s="1">
        <v>1.7</v>
      </c>
      <c r="I103" s="2">
        <f t="shared" si="6"/>
        <v>1.85</v>
      </c>
      <c r="J103" s="2">
        <f t="shared" si="7"/>
        <v>12.339500000000001</v>
      </c>
    </row>
    <row r="104" spans="1:10">
      <c r="A104" s="1">
        <v>188</v>
      </c>
      <c r="B104" s="1">
        <v>1.6</v>
      </c>
      <c r="C104" s="1">
        <v>1.5</v>
      </c>
      <c r="D104" s="2">
        <f t="shared" si="4"/>
        <v>1.55</v>
      </c>
      <c r="E104" s="2">
        <f t="shared" si="5"/>
        <v>10.3385</v>
      </c>
      <c r="F104" s="1">
        <v>195</v>
      </c>
      <c r="G104" s="1">
        <v>1.9</v>
      </c>
      <c r="H104" s="1">
        <v>1.1000000000000001</v>
      </c>
      <c r="I104" s="2">
        <f t="shared" si="6"/>
        <v>1.5</v>
      </c>
      <c r="J104" s="2">
        <f t="shared" si="7"/>
        <v>10.004999999999999</v>
      </c>
    </row>
    <row r="105" spans="1:10">
      <c r="A105" s="1">
        <v>189</v>
      </c>
      <c r="B105" s="1">
        <v>1.4</v>
      </c>
      <c r="C105" s="1">
        <v>1.4</v>
      </c>
      <c r="D105" s="2">
        <f t="shared" si="4"/>
        <v>1.4</v>
      </c>
      <c r="E105" s="2">
        <f t="shared" si="5"/>
        <v>9.3379999999999992</v>
      </c>
      <c r="F105" s="1">
        <v>196</v>
      </c>
      <c r="G105" s="1">
        <v>2</v>
      </c>
      <c r="H105" s="1">
        <v>2</v>
      </c>
      <c r="I105" s="2">
        <f t="shared" si="6"/>
        <v>2</v>
      </c>
      <c r="J105" s="2">
        <f t="shared" si="7"/>
        <v>13.34</v>
      </c>
    </row>
    <row r="106" spans="1:10">
      <c r="A106" s="1">
        <v>190</v>
      </c>
      <c r="B106" s="1">
        <v>1.8</v>
      </c>
      <c r="C106" s="1">
        <v>1.8</v>
      </c>
      <c r="D106" s="2">
        <f t="shared" si="4"/>
        <v>1.8</v>
      </c>
      <c r="E106" s="2">
        <f t="shared" si="5"/>
        <v>12.006</v>
      </c>
      <c r="F106" s="1">
        <v>197</v>
      </c>
      <c r="G106" s="1">
        <v>1.8</v>
      </c>
      <c r="H106" s="1">
        <v>1.8</v>
      </c>
      <c r="I106" s="2">
        <f t="shared" si="6"/>
        <v>1.8</v>
      </c>
      <c r="J106" s="2">
        <f t="shared" si="7"/>
        <v>12.006</v>
      </c>
    </row>
    <row r="107" spans="1:10">
      <c r="A107" s="1">
        <v>191</v>
      </c>
      <c r="B107" s="1">
        <v>1.8</v>
      </c>
      <c r="C107" s="1">
        <v>1.7</v>
      </c>
      <c r="D107" s="2">
        <f t="shared" si="4"/>
        <v>1.75</v>
      </c>
      <c r="E107" s="2">
        <f t="shared" si="5"/>
        <v>11.672499999999999</v>
      </c>
      <c r="F107" s="1">
        <v>198</v>
      </c>
      <c r="G107" s="1">
        <v>1.8</v>
      </c>
      <c r="H107" s="1">
        <v>1.7</v>
      </c>
      <c r="I107" s="2">
        <f t="shared" si="6"/>
        <v>1.75</v>
      </c>
      <c r="J107" s="2">
        <f t="shared" si="7"/>
        <v>11.672499999999999</v>
      </c>
    </row>
    <row r="108" spans="1:10">
      <c r="A108" s="1">
        <v>192</v>
      </c>
      <c r="B108" s="1">
        <v>2</v>
      </c>
      <c r="C108" s="1">
        <v>1.8</v>
      </c>
      <c r="D108" s="2">
        <f t="shared" si="4"/>
        <v>1.9</v>
      </c>
      <c r="E108" s="2">
        <f t="shared" si="5"/>
        <v>12.673</v>
      </c>
      <c r="F108" s="1">
        <v>199</v>
      </c>
      <c r="G108" s="1">
        <v>2</v>
      </c>
      <c r="H108" s="1">
        <v>1.3</v>
      </c>
      <c r="I108" s="2">
        <f t="shared" si="6"/>
        <v>1.65</v>
      </c>
      <c r="J108" s="2">
        <f t="shared" si="7"/>
        <v>11.0055</v>
      </c>
    </row>
    <row r="109" spans="1:10">
      <c r="A109" s="1">
        <v>193</v>
      </c>
      <c r="B109" s="1">
        <v>1.5</v>
      </c>
      <c r="C109" s="1">
        <v>1.5</v>
      </c>
      <c r="D109" s="2">
        <f t="shared" si="4"/>
        <v>1.5</v>
      </c>
      <c r="E109" s="2">
        <f t="shared" si="5"/>
        <v>10.004999999999999</v>
      </c>
      <c r="F109" s="1">
        <v>200</v>
      </c>
      <c r="G109" s="1">
        <v>2</v>
      </c>
      <c r="H109" s="1">
        <v>1.5</v>
      </c>
      <c r="I109" s="2">
        <f t="shared" si="6"/>
        <v>1.75</v>
      </c>
      <c r="J109" s="2">
        <f t="shared" si="7"/>
        <v>11.672499999999999</v>
      </c>
    </row>
    <row r="110" spans="1:10">
      <c r="B110" s="18"/>
      <c r="E110" s="18">
        <f>SUM(E10:E109)</f>
        <v>1209.6044999999999</v>
      </c>
      <c r="J110" s="18">
        <f>SUM(J10:J109)</f>
        <v>1185.2589999999996</v>
      </c>
    </row>
  </sheetData>
  <mergeCells count="13">
    <mergeCell ref="E6:F6"/>
    <mergeCell ref="G6:H6"/>
    <mergeCell ref="I6:J6"/>
    <mergeCell ref="A6:B6"/>
    <mergeCell ref="A1:J1"/>
    <mergeCell ref="A2:J2"/>
    <mergeCell ref="A3:B4"/>
    <mergeCell ref="C3:F3"/>
    <mergeCell ref="G3:H4"/>
    <mergeCell ref="I3:J4"/>
    <mergeCell ref="C4:D4"/>
    <mergeCell ref="E4:F4"/>
    <mergeCell ref="C6:D6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110"/>
  <sheetViews>
    <sheetView zoomScale="90" zoomScaleNormal="90" workbookViewId="0">
      <selection activeCell="A7" sqref="A7:J7"/>
    </sheetView>
  </sheetViews>
  <sheetFormatPr defaultRowHeight="15"/>
  <cols>
    <col min="1" max="10" width="8.28515625" customWidth="1"/>
  </cols>
  <sheetData>
    <row r="1" spans="1:16" ht="15.75" thickBot="1">
      <c r="A1" s="48" t="s">
        <v>170</v>
      </c>
      <c r="B1" s="48"/>
      <c r="C1" s="48"/>
      <c r="D1" s="48"/>
      <c r="E1" s="48"/>
      <c r="F1" s="48"/>
      <c r="G1" s="48"/>
      <c r="H1" s="48"/>
      <c r="I1" s="48"/>
      <c r="J1" s="48"/>
    </row>
    <row r="2" spans="1:16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  <c r="L2" s="1" t="s">
        <v>38</v>
      </c>
      <c r="M2" s="1">
        <v>9</v>
      </c>
      <c r="O2" t="s">
        <v>49</v>
      </c>
      <c r="P2" t="s">
        <v>50</v>
      </c>
    </row>
    <row r="3" spans="1:16" ht="15.75" customHeight="1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63</v>
      </c>
      <c r="O3">
        <f>B7/(B7+D7+F7+H7+J7)</f>
        <v>0</v>
      </c>
      <c r="P3">
        <v>0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28</v>
      </c>
      <c r="O4">
        <f>D7/(B7+D7+F7+H7+J7)</f>
        <v>2.4E-2</v>
      </c>
      <c r="P4">
        <f>O4*LN(O4)</f>
        <v>-8.9512834767220592E-2</v>
      </c>
    </row>
    <row r="5" spans="1:16">
      <c r="A5" s="46">
        <v>0</v>
      </c>
      <c r="B5" s="46"/>
      <c r="C5" s="47">
        <v>5</v>
      </c>
      <c r="D5" s="47"/>
      <c r="E5" s="47">
        <v>161</v>
      </c>
      <c r="F5" s="47"/>
      <c r="G5" s="45">
        <v>5</v>
      </c>
      <c r="H5" s="45"/>
      <c r="I5" s="45">
        <v>41</v>
      </c>
      <c r="J5" s="45"/>
      <c r="L5" s="1" t="s">
        <v>35</v>
      </c>
      <c r="M5" s="1">
        <f>(D110+I110)/200</f>
        <v>8.900447999999999</v>
      </c>
      <c r="O5">
        <f>F7/(B7+D7+F7+H7+J7)</f>
        <v>0.75900000000000001</v>
      </c>
      <c r="P5">
        <f>O5*LN(O5)</f>
        <v>-0.2092969077041589</v>
      </c>
    </row>
    <row r="6" spans="1:16" ht="15.75" thickBot="1">
      <c r="A6" s="21" t="s">
        <v>7</v>
      </c>
      <c r="B6" s="22" t="s">
        <v>8</v>
      </c>
      <c r="C6" s="23" t="s">
        <v>7</v>
      </c>
      <c r="D6" s="24" t="s">
        <v>8</v>
      </c>
      <c r="E6" s="22" t="s">
        <v>7</v>
      </c>
      <c r="F6" s="22" t="s">
        <v>8</v>
      </c>
      <c r="G6" s="22" t="s">
        <v>7</v>
      </c>
      <c r="H6" s="22" t="s">
        <v>8</v>
      </c>
      <c r="I6" s="22" t="s">
        <v>7</v>
      </c>
      <c r="J6" s="23" t="s">
        <v>8</v>
      </c>
      <c r="L6" s="1" t="s">
        <v>36</v>
      </c>
      <c r="M6" s="1">
        <v>2.19</v>
      </c>
      <c r="O6">
        <f>H7/(B7+D7+F7+H7+J7)</f>
        <v>2.4E-2</v>
      </c>
      <c r="P6">
        <f>O6*LN(O6)</f>
        <v>-8.9512834767220592E-2</v>
      </c>
    </row>
    <row r="7" spans="1:16">
      <c r="A7" s="2">
        <v>0</v>
      </c>
      <c r="B7" s="2">
        <v>0</v>
      </c>
      <c r="C7" s="2">
        <v>2.4</v>
      </c>
      <c r="D7" s="2">
        <f>8.45*2.4/100</f>
        <v>0.20279999999999998</v>
      </c>
      <c r="E7" s="2">
        <v>75.900000000000006</v>
      </c>
      <c r="F7" s="2">
        <f>75.9*8.45/100</f>
        <v>6.4135499999999999</v>
      </c>
      <c r="G7" s="2">
        <v>2.4</v>
      </c>
      <c r="H7" s="2">
        <f>8.45*2.4/100</f>
        <v>0.20279999999999998</v>
      </c>
      <c r="I7" s="2">
        <v>19.3</v>
      </c>
      <c r="J7" s="2">
        <f>19.3*8.45/100</f>
        <v>1.6308499999999997</v>
      </c>
      <c r="L7" s="1" t="s">
        <v>37</v>
      </c>
      <c r="M7" s="1">
        <v>18.5</v>
      </c>
      <c r="O7">
        <f>J7/(B7+D7+F7+H7+J7)</f>
        <v>0.19299999999999998</v>
      </c>
      <c r="P7">
        <f>O7*LN(O7)</f>
        <v>-0.31749756238490956</v>
      </c>
    </row>
    <row r="8" spans="1:16" ht="15.75" thickBot="1">
      <c r="A8" t="s">
        <v>9</v>
      </c>
      <c r="L8" s="31" t="s">
        <v>41</v>
      </c>
      <c r="M8" s="1">
        <v>0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3.608294930875577</v>
      </c>
    </row>
    <row r="10" spans="1:16">
      <c r="A10" s="2">
        <v>1</v>
      </c>
      <c r="B10" s="2">
        <v>1.7</v>
      </c>
      <c r="C10" s="2">
        <v>1.7</v>
      </c>
      <c r="D10" s="2">
        <f>(B10+C10)/2</f>
        <v>1.7</v>
      </c>
      <c r="E10" s="2">
        <f>D10*6.67</f>
        <v>11.339</v>
      </c>
      <c r="F10" s="2">
        <v>101</v>
      </c>
      <c r="G10" s="2">
        <v>1.1000000000000001</v>
      </c>
      <c r="H10" s="2">
        <v>1.1000000000000001</v>
      </c>
      <c r="I10" s="2">
        <f>(G10+H10)/2</f>
        <v>1.1000000000000001</v>
      </c>
      <c r="J10" s="2">
        <f>I10*6.67</f>
        <v>7.3370000000000006</v>
      </c>
      <c r="L10" s="31" t="s">
        <v>43</v>
      </c>
      <c r="M10" s="1">
        <f>J7/F7</f>
        <v>0.25428194993412379</v>
      </c>
    </row>
    <row r="11" spans="1:16">
      <c r="A11" s="2">
        <v>2</v>
      </c>
      <c r="B11" s="1">
        <v>1.8</v>
      </c>
      <c r="C11" s="1">
        <v>1.7</v>
      </c>
      <c r="D11" s="2">
        <f t="shared" ref="D11:D74" si="0">(B11+C11)/2</f>
        <v>1.75</v>
      </c>
      <c r="E11" s="2">
        <f t="shared" ref="E11:E74" si="1">D11*6.67</f>
        <v>11.672499999999999</v>
      </c>
      <c r="F11" s="2">
        <v>102</v>
      </c>
      <c r="G11" s="1">
        <v>1.1000000000000001</v>
      </c>
      <c r="H11" s="1">
        <v>1.1000000000000001</v>
      </c>
      <c r="I11" s="2">
        <f>(G11+H11)/2</f>
        <v>1.1000000000000001</v>
      </c>
      <c r="J11" s="2">
        <f t="shared" ref="J11:J74" si="2">I11*6.67</f>
        <v>7.3370000000000006</v>
      </c>
      <c r="L11" s="31" t="s">
        <v>44</v>
      </c>
      <c r="M11" s="1">
        <f>(D7+F7)/J7</f>
        <v>4.0569948186528499</v>
      </c>
    </row>
    <row r="12" spans="1:16">
      <c r="A12" s="2">
        <v>3</v>
      </c>
      <c r="B12" s="1">
        <v>1.4</v>
      </c>
      <c r="C12" s="1">
        <v>1.3</v>
      </c>
      <c r="D12" s="2">
        <f t="shared" si="0"/>
        <v>1.35</v>
      </c>
      <c r="E12" s="2">
        <f t="shared" si="1"/>
        <v>9.0045000000000002</v>
      </c>
      <c r="F12" s="2">
        <v>103</v>
      </c>
      <c r="G12" s="1">
        <v>1.2</v>
      </c>
      <c r="H12" s="1">
        <v>1.1000000000000001</v>
      </c>
      <c r="I12" s="2">
        <f>(G12+H12)/2</f>
        <v>1.1499999999999999</v>
      </c>
      <c r="J12" s="2">
        <f t="shared" si="2"/>
        <v>7.6704999999999997</v>
      </c>
      <c r="L12" s="31" t="s">
        <v>45</v>
      </c>
      <c r="M12" s="1">
        <f>(D7+F7)/H7</f>
        <v>32.625</v>
      </c>
    </row>
    <row r="13" spans="1:16">
      <c r="A13" s="2">
        <v>4</v>
      </c>
      <c r="B13" s="1">
        <v>1.4</v>
      </c>
      <c r="C13" s="1">
        <v>1.4</v>
      </c>
      <c r="D13" s="2">
        <f t="shared" si="0"/>
        <v>1.4</v>
      </c>
      <c r="E13" s="2">
        <f t="shared" si="1"/>
        <v>9.3379999999999992</v>
      </c>
      <c r="F13" s="2">
        <v>104</v>
      </c>
      <c r="G13" s="1">
        <v>1</v>
      </c>
      <c r="H13" s="1">
        <v>1</v>
      </c>
      <c r="I13" s="2">
        <f>(G13+H13)/2</f>
        <v>1</v>
      </c>
      <c r="J13" s="2">
        <f t="shared" si="2"/>
        <v>6.67</v>
      </c>
      <c r="L13" s="31" t="s">
        <v>46</v>
      </c>
      <c r="M13" s="1">
        <f>J7/H7</f>
        <v>8.0416666666666661</v>
      </c>
    </row>
    <row r="14" spans="1:16">
      <c r="A14" s="2">
        <v>5</v>
      </c>
      <c r="B14" s="1">
        <v>1.6</v>
      </c>
      <c r="C14" s="1">
        <v>1.5</v>
      </c>
      <c r="D14" s="2">
        <f t="shared" si="0"/>
        <v>1.55</v>
      </c>
      <c r="E14" s="2">
        <f t="shared" si="1"/>
        <v>10.3385</v>
      </c>
      <c r="F14" s="2">
        <v>105</v>
      </c>
      <c r="G14" s="1">
        <v>1.3</v>
      </c>
      <c r="H14" s="1">
        <v>1.1000000000000001</v>
      </c>
      <c r="I14" s="2">
        <f t="shared" ref="I14:I74" si="3">(G14+H14)/2</f>
        <v>1.2000000000000002</v>
      </c>
      <c r="J14" s="2">
        <f t="shared" si="2"/>
        <v>8.0040000000000013</v>
      </c>
      <c r="L14" s="31" t="s">
        <v>47</v>
      </c>
      <c r="M14" s="1">
        <v>0</v>
      </c>
    </row>
    <row r="15" spans="1:16">
      <c r="A15" s="2">
        <v>6</v>
      </c>
      <c r="B15" s="1">
        <v>1.7</v>
      </c>
      <c r="C15" s="1">
        <v>1.6</v>
      </c>
      <c r="D15" s="2">
        <f t="shared" si="0"/>
        <v>1.65</v>
      </c>
      <c r="E15" s="2">
        <f t="shared" si="1"/>
        <v>11.0055</v>
      </c>
      <c r="F15" s="2">
        <v>106</v>
      </c>
      <c r="G15" s="1">
        <v>1.5</v>
      </c>
      <c r="H15" s="1">
        <v>1.5</v>
      </c>
      <c r="I15" s="2">
        <f t="shared" si="3"/>
        <v>1.5</v>
      </c>
      <c r="J15" s="2">
        <f t="shared" si="2"/>
        <v>10.004999999999999</v>
      </c>
      <c r="L15" s="31" t="s">
        <v>48</v>
      </c>
      <c r="M15" s="1">
        <f>SUM(P3:P7)</f>
        <v>-0.70582013962350965</v>
      </c>
    </row>
    <row r="16" spans="1:16">
      <c r="A16" s="2">
        <v>7</v>
      </c>
      <c r="B16" s="1">
        <v>1.3</v>
      </c>
      <c r="C16" s="1">
        <v>1.3</v>
      </c>
      <c r="D16" s="2">
        <f t="shared" si="0"/>
        <v>1.3</v>
      </c>
      <c r="E16" s="2">
        <f t="shared" si="1"/>
        <v>8.6709999999999994</v>
      </c>
      <c r="F16" s="2">
        <v>107</v>
      </c>
      <c r="G16" s="1">
        <v>1.8</v>
      </c>
      <c r="H16" s="1">
        <v>1.5</v>
      </c>
      <c r="I16" s="2">
        <f t="shared" si="3"/>
        <v>1.65</v>
      </c>
      <c r="J16" s="2">
        <f t="shared" si="2"/>
        <v>11.0055</v>
      </c>
    </row>
    <row r="17" spans="1:10">
      <c r="A17" s="2">
        <v>8</v>
      </c>
      <c r="B17" s="1">
        <v>2</v>
      </c>
      <c r="C17" s="1">
        <v>1.3</v>
      </c>
      <c r="D17" s="2">
        <f t="shared" si="0"/>
        <v>1.65</v>
      </c>
      <c r="E17" s="2">
        <f t="shared" si="1"/>
        <v>11.0055</v>
      </c>
      <c r="F17" s="2">
        <v>108</v>
      </c>
      <c r="G17" s="1">
        <v>1.6</v>
      </c>
      <c r="H17" s="1">
        <v>1.5</v>
      </c>
      <c r="I17" s="2">
        <f t="shared" si="3"/>
        <v>1.55</v>
      </c>
      <c r="J17" s="2">
        <f t="shared" si="2"/>
        <v>10.3385</v>
      </c>
    </row>
    <row r="18" spans="1:10">
      <c r="A18" s="2">
        <v>9</v>
      </c>
      <c r="B18" s="1">
        <v>1.4</v>
      </c>
      <c r="C18" s="1">
        <v>1.4</v>
      </c>
      <c r="D18" s="2">
        <f t="shared" si="0"/>
        <v>1.4</v>
      </c>
      <c r="E18" s="2">
        <f t="shared" si="1"/>
        <v>9.3379999999999992</v>
      </c>
      <c r="F18" s="2">
        <v>109</v>
      </c>
      <c r="G18" s="1">
        <v>1.3</v>
      </c>
      <c r="H18" s="1">
        <v>1.1000000000000001</v>
      </c>
      <c r="I18" s="2">
        <f t="shared" si="3"/>
        <v>1.2000000000000002</v>
      </c>
      <c r="J18" s="2">
        <f t="shared" si="2"/>
        <v>8.0040000000000013</v>
      </c>
    </row>
    <row r="19" spans="1:10">
      <c r="A19" s="2">
        <v>10</v>
      </c>
      <c r="B19" s="1">
        <v>1.4</v>
      </c>
      <c r="C19" s="1">
        <v>1.4</v>
      </c>
      <c r="D19" s="2">
        <f t="shared" si="0"/>
        <v>1.4</v>
      </c>
      <c r="E19" s="2">
        <f t="shared" si="1"/>
        <v>9.3379999999999992</v>
      </c>
      <c r="F19" s="2">
        <v>110</v>
      </c>
      <c r="G19" s="1">
        <v>1.3</v>
      </c>
      <c r="H19" s="1">
        <v>1.2</v>
      </c>
      <c r="I19" s="2">
        <f t="shared" si="3"/>
        <v>1.25</v>
      </c>
      <c r="J19" s="2">
        <f t="shared" si="2"/>
        <v>8.3375000000000004</v>
      </c>
    </row>
    <row r="20" spans="1:10">
      <c r="A20" s="2">
        <v>11</v>
      </c>
      <c r="B20" s="1">
        <v>1.5</v>
      </c>
      <c r="C20" s="1">
        <v>1</v>
      </c>
      <c r="D20" s="2">
        <f t="shared" si="0"/>
        <v>1.25</v>
      </c>
      <c r="E20" s="2">
        <f t="shared" si="1"/>
        <v>8.3375000000000004</v>
      </c>
      <c r="F20" s="2">
        <v>111</v>
      </c>
      <c r="G20" s="1">
        <v>1.2</v>
      </c>
      <c r="H20" s="1">
        <v>1</v>
      </c>
      <c r="I20" s="2">
        <f t="shared" si="3"/>
        <v>1.1000000000000001</v>
      </c>
      <c r="J20" s="2">
        <f t="shared" si="2"/>
        <v>7.3370000000000006</v>
      </c>
    </row>
    <row r="21" spans="1:10">
      <c r="A21" s="2">
        <v>12</v>
      </c>
      <c r="B21" s="1">
        <v>1.6</v>
      </c>
      <c r="C21" s="1">
        <v>1.4</v>
      </c>
      <c r="D21" s="2">
        <f t="shared" si="0"/>
        <v>1.5</v>
      </c>
      <c r="E21" s="2">
        <f t="shared" si="1"/>
        <v>10.004999999999999</v>
      </c>
      <c r="F21" s="2">
        <v>112</v>
      </c>
      <c r="G21" s="1">
        <v>1.6</v>
      </c>
      <c r="H21" s="1">
        <v>1.3</v>
      </c>
      <c r="I21" s="2">
        <f t="shared" si="3"/>
        <v>1.4500000000000002</v>
      </c>
      <c r="J21" s="2">
        <f t="shared" si="2"/>
        <v>9.6715000000000018</v>
      </c>
    </row>
    <row r="22" spans="1:10">
      <c r="A22" s="2">
        <v>13</v>
      </c>
      <c r="B22" s="1">
        <v>1.7</v>
      </c>
      <c r="C22" s="1">
        <v>1.2</v>
      </c>
      <c r="D22" s="2">
        <f t="shared" si="0"/>
        <v>1.45</v>
      </c>
      <c r="E22" s="2">
        <f t="shared" si="1"/>
        <v>9.6715</v>
      </c>
      <c r="F22" s="2">
        <v>113</v>
      </c>
      <c r="G22" s="1">
        <v>1</v>
      </c>
      <c r="H22" s="1">
        <v>1</v>
      </c>
      <c r="I22" s="2">
        <f t="shared" si="3"/>
        <v>1</v>
      </c>
      <c r="J22" s="2">
        <f t="shared" si="2"/>
        <v>6.67</v>
      </c>
    </row>
    <row r="23" spans="1:10">
      <c r="A23" s="2">
        <v>14</v>
      </c>
      <c r="B23" s="1">
        <v>1.3</v>
      </c>
      <c r="C23" s="1">
        <v>1.1000000000000001</v>
      </c>
      <c r="D23" s="2">
        <f t="shared" si="0"/>
        <v>1.2000000000000002</v>
      </c>
      <c r="E23" s="2">
        <f t="shared" si="1"/>
        <v>8.0040000000000013</v>
      </c>
      <c r="F23" s="2">
        <v>114</v>
      </c>
      <c r="G23" s="1">
        <v>1.2</v>
      </c>
      <c r="H23" s="1">
        <v>1.1000000000000001</v>
      </c>
      <c r="I23" s="2">
        <f t="shared" si="3"/>
        <v>1.1499999999999999</v>
      </c>
      <c r="J23" s="2">
        <f t="shared" si="2"/>
        <v>7.6704999999999997</v>
      </c>
    </row>
    <row r="24" spans="1:10">
      <c r="A24" s="2">
        <v>15</v>
      </c>
      <c r="B24" s="1">
        <v>1</v>
      </c>
      <c r="C24" s="1">
        <v>1</v>
      </c>
      <c r="D24" s="2">
        <f t="shared" si="0"/>
        <v>1</v>
      </c>
      <c r="E24" s="2">
        <f t="shared" si="1"/>
        <v>6.67</v>
      </c>
      <c r="F24" s="2">
        <v>115</v>
      </c>
      <c r="G24" s="1">
        <v>1.2</v>
      </c>
      <c r="H24" s="1">
        <v>1.1000000000000001</v>
      </c>
      <c r="I24" s="2">
        <f t="shared" si="3"/>
        <v>1.1499999999999999</v>
      </c>
      <c r="J24" s="2">
        <f t="shared" si="2"/>
        <v>7.6704999999999997</v>
      </c>
    </row>
    <row r="25" spans="1:10">
      <c r="A25" s="2">
        <v>16</v>
      </c>
      <c r="B25" s="1">
        <v>1.2</v>
      </c>
      <c r="C25" s="1">
        <v>1.1000000000000001</v>
      </c>
      <c r="D25" s="2">
        <f t="shared" si="0"/>
        <v>1.1499999999999999</v>
      </c>
      <c r="E25" s="2">
        <f t="shared" si="1"/>
        <v>7.6704999999999997</v>
      </c>
      <c r="F25" s="2">
        <v>116</v>
      </c>
      <c r="G25" s="1">
        <v>1.6</v>
      </c>
      <c r="H25" s="1">
        <v>1.5</v>
      </c>
      <c r="I25" s="2">
        <f t="shared" si="3"/>
        <v>1.55</v>
      </c>
      <c r="J25" s="2">
        <f t="shared" si="2"/>
        <v>10.3385</v>
      </c>
    </row>
    <row r="26" spans="1:10">
      <c r="A26" s="2">
        <v>17</v>
      </c>
      <c r="B26" s="1">
        <v>1</v>
      </c>
      <c r="C26" s="1">
        <v>1</v>
      </c>
      <c r="D26" s="2">
        <f t="shared" si="0"/>
        <v>1</v>
      </c>
      <c r="E26" s="2">
        <f t="shared" si="1"/>
        <v>6.67</v>
      </c>
      <c r="F26" s="2">
        <v>117</v>
      </c>
      <c r="G26" s="1">
        <v>1.3</v>
      </c>
      <c r="H26" s="1">
        <v>1.1000000000000001</v>
      </c>
      <c r="I26" s="2">
        <f t="shared" si="3"/>
        <v>1.2000000000000002</v>
      </c>
      <c r="J26" s="2">
        <f t="shared" si="2"/>
        <v>8.0040000000000013</v>
      </c>
    </row>
    <row r="27" spans="1:10">
      <c r="A27" s="2">
        <v>18</v>
      </c>
      <c r="B27" s="1">
        <v>1.3</v>
      </c>
      <c r="C27" s="1">
        <v>1.2</v>
      </c>
      <c r="D27" s="2">
        <f t="shared" si="0"/>
        <v>1.25</v>
      </c>
      <c r="E27" s="2">
        <f t="shared" si="1"/>
        <v>8.3375000000000004</v>
      </c>
      <c r="F27" s="2">
        <v>118</v>
      </c>
      <c r="G27" s="1">
        <v>1.3</v>
      </c>
      <c r="H27" s="1">
        <v>1.2</v>
      </c>
      <c r="I27" s="2">
        <f t="shared" si="3"/>
        <v>1.25</v>
      </c>
      <c r="J27" s="2">
        <f t="shared" si="2"/>
        <v>8.3375000000000004</v>
      </c>
    </row>
    <row r="28" spans="1:10">
      <c r="A28" s="2">
        <v>19</v>
      </c>
      <c r="B28" s="1">
        <v>1.2</v>
      </c>
      <c r="C28" s="1">
        <v>1.1000000000000001</v>
      </c>
      <c r="D28" s="2">
        <f t="shared" si="0"/>
        <v>1.1499999999999999</v>
      </c>
      <c r="E28" s="2">
        <f t="shared" si="1"/>
        <v>7.6704999999999997</v>
      </c>
      <c r="F28" s="2">
        <v>119</v>
      </c>
      <c r="G28" s="1">
        <v>1.1000000000000001</v>
      </c>
      <c r="H28" s="1">
        <v>1.1000000000000001</v>
      </c>
      <c r="I28" s="2">
        <f t="shared" si="3"/>
        <v>1.1000000000000001</v>
      </c>
      <c r="J28" s="2">
        <f t="shared" si="2"/>
        <v>7.3370000000000006</v>
      </c>
    </row>
    <row r="29" spans="1:10">
      <c r="A29" s="2">
        <v>20</v>
      </c>
      <c r="B29" s="1">
        <v>1.7</v>
      </c>
      <c r="C29" s="1">
        <v>1.6</v>
      </c>
      <c r="D29" s="2">
        <f t="shared" si="0"/>
        <v>1.65</v>
      </c>
      <c r="E29" s="2">
        <f t="shared" si="1"/>
        <v>11.0055</v>
      </c>
      <c r="F29" s="2">
        <v>120</v>
      </c>
      <c r="G29" s="1">
        <v>1</v>
      </c>
      <c r="H29" s="1">
        <v>1</v>
      </c>
      <c r="I29" s="2">
        <f t="shared" si="3"/>
        <v>1</v>
      </c>
      <c r="J29" s="2">
        <f t="shared" si="2"/>
        <v>6.67</v>
      </c>
    </row>
    <row r="30" spans="1:10">
      <c r="A30" s="2">
        <v>21</v>
      </c>
      <c r="B30" s="1">
        <v>2</v>
      </c>
      <c r="C30" s="1">
        <v>1.7</v>
      </c>
      <c r="D30" s="2">
        <f t="shared" si="0"/>
        <v>1.85</v>
      </c>
      <c r="E30" s="2">
        <f t="shared" si="1"/>
        <v>12.339500000000001</v>
      </c>
      <c r="F30" s="2">
        <v>121</v>
      </c>
      <c r="G30" s="1">
        <v>1.2</v>
      </c>
      <c r="H30" s="1">
        <v>1.1000000000000001</v>
      </c>
      <c r="I30" s="2">
        <f t="shared" si="3"/>
        <v>1.1499999999999999</v>
      </c>
      <c r="J30" s="2">
        <f t="shared" si="2"/>
        <v>7.6704999999999997</v>
      </c>
    </row>
    <row r="31" spans="1:10">
      <c r="A31" s="2">
        <v>22</v>
      </c>
      <c r="B31" s="1">
        <v>1.5</v>
      </c>
      <c r="C31" s="1">
        <v>1.4</v>
      </c>
      <c r="D31" s="2">
        <f t="shared" si="0"/>
        <v>1.45</v>
      </c>
      <c r="E31" s="2">
        <f t="shared" si="1"/>
        <v>9.6715</v>
      </c>
      <c r="F31" s="2">
        <v>122</v>
      </c>
      <c r="G31" s="1">
        <v>1</v>
      </c>
      <c r="H31" s="1">
        <v>1</v>
      </c>
      <c r="I31" s="2">
        <f t="shared" si="3"/>
        <v>1</v>
      </c>
      <c r="J31" s="2">
        <f t="shared" si="2"/>
        <v>6.67</v>
      </c>
    </row>
    <row r="32" spans="1:10">
      <c r="A32" s="2">
        <v>23</v>
      </c>
      <c r="B32" s="1">
        <v>1.3</v>
      </c>
      <c r="C32" s="1">
        <v>1.2</v>
      </c>
      <c r="D32" s="2">
        <f t="shared" si="0"/>
        <v>1.25</v>
      </c>
      <c r="E32" s="2">
        <f t="shared" si="1"/>
        <v>8.3375000000000004</v>
      </c>
      <c r="F32" s="2">
        <v>123</v>
      </c>
      <c r="G32" s="1">
        <v>1</v>
      </c>
      <c r="H32" s="1">
        <v>1</v>
      </c>
      <c r="I32" s="2">
        <f t="shared" si="3"/>
        <v>1</v>
      </c>
      <c r="J32" s="2">
        <f t="shared" si="2"/>
        <v>6.67</v>
      </c>
    </row>
    <row r="33" spans="1:10">
      <c r="A33" s="2">
        <v>24</v>
      </c>
      <c r="B33" s="1">
        <v>1.1000000000000001</v>
      </c>
      <c r="C33" s="1">
        <v>1</v>
      </c>
      <c r="D33" s="2">
        <f t="shared" si="0"/>
        <v>1.05</v>
      </c>
      <c r="E33" s="2">
        <f t="shared" si="1"/>
        <v>7.0034999999999998</v>
      </c>
      <c r="F33" s="2">
        <v>124</v>
      </c>
      <c r="G33" s="1">
        <v>1.3</v>
      </c>
      <c r="H33" s="1">
        <v>1.3</v>
      </c>
      <c r="I33" s="2">
        <f t="shared" si="3"/>
        <v>1.3</v>
      </c>
      <c r="J33" s="2">
        <f t="shared" si="2"/>
        <v>8.6709999999999994</v>
      </c>
    </row>
    <row r="34" spans="1:10">
      <c r="A34" s="2">
        <v>25</v>
      </c>
      <c r="B34" s="1">
        <v>1.1000000000000001</v>
      </c>
      <c r="C34" s="1">
        <v>1</v>
      </c>
      <c r="D34" s="2">
        <f t="shared" si="0"/>
        <v>1.05</v>
      </c>
      <c r="E34" s="2">
        <f t="shared" si="1"/>
        <v>7.0034999999999998</v>
      </c>
      <c r="F34" s="2">
        <v>125</v>
      </c>
      <c r="G34" s="1">
        <v>1.5</v>
      </c>
      <c r="H34" s="1">
        <v>1.5</v>
      </c>
      <c r="I34" s="2">
        <f t="shared" si="3"/>
        <v>1.5</v>
      </c>
      <c r="J34" s="2">
        <f t="shared" si="2"/>
        <v>10.004999999999999</v>
      </c>
    </row>
    <row r="35" spans="1:10">
      <c r="A35" s="2">
        <v>26</v>
      </c>
      <c r="B35" s="1">
        <v>1.3</v>
      </c>
      <c r="C35" s="1">
        <v>1</v>
      </c>
      <c r="D35" s="2">
        <f t="shared" si="0"/>
        <v>1.1499999999999999</v>
      </c>
      <c r="E35" s="2">
        <f t="shared" si="1"/>
        <v>7.6704999999999997</v>
      </c>
      <c r="F35" s="2">
        <v>126</v>
      </c>
      <c r="G35" s="1">
        <v>1.3</v>
      </c>
      <c r="H35" s="1">
        <v>1.3</v>
      </c>
      <c r="I35" s="2">
        <f t="shared" si="3"/>
        <v>1.3</v>
      </c>
      <c r="J35" s="2">
        <f t="shared" si="2"/>
        <v>8.6709999999999994</v>
      </c>
    </row>
    <row r="36" spans="1:10">
      <c r="A36" s="2">
        <v>27</v>
      </c>
      <c r="B36" s="1">
        <v>1.3</v>
      </c>
      <c r="C36" s="1">
        <v>1</v>
      </c>
      <c r="D36" s="2">
        <f t="shared" si="0"/>
        <v>1.1499999999999999</v>
      </c>
      <c r="E36" s="2">
        <f t="shared" si="1"/>
        <v>7.6704999999999997</v>
      </c>
      <c r="F36" s="2">
        <v>127</v>
      </c>
      <c r="G36" s="1">
        <v>1.5</v>
      </c>
      <c r="H36" s="1">
        <v>1.3</v>
      </c>
      <c r="I36" s="2">
        <f t="shared" si="3"/>
        <v>1.4</v>
      </c>
      <c r="J36" s="2">
        <f t="shared" si="2"/>
        <v>9.3379999999999992</v>
      </c>
    </row>
    <row r="37" spans="1:10">
      <c r="A37" s="2">
        <v>28</v>
      </c>
      <c r="B37" s="1">
        <v>1.4</v>
      </c>
      <c r="C37" s="1">
        <v>1</v>
      </c>
      <c r="D37" s="2">
        <f t="shared" si="0"/>
        <v>1.2</v>
      </c>
      <c r="E37" s="2">
        <f t="shared" si="1"/>
        <v>8.0039999999999996</v>
      </c>
      <c r="F37" s="2">
        <v>128</v>
      </c>
      <c r="G37" s="1">
        <v>1.5</v>
      </c>
      <c r="H37" s="1">
        <v>1.4</v>
      </c>
      <c r="I37" s="2">
        <f t="shared" si="3"/>
        <v>1.45</v>
      </c>
      <c r="J37" s="2">
        <f t="shared" si="2"/>
        <v>9.6715</v>
      </c>
    </row>
    <row r="38" spans="1:10">
      <c r="A38" s="2">
        <v>29</v>
      </c>
      <c r="B38" s="1">
        <v>1</v>
      </c>
      <c r="C38" s="1">
        <v>1</v>
      </c>
      <c r="D38" s="2">
        <f t="shared" si="0"/>
        <v>1</v>
      </c>
      <c r="E38" s="2">
        <f t="shared" si="1"/>
        <v>6.67</v>
      </c>
      <c r="F38" s="2">
        <v>129</v>
      </c>
      <c r="G38" s="1">
        <v>1.3</v>
      </c>
      <c r="H38" s="1">
        <v>1.2</v>
      </c>
      <c r="I38" s="2">
        <f t="shared" si="3"/>
        <v>1.25</v>
      </c>
      <c r="J38" s="2">
        <f t="shared" si="2"/>
        <v>8.3375000000000004</v>
      </c>
    </row>
    <row r="39" spans="1:10">
      <c r="A39" s="2">
        <v>30</v>
      </c>
      <c r="B39" s="1">
        <v>1.3</v>
      </c>
      <c r="C39" s="1">
        <v>1</v>
      </c>
      <c r="D39" s="2">
        <f t="shared" si="0"/>
        <v>1.1499999999999999</v>
      </c>
      <c r="E39" s="2">
        <f t="shared" si="1"/>
        <v>7.6704999999999997</v>
      </c>
      <c r="F39" s="2">
        <v>130</v>
      </c>
      <c r="G39" s="1">
        <v>1</v>
      </c>
      <c r="H39" s="1">
        <v>1</v>
      </c>
      <c r="I39" s="2">
        <f t="shared" si="3"/>
        <v>1</v>
      </c>
      <c r="J39" s="2">
        <f t="shared" si="2"/>
        <v>6.67</v>
      </c>
    </row>
    <row r="40" spans="1:10">
      <c r="A40" s="2">
        <v>31</v>
      </c>
      <c r="B40" s="1">
        <v>1.5</v>
      </c>
      <c r="C40" s="1">
        <v>1.1000000000000001</v>
      </c>
      <c r="D40" s="2">
        <f t="shared" si="0"/>
        <v>1.3</v>
      </c>
      <c r="E40" s="2">
        <f t="shared" si="1"/>
        <v>8.6709999999999994</v>
      </c>
      <c r="F40" s="2">
        <v>131</v>
      </c>
      <c r="G40" s="1">
        <v>1.1000000000000001</v>
      </c>
      <c r="H40" s="1">
        <v>1</v>
      </c>
      <c r="I40" s="2">
        <f t="shared" si="3"/>
        <v>1.05</v>
      </c>
      <c r="J40" s="2">
        <f t="shared" si="2"/>
        <v>7.0034999999999998</v>
      </c>
    </row>
    <row r="41" spans="1:10">
      <c r="A41" s="2">
        <v>32</v>
      </c>
      <c r="B41" s="1">
        <v>1</v>
      </c>
      <c r="C41" s="1">
        <v>1</v>
      </c>
      <c r="D41" s="2">
        <f t="shared" si="0"/>
        <v>1</v>
      </c>
      <c r="E41" s="2">
        <f t="shared" si="1"/>
        <v>6.67</v>
      </c>
      <c r="F41" s="2">
        <v>132</v>
      </c>
      <c r="G41" s="1">
        <v>1</v>
      </c>
      <c r="H41" s="1">
        <v>1</v>
      </c>
      <c r="I41" s="2">
        <f t="shared" si="3"/>
        <v>1</v>
      </c>
      <c r="J41" s="2">
        <f t="shared" si="2"/>
        <v>6.67</v>
      </c>
    </row>
    <row r="42" spans="1:10">
      <c r="A42" s="2">
        <v>33</v>
      </c>
      <c r="B42" s="1">
        <v>1.1000000000000001</v>
      </c>
      <c r="C42" s="1">
        <v>1.1000000000000001</v>
      </c>
      <c r="D42" s="2">
        <f t="shared" si="0"/>
        <v>1.1000000000000001</v>
      </c>
      <c r="E42" s="2">
        <f t="shared" si="1"/>
        <v>7.3370000000000006</v>
      </c>
      <c r="F42" s="2">
        <v>133</v>
      </c>
      <c r="G42" s="1">
        <v>1.1000000000000001</v>
      </c>
      <c r="H42" s="1">
        <v>1.1000000000000001</v>
      </c>
      <c r="I42" s="2">
        <f t="shared" si="3"/>
        <v>1.1000000000000001</v>
      </c>
      <c r="J42" s="2">
        <f t="shared" si="2"/>
        <v>7.3370000000000006</v>
      </c>
    </row>
    <row r="43" spans="1:10">
      <c r="A43" s="2">
        <v>34</v>
      </c>
      <c r="B43" s="1">
        <v>1.6</v>
      </c>
      <c r="C43" s="1">
        <v>1.4</v>
      </c>
      <c r="D43" s="2">
        <f t="shared" si="0"/>
        <v>1.5</v>
      </c>
      <c r="E43" s="2">
        <f t="shared" si="1"/>
        <v>10.004999999999999</v>
      </c>
      <c r="F43" s="2">
        <v>134</v>
      </c>
      <c r="G43" s="1">
        <v>1.4</v>
      </c>
      <c r="H43" s="1">
        <v>1.2</v>
      </c>
      <c r="I43" s="2">
        <f t="shared" si="3"/>
        <v>1.2999999999999998</v>
      </c>
      <c r="J43" s="2">
        <f t="shared" si="2"/>
        <v>8.6709999999999994</v>
      </c>
    </row>
    <row r="44" spans="1:10">
      <c r="A44" s="2">
        <v>35</v>
      </c>
      <c r="B44" s="1">
        <v>1.3</v>
      </c>
      <c r="C44" s="1">
        <v>1.3</v>
      </c>
      <c r="D44" s="2">
        <f t="shared" si="0"/>
        <v>1.3</v>
      </c>
      <c r="E44" s="2">
        <f t="shared" si="1"/>
        <v>8.6709999999999994</v>
      </c>
      <c r="F44" s="2">
        <v>135</v>
      </c>
      <c r="G44" s="1">
        <v>1.3</v>
      </c>
      <c r="H44" s="1">
        <v>1.1000000000000001</v>
      </c>
      <c r="I44" s="2">
        <f t="shared" si="3"/>
        <v>1.2000000000000002</v>
      </c>
      <c r="J44" s="2">
        <f t="shared" si="2"/>
        <v>8.0040000000000013</v>
      </c>
    </row>
    <row r="45" spans="1:10">
      <c r="A45" s="2">
        <v>36</v>
      </c>
      <c r="B45" s="1">
        <v>1.6</v>
      </c>
      <c r="C45" s="1">
        <v>1.6</v>
      </c>
      <c r="D45" s="2">
        <f t="shared" si="0"/>
        <v>1.6</v>
      </c>
      <c r="E45" s="2">
        <f t="shared" si="1"/>
        <v>10.672000000000001</v>
      </c>
      <c r="F45" s="2">
        <v>136</v>
      </c>
      <c r="G45" s="1">
        <v>1.6</v>
      </c>
      <c r="H45" s="1">
        <v>1.5</v>
      </c>
      <c r="I45" s="2">
        <f t="shared" si="3"/>
        <v>1.55</v>
      </c>
      <c r="J45" s="2">
        <f t="shared" si="2"/>
        <v>10.3385</v>
      </c>
    </row>
    <row r="46" spans="1:10">
      <c r="A46" s="2">
        <v>37</v>
      </c>
      <c r="B46" s="1">
        <v>1.6</v>
      </c>
      <c r="C46" s="1">
        <v>1.4</v>
      </c>
      <c r="D46" s="2">
        <f t="shared" si="0"/>
        <v>1.5</v>
      </c>
      <c r="E46" s="2">
        <f t="shared" si="1"/>
        <v>10.004999999999999</v>
      </c>
      <c r="F46" s="2">
        <v>137</v>
      </c>
      <c r="G46" s="1">
        <v>1.2</v>
      </c>
      <c r="H46" s="1">
        <v>1.1000000000000001</v>
      </c>
      <c r="I46" s="2">
        <f t="shared" si="3"/>
        <v>1.1499999999999999</v>
      </c>
      <c r="J46" s="2">
        <f t="shared" si="2"/>
        <v>7.6704999999999997</v>
      </c>
    </row>
    <row r="47" spans="1:10">
      <c r="A47" s="2">
        <v>38</v>
      </c>
      <c r="B47" s="1">
        <v>1.8</v>
      </c>
      <c r="C47" s="1">
        <v>1.4</v>
      </c>
      <c r="D47" s="2">
        <f t="shared" si="0"/>
        <v>1.6</v>
      </c>
      <c r="E47" s="2">
        <f t="shared" si="1"/>
        <v>10.672000000000001</v>
      </c>
      <c r="F47" s="2">
        <v>138</v>
      </c>
      <c r="G47" s="1">
        <v>1.2</v>
      </c>
      <c r="H47" s="1">
        <v>1.1000000000000001</v>
      </c>
      <c r="I47" s="2">
        <f t="shared" si="3"/>
        <v>1.1499999999999999</v>
      </c>
      <c r="J47" s="2">
        <f t="shared" si="2"/>
        <v>7.6704999999999997</v>
      </c>
    </row>
    <row r="48" spans="1:10">
      <c r="A48" s="2">
        <v>39</v>
      </c>
      <c r="B48" s="1">
        <v>2</v>
      </c>
      <c r="C48" s="1">
        <v>1.8</v>
      </c>
      <c r="D48" s="2">
        <f t="shared" si="0"/>
        <v>1.9</v>
      </c>
      <c r="E48" s="2">
        <f t="shared" si="1"/>
        <v>12.673</v>
      </c>
      <c r="F48" s="2">
        <v>139</v>
      </c>
      <c r="G48" s="1">
        <v>1.3</v>
      </c>
      <c r="H48" s="1">
        <v>1.3</v>
      </c>
      <c r="I48" s="2">
        <f t="shared" si="3"/>
        <v>1.3</v>
      </c>
      <c r="J48" s="2">
        <f t="shared" si="2"/>
        <v>8.6709999999999994</v>
      </c>
    </row>
    <row r="49" spans="1:10">
      <c r="A49" s="2">
        <v>40</v>
      </c>
      <c r="B49" s="1">
        <v>1.4</v>
      </c>
      <c r="C49" s="1">
        <v>1.4</v>
      </c>
      <c r="D49" s="2">
        <f t="shared" si="0"/>
        <v>1.4</v>
      </c>
      <c r="E49" s="2">
        <f t="shared" si="1"/>
        <v>9.3379999999999992</v>
      </c>
      <c r="F49" s="2">
        <v>140</v>
      </c>
      <c r="G49" s="1">
        <v>1.2</v>
      </c>
      <c r="H49" s="1">
        <v>1.2</v>
      </c>
      <c r="I49" s="2">
        <f t="shared" si="3"/>
        <v>1.2</v>
      </c>
      <c r="J49" s="2">
        <f t="shared" si="2"/>
        <v>8.0039999999999996</v>
      </c>
    </row>
    <row r="50" spans="1:10">
      <c r="A50" s="2">
        <v>41</v>
      </c>
      <c r="B50" s="1">
        <v>1.9</v>
      </c>
      <c r="C50" s="1">
        <v>1.7</v>
      </c>
      <c r="D50" s="2">
        <f t="shared" si="0"/>
        <v>1.7999999999999998</v>
      </c>
      <c r="E50" s="2">
        <f t="shared" si="1"/>
        <v>12.005999999999998</v>
      </c>
      <c r="F50" s="2">
        <v>141</v>
      </c>
      <c r="G50" s="1">
        <v>1.2</v>
      </c>
      <c r="H50" s="1">
        <v>1.1000000000000001</v>
      </c>
      <c r="I50" s="2">
        <f t="shared" si="3"/>
        <v>1.1499999999999999</v>
      </c>
      <c r="J50" s="2">
        <f t="shared" si="2"/>
        <v>7.6704999999999997</v>
      </c>
    </row>
    <row r="51" spans="1:10">
      <c r="A51" s="2">
        <v>42</v>
      </c>
      <c r="B51" s="1">
        <v>2</v>
      </c>
      <c r="C51" s="1">
        <v>1.9</v>
      </c>
      <c r="D51" s="2">
        <f t="shared" si="0"/>
        <v>1.95</v>
      </c>
      <c r="E51" s="2">
        <f t="shared" si="1"/>
        <v>13.006499999999999</v>
      </c>
      <c r="F51" s="2">
        <v>142</v>
      </c>
      <c r="G51" s="1">
        <v>1.7</v>
      </c>
      <c r="H51" s="1">
        <v>1</v>
      </c>
      <c r="I51" s="2">
        <f t="shared" si="3"/>
        <v>1.35</v>
      </c>
      <c r="J51" s="2">
        <f t="shared" si="2"/>
        <v>9.0045000000000002</v>
      </c>
    </row>
    <row r="52" spans="1:10">
      <c r="A52" s="2">
        <v>43</v>
      </c>
      <c r="B52" s="1">
        <v>1.5</v>
      </c>
      <c r="C52" s="1">
        <v>1.5</v>
      </c>
      <c r="D52" s="2">
        <f t="shared" si="0"/>
        <v>1.5</v>
      </c>
      <c r="E52" s="2">
        <f t="shared" si="1"/>
        <v>10.004999999999999</v>
      </c>
      <c r="F52" s="2">
        <v>143</v>
      </c>
      <c r="G52" s="1">
        <v>1.5</v>
      </c>
      <c r="H52" s="1">
        <v>1.3</v>
      </c>
      <c r="I52" s="2">
        <f t="shared" si="3"/>
        <v>1.4</v>
      </c>
      <c r="J52" s="2">
        <f t="shared" si="2"/>
        <v>9.3379999999999992</v>
      </c>
    </row>
    <row r="53" spans="1:10">
      <c r="A53" s="2">
        <v>44</v>
      </c>
      <c r="B53" s="1">
        <v>1.66</v>
      </c>
      <c r="C53" s="1">
        <v>1.4</v>
      </c>
      <c r="D53" s="2">
        <f t="shared" si="0"/>
        <v>1.5299999999999998</v>
      </c>
      <c r="E53" s="2">
        <f t="shared" si="1"/>
        <v>10.205099999999998</v>
      </c>
      <c r="F53" s="2">
        <v>144</v>
      </c>
      <c r="G53" s="1">
        <v>1.3</v>
      </c>
      <c r="H53" s="1">
        <v>1.2</v>
      </c>
      <c r="I53" s="2">
        <f t="shared" si="3"/>
        <v>1.25</v>
      </c>
      <c r="J53" s="2">
        <f t="shared" si="2"/>
        <v>8.3375000000000004</v>
      </c>
    </row>
    <row r="54" spans="1:10">
      <c r="A54" s="2">
        <v>45</v>
      </c>
      <c r="B54" s="1">
        <v>2</v>
      </c>
      <c r="C54" s="1">
        <v>2</v>
      </c>
      <c r="D54" s="2">
        <f t="shared" si="0"/>
        <v>2</v>
      </c>
      <c r="E54" s="2">
        <f t="shared" si="1"/>
        <v>13.34</v>
      </c>
      <c r="F54" s="2">
        <v>145</v>
      </c>
      <c r="G54" s="1">
        <v>1.3</v>
      </c>
      <c r="H54" s="1">
        <v>1.1000000000000001</v>
      </c>
      <c r="I54" s="2">
        <f t="shared" si="3"/>
        <v>1.2000000000000002</v>
      </c>
      <c r="J54" s="2">
        <f t="shared" si="2"/>
        <v>8.0040000000000013</v>
      </c>
    </row>
    <row r="55" spans="1:10">
      <c r="A55" s="2">
        <v>46</v>
      </c>
      <c r="B55" s="1">
        <v>1.4</v>
      </c>
      <c r="C55" s="1">
        <v>1.4</v>
      </c>
      <c r="D55" s="2">
        <f t="shared" si="0"/>
        <v>1.4</v>
      </c>
      <c r="E55" s="2">
        <f t="shared" si="1"/>
        <v>9.3379999999999992</v>
      </c>
      <c r="F55" s="2">
        <v>146</v>
      </c>
      <c r="G55" s="1">
        <v>1.7</v>
      </c>
      <c r="H55" s="1">
        <v>1.6</v>
      </c>
      <c r="I55" s="2">
        <f t="shared" si="3"/>
        <v>1.65</v>
      </c>
      <c r="J55" s="2">
        <f t="shared" si="2"/>
        <v>11.0055</v>
      </c>
    </row>
    <row r="56" spans="1:10">
      <c r="A56" s="2">
        <v>47</v>
      </c>
      <c r="B56" s="1">
        <v>1.9</v>
      </c>
      <c r="C56" s="1">
        <v>1.7</v>
      </c>
      <c r="D56" s="2">
        <f t="shared" si="0"/>
        <v>1.7999999999999998</v>
      </c>
      <c r="E56" s="2">
        <f t="shared" si="1"/>
        <v>12.005999999999998</v>
      </c>
      <c r="F56" s="2">
        <v>147</v>
      </c>
      <c r="G56" s="1">
        <v>1.4</v>
      </c>
      <c r="H56" s="1">
        <v>1.2</v>
      </c>
      <c r="I56" s="2">
        <f t="shared" si="3"/>
        <v>1.2999999999999998</v>
      </c>
      <c r="J56" s="2">
        <f t="shared" si="2"/>
        <v>8.6709999999999994</v>
      </c>
    </row>
    <row r="57" spans="1:10">
      <c r="A57" s="2">
        <v>48</v>
      </c>
      <c r="B57" s="1">
        <v>1.2</v>
      </c>
      <c r="C57" s="1">
        <v>1.1000000000000001</v>
      </c>
      <c r="D57" s="2">
        <f t="shared" si="0"/>
        <v>1.1499999999999999</v>
      </c>
      <c r="E57" s="2">
        <f t="shared" si="1"/>
        <v>7.6704999999999997</v>
      </c>
      <c r="F57" s="2">
        <v>148</v>
      </c>
      <c r="G57" s="1">
        <v>1.1000000000000001</v>
      </c>
      <c r="H57" s="1">
        <v>1</v>
      </c>
      <c r="I57" s="2">
        <f t="shared" si="3"/>
        <v>1.05</v>
      </c>
      <c r="J57" s="2">
        <f t="shared" si="2"/>
        <v>7.0034999999999998</v>
      </c>
    </row>
    <row r="58" spans="1:10">
      <c r="A58" s="2">
        <v>49</v>
      </c>
      <c r="B58" s="1">
        <v>2</v>
      </c>
      <c r="C58" s="1">
        <v>2</v>
      </c>
      <c r="D58" s="2">
        <f t="shared" si="0"/>
        <v>2</v>
      </c>
      <c r="E58" s="2">
        <f t="shared" si="1"/>
        <v>13.34</v>
      </c>
      <c r="F58" s="2">
        <v>149</v>
      </c>
      <c r="G58" s="1">
        <v>1.1000000000000001</v>
      </c>
      <c r="H58" s="1">
        <v>1</v>
      </c>
      <c r="I58" s="2">
        <f t="shared" si="3"/>
        <v>1.05</v>
      </c>
      <c r="J58" s="2">
        <f t="shared" si="2"/>
        <v>7.0034999999999998</v>
      </c>
    </row>
    <row r="59" spans="1:10">
      <c r="A59" s="2">
        <v>50</v>
      </c>
      <c r="B59" s="1">
        <v>2</v>
      </c>
      <c r="C59" s="1">
        <v>2</v>
      </c>
      <c r="D59" s="2">
        <f t="shared" si="0"/>
        <v>2</v>
      </c>
      <c r="E59" s="2">
        <f t="shared" si="1"/>
        <v>13.34</v>
      </c>
      <c r="F59" s="2">
        <v>150</v>
      </c>
      <c r="G59" s="1">
        <v>1</v>
      </c>
      <c r="H59" s="1">
        <v>1</v>
      </c>
      <c r="I59" s="2">
        <f t="shared" si="3"/>
        <v>1</v>
      </c>
      <c r="J59" s="2">
        <f t="shared" si="2"/>
        <v>6.67</v>
      </c>
    </row>
    <row r="60" spans="1:10">
      <c r="A60" s="2">
        <v>51</v>
      </c>
      <c r="B60" s="1">
        <v>1.5</v>
      </c>
      <c r="C60" s="1">
        <v>1.1000000000000001</v>
      </c>
      <c r="D60" s="2">
        <f t="shared" si="0"/>
        <v>1.3</v>
      </c>
      <c r="E60" s="2">
        <f t="shared" si="1"/>
        <v>8.6709999999999994</v>
      </c>
      <c r="F60" s="2">
        <v>151</v>
      </c>
      <c r="G60" s="1">
        <v>1.5</v>
      </c>
      <c r="H60" s="1">
        <v>1.5</v>
      </c>
      <c r="I60" s="2">
        <f t="shared" si="3"/>
        <v>1.5</v>
      </c>
      <c r="J60" s="2">
        <f t="shared" si="2"/>
        <v>10.004999999999999</v>
      </c>
    </row>
    <row r="61" spans="1:10">
      <c r="A61" s="2">
        <v>52</v>
      </c>
      <c r="B61" s="1">
        <v>1.9</v>
      </c>
      <c r="C61" s="1">
        <v>1.9</v>
      </c>
      <c r="D61" s="2">
        <f t="shared" si="0"/>
        <v>1.9</v>
      </c>
      <c r="E61" s="2">
        <f t="shared" si="1"/>
        <v>12.673</v>
      </c>
      <c r="F61" s="2">
        <v>152</v>
      </c>
      <c r="G61" s="1">
        <v>1.1000000000000001</v>
      </c>
      <c r="H61" s="1">
        <v>1.1000000000000001</v>
      </c>
      <c r="I61" s="2">
        <f t="shared" si="3"/>
        <v>1.1000000000000001</v>
      </c>
      <c r="J61" s="2">
        <f t="shared" si="2"/>
        <v>7.3370000000000006</v>
      </c>
    </row>
    <row r="62" spans="1:10">
      <c r="A62" s="2">
        <v>53</v>
      </c>
      <c r="B62" s="1">
        <v>1.5</v>
      </c>
      <c r="C62" s="1">
        <v>1.4</v>
      </c>
      <c r="D62" s="2">
        <f t="shared" si="0"/>
        <v>1.45</v>
      </c>
      <c r="E62" s="2">
        <f t="shared" si="1"/>
        <v>9.6715</v>
      </c>
      <c r="F62" s="2">
        <v>153</v>
      </c>
      <c r="G62" s="1">
        <v>1.5</v>
      </c>
      <c r="H62" s="1">
        <v>1</v>
      </c>
      <c r="I62" s="2">
        <f t="shared" si="3"/>
        <v>1.25</v>
      </c>
      <c r="J62" s="2">
        <f t="shared" si="2"/>
        <v>8.3375000000000004</v>
      </c>
    </row>
    <row r="63" spans="1:10">
      <c r="A63" s="2">
        <v>54</v>
      </c>
      <c r="B63" s="1">
        <v>2</v>
      </c>
      <c r="C63" s="1">
        <v>2</v>
      </c>
      <c r="D63" s="2">
        <f t="shared" si="0"/>
        <v>2</v>
      </c>
      <c r="E63" s="2">
        <f t="shared" si="1"/>
        <v>13.34</v>
      </c>
      <c r="F63" s="2">
        <v>154</v>
      </c>
      <c r="G63" s="1">
        <v>1.3</v>
      </c>
      <c r="H63" s="1">
        <v>1</v>
      </c>
      <c r="I63" s="2">
        <f t="shared" si="3"/>
        <v>1.1499999999999999</v>
      </c>
      <c r="J63" s="2">
        <f t="shared" si="2"/>
        <v>7.6704999999999997</v>
      </c>
    </row>
    <row r="64" spans="1:10">
      <c r="A64" s="2">
        <v>55</v>
      </c>
      <c r="B64" s="1">
        <v>1.9</v>
      </c>
      <c r="C64" s="1">
        <v>1.5</v>
      </c>
      <c r="D64" s="2">
        <f t="shared" si="0"/>
        <v>1.7</v>
      </c>
      <c r="E64" s="2">
        <f t="shared" si="1"/>
        <v>11.339</v>
      </c>
      <c r="F64" s="2">
        <v>155</v>
      </c>
      <c r="G64" s="1">
        <v>1.2</v>
      </c>
      <c r="H64" s="1">
        <v>1.1000000000000001</v>
      </c>
      <c r="I64" s="2">
        <f t="shared" si="3"/>
        <v>1.1499999999999999</v>
      </c>
      <c r="J64" s="2">
        <f t="shared" si="2"/>
        <v>7.6704999999999997</v>
      </c>
    </row>
    <row r="65" spans="1:10">
      <c r="A65" s="2">
        <v>56</v>
      </c>
      <c r="B65" s="1">
        <v>2</v>
      </c>
      <c r="C65" s="1">
        <v>2</v>
      </c>
      <c r="D65" s="2">
        <f t="shared" si="0"/>
        <v>2</v>
      </c>
      <c r="E65" s="2">
        <f t="shared" si="1"/>
        <v>13.34</v>
      </c>
      <c r="F65" s="2">
        <v>156</v>
      </c>
      <c r="G65" s="1">
        <v>1.1000000000000001</v>
      </c>
      <c r="H65" s="1">
        <v>1.1000000000000001</v>
      </c>
      <c r="I65" s="2">
        <f t="shared" si="3"/>
        <v>1.1000000000000001</v>
      </c>
      <c r="J65" s="2">
        <f t="shared" si="2"/>
        <v>7.3370000000000006</v>
      </c>
    </row>
    <row r="66" spans="1:10">
      <c r="A66" s="2">
        <v>57</v>
      </c>
      <c r="B66" s="1">
        <v>1.8</v>
      </c>
      <c r="C66" s="1">
        <v>1.1000000000000001</v>
      </c>
      <c r="D66" s="2">
        <f t="shared" si="0"/>
        <v>1.4500000000000002</v>
      </c>
      <c r="E66" s="2">
        <f t="shared" si="1"/>
        <v>9.6715000000000018</v>
      </c>
      <c r="F66" s="2">
        <v>157</v>
      </c>
      <c r="G66" s="1">
        <v>1.1000000000000001</v>
      </c>
      <c r="H66" s="1">
        <v>1.1000000000000001</v>
      </c>
      <c r="I66" s="2">
        <f t="shared" si="3"/>
        <v>1.1000000000000001</v>
      </c>
      <c r="J66" s="2">
        <f t="shared" si="2"/>
        <v>7.3370000000000006</v>
      </c>
    </row>
    <row r="67" spans="1:10">
      <c r="A67" s="2">
        <v>58</v>
      </c>
      <c r="B67" s="1">
        <v>1.9</v>
      </c>
      <c r="C67" s="1">
        <v>1.9</v>
      </c>
      <c r="D67" s="2">
        <f t="shared" si="0"/>
        <v>1.9</v>
      </c>
      <c r="E67" s="2">
        <f t="shared" si="1"/>
        <v>12.673</v>
      </c>
      <c r="F67" s="2">
        <v>158</v>
      </c>
      <c r="G67" s="1">
        <v>1.2</v>
      </c>
      <c r="H67" s="1">
        <v>1</v>
      </c>
      <c r="I67" s="2">
        <f t="shared" si="3"/>
        <v>1.1000000000000001</v>
      </c>
      <c r="J67" s="2">
        <f t="shared" si="2"/>
        <v>7.3370000000000006</v>
      </c>
    </row>
    <row r="68" spans="1:10">
      <c r="A68" s="2">
        <v>59</v>
      </c>
      <c r="B68" s="1">
        <v>1.8</v>
      </c>
      <c r="C68" s="1">
        <v>1.6</v>
      </c>
      <c r="D68" s="2">
        <f t="shared" si="0"/>
        <v>1.7000000000000002</v>
      </c>
      <c r="E68" s="2">
        <f t="shared" si="1"/>
        <v>11.339</v>
      </c>
      <c r="F68" s="2">
        <v>159</v>
      </c>
      <c r="G68" s="1">
        <v>1.2</v>
      </c>
      <c r="H68" s="1">
        <v>1.2</v>
      </c>
      <c r="I68" s="2">
        <f t="shared" si="3"/>
        <v>1.2</v>
      </c>
      <c r="J68" s="2">
        <f t="shared" si="2"/>
        <v>8.0039999999999996</v>
      </c>
    </row>
    <row r="69" spans="1:10">
      <c r="A69" s="2">
        <v>60</v>
      </c>
      <c r="B69" s="1">
        <v>1.7</v>
      </c>
      <c r="C69" s="1">
        <v>1.3</v>
      </c>
      <c r="D69" s="2">
        <f t="shared" si="0"/>
        <v>1.5</v>
      </c>
      <c r="E69" s="2">
        <f t="shared" si="1"/>
        <v>10.004999999999999</v>
      </c>
      <c r="F69" s="2">
        <v>160</v>
      </c>
      <c r="G69" s="1">
        <v>1</v>
      </c>
      <c r="H69" s="1">
        <v>0.9</v>
      </c>
      <c r="I69" s="2">
        <f t="shared" si="3"/>
        <v>0.95</v>
      </c>
      <c r="J69" s="2">
        <f t="shared" si="2"/>
        <v>6.3365</v>
      </c>
    </row>
    <row r="70" spans="1:10">
      <c r="A70" s="2">
        <v>61</v>
      </c>
      <c r="B70" s="1">
        <v>1.3</v>
      </c>
      <c r="C70" s="1">
        <v>1.2</v>
      </c>
      <c r="D70" s="2">
        <f t="shared" si="0"/>
        <v>1.25</v>
      </c>
      <c r="E70" s="2">
        <f t="shared" si="1"/>
        <v>8.3375000000000004</v>
      </c>
      <c r="F70" s="2">
        <v>161</v>
      </c>
      <c r="G70" s="1">
        <v>1.3</v>
      </c>
      <c r="H70" s="1">
        <v>1.1000000000000001</v>
      </c>
      <c r="I70" s="2">
        <f t="shared" si="3"/>
        <v>1.2000000000000002</v>
      </c>
      <c r="J70" s="2">
        <f t="shared" si="2"/>
        <v>8.0040000000000013</v>
      </c>
    </row>
    <row r="71" spans="1:10">
      <c r="A71" s="2">
        <v>62</v>
      </c>
      <c r="B71" s="1">
        <v>1.5</v>
      </c>
      <c r="C71" s="1">
        <v>1.4</v>
      </c>
      <c r="D71" s="2">
        <f t="shared" si="0"/>
        <v>1.45</v>
      </c>
      <c r="E71" s="2">
        <f t="shared" si="1"/>
        <v>9.6715</v>
      </c>
      <c r="F71" s="2">
        <v>162</v>
      </c>
      <c r="G71" s="1">
        <v>2</v>
      </c>
      <c r="H71" s="1">
        <v>1.2</v>
      </c>
      <c r="I71" s="2">
        <f t="shared" si="3"/>
        <v>1.6</v>
      </c>
      <c r="J71" s="2">
        <f t="shared" si="2"/>
        <v>10.672000000000001</v>
      </c>
    </row>
    <row r="72" spans="1:10">
      <c r="A72" s="2">
        <v>63</v>
      </c>
      <c r="B72" s="1">
        <v>1.1000000000000001</v>
      </c>
      <c r="C72" s="1">
        <v>1.1000000000000001</v>
      </c>
      <c r="D72" s="2">
        <f t="shared" si="0"/>
        <v>1.1000000000000001</v>
      </c>
      <c r="E72" s="2">
        <f t="shared" si="1"/>
        <v>7.3370000000000006</v>
      </c>
      <c r="F72" s="2">
        <v>163</v>
      </c>
      <c r="G72" s="1">
        <v>1.9</v>
      </c>
      <c r="H72" s="1">
        <v>1.7</v>
      </c>
      <c r="I72" s="2">
        <f t="shared" si="3"/>
        <v>1.7999999999999998</v>
      </c>
      <c r="J72" s="2">
        <f t="shared" si="2"/>
        <v>12.005999999999998</v>
      </c>
    </row>
    <row r="73" spans="1:10">
      <c r="A73" s="2">
        <v>64</v>
      </c>
      <c r="B73" s="1">
        <v>1</v>
      </c>
      <c r="C73" s="1">
        <v>1</v>
      </c>
      <c r="D73" s="2">
        <f t="shared" si="0"/>
        <v>1</v>
      </c>
      <c r="E73" s="2">
        <f t="shared" si="1"/>
        <v>6.67</v>
      </c>
      <c r="F73" s="2">
        <v>164</v>
      </c>
      <c r="G73" s="1">
        <v>1.5</v>
      </c>
      <c r="H73" s="1">
        <v>1.5</v>
      </c>
      <c r="I73" s="2">
        <f t="shared" si="3"/>
        <v>1.5</v>
      </c>
      <c r="J73" s="2">
        <f t="shared" si="2"/>
        <v>10.004999999999999</v>
      </c>
    </row>
    <row r="74" spans="1:10">
      <c r="A74" s="2">
        <v>65</v>
      </c>
      <c r="B74" s="1">
        <v>0.9</v>
      </c>
      <c r="C74" s="1">
        <v>0.8</v>
      </c>
      <c r="D74" s="2">
        <f t="shared" si="0"/>
        <v>0.85000000000000009</v>
      </c>
      <c r="E74" s="2">
        <f t="shared" si="1"/>
        <v>5.6695000000000002</v>
      </c>
      <c r="F74" s="2">
        <v>165</v>
      </c>
      <c r="G74" s="1">
        <v>1.4</v>
      </c>
      <c r="H74" s="1">
        <v>1.1000000000000001</v>
      </c>
      <c r="I74" s="2">
        <f t="shared" si="3"/>
        <v>1.25</v>
      </c>
      <c r="J74" s="2">
        <f t="shared" si="2"/>
        <v>8.3375000000000004</v>
      </c>
    </row>
    <row r="75" spans="1:10">
      <c r="A75" s="2">
        <v>66</v>
      </c>
      <c r="B75" s="1">
        <v>1.1000000000000001</v>
      </c>
      <c r="C75" s="1">
        <v>1.1000000000000001</v>
      </c>
      <c r="D75" s="2">
        <f t="shared" ref="D75:D109" si="4">(B75+C75)/2</f>
        <v>1.1000000000000001</v>
      </c>
      <c r="E75" s="2">
        <f t="shared" ref="E75:E109" si="5">D75*6.67</f>
        <v>7.3370000000000006</v>
      </c>
      <c r="F75" s="2">
        <v>166</v>
      </c>
      <c r="G75" s="1">
        <v>1.8</v>
      </c>
      <c r="H75" s="1">
        <v>1.7</v>
      </c>
      <c r="I75" s="2">
        <f t="shared" ref="I75:I109" si="6">(G75+H75)/2</f>
        <v>1.75</v>
      </c>
      <c r="J75" s="2">
        <f t="shared" ref="J75:J109" si="7">I75*6.67</f>
        <v>11.672499999999999</v>
      </c>
    </row>
    <row r="76" spans="1:10">
      <c r="A76" s="2">
        <v>67</v>
      </c>
      <c r="B76" s="1">
        <v>1.1000000000000001</v>
      </c>
      <c r="C76" s="1">
        <v>1.1000000000000001</v>
      </c>
      <c r="D76" s="2">
        <f t="shared" si="4"/>
        <v>1.1000000000000001</v>
      </c>
      <c r="E76" s="2">
        <f t="shared" si="5"/>
        <v>7.3370000000000006</v>
      </c>
      <c r="F76" s="2">
        <v>167</v>
      </c>
      <c r="G76" s="1">
        <v>1.7</v>
      </c>
      <c r="H76" s="1">
        <v>1.7</v>
      </c>
      <c r="I76" s="2">
        <f t="shared" si="6"/>
        <v>1.7</v>
      </c>
      <c r="J76" s="2">
        <f t="shared" si="7"/>
        <v>11.339</v>
      </c>
    </row>
    <row r="77" spans="1:10">
      <c r="A77" s="2">
        <v>68</v>
      </c>
      <c r="B77" s="1">
        <v>1.1000000000000001</v>
      </c>
      <c r="C77" s="1">
        <v>1.1000000000000001</v>
      </c>
      <c r="D77" s="2">
        <f t="shared" si="4"/>
        <v>1.1000000000000001</v>
      </c>
      <c r="E77" s="2">
        <f t="shared" si="5"/>
        <v>7.3370000000000006</v>
      </c>
      <c r="F77" s="2">
        <v>168</v>
      </c>
      <c r="G77" s="1">
        <v>2</v>
      </c>
      <c r="H77" s="1">
        <v>1</v>
      </c>
      <c r="I77" s="2">
        <f t="shared" si="6"/>
        <v>1.5</v>
      </c>
      <c r="J77" s="2">
        <f t="shared" si="7"/>
        <v>10.004999999999999</v>
      </c>
    </row>
    <row r="78" spans="1:10">
      <c r="A78" s="2">
        <v>69</v>
      </c>
      <c r="B78" s="1">
        <v>1</v>
      </c>
      <c r="C78" s="1">
        <v>1</v>
      </c>
      <c r="D78" s="2">
        <f t="shared" si="4"/>
        <v>1</v>
      </c>
      <c r="E78" s="2">
        <f t="shared" si="5"/>
        <v>6.67</v>
      </c>
      <c r="F78" s="2">
        <v>169</v>
      </c>
      <c r="G78" s="1">
        <v>2</v>
      </c>
      <c r="H78" s="1">
        <v>1.9</v>
      </c>
      <c r="I78" s="2">
        <f t="shared" si="6"/>
        <v>1.95</v>
      </c>
      <c r="J78" s="2">
        <f t="shared" si="7"/>
        <v>13.006499999999999</v>
      </c>
    </row>
    <row r="79" spans="1:10">
      <c r="A79" s="2">
        <v>70</v>
      </c>
      <c r="B79" s="1">
        <v>1.3</v>
      </c>
      <c r="C79" s="1">
        <v>1.3</v>
      </c>
      <c r="D79" s="2">
        <f t="shared" si="4"/>
        <v>1.3</v>
      </c>
      <c r="E79" s="2">
        <f t="shared" si="5"/>
        <v>8.6709999999999994</v>
      </c>
      <c r="F79" s="2">
        <v>170</v>
      </c>
      <c r="G79" s="1">
        <v>1.6</v>
      </c>
      <c r="H79" s="1">
        <v>1.4</v>
      </c>
      <c r="I79" s="2">
        <f t="shared" si="6"/>
        <v>1.5</v>
      </c>
      <c r="J79" s="2">
        <f t="shared" si="7"/>
        <v>10.004999999999999</v>
      </c>
    </row>
    <row r="80" spans="1:10">
      <c r="A80" s="2">
        <v>71</v>
      </c>
      <c r="B80" s="1">
        <v>1.1000000000000001</v>
      </c>
      <c r="C80" s="1">
        <v>1</v>
      </c>
      <c r="D80" s="2">
        <f t="shared" si="4"/>
        <v>1.05</v>
      </c>
      <c r="E80" s="2">
        <f t="shared" si="5"/>
        <v>7.0034999999999998</v>
      </c>
      <c r="F80" s="2">
        <v>171</v>
      </c>
      <c r="G80" s="1">
        <v>1.9</v>
      </c>
      <c r="H80" s="1">
        <v>1.8</v>
      </c>
      <c r="I80" s="2">
        <f t="shared" si="6"/>
        <v>1.85</v>
      </c>
      <c r="J80" s="2">
        <f t="shared" si="7"/>
        <v>12.339500000000001</v>
      </c>
    </row>
    <row r="81" spans="1:10">
      <c r="A81" s="2">
        <v>72</v>
      </c>
      <c r="B81" s="1">
        <v>1.2</v>
      </c>
      <c r="C81" s="1">
        <v>1.1000000000000001</v>
      </c>
      <c r="D81" s="2">
        <f t="shared" si="4"/>
        <v>1.1499999999999999</v>
      </c>
      <c r="E81" s="2">
        <f t="shared" si="5"/>
        <v>7.6704999999999997</v>
      </c>
      <c r="F81" s="2">
        <v>172</v>
      </c>
      <c r="G81" s="1">
        <v>1.8</v>
      </c>
      <c r="H81" s="1">
        <v>1.3</v>
      </c>
      <c r="I81" s="2">
        <f t="shared" si="6"/>
        <v>1.55</v>
      </c>
      <c r="J81" s="2">
        <f t="shared" si="7"/>
        <v>10.3385</v>
      </c>
    </row>
    <row r="82" spans="1:10">
      <c r="A82" s="2">
        <v>73</v>
      </c>
      <c r="B82" s="1">
        <v>1.7</v>
      </c>
      <c r="C82" s="1">
        <v>1.2</v>
      </c>
      <c r="D82" s="2">
        <f t="shared" si="4"/>
        <v>1.45</v>
      </c>
      <c r="E82" s="2">
        <f t="shared" si="5"/>
        <v>9.6715</v>
      </c>
      <c r="F82" s="2">
        <v>173</v>
      </c>
      <c r="G82" s="1">
        <v>1.8</v>
      </c>
      <c r="H82" s="1">
        <v>1</v>
      </c>
      <c r="I82" s="2">
        <f t="shared" si="6"/>
        <v>1.4</v>
      </c>
      <c r="J82" s="2">
        <f t="shared" si="7"/>
        <v>9.3379999999999992</v>
      </c>
    </row>
    <row r="83" spans="1:10">
      <c r="A83" s="2">
        <v>74</v>
      </c>
      <c r="B83" s="1">
        <v>1.2</v>
      </c>
      <c r="C83" s="1">
        <v>1</v>
      </c>
      <c r="D83" s="2">
        <f t="shared" si="4"/>
        <v>1.1000000000000001</v>
      </c>
      <c r="E83" s="2">
        <f t="shared" si="5"/>
        <v>7.3370000000000006</v>
      </c>
      <c r="F83" s="2">
        <v>174</v>
      </c>
      <c r="G83" s="1">
        <v>1.8</v>
      </c>
      <c r="H83" s="1">
        <v>1.2</v>
      </c>
      <c r="I83" s="2">
        <f t="shared" si="6"/>
        <v>1.5</v>
      </c>
      <c r="J83" s="2">
        <f t="shared" si="7"/>
        <v>10.004999999999999</v>
      </c>
    </row>
    <row r="84" spans="1:10">
      <c r="A84" s="2">
        <v>75</v>
      </c>
      <c r="B84" s="1">
        <v>1</v>
      </c>
      <c r="C84" s="1">
        <v>1</v>
      </c>
      <c r="D84" s="2">
        <f t="shared" si="4"/>
        <v>1</v>
      </c>
      <c r="E84" s="2">
        <f t="shared" si="5"/>
        <v>6.67</v>
      </c>
      <c r="F84" s="2">
        <v>175</v>
      </c>
      <c r="G84" s="1">
        <v>1.2</v>
      </c>
      <c r="H84" s="1">
        <v>1.1000000000000001</v>
      </c>
      <c r="I84" s="2">
        <f t="shared" si="6"/>
        <v>1.1499999999999999</v>
      </c>
      <c r="J84" s="2">
        <f t="shared" si="7"/>
        <v>7.6704999999999997</v>
      </c>
    </row>
    <row r="85" spans="1:10">
      <c r="A85" s="2">
        <v>76</v>
      </c>
      <c r="B85" s="1">
        <v>1.9</v>
      </c>
      <c r="C85" s="1">
        <v>1.9</v>
      </c>
      <c r="D85" s="2">
        <f t="shared" si="4"/>
        <v>1.9</v>
      </c>
      <c r="E85" s="2">
        <f t="shared" si="5"/>
        <v>12.673</v>
      </c>
      <c r="F85" s="2">
        <v>176</v>
      </c>
      <c r="G85" s="1">
        <v>1.1000000000000001</v>
      </c>
      <c r="H85" s="1">
        <v>1.1000000000000001</v>
      </c>
      <c r="I85" s="2">
        <f t="shared" si="6"/>
        <v>1.1000000000000001</v>
      </c>
      <c r="J85" s="2">
        <f t="shared" si="7"/>
        <v>7.3370000000000006</v>
      </c>
    </row>
    <row r="86" spans="1:10">
      <c r="A86" s="2">
        <v>77</v>
      </c>
      <c r="B86" s="1">
        <v>1.3</v>
      </c>
      <c r="C86" s="1">
        <v>1</v>
      </c>
      <c r="D86" s="2">
        <f t="shared" si="4"/>
        <v>1.1499999999999999</v>
      </c>
      <c r="E86" s="2">
        <f t="shared" si="5"/>
        <v>7.6704999999999997</v>
      </c>
      <c r="F86" s="2">
        <v>177</v>
      </c>
      <c r="G86" s="1">
        <v>1.2</v>
      </c>
      <c r="H86" s="1">
        <v>1.2</v>
      </c>
      <c r="I86" s="2">
        <f t="shared" si="6"/>
        <v>1.2</v>
      </c>
      <c r="J86" s="2">
        <f t="shared" si="7"/>
        <v>8.0039999999999996</v>
      </c>
    </row>
    <row r="87" spans="1:10">
      <c r="A87" s="2">
        <v>78</v>
      </c>
      <c r="B87" s="1">
        <v>1.2</v>
      </c>
      <c r="C87" s="1">
        <v>1</v>
      </c>
      <c r="D87" s="2">
        <f t="shared" si="4"/>
        <v>1.1000000000000001</v>
      </c>
      <c r="E87" s="2">
        <f t="shared" si="5"/>
        <v>7.3370000000000006</v>
      </c>
      <c r="F87" s="2">
        <v>178</v>
      </c>
      <c r="G87" s="1">
        <v>1.4</v>
      </c>
      <c r="H87" s="1">
        <v>1.2</v>
      </c>
      <c r="I87" s="2">
        <f t="shared" si="6"/>
        <v>1.2999999999999998</v>
      </c>
      <c r="J87" s="2">
        <f t="shared" si="7"/>
        <v>8.6709999999999994</v>
      </c>
    </row>
    <row r="88" spans="1:10">
      <c r="A88" s="2">
        <v>79</v>
      </c>
      <c r="B88" s="1">
        <v>1.2</v>
      </c>
      <c r="C88" s="1">
        <v>1.2</v>
      </c>
      <c r="D88" s="2">
        <f t="shared" si="4"/>
        <v>1.2</v>
      </c>
      <c r="E88" s="2">
        <f t="shared" si="5"/>
        <v>8.0039999999999996</v>
      </c>
      <c r="F88" s="2">
        <v>179</v>
      </c>
      <c r="G88" s="1">
        <v>1.1000000000000001</v>
      </c>
      <c r="H88" s="1">
        <v>1.1000000000000001</v>
      </c>
      <c r="I88" s="2">
        <f t="shared" si="6"/>
        <v>1.1000000000000001</v>
      </c>
      <c r="J88" s="2">
        <f t="shared" si="7"/>
        <v>7.3370000000000006</v>
      </c>
    </row>
    <row r="89" spans="1:10">
      <c r="A89" s="2">
        <v>80</v>
      </c>
      <c r="B89" s="1">
        <v>1.6</v>
      </c>
      <c r="C89" s="1">
        <v>1.5</v>
      </c>
      <c r="D89" s="2">
        <f t="shared" si="4"/>
        <v>1.55</v>
      </c>
      <c r="E89" s="2">
        <f t="shared" si="5"/>
        <v>10.3385</v>
      </c>
      <c r="F89" s="2">
        <v>180</v>
      </c>
      <c r="G89" s="1">
        <v>1.1000000000000001</v>
      </c>
      <c r="H89" s="1">
        <v>1</v>
      </c>
      <c r="I89" s="2">
        <f t="shared" si="6"/>
        <v>1.05</v>
      </c>
      <c r="J89" s="2">
        <f t="shared" si="7"/>
        <v>7.0034999999999998</v>
      </c>
    </row>
    <row r="90" spans="1:10">
      <c r="A90" s="2">
        <v>81</v>
      </c>
      <c r="B90" s="1">
        <v>1.1000000000000001</v>
      </c>
      <c r="C90" s="1">
        <v>1.1000000000000001</v>
      </c>
      <c r="D90" s="2">
        <f t="shared" si="4"/>
        <v>1.1000000000000001</v>
      </c>
      <c r="E90" s="2">
        <f t="shared" si="5"/>
        <v>7.3370000000000006</v>
      </c>
      <c r="F90" s="2">
        <v>181</v>
      </c>
      <c r="G90" s="1">
        <v>1.5</v>
      </c>
      <c r="H90" s="1">
        <v>1.2</v>
      </c>
      <c r="I90" s="2">
        <f t="shared" si="6"/>
        <v>1.35</v>
      </c>
      <c r="J90" s="2">
        <f t="shared" si="7"/>
        <v>9.0045000000000002</v>
      </c>
    </row>
    <row r="91" spans="1:10">
      <c r="A91" s="2">
        <v>82</v>
      </c>
      <c r="B91" s="1">
        <v>1.4</v>
      </c>
      <c r="C91" s="1">
        <v>1.4</v>
      </c>
      <c r="D91" s="2">
        <f t="shared" si="4"/>
        <v>1.4</v>
      </c>
      <c r="E91" s="2">
        <f t="shared" si="5"/>
        <v>9.3379999999999992</v>
      </c>
      <c r="F91" s="2">
        <v>182</v>
      </c>
      <c r="G91" s="1">
        <v>1.2</v>
      </c>
      <c r="H91" s="1">
        <v>1.2</v>
      </c>
      <c r="I91" s="2">
        <f t="shared" si="6"/>
        <v>1.2</v>
      </c>
      <c r="J91" s="2">
        <f t="shared" si="7"/>
        <v>8.0039999999999996</v>
      </c>
    </row>
    <row r="92" spans="1:10">
      <c r="A92" s="2">
        <v>83</v>
      </c>
      <c r="B92" s="1">
        <v>1.1000000000000001</v>
      </c>
      <c r="C92" s="1">
        <v>1</v>
      </c>
      <c r="D92" s="2">
        <f t="shared" si="4"/>
        <v>1.05</v>
      </c>
      <c r="E92" s="2">
        <f t="shared" si="5"/>
        <v>7.0034999999999998</v>
      </c>
      <c r="F92" s="2">
        <v>183</v>
      </c>
      <c r="G92" s="1">
        <v>1.6</v>
      </c>
      <c r="H92" s="1">
        <v>1.1000000000000001</v>
      </c>
      <c r="I92" s="2">
        <f t="shared" si="6"/>
        <v>1.35</v>
      </c>
      <c r="J92" s="2">
        <f t="shared" si="7"/>
        <v>9.0045000000000002</v>
      </c>
    </row>
    <row r="93" spans="1:10">
      <c r="A93" s="2">
        <v>84</v>
      </c>
      <c r="B93" s="1">
        <v>1.2</v>
      </c>
      <c r="C93" s="1">
        <v>1</v>
      </c>
      <c r="D93" s="2">
        <f t="shared" si="4"/>
        <v>1.1000000000000001</v>
      </c>
      <c r="E93" s="2">
        <f t="shared" si="5"/>
        <v>7.3370000000000006</v>
      </c>
      <c r="F93" s="2">
        <v>184</v>
      </c>
      <c r="G93" s="1">
        <v>1.1000000000000001</v>
      </c>
      <c r="H93" s="1">
        <v>1</v>
      </c>
      <c r="I93" s="2">
        <f t="shared" si="6"/>
        <v>1.05</v>
      </c>
      <c r="J93" s="2">
        <f t="shared" si="7"/>
        <v>7.0034999999999998</v>
      </c>
    </row>
    <row r="94" spans="1:10">
      <c r="A94" s="2">
        <v>85</v>
      </c>
      <c r="B94" s="1">
        <v>1.4</v>
      </c>
      <c r="C94" s="1">
        <v>1.4</v>
      </c>
      <c r="D94" s="2">
        <f t="shared" si="4"/>
        <v>1.4</v>
      </c>
      <c r="E94" s="2">
        <f t="shared" si="5"/>
        <v>9.3379999999999992</v>
      </c>
      <c r="F94" s="2">
        <v>185</v>
      </c>
      <c r="G94" s="1">
        <v>1.1000000000000001</v>
      </c>
      <c r="H94" s="1">
        <v>1.1000000000000001</v>
      </c>
      <c r="I94" s="2">
        <f t="shared" si="6"/>
        <v>1.1000000000000001</v>
      </c>
      <c r="J94" s="2">
        <f t="shared" si="7"/>
        <v>7.3370000000000006</v>
      </c>
    </row>
    <row r="95" spans="1:10">
      <c r="A95" s="2">
        <v>86</v>
      </c>
      <c r="B95" s="1">
        <v>2</v>
      </c>
      <c r="C95" s="1">
        <v>2</v>
      </c>
      <c r="D95" s="2">
        <f t="shared" si="4"/>
        <v>2</v>
      </c>
      <c r="E95" s="2">
        <f t="shared" si="5"/>
        <v>13.34</v>
      </c>
      <c r="F95" s="2">
        <v>186</v>
      </c>
      <c r="G95" s="1">
        <v>1.3</v>
      </c>
      <c r="H95" s="1">
        <v>1.1000000000000001</v>
      </c>
      <c r="I95" s="2">
        <f t="shared" si="6"/>
        <v>1.2000000000000002</v>
      </c>
      <c r="J95" s="2">
        <f t="shared" si="7"/>
        <v>8.0040000000000013</v>
      </c>
    </row>
    <row r="96" spans="1:10">
      <c r="A96" s="2">
        <v>87</v>
      </c>
      <c r="B96" s="1">
        <v>2</v>
      </c>
      <c r="C96" s="1">
        <v>2</v>
      </c>
      <c r="D96" s="2">
        <f t="shared" si="4"/>
        <v>2</v>
      </c>
      <c r="E96" s="2">
        <f t="shared" si="5"/>
        <v>13.34</v>
      </c>
      <c r="F96" s="2">
        <v>187</v>
      </c>
      <c r="G96" s="1">
        <v>1.3</v>
      </c>
      <c r="H96" s="1">
        <v>1.2</v>
      </c>
      <c r="I96" s="2">
        <f t="shared" si="6"/>
        <v>1.25</v>
      </c>
      <c r="J96" s="2">
        <f t="shared" si="7"/>
        <v>8.3375000000000004</v>
      </c>
    </row>
    <row r="97" spans="1:10">
      <c r="A97" s="2">
        <v>88</v>
      </c>
      <c r="B97" s="1">
        <v>2</v>
      </c>
      <c r="C97" s="1">
        <v>1.9</v>
      </c>
      <c r="D97" s="2">
        <f t="shared" si="4"/>
        <v>1.95</v>
      </c>
      <c r="E97" s="2">
        <f t="shared" si="5"/>
        <v>13.006499999999999</v>
      </c>
      <c r="F97" s="2">
        <v>188</v>
      </c>
      <c r="G97" s="1">
        <v>1.3</v>
      </c>
      <c r="H97" s="1">
        <v>1.2</v>
      </c>
      <c r="I97" s="2">
        <f t="shared" si="6"/>
        <v>1.25</v>
      </c>
      <c r="J97" s="2">
        <f t="shared" si="7"/>
        <v>8.3375000000000004</v>
      </c>
    </row>
    <row r="98" spans="1:10">
      <c r="A98" s="2">
        <v>89</v>
      </c>
      <c r="B98" s="1">
        <v>1.2</v>
      </c>
      <c r="C98" s="1">
        <v>1.2</v>
      </c>
      <c r="D98" s="2">
        <f t="shared" si="4"/>
        <v>1.2</v>
      </c>
      <c r="E98" s="2">
        <f t="shared" si="5"/>
        <v>8.0039999999999996</v>
      </c>
      <c r="F98" s="2">
        <v>189</v>
      </c>
      <c r="G98" s="1">
        <v>1.4</v>
      </c>
      <c r="H98" s="1">
        <v>1</v>
      </c>
      <c r="I98" s="2">
        <f t="shared" si="6"/>
        <v>1.2</v>
      </c>
      <c r="J98" s="2">
        <f t="shared" si="7"/>
        <v>8.0039999999999996</v>
      </c>
    </row>
    <row r="99" spans="1:10">
      <c r="A99" s="2">
        <v>90</v>
      </c>
      <c r="B99" s="1">
        <v>1.4</v>
      </c>
      <c r="C99" s="1">
        <v>1.2</v>
      </c>
      <c r="D99" s="2">
        <f t="shared" si="4"/>
        <v>1.2999999999999998</v>
      </c>
      <c r="E99" s="2">
        <f t="shared" si="5"/>
        <v>8.6709999999999994</v>
      </c>
      <c r="F99" s="2">
        <v>190</v>
      </c>
      <c r="G99" s="1">
        <v>1</v>
      </c>
      <c r="H99" s="1">
        <v>1</v>
      </c>
      <c r="I99" s="2">
        <f t="shared" si="6"/>
        <v>1</v>
      </c>
      <c r="J99" s="2">
        <f t="shared" si="7"/>
        <v>6.67</v>
      </c>
    </row>
    <row r="100" spans="1:10">
      <c r="A100" s="2">
        <v>91</v>
      </c>
      <c r="B100" s="1">
        <v>1.6</v>
      </c>
      <c r="C100" s="1">
        <v>1.4</v>
      </c>
      <c r="D100" s="2">
        <f t="shared" si="4"/>
        <v>1.5</v>
      </c>
      <c r="E100" s="2">
        <f t="shared" si="5"/>
        <v>10.004999999999999</v>
      </c>
      <c r="F100" s="2">
        <v>191</v>
      </c>
      <c r="G100" s="1">
        <v>1.2</v>
      </c>
      <c r="H100" s="1">
        <v>1</v>
      </c>
      <c r="I100" s="2">
        <f t="shared" si="6"/>
        <v>1.1000000000000001</v>
      </c>
      <c r="J100" s="2">
        <f t="shared" si="7"/>
        <v>7.3370000000000006</v>
      </c>
    </row>
    <row r="101" spans="1:10">
      <c r="A101" s="2">
        <v>92</v>
      </c>
      <c r="B101" s="1">
        <v>1.4</v>
      </c>
      <c r="C101" s="1">
        <v>1.1000000000000001</v>
      </c>
      <c r="D101" s="2">
        <f t="shared" si="4"/>
        <v>1.25</v>
      </c>
      <c r="E101" s="2">
        <f t="shared" si="5"/>
        <v>8.3375000000000004</v>
      </c>
      <c r="F101" s="2">
        <v>192</v>
      </c>
      <c r="G101" s="1">
        <v>1.1000000000000001</v>
      </c>
      <c r="H101" s="1">
        <v>1</v>
      </c>
      <c r="I101" s="2">
        <f t="shared" si="6"/>
        <v>1.05</v>
      </c>
      <c r="J101" s="2">
        <f t="shared" si="7"/>
        <v>7.0034999999999998</v>
      </c>
    </row>
    <row r="102" spans="1:10">
      <c r="A102" s="2">
        <v>93</v>
      </c>
      <c r="B102" s="1">
        <v>1.3</v>
      </c>
      <c r="C102" s="1">
        <v>1.3</v>
      </c>
      <c r="D102" s="2">
        <f t="shared" si="4"/>
        <v>1.3</v>
      </c>
      <c r="E102" s="2">
        <f t="shared" si="5"/>
        <v>8.6709999999999994</v>
      </c>
      <c r="F102" s="2">
        <v>193</v>
      </c>
      <c r="G102" s="1">
        <v>1.6</v>
      </c>
      <c r="H102" s="1">
        <v>1.1000000000000001</v>
      </c>
      <c r="I102" s="2">
        <f t="shared" si="6"/>
        <v>1.35</v>
      </c>
      <c r="J102" s="2">
        <f t="shared" si="7"/>
        <v>9.0045000000000002</v>
      </c>
    </row>
    <row r="103" spans="1:10">
      <c r="A103" s="2">
        <v>94</v>
      </c>
      <c r="B103" s="1">
        <v>1.7</v>
      </c>
      <c r="C103" s="1">
        <v>1.7</v>
      </c>
      <c r="D103" s="2">
        <f t="shared" si="4"/>
        <v>1.7</v>
      </c>
      <c r="E103" s="2">
        <f t="shared" si="5"/>
        <v>11.339</v>
      </c>
      <c r="F103" s="2">
        <v>194</v>
      </c>
      <c r="G103" s="1">
        <v>2</v>
      </c>
      <c r="H103" s="1">
        <v>2</v>
      </c>
      <c r="I103" s="2">
        <f t="shared" si="6"/>
        <v>2</v>
      </c>
      <c r="J103" s="2">
        <f t="shared" si="7"/>
        <v>13.34</v>
      </c>
    </row>
    <row r="104" spans="1:10">
      <c r="A104" s="2">
        <v>95</v>
      </c>
      <c r="B104" s="1">
        <v>1.2</v>
      </c>
      <c r="C104" s="1">
        <v>1.1000000000000001</v>
      </c>
      <c r="D104" s="2">
        <f t="shared" si="4"/>
        <v>1.1499999999999999</v>
      </c>
      <c r="E104" s="2">
        <f t="shared" si="5"/>
        <v>7.6704999999999997</v>
      </c>
      <c r="F104" s="2">
        <v>195</v>
      </c>
      <c r="G104" s="1">
        <v>1.7</v>
      </c>
      <c r="H104" s="1">
        <v>1.7</v>
      </c>
      <c r="I104" s="2">
        <f t="shared" si="6"/>
        <v>1.7</v>
      </c>
      <c r="J104" s="2">
        <f t="shared" si="7"/>
        <v>11.339</v>
      </c>
    </row>
    <row r="105" spans="1:10">
      <c r="A105" s="2">
        <v>96</v>
      </c>
      <c r="B105" s="1">
        <v>1.1000000000000001</v>
      </c>
      <c r="C105" s="1">
        <v>1</v>
      </c>
      <c r="D105" s="2">
        <f t="shared" si="4"/>
        <v>1.05</v>
      </c>
      <c r="E105" s="2">
        <f t="shared" si="5"/>
        <v>7.0034999999999998</v>
      </c>
      <c r="F105" s="2">
        <v>196</v>
      </c>
      <c r="G105" s="1">
        <v>1.1000000000000001</v>
      </c>
      <c r="H105" s="1">
        <v>1.1000000000000001</v>
      </c>
      <c r="I105" s="2">
        <f t="shared" si="6"/>
        <v>1.1000000000000001</v>
      </c>
      <c r="J105" s="2">
        <f t="shared" si="7"/>
        <v>7.3370000000000006</v>
      </c>
    </row>
    <row r="106" spans="1:10">
      <c r="A106" s="2">
        <v>97</v>
      </c>
      <c r="B106" s="1">
        <v>1.1000000000000001</v>
      </c>
      <c r="C106" s="1">
        <v>1.1000000000000001</v>
      </c>
      <c r="D106" s="2">
        <f t="shared" si="4"/>
        <v>1.1000000000000001</v>
      </c>
      <c r="E106" s="2">
        <f t="shared" si="5"/>
        <v>7.3370000000000006</v>
      </c>
      <c r="F106" s="2">
        <v>197</v>
      </c>
      <c r="G106" s="1">
        <v>1.3</v>
      </c>
      <c r="H106" s="1">
        <v>1.2</v>
      </c>
      <c r="I106" s="2">
        <f t="shared" si="6"/>
        <v>1.25</v>
      </c>
      <c r="J106" s="2">
        <f t="shared" si="7"/>
        <v>8.3375000000000004</v>
      </c>
    </row>
    <row r="107" spans="1:10">
      <c r="A107" s="2">
        <v>98</v>
      </c>
      <c r="B107" s="1">
        <v>1.3</v>
      </c>
      <c r="C107" s="1">
        <v>1.2</v>
      </c>
      <c r="D107" s="2">
        <f t="shared" si="4"/>
        <v>1.25</v>
      </c>
      <c r="E107" s="2">
        <f t="shared" si="5"/>
        <v>8.3375000000000004</v>
      </c>
      <c r="F107" s="2">
        <v>198</v>
      </c>
      <c r="G107" s="1">
        <v>1.7</v>
      </c>
      <c r="H107" s="1">
        <v>1.6</v>
      </c>
      <c r="I107" s="2">
        <f t="shared" si="6"/>
        <v>1.65</v>
      </c>
      <c r="J107" s="2">
        <f t="shared" si="7"/>
        <v>11.0055</v>
      </c>
    </row>
    <row r="108" spans="1:10">
      <c r="A108" s="2">
        <v>99</v>
      </c>
      <c r="B108" s="1">
        <v>1.2</v>
      </c>
      <c r="C108" s="1">
        <v>1.1000000000000001</v>
      </c>
      <c r="D108" s="2">
        <f t="shared" si="4"/>
        <v>1.1499999999999999</v>
      </c>
      <c r="E108" s="2">
        <f t="shared" si="5"/>
        <v>7.6704999999999997</v>
      </c>
      <c r="F108" s="2">
        <v>199</v>
      </c>
      <c r="G108" s="1">
        <v>1.3</v>
      </c>
      <c r="H108" s="1">
        <v>1.2</v>
      </c>
      <c r="I108" s="2">
        <f t="shared" si="6"/>
        <v>1.25</v>
      </c>
      <c r="J108" s="2">
        <f t="shared" si="7"/>
        <v>8.3375000000000004</v>
      </c>
    </row>
    <row r="109" spans="1:10">
      <c r="A109" s="2">
        <v>100</v>
      </c>
      <c r="B109" s="1">
        <v>1.3</v>
      </c>
      <c r="C109" s="1">
        <v>1.1000000000000001</v>
      </c>
      <c r="D109" s="2">
        <f t="shared" si="4"/>
        <v>1.2000000000000002</v>
      </c>
      <c r="E109" s="2">
        <f t="shared" si="5"/>
        <v>8.0040000000000013</v>
      </c>
      <c r="F109" s="2">
        <v>200</v>
      </c>
      <c r="G109" s="1">
        <v>1.2</v>
      </c>
      <c r="H109" s="1">
        <v>1.2</v>
      </c>
      <c r="I109" s="2">
        <f t="shared" si="6"/>
        <v>1.2</v>
      </c>
      <c r="J109" s="2">
        <f t="shared" si="7"/>
        <v>8.0039999999999996</v>
      </c>
    </row>
    <row r="110" spans="1:10">
      <c r="D110" s="18">
        <f>SUM(E10:E109)</f>
        <v>929.33109999999988</v>
      </c>
      <c r="I110" s="18">
        <f>SUM(J10:J109)</f>
        <v>850.75850000000003</v>
      </c>
    </row>
  </sheetData>
  <mergeCells count="13">
    <mergeCell ref="E5:F5"/>
    <mergeCell ref="G5:H5"/>
    <mergeCell ref="I5:J5"/>
    <mergeCell ref="A5:B5"/>
    <mergeCell ref="A1:J1"/>
    <mergeCell ref="A2:J2"/>
    <mergeCell ref="A3:B4"/>
    <mergeCell ref="C3:F3"/>
    <mergeCell ref="G3:H4"/>
    <mergeCell ref="I3:J4"/>
    <mergeCell ref="C4:D4"/>
    <mergeCell ref="E4:F4"/>
    <mergeCell ref="C5:D5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A7" sqref="A7:J7"/>
    </sheetView>
  </sheetViews>
  <sheetFormatPr defaultRowHeight="15"/>
  <sheetData>
    <row r="1" spans="1:16" ht="15.75" thickBot="1">
      <c r="A1" s="66" t="s">
        <v>185</v>
      </c>
      <c r="B1" s="66"/>
      <c r="C1" s="66"/>
      <c r="D1" s="66"/>
      <c r="E1" s="66"/>
      <c r="F1" s="66"/>
      <c r="G1" s="66"/>
      <c r="H1" s="66"/>
      <c r="I1" s="66"/>
      <c r="J1" s="66"/>
    </row>
    <row r="2" spans="1:16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  <c r="L2" s="1" t="s">
        <v>38</v>
      </c>
      <c r="M2" s="1">
        <v>0</v>
      </c>
      <c r="O2" t="s">
        <v>49</v>
      </c>
      <c r="P2" t="s">
        <v>50</v>
      </c>
    </row>
    <row r="3" spans="1:16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42</v>
      </c>
      <c r="O3">
        <f>B7/(B7+D7+F7+H7+J7)</f>
        <v>1.9900497512437811E-2</v>
      </c>
      <c r="P3">
        <f>O3*LN(O3)</f>
        <v>-7.7950458645555915E-2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58</v>
      </c>
      <c r="O4">
        <f>D7/(B7+D7+F7+H7+J7)</f>
        <v>3.9800995024875621E-2</v>
      </c>
      <c r="P4">
        <f>O4*LN(O4)</f>
        <v>-0.1283129698061389</v>
      </c>
    </row>
    <row r="5" spans="1:16">
      <c r="A5" s="46">
        <v>4</v>
      </c>
      <c r="B5" s="46"/>
      <c r="C5" s="47">
        <v>8</v>
      </c>
      <c r="D5" s="47"/>
      <c r="E5" s="47">
        <v>73</v>
      </c>
      <c r="F5" s="47"/>
      <c r="G5" s="45">
        <v>13</v>
      </c>
      <c r="H5" s="45"/>
      <c r="I5" s="45">
        <v>103</v>
      </c>
      <c r="J5" s="45"/>
      <c r="L5" s="1" t="s">
        <v>35</v>
      </c>
      <c r="M5" s="1">
        <f>(C110+F110)/200</f>
        <v>10.540267500000002</v>
      </c>
      <c r="O5">
        <f>F7/(B7+D7+F7+H7+J7)</f>
        <v>0.36318407960199006</v>
      </c>
      <c r="P5">
        <f>O5*LN(O5)</f>
        <v>-0.36784934867900487</v>
      </c>
    </row>
    <row r="6" spans="1:16" ht="15.75" thickBot="1">
      <c r="A6" s="21" t="s">
        <v>7</v>
      </c>
      <c r="B6" s="22" t="s">
        <v>8</v>
      </c>
      <c r="C6" s="23" t="s">
        <v>7</v>
      </c>
      <c r="D6" s="24" t="s">
        <v>8</v>
      </c>
      <c r="E6" s="22" t="s">
        <v>7</v>
      </c>
      <c r="F6" s="22" t="s">
        <v>8</v>
      </c>
      <c r="G6" s="22" t="s">
        <v>7</v>
      </c>
      <c r="H6" s="22" t="s">
        <v>8</v>
      </c>
      <c r="I6" s="22" t="s">
        <v>7</v>
      </c>
      <c r="J6" s="23" t="s">
        <v>8</v>
      </c>
      <c r="L6" s="1" t="s">
        <v>36</v>
      </c>
      <c r="M6" s="1">
        <v>2.58</v>
      </c>
      <c r="O6">
        <f>H7/(B7+D7+F7+H7+J7)</f>
        <v>6.4676616915422883E-2</v>
      </c>
      <c r="P6">
        <f>O6*LN(O6)</f>
        <v>-0.17710757292421894</v>
      </c>
    </row>
    <row r="7" spans="1:16">
      <c r="A7" s="2">
        <v>2</v>
      </c>
      <c r="B7" s="2">
        <f>2*6.3/100</f>
        <v>0.126</v>
      </c>
      <c r="C7" s="2">
        <v>4</v>
      </c>
      <c r="D7" s="2">
        <f>4*6.3/100</f>
        <v>0.252</v>
      </c>
      <c r="E7" s="2">
        <f>7300/200</f>
        <v>36.5</v>
      </c>
      <c r="F7" s="2">
        <f>36.5*6.3/100</f>
        <v>2.2995000000000001</v>
      </c>
      <c r="G7" s="2">
        <f>1300/200</f>
        <v>6.5</v>
      </c>
      <c r="H7" s="2">
        <f>6.5*6.3/100</f>
        <v>0.40949999999999998</v>
      </c>
      <c r="I7" s="2">
        <f>10300/200</f>
        <v>51.5</v>
      </c>
      <c r="J7" s="2">
        <f>51.5*6.3/100</f>
        <v>3.2444999999999999</v>
      </c>
      <c r="L7" s="1" t="s">
        <v>37</v>
      </c>
      <c r="M7" s="1">
        <v>16.25</v>
      </c>
      <c r="O7">
        <f>J7/(B7+D7+F7+H7+J7)</f>
        <v>0.51243781094527363</v>
      </c>
      <c r="P7">
        <f>O7*LN(O7)</f>
        <v>-0.34260358080812098</v>
      </c>
    </row>
    <row r="8" spans="1:16">
      <c r="A8" s="65" t="s">
        <v>9</v>
      </c>
      <c r="B8" s="65"/>
      <c r="C8" s="65"/>
      <c r="D8" s="65"/>
      <c r="E8" s="65"/>
      <c r="F8" s="65"/>
      <c r="L8" s="31" t="s">
        <v>41</v>
      </c>
      <c r="M8" s="1">
        <f>(F7*D7)/((J7+H7)*B7)</f>
        <v>1.2586206896551726</v>
      </c>
    </row>
    <row r="9" spans="1:16">
      <c r="A9" s="19" t="s">
        <v>173</v>
      </c>
      <c r="B9" s="19" t="s">
        <v>174</v>
      </c>
      <c r="C9" s="19" t="s">
        <v>175</v>
      </c>
      <c r="D9" s="19" t="s">
        <v>173</v>
      </c>
      <c r="E9" s="19" t="s">
        <v>174</v>
      </c>
      <c r="F9" s="19" t="s">
        <v>175</v>
      </c>
      <c r="L9" s="31" t="s">
        <v>42</v>
      </c>
      <c r="M9" s="1">
        <f xml:space="preserve"> (B7+D7+F7)/(H7+J7)</f>
        <v>0.73275862068965525</v>
      </c>
    </row>
    <row r="10" spans="1:16">
      <c r="A10" s="19">
        <v>1</v>
      </c>
      <c r="B10" s="19">
        <v>1.55</v>
      </c>
      <c r="C10" s="19">
        <f>B10*6.67</f>
        <v>10.3385</v>
      </c>
      <c r="D10" s="19">
        <v>101</v>
      </c>
      <c r="E10" s="19">
        <v>1.4</v>
      </c>
      <c r="F10" s="19">
        <f>E10*6.67</f>
        <v>9.3379999999999992</v>
      </c>
      <c r="L10" s="31" t="s">
        <v>43</v>
      </c>
      <c r="M10" s="1">
        <f>J7/F7</f>
        <v>1.4109589041095889</v>
      </c>
    </row>
    <row r="11" spans="1:16">
      <c r="A11" s="19">
        <v>2</v>
      </c>
      <c r="B11" s="19">
        <v>1.95</v>
      </c>
      <c r="C11" s="19">
        <f t="shared" ref="C11:C74" si="0">B11*6.67</f>
        <v>13.006499999999999</v>
      </c>
      <c r="D11" s="19">
        <v>102</v>
      </c>
      <c r="E11" s="19">
        <v>1.2</v>
      </c>
      <c r="F11" s="19">
        <f t="shared" ref="F11:F74" si="1">E11*6.67</f>
        <v>8.0039999999999996</v>
      </c>
      <c r="L11" s="31" t="s">
        <v>44</v>
      </c>
      <c r="M11" s="1">
        <f>(D7+F7)/J7</f>
        <v>0.78640776699029125</v>
      </c>
    </row>
    <row r="12" spans="1:16">
      <c r="A12" s="19">
        <v>3</v>
      </c>
      <c r="B12" s="19">
        <v>1.8</v>
      </c>
      <c r="C12" s="19">
        <f t="shared" si="0"/>
        <v>12.006</v>
      </c>
      <c r="D12" s="19">
        <v>103</v>
      </c>
      <c r="E12" s="19">
        <v>1.9</v>
      </c>
      <c r="F12" s="19">
        <f t="shared" si="1"/>
        <v>12.673</v>
      </c>
      <c r="L12" s="31" t="s">
        <v>45</v>
      </c>
      <c r="M12" s="1">
        <f>(D7+F7)/H7</f>
        <v>6.2307692307692308</v>
      </c>
    </row>
    <row r="13" spans="1:16">
      <c r="A13" s="19">
        <v>4</v>
      </c>
      <c r="B13" s="19">
        <v>2.1</v>
      </c>
      <c r="C13" s="19">
        <f t="shared" si="0"/>
        <v>14.007</v>
      </c>
      <c r="D13" s="19">
        <v>104</v>
      </c>
      <c r="E13" s="19">
        <v>1.3</v>
      </c>
      <c r="F13" s="19">
        <f t="shared" si="1"/>
        <v>8.6709999999999994</v>
      </c>
      <c r="L13" s="31" t="s">
        <v>46</v>
      </c>
      <c r="M13" s="1">
        <f>J7/H7</f>
        <v>7.9230769230769234</v>
      </c>
    </row>
    <row r="14" spans="1:16">
      <c r="A14" s="19">
        <v>5</v>
      </c>
      <c r="B14" s="19">
        <v>1.6</v>
      </c>
      <c r="C14" s="19">
        <f t="shared" si="0"/>
        <v>10.672000000000001</v>
      </c>
      <c r="D14" s="19">
        <v>105</v>
      </c>
      <c r="E14" s="19">
        <v>2</v>
      </c>
      <c r="F14" s="19">
        <f t="shared" si="1"/>
        <v>13.34</v>
      </c>
      <c r="L14" s="31" t="s">
        <v>47</v>
      </c>
      <c r="M14" s="1">
        <f>J7/B7</f>
        <v>25.75</v>
      </c>
    </row>
    <row r="15" spans="1:16">
      <c r="A15" s="19">
        <v>6</v>
      </c>
      <c r="B15" s="19">
        <v>1.85</v>
      </c>
      <c r="C15" s="19">
        <f t="shared" si="0"/>
        <v>12.339500000000001</v>
      </c>
      <c r="D15" s="19">
        <v>106</v>
      </c>
      <c r="E15" s="19">
        <v>2</v>
      </c>
      <c r="F15" s="19">
        <f t="shared" si="1"/>
        <v>13.34</v>
      </c>
      <c r="L15" s="31" t="s">
        <v>48</v>
      </c>
      <c r="M15" s="1">
        <f>SUM(P3:P7)</f>
        <v>-1.0938239308630398</v>
      </c>
    </row>
    <row r="16" spans="1:16">
      <c r="A16" s="19">
        <v>7</v>
      </c>
      <c r="B16" s="19">
        <v>1.75</v>
      </c>
      <c r="C16" s="19">
        <f t="shared" si="0"/>
        <v>11.672499999999999</v>
      </c>
      <c r="D16" s="19">
        <v>107</v>
      </c>
      <c r="E16" s="19">
        <v>2</v>
      </c>
      <c r="F16" s="19">
        <f t="shared" si="1"/>
        <v>13.34</v>
      </c>
    </row>
    <row r="17" spans="1:6">
      <c r="A17" s="19">
        <v>8</v>
      </c>
      <c r="B17" s="19">
        <v>1.45</v>
      </c>
      <c r="C17" s="19">
        <f t="shared" si="0"/>
        <v>9.6715</v>
      </c>
      <c r="D17" s="19">
        <v>108</v>
      </c>
      <c r="E17" s="19">
        <v>1.95</v>
      </c>
      <c r="F17" s="19">
        <f t="shared" si="1"/>
        <v>13.006499999999999</v>
      </c>
    </row>
    <row r="18" spans="1:6">
      <c r="A18" s="19">
        <v>9</v>
      </c>
      <c r="B18" s="19">
        <v>1.8</v>
      </c>
      <c r="C18" s="19">
        <f t="shared" si="0"/>
        <v>12.006</v>
      </c>
      <c r="D18" s="19">
        <v>109</v>
      </c>
      <c r="E18" s="19">
        <v>1.9</v>
      </c>
      <c r="F18" s="19">
        <f t="shared" si="1"/>
        <v>12.673</v>
      </c>
    </row>
    <row r="19" spans="1:6">
      <c r="A19" s="19">
        <v>10</v>
      </c>
      <c r="B19" s="19">
        <v>2</v>
      </c>
      <c r="C19" s="19">
        <f t="shared" si="0"/>
        <v>13.34</v>
      </c>
      <c r="D19" s="19">
        <v>110</v>
      </c>
      <c r="E19" s="19">
        <v>1.75</v>
      </c>
      <c r="F19" s="19">
        <f t="shared" si="1"/>
        <v>11.672499999999999</v>
      </c>
    </row>
    <row r="20" spans="1:6">
      <c r="A20" s="19">
        <v>11</v>
      </c>
      <c r="B20" s="19">
        <v>1.8</v>
      </c>
      <c r="C20" s="19">
        <f t="shared" si="0"/>
        <v>12.006</v>
      </c>
      <c r="D20" s="19">
        <v>111</v>
      </c>
      <c r="E20" s="19">
        <v>1.1499999999999999</v>
      </c>
      <c r="F20" s="19">
        <f t="shared" si="1"/>
        <v>7.6704999999999997</v>
      </c>
    </row>
    <row r="21" spans="1:6">
      <c r="A21" s="19">
        <v>12</v>
      </c>
      <c r="B21" s="19">
        <v>1.8</v>
      </c>
      <c r="C21" s="19">
        <f t="shared" si="0"/>
        <v>12.006</v>
      </c>
      <c r="D21" s="19">
        <v>112</v>
      </c>
      <c r="E21" s="19">
        <v>1.1000000000000001</v>
      </c>
      <c r="F21" s="19">
        <f t="shared" si="1"/>
        <v>7.3370000000000006</v>
      </c>
    </row>
    <row r="22" spans="1:6">
      <c r="A22" s="19">
        <v>13</v>
      </c>
      <c r="B22" s="19">
        <v>1.55</v>
      </c>
      <c r="C22" s="19">
        <f t="shared" si="0"/>
        <v>10.3385</v>
      </c>
      <c r="D22" s="19">
        <v>113</v>
      </c>
      <c r="E22" s="19">
        <v>1.7</v>
      </c>
      <c r="F22" s="19">
        <f t="shared" si="1"/>
        <v>11.339</v>
      </c>
    </row>
    <row r="23" spans="1:6">
      <c r="A23" s="19">
        <v>14</v>
      </c>
      <c r="B23" s="19">
        <v>1.65</v>
      </c>
      <c r="C23" s="19">
        <f t="shared" si="0"/>
        <v>11.0055</v>
      </c>
      <c r="D23" s="19">
        <v>114</v>
      </c>
      <c r="E23" s="19">
        <v>1.3</v>
      </c>
      <c r="F23" s="19">
        <f t="shared" si="1"/>
        <v>8.6709999999999994</v>
      </c>
    </row>
    <row r="24" spans="1:6">
      <c r="A24" s="19">
        <v>15</v>
      </c>
      <c r="B24" s="19">
        <v>1.8</v>
      </c>
      <c r="C24" s="19">
        <f t="shared" si="0"/>
        <v>12.006</v>
      </c>
      <c r="D24" s="19">
        <v>115</v>
      </c>
      <c r="E24" s="19">
        <v>1.65</v>
      </c>
      <c r="F24" s="19">
        <f t="shared" si="1"/>
        <v>11.0055</v>
      </c>
    </row>
    <row r="25" spans="1:6">
      <c r="A25" s="19">
        <v>16</v>
      </c>
      <c r="B25" s="19">
        <v>1.6</v>
      </c>
      <c r="C25" s="19">
        <f t="shared" si="0"/>
        <v>10.672000000000001</v>
      </c>
      <c r="D25" s="19">
        <v>116</v>
      </c>
      <c r="E25" s="19">
        <v>1.35</v>
      </c>
      <c r="F25" s="19">
        <f t="shared" si="1"/>
        <v>9.0045000000000002</v>
      </c>
    </row>
    <row r="26" spans="1:6">
      <c r="A26" s="19">
        <v>17</v>
      </c>
      <c r="B26" s="19">
        <v>1.45</v>
      </c>
      <c r="C26" s="19">
        <f t="shared" si="0"/>
        <v>9.6715</v>
      </c>
      <c r="D26" s="19">
        <v>117</v>
      </c>
      <c r="E26" s="19">
        <v>1.3</v>
      </c>
      <c r="F26" s="19">
        <f t="shared" si="1"/>
        <v>8.6709999999999994</v>
      </c>
    </row>
    <row r="27" spans="1:6">
      <c r="A27" s="19">
        <v>18</v>
      </c>
      <c r="B27" s="19">
        <v>1.1499999999999999</v>
      </c>
      <c r="C27" s="19">
        <f t="shared" si="0"/>
        <v>7.6704999999999997</v>
      </c>
      <c r="D27" s="19">
        <v>118</v>
      </c>
      <c r="E27" s="39">
        <v>1.3</v>
      </c>
      <c r="F27" s="39">
        <f t="shared" si="1"/>
        <v>8.6709999999999994</v>
      </c>
    </row>
    <row r="28" spans="1:6">
      <c r="A28" s="19">
        <v>19</v>
      </c>
      <c r="B28" s="19">
        <v>1.8</v>
      </c>
      <c r="C28" s="19">
        <f t="shared" si="0"/>
        <v>12.006</v>
      </c>
      <c r="D28" s="19">
        <v>119</v>
      </c>
      <c r="E28" s="19">
        <v>1.45</v>
      </c>
      <c r="F28" s="19">
        <f t="shared" si="1"/>
        <v>9.6715</v>
      </c>
    </row>
    <row r="29" spans="1:6">
      <c r="A29" s="19">
        <v>20</v>
      </c>
      <c r="B29" s="19">
        <v>1.75</v>
      </c>
      <c r="C29" s="19">
        <f t="shared" si="0"/>
        <v>11.672499999999999</v>
      </c>
      <c r="D29" s="19">
        <v>120</v>
      </c>
      <c r="E29" s="19">
        <v>1.85</v>
      </c>
      <c r="F29" s="19">
        <f t="shared" si="1"/>
        <v>12.339500000000001</v>
      </c>
    </row>
    <row r="30" spans="1:6">
      <c r="A30" s="19">
        <v>21</v>
      </c>
      <c r="B30" s="19">
        <v>1.4</v>
      </c>
      <c r="C30" s="19">
        <f t="shared" si="0"/>
        <v>9.3379999999999992</v>
      </c>
      <c r="D30" s="19">
        <v>121</v>
      </c>
      <c r="E30" s="19">
        <v>1.4</v>
      </c>
      <c r="F30" s="19">
        <f t="shared" si="1"/>
        <v>9.3379999999999992</v>
      </c>
    </row>
    <row r="31" spans="1:6">
      <c r="A31" s="19">
        <v>22</v>
      </c>
      <c r="B31" s="19">
        <v>1.25</v>
      </c>
      <c r="C31" s="19">
        <f t="shared" si="0"/>
        <v>8.3375000000000004</v>
      </c>
      <c r="D31" s="19">
        <v>122</v>
      </c>
      <c r="E31" s="19">
        <v>1.45</v>
      </c>
      <c r="F31" s="19">
        <f t="shared" si="1"/>
        <v>9.6715</v>
      </c>
    </row>
    <row r="32" spans="1:6">
      <c r="A32" s="19">
        <v>23</v>
      </c>
      <c r="B32" s="19">
        <v>1.55</v>
      </c>
      <c r="C32" s="19">
        <f t="shared" si="0"/>
        <v>10.3385</v>
      </c>
      <c r="D32" s="19">
        <v>123</v>
      </c>
      <c r="E32" s="19">
        <v>1.3</v>
      </c>
      <c r="F32" s="19">
        <f t="shared" si="1"/>
        <v>8.6709999999999994</v>
      </c>
    </row>
    <row r="33" spans="1:6">
      <c r="A33" s="19">
        <v>24</v>
      </c>
      <c r="B33" s="19">
        <v>1.2</v>
      </c>
      <c r="C33" s="19">
        <f t="shared" si="0"/>
        <v>8.0039999999999996</v>
      </c>
      <c r="D33" s="19">
        <v>124</v>
      </c>
      <c r="E33" s="19">
        <v>1.6</v>
      </c>
      <c r="F33" s="19">
        <f t="shared" si="1"/>
        <v>10.672000000000001</v>
      </c>
    </row>
    <row r="34" spans="1:6">
      <c r="A34" s="19">
        <v>25</v>
      </c>
      <c r="B34" s="19">
        <v>1.8</v>
      </c>
      <c r="C34" s="19">
        <f t="shared" si="0"/>
        <v>12.006</v>
      </c>
      <c r="D34" s="19">
        <v>125</v>
      </c>
      <c r="E34" s="19">
        <v>2.2000000000000002</v>
      </c>
      <c r="F34" s="19">
        <f t="shared" si="1"/>
        <v>14.674000000000001</v>
      </c>
    </row>
    <row r="35" spans="1:6">
      <c r="A35" s="19">
        <v>26</v>
      </c>
      <c r="B35" s="19">
        <v>1.8</v>
      </c>
      <c r="C35" s="19">
        <f t="shared" si="0"/>
        <v>12.006</v>
      </c>
      <c r="D35" s="19">
        <v>126</v>
      </c>
      <c r="E35" s="19">
        <v>1.55</v>
      </c>
      <c r="F35" s="19">
        <f t="shared" si="1"/>
        <v>10.3385</v>
      </c>
    </row>
    <row r="36" spans="1:6">
      <c r="A36" s="19">
        <v>27</v>
      </c>
      <c r="B36" s="19">
        <v>1.6</v>
      </c>
      <c r="C36" s="19">
        <f t="shared" si="0"/>
        <v>10.672000000000001</v>
      </c>
      <c r="D36" s="19">
        <v>127</v>
      </c>
      <c r="E36" s="19">
        <v>1.4</v>
      </c>
      <c r="F36" s="19">
        <f t="shared" si="1"/>
        <v>9.3379999999999992</v>
      </c>
    </row>
    <row r="37" spans="1:6">
      <c r="A37" s="19">
        <v>28</v>
      </c>
      <c r="B37" s="19">
        <v>1.75</v>
      </c>
      <c r="C37" s="19">
        <f t="shared" si="0"/>
        <v>11.672499999999999</v>
      </c>
      <c r="D37" s="19">
        <v>128</v>
      </c>
      <c r="E37" s="19">
        <v>1.7</v>
      </c>
      <c r="F37" s="19">
        <f t="shared" si="1"/>
        <v>11.339</v>
      </c>
    </row>
    <row r="38" spans="1:6">
      <c r="A38" s="19">
        <v>29</v>
      </c>
      <c r="B38" s="19">
        <v>2</v>
      </c>
      <c r="C38" s="19">
        <f t="shared" si="0"/>
        <v>13.34</v>
      </c>
      <c r="D38" s="19">
        <v>129</v>
      </c>
      <c r="E38" s="19">
        <v>1.85</v>
      </c>
      <c r="F38" s="19">
        <f t="shared" si="1"/>
        <v>12.339500000000001</v>
      </c>
    </row>
    <row r="39" spans="1:6">
      <c r="A39" s="19">
        <v>30</v>
      </c>
      <c r="B39" s="19">
        <v>1.6</v>
      </c>
      <c r="C39" s="19">
        <f t="shared" si="0"/>
        <v>10.672000000000001</v>
      </c>
      <c r="D39" s="19">
        <v>130</v>
      </c>
      <c r="E39" s="19">
        <v>1.2</v>
      </c>
      <c r="F39" s="19">
        <f t="shared" si="1"/>
        <v>8.0039999999999996</v>
      </c>
    </row>
    <row r="40" spans="1:6">
      <c r="A40" s="19">
        <v>31</v>
      </c>
      <c r="B40" s="19">
        <v>1.6</v>
      </c>
      <c r="C40" s="19">
        <f t="shared" si="0"/>
        <v>10.672000000000001</v>
      </c>
      <c r="D40" s="19">
        <v>131</v>
      </c>
      <c r="E40" s="19">
        <v>1.35</v>
      </c>
      <c r="F40" s="19">
        <f t="shared" si="1"/>
        <v>9.0045000000000002</v>
      </c>
    </row>
    <row r="41" spans="1:6">
      <c r="A41" s="19">
        <v>32</v>
      </c>
      <c r="B41" s="19">
        <v>2</v>
      </c>
      <c r="C41" s="19">
        <f t="shared" si="0"/>
        <v>13.34</v>
      </c>
      <c r="D41" s="19">
        <v>132</v>
      </c>
      <c r="E41" s="19">
        <v>1.65</v>
      </c>
      <c r="F41" s="19">
        <f t="shared" si="1"/>
        <v>11.0055</v>
      </c>
    </row>
    <row r="42" spans="1:6">
      <c r="A42" s="19">
        <v>33</v>
      </c>
      <c r="B42" s="19">
        <v>1.8</v>
      </c>
      <c r="C42" s="19">
        <f t="shared" si="0"/>
        <v>12.006</v>
      </c>
      <c r="D42" s="19">
        <v>133</v>
      </c>
      <c r="E42" s="19">
        <v>1.35</v>
      </c>
      <c r="F42" s="19">
        <f t="shared" si="1"/>
        <v>9.0045000000000002</v>
      </c>
    </row>
    <row r="43" spans="1:6">
      <c r="A43" s="19">
        <v>34</v>
      </c>
      <c r="B43" s="19">
        <v>2</v>
      </c>
      <c r="C43" s="19">
        <f t="shared" si="0"/>
        <v>13.34</v>
      </c>
      <c r="D43" s="19">
        <v>134</v>
      </c>
      <c r="E43" s="19">
        <v>1.75</v>
      </c>
      <c r="F43" s="19">
        <f t="shared" si="1"/>
        <v>11.672499999999999</v>
      </c>
    </row>
    <row r="44" spans="1:6">
      <c r="A44" s="19">
        <v>35</v>
      </c>
      <c r="B44" s="19">
        <v>1.7</v>
      </c>
      <c r="C44" s="19">
        <f t="shared" si="0"/>
        <v>11.339</v>
      </c>
      <c r="D44" s="19">
        <v>135</v>
      </c>
      <c r="E44" s="19">
        <v>2</v>
      </c>
      <c r="F44" s="19">
        <f t="shared" si="1"/>
        <v>13.34</v>
      </c>
    </row>
    <row r="45" spans="1:6">
      <c r="A45" s="19">
        <v>36</v>
      </c>
      <c r="B45" s="19">
        <v>1.6</v>
      </c>
      <c r="C45" s="19">
        <f t="shared" si="0"/>
        <v>10.672000000000001</v>
      </c>
      <c r="D45" s="19">
        <v>136</v>
      </c>
      <c r="E45" s="19">
        <v>1.7</v>
      </c>
      <c r="F45" s="19">
        <f t="shared" si="1"/>
        <v>11.339</v>
      </c>
    </row>
    <row r="46" spans="1:6">
      <c r="A46" s="19">
        <v>37</v>
      </c>
      <c r="B46" s="19">
        <v>2.25</v>
      </c>
      <c r="C46" s="19">
        <f t="shared" si="0"/>
        <v>15.0075</v>
      </c>
      <c r="D46" s="19">
        <v>137</v>
      </c>
      <c r="E46" s="19">
        <v>1.8</v>
      </c>
      <c r="F46" s="19">
        <f t="shared" si="1"/>
        <v>12.006</v>
      </c>
    </row>
    <row r="47" spans="1:6">
      <c r="A47" s="19">
        <v>38</v>
      </c>
      <c r="B47" s="19">
        <v>1.9</v>
      </c>
      <c r="C47" s="19">
        <f t="shared" si="0"/>
        <v>12.673</v>
      </c>
      <c r="D47" s="19">
        <v>138</v>
      </c>
      <c r="E47" s="19">
        <v>1.1000000000000001</v>
      </c>
      <c r="F47" s="19">
        <f t="shared" si="1"/>
        <v>7.3370000000000006</v>
      </c>
    </row>
    <row r="48" spans="1:6">
      <c r="A48" s="19">
        <v>39</v>
      </c>
      <c r="B48" s="19">
        <v>1.9</v>
      </c>
      <c r="C48" s="19">
        <f t="shared" si="0"/>
        <v>12.673</v>
      </c>
      <c r="D48" s="19">
        <v>139</v>
      </c>
      <c r="E48" s="19">
        <v>1.5</v>
      </c>
      <c r="F48" s="19">
        <f t="shared" si="1"/>
        <v>10.004999999999999</v>
      </c>
    </row>
    <row r="49" spans="1:6">
      <c r="A49" s="19">
        <v>40</v>
      </c>
      <c r="B49" s="19">
        <v>1.7</v>
      </c>
      <c r="C49" s="19">
        <f t="shared" si="0"/>
        <v>11.339</v>
      </c>
      <c r="D49" s="19">
        <v>140</v>
      </c>
      <c r="E49" s="19">
        <v>1.35</v>
      </c>
      <c r="F49" s="19">
        <f t="shared" si="1"/>
        <v>9.0045000000000002</v>
      </c>
    </row>
    <row r="50" spans="1:6">
      <c r="A50" s="19">
        <v>41</v>
      </c>
      <c r="B50" s="19">
        <v>1.35</v>
      </c>
      <c r="C50" s="19">
        <f t="shared" si="0"/>
        <v>9.0045000000000002</v>
      </c>
      <c r="D50" s="19">
        <v>141</v>
      </c>
      <c r="E50" s="19">
        <v>1.1000000000000001</v>
      </c>
      <c r="F50" s="19">
        <f t="shared" si="1"/>
        <v>7.3370000000000006</v>
      </c>
    </row>
    <row r="51" spans="1:6">
      <c r="A51" s="19">
        <v>42</v>
      </c>
      <c r="B51" s="19">
        <v>1.4</v>
      </c>
      <c r="C51" s="19">
        <f t="shared" si="0"/>
        <v>9.3379999999999992</v>
      </c>
      <c r="D51" s="19">
        <v>142</v>
      </c>
      <c r="E51" s="19">
        <v>1.05</v>
      </c>
      <c r="F51" s="19">
        <f t="shared" si="1"/>
        <v>7.0034999999999998</v>
      </c>
    </row>
    <row r="52" spans="1:6">
      <c r="A52" s="19">
        <v>43</v>
      </c>
      <c r="B52" s="19">
        <v>1.95</v>
      </c>
      <c r="C52" s="19">
        <f t="shared" si="0"/>
        <v>13.006499999999999</v>
      </c>
      <c r="D52" s="19">
        <v>143</v>
      </c>
      <c r="E52" s="19">
        <v>1.1000000000000001</v>
      </c>
      <c r="F52" s="19">
        <f t="shared" si="1"/>
        <v>7.3370000000000006</v>
      </c>
    </row>
    <row r="53" spans="1:6">
      <c r="A53" s="19">
        <v>44</v>
      </c>
      <c r="B53" s="19">
        <v>1.5</v>
      </c>
      <c r="C53" s="19">
        <f t="shared" si="0"/>
        <v>10.004999999999999</v>
      </c>
      <c r="D53" s="19">
        <v>144</v>
      </c>
      <c r="E53" s="19">
        <v>1.3</v>
      </c>
      <c r="F53" s="19">
        <f t="shared" si="1"/>
        <v>8.6709999999999994</v>
      </c>
    </row>
    <row r="54" spans="1:6">
      <c r="A54" s="19">
        <v>45</v>
      </c>
      <c r="B54" s="19">
        <v>1.8</v>
      </c>
      <c r="C54" s="19">
        <f t="shared" si="0"/>
        <v>12.006</v>
      </c>
      <c r="D54" s="19">
        <v>145</v>
      </c>
      <c r="E54" s="19">
        <v>1.25</v>
      </c>
      <c r="F54" s="19">
        <f t="shared" si="1"/>
        <v>8.3375000000000004</v>
      </c>
    </row>
    <row r="55" spans="1:6">
      <c r="A55" s="19">
        <v>46</v>
      </c>
      <c r="B55" s="19">
        <v>2.2999999999999998</v>
      </c>
      <c r="C55" s="19">
        <f t="shared" si="0"/>
        <v>15.340999999999999</v>
      </c>
      <c r="D55" s="19">
        <v>146</v>
      </c>
      <c r="E55" s="19">
        <v>1.4</v>
      </c>
      <c r="F55" s="19">
        <f t="shared" si="1"/>
        <v>9.3379999999999992</v>
      </c>
    </row>
    <row r="56" spans="1:6">
      <c r="A56" s="19">
        <v>47</v>
      </c>
      <c r="B56" s="19">
        <v>1.85</v>
      </c>
      <c r="C56" s="19">
        <f t="shared" si="0"/>
        <v>12.339500000000001</v>
      </c>
      <c r="D56" s="19">
        <v>147</v>
      </c>
      <c r="E56" s="19">
        <v>1.7</v>
      </c>
      <c r="F56" s="19">
        <f t="shared" si="1"/>
        <v>11.339</v>
      </c>
    </row>
    <row r="57" spans="1:6">
      <c r="A57" s="19">
        <v>48</v>
      </c>
      <c r="B57" s="19">
        <v>1.2</v>
      </c>
      <c r="C57" s="19">
        <f t="shared" si="0"/>
        <v>8.0039999999999996</v>
      </c>
      <c r="D57" s="19">
        <v>148</v>
      </c>
      <c r="E57" s="19">
        <v>1.55</v>
      </c>
      <c r="F57" s="19">
        <f t="shared" si="1"/>
        <v>10.3385</v>
      </c>
    </row>
    <row r="58" spans="1:6">
      <c r="A58" s="19">
        <v>49</v>
      </c>
      <c r="B58" s="19">
        <v>1.4</v>
      </c>
      <c r="C58" s="19">
        <f t="shared" si="0"/>
        <v>9.3379999999999992</v>
      </c>
      <c r="D58" s="19">
        <v>149</v>
      </c>
      <c r="E58" s="19">
        <v>1.1499999999999999</v>
      </c>
      <c r="F58" s="19">
        <f t="shared" si="1"/>
        <v>7.6704999999999997</v>
      </c>
    </row>
    <row r="59" spans="1:6">
      <c r="A59" s="19">
        <v>50</v>
      </c>
      <c r="B59" s="19">
        <v>1.85</v>
      </c>
      <c r="C59" s="19">
        <f t="shared" si="0"/>
        <v>12.339500000000001</v>
      </c>
      <c r="D59" s="19">
        <v>150</v>
      </c>
      <c r="E59" s="19">
        <v>1.5</v>
      </c>
      <c r="F59" s="19">
        <f t="shared" si="1"/>
        <v>10.004999999999999</v>
      </c>
    </row>
    <row r="60" spans="1:6">
      <c r="A60" s="19">
        <v>51</v>
      </c>
      <c r="B60" s="19">
        <v>1.45</v>
      </c>
      <c r="C60" s="19">
        <f t="shared" si="0"/>
        <v>9.6715</v>
      </c>
      <c r="D60" s="19">
        <v>151</v>
      </c>
      <c r="E60" s="19">
        <v>1.35</v>
      </c>
      <c r="F60" s="19">
        <f t="shared" si="1"/>
        <v>9.0045000000000002</v>
      </c>
    </row>
    <row r="61" spans="1:6">
      <c r="A61" s="19">
        <v>52</v>
      </c>
      <c r="B61" s="19">
        <v>1.7</v>
      </c>
      <c r="C61" s="19">
        <f t="shared" si="0"/>
        <v>11.339</v>
      </c>
      <c r="D61" s="19">
        <v>152</v>
      </c>
      <c r="E61" s="19">
        <v>2</v>
      </c>
      <c r="F61" s="19">
        <f t="shared" si="1"/>
        <v>13.34</v>
      </c>
    </row>
    <row r="62" spans="1:6">
      <c r="A62" s="19">
        <v>53</v>
      </c>
      <c r="B62" s="19">
        <v>1.2</v>
      </c>
      <c r="C62" s="19">
        <f t="shared" si="0"/>
        <v>8.0039999999999996</v>
      </c>
      <c r="D62" s="19">
        <v>153</v>
      </c>
      <c r="E62" s="19">
        <v>2.4</v>
      </c>
      <c r="F62" s="19">
        <f t="shared" si="1"/>
        <v>16.007999999999999</v>
      </c>
    </row>
    <row r="63" spans="1:6">
      <c r="A63" s="19">
        <v>54</v>
      </c>
      <c r="B63" s="19">
        <v>1.75</v>
      </c>
      <c r="C63" s="19">
        <f t="shared" si="0"/>
        <v>11.672499999999999</v>
      </c>
      <c r="D63" s="19">
        <v>154</v>
      </c>
      <c r="E63" s="19">
        <v>1.4</v>
      </c>
      <c r="F63" s="19">
        <f t="shared" si="1"/>
        <v>9.3379999999999992</v>
      </c>
    </row>
    <row r="64" spans="1:6">
      <c r="A64" s="19">
        <v>55</v>
      </c>
      <c r="B64" s="19">
        <v>1.8</v>
      </c>
      <c r="C64" s="19">
        <f t="shared" si="0"/>
        <v>12.006</v>
      </c>
      <c r="D64" s="19">
        <v>155</v>
      </c>
      <c r="E64" s="19">
        <v>2.2000000000000002</v>
      </c>
      <c r="F64" s="19">
        <f t="shared" si="1"/>
        <v>14.674000000000001</v>
      </c>
    </row>
    <row r="65" spans="1:6">
      <c r="A65" s="19">
        <v>56</v>
      </c>
      <c r="B65" s="19">
        <v>2</v>
      </c>
      <c r="C65" s="19">
        <f t="shared" si="0"/>
        <v>13.34</v>
      </c>
      <c r="D65" s="19">
        <v>156</v>
      </c>
      <c r="E65" s="19">
        <v>1.8</v>
      </c>
      <c r="F65" s="19">
        <f t="shared" si="1"/>
        <v>12.006</v>
      </c>
    </row>
    <row r="66" spans="1:6">
      <c r="A66" s="19">
        <v>57</v>
      </c>
      <c r="B66" s="19">
        <v>1.35</v>
      </c>
      <c r="C66" s="19">
        <f t="shared" si="0"/>
        <v>9.0045000000000002</v>
      </c>
      <c r="D66" s="19">
        <v>157</v>
      </c>
      <c r="E66" s="19">
        <v>1.65</v>
      </c>
      <c r="F66" s="19">
        <f t="shared" si="1"/>
        <v>11.0055</v>
      </c>
    </row>
    <row r="67" spans="1:6">
      <c r="A67" s="19">
        <v>58</v>
      </c>
      <c r="B67" s="19">
        <v>2</v>
      </c>
      <c r="C67" s="19">
        <f t="shared" si="0"/>
        <v>13.34</v>
      </c>
      <c r="D67" s="19">
        <v>158</v>
      </c>
      <c r="E67" s="19">
        <v>1.45</v>
      </c>
      <c r="F67" s="19">
        <f t="shared" si="1"/>
        <v>9.6715</v>
      </c>
    </row>
    <row r="68" spans="1:6">
      <c r="A68" s="19">
        <v>59</v>
      </c>
      <c r="B68" s="19">
        <v>2.1</v>
      </c>
      <c r="C68" s="19">
        <f t="shared" si="0"/>
        <v>14.007</v>
      </c>
      <c r="D68" s="19">
        <v>159</v>
      </c>
      <c r="E68" s="19">
        <v>1.7</v>
      </c>
      <c r="F68" s="19">
        <f t="shared" si="1"/>
        <v>11.339</v>
      </c>
    </row>
    <row r="69" spans="1:6">
      <c r="A69" s="19">
        <v>60</v>
      </c>
      <c r="B69" s="19">
        <v>1.25</v>
      </c>
      <c r="C69" s="19">
        <f t="shared" si="0"/>
        <v>8.3375000000000004</v>
      </c>
      <c r="D69" s="19">
        <v>160</v>
      </c>
      <c r="E69" s="19">
        <v>1.35</v>
      </c>
      <c r="F69" s="19">
        <f t="shared" si="1"/>
        <v>9.0045000000000002</v>
      </c>
    </row>
    <row r="70" spans="1:6">
      <c r="A70" s="19">
        <v>61</v>
      </c>
      <c r="B70" s="19">
        <v>1.3</v>
      </c>
      <c r="C70" s="19">
        <f t="shared" si="0"/>
        <v>8.6709999999999994</v>
      </c>
      <c r="D70" s="19">
        <v>161</v>
      </c>
      <c r="E70" s="19">
        <v>1.05</v>
      </c>
      <c r="F70" s="19">
        <f t="shared" si="1"/>
        <v>7.0034999999999998</v>
      </c>
    </row>
    <row r="71" spans="1:6">
      <c r="A71" s="19">
        <v>62</v>
      </c>
      <c r="B71" s="19">
        <v>1.5</v>
      </c>
      <c r="C71" s="19">
        <f t="shared" si="0"/>
        <v>10.004999999999999</v>
      </c>
      <c r="D71" s="19">
        <v>162</v>
      </c>
      <c r="E71" s="19">
        <v>1.55</v>
      </c>
      <c r="F71" s="19">
        <f t="shared" si="1"/>
        <v>10.3385</v>
      </c>
    </row>
    <row r="72" spans="1:6">
      <c r="A72" s="19">
        <v>63</v>
      </c>
      <c r="B72" s="19">
        <v>1.7</v>
      </c>
      <c r="C72" s="19">
        <f t="shared" si="0"/>
        <v>11.339</v>
      </c>
      <c r="D72" s="19">
        <v>163</v>
      </c>
      <c r="E72" s="19">
        <v>1.3</v>
      </c>
      <c r="F72" s="19">
        <f t="shared" si="1"/>
        <v>8.6709999999999994</v>
      </c>
    </row>
    <row r="73" spans="1:6">
      <c r="A73" s="19">
        <v>64</v>
      </c>
      <c r="B73" s="19">
        <v>1.9</v>
      </c>
      <c r="C73" s="19">
        <f t="shared" si="0"/>
        <v>12.673</v>
      </c>
      <c r="D73" s="19">
        <v>164</v>
      </c>
      <c r="E73" s="19">
        <v>1.4</v>
      </c>
      <c r="F73" s="19">
        <f t="shared" si="1"/>
        <v>9.3379999999999992</v>
      </c>
    </row>
    <row r="74" spans="1:6">
      <c r="A74" s="19">
        <v>65</v>
      </c>
      <c r="B74" s="19">
        <v>1.7</v>
      </c>
      <c r="C74" s="19">
        <f t="shared" si="0"/>
        <v>11.339</v>
      </c>
      <c r="D74" s="19">
        <v>165</v>
      </c>
      <c r="E74" s="19">
        <v>1.4</v>
      </c>
      <c r="F74" s="19">
        <f t="shared" si="1"/>
        <v>9.3379999999999992</v>
      </c>
    </row>
    <row r="75" spans="1:6">
      <c r="A75" s="19">
        <v>66</v>
      </c>
      <c r="B75" s="19">
        <v>1.9</v>
      </c>
      <c r="C75" s="19">
        <f t="shared" ref="C75:C109" si="2">B75*6.67</f>
        <v>12.673</v>
      </c>
      <c r="D75" s="19">
        <v>166</v>
      </c>
      <c r="E75" s="19">
        <v>1.3</v>
      </c>
      <c r="F75" s="19">
        <f t="shared" ref="F75:F109" si="3">E75*6.67</f>
        <v>8.6709999999999994</v>
      </c>
    </row>
    <row r="76" spans="1:6">
      <c r="A76" s="19">
        <v>67</v>
      </c>
      <c r="B76" s="19">
        <v>1.7</v>
      </c>
      <c r="C76" s="19">
        <f t="shared" si="2"/>
        <v>11.339</v>
      </c>
      <c r="D76" s="19">
        <v>167</v>
      </c>
      <c r="E76" s="19">
        <v>2.2000000000000002</v>
      </c>
      <c r="F76" s="19">
        <f t="shared" si="3"/>
        <v>14.674000000000001</v>
      </c>
    </row>
    <row r="77" spans="1:6">
      <c r="A77" s="19">
        <v>68</v>
      </c>
      <c r="B77" s="19">
        <v>2.0499999999999998</v>
      </c>
      <c r="C77" s="19">
        <f t="shared" si="2"/>
        <v>13.673499999999999</v>
      </c>
      <c r="D77" s="19">
        <v>168</v>
      </c>
      <c r="E77" s="19">
        <v>1.3</v>
      </c>
      <c r="F77" s="19">
        <f t="shared" si="3"/>
        <v>8.6709999999999994</v>
      </c>
    </row>
    <row r="78" spans="1:6">
      <c r="A78" s="19">
        <v>69</v>
      </c>
      <c r="B78" s="19">
        <v>1.65</v>
      </c>
      <c r="C78" s="19">
        <f t="shared" si="2"/>
        <v>11.0055</v>
      </c>
      <c r="D78" s="19">
        <v>169</v>
      </c>
      <c r="E78" s="19">
        <v>1.35</v>
      </c>
      <c r="F78" s="19">
        <f t="shared" si="3"/>
        <v>9.0045000000000002</v>
      </c>
    </row>
    <row r="79" spans="1:6">
      <c r="A79" s="19">
        <v>70</v>
      </c>
      <c r="B79" s="19">
        <v>1.35</v>
      </c>
      <c r="C79" s="19">
        <f t="shared" si="2"/>
        <v>9.0045000000000002</v>
      </c>
      <c r="D79" s="19">
        <v>170</v>
      </c>
      <c r="E79" s="19">
        <v>1.45</v>
      </c>
      <c r="F79" s="19">
        <f t="shared" si="3"/>
        <v>9.6715</v>
      </c>
    </row>
    <row r="80" spans="1:6">
      <c r="A80" s="19">
        <v>71</v>
      </c>
      <c r="B80" s="19">
        <v>1.95</v>
      </c>
      <c r="C80" s="19">
        <f t="shared" si="2"/>
        <v>13.006499999999999</v>
      </c>
      <c r="D80" s="19">
        <v>171</v>
      </c>
      <c r="E80" s="19">
        <v>1.2</v>
      </c>
      <c r="F80" s="19">
        <f t="shared" si="3"/>
        <v>8.0039999999999996</v>
      </c>
    </row>
    <row r="81" spans="1:6">
      <c r="A81" s="19">
        <v>72</v>
      </c>
      <c r="B81" s="19">
        <v>1.75</v>
      </c>
      <c r="C81" s="19">
        <f t="shared" si="2"/>
        <v>11.672499999999999</v>
      </c>
      <c r="D81" s="19">
        <v>172</v>
      </c>
      <c r="E81" s="19">
        <v>1.55</v>
      </c>
      <c r="F81" s="19">
        <f t="shared" si="3"/>
        <v>10.3385</v>
      </c>
    </row>
    <row r="82" spans="1:6">
      <c r="A82" s="19">
        <v>73</v>
      </c>
      <c r="B82" s="19">
        <v>1.25</v>
      </c>
      <c r="C82" s="19">
        <f t="shared" si="2"/>
        <v>8.3375000000000004</v>
      </c>
      <c r="D82" s="19">
        <v>173</v>
      </c>
      <c r="E82" s="19">
        <v>1.55</v>
      </c>
      <c r="F82" s="19">
        <f t="shared" si="3"/>
        <v>10.3385</v>
      </c>
    </row>
    <row r="83" spans="1:6">
      <c r="A83" s="19">
        <v>74</v>
      </c>
      <c r="B83" s="19">
        <v>1.55</v>
      </c>
      <c r="C83" s="19">
        <f t="shared" si="2"/>
        <v>10.3385</v>
      </c>
      <c r="D83" s="19">
        <v>174</v>
      </c>
      <c r="E83" s="19">
        <v>1.55</v>
      </c>
      <c r="F83" s="19">
        <f t="shared" si="3"/>
        <v>10.3385</v>
      </c>
    </row>
    <row r="84" spans="1:6">
      <c r="A84" s="19">
        <v>75</v>
      </c>
      <c r="B84" s="19">
        <v>1.45</v>
      </c>
      <c r="C84" s="19">
        <f t="shared" si="2"/>
        <v>9.6715</v>
      </c>
      <c r="D84" s="19">
        <v>175</v>
      </c>
      <c r="E84" s="19">
        <v>1.4</v>
      </c>
      <c r="F84" s="19">
        <f t="shared" si="3"/>
        <v>9.3379999999999992</v>
      </c>
    </row>
    <row r="85" spans="1:6">
      <c r="A85" s="19">
        <v>76</v>
      </c>
      <c r="B85" s="19">
        <v>1.55</v>
      </c>
      <c r="C85" s="19">
        <f t="shared" si="2"/>
        <v>10.3385</v>
      </c>
      <c r="D85" s="19">
        <v>176</v>
      </c>
      <c r="E85" s="19">
        <v>1.6</v>
      </c>
      <c r="F85" s="19">
        <f t="shared" si="3"/>
        <v>10.672000000000001</v>
      </c>
    </row>
    <row r="86" spans="1:6">
      <c r="A86" s="19">
        <v>77</v>
      </c>
      <c r="B86" s="19">
        <v>1.65</v>
      </c>
      <c r="C86" s="19">
        <f t="shared" si="2"/>
        <v>11.0055</v>
      </c>
      <c r="D86" s="19">
        <v>177</v>
      </c>
      <c r="E86" s="19">
        <v>1.3</v>
      </c>
      <c r="F86" s="19">
        <f t="shared" si="3"/>
        <v>8.6709999999999994</v>
      </c>
    </row>
    <row r="87" spans="1:6">
      <c r="A87" s="19">
        <v>78</v>
      </c>
      <c r="B87" s="19">
        <v>1.3</v>
      </c>
      <c r="C87" s="19">
        <f t="shared" si="2"/>
        <v>8.6709999999999994</v>
      </c>
      <c r="D87" s="19">
        <v>178</v>
      </c>
      <c r="E87" s="19">
        <v>1.55</v>
      </c>
      <c r="F87" s="19">
        <f t="shared" si="3"/>
        <v>10.3385</v>
      </c>
    </row>
    <row r="88" spans="1:6">
      <c r="A88" s="19">
        <v>79</v>
      </c>
      <c r="B88" s="19">
        <v>1.45</v>
      </c>
      <c r="C88" s="19">
        <f t="shared" si="2"/>
        <v>9.6715</v>
      </c>
      <c r="D88" s="19">
        <v>179</v>
      </c>
      <c r="E88" s="19">
        <v>1.55</v>
      </c>
      <c r="F88" s="19">
        <f t="shared" si="3"/>
        <v>10.3385</v>
      </c>
    </row>
    <row r="89" spans="1:6">
      <c r="A89" s="19">
        <v>80</v>
      </c>
      <c r="B89" s="19">
        <v>1.5</v>
      </c>
      <c r="C89" s="19">
        <f t="shared" si="2"/>
        <v>10.004999999999999</v>
      </c>
      <c r="D89" s="19">
        <v>180</v>
      </c>
      <c r="E89" s="19">
        <v>1.7</v>
      </c>
      <c r="F89" s="19">
        <f t="shared" si="3"/>
        <v>11.339</v>
      </c>
    </row>
    <row r="90" spans="1:6">
      <c r="A90" s="19">
        <v>81</v>
      </c>
      <c r="B90" s="19">
        <v>1.1499999999999999</v>
      </c>
      <c r="C90" s="19">
        <f t="shared" si="2"/>
        <v>7.6704999999999997</v>
      </c>
      <c r="D90" s="19">
        <v>181</v>
      </c>
      <c r="E90" s="19">
        <v>2</v>
      </c>
      <c r="F90" s="19">
        <f t="shared" si="3"/>
        <v>13.34</v>
      </c>
    </row>
    <row r="91" spans="1:6">
      <c r="A91" s="19">
        <v>82</v>
      </c>
      <c r="B91" s="19">
        <v>1.6</v>
      </c>
      <c r="C91" s="19">
        <f t="shared" si="2"/>
        <v>10.672000000000001</v>
      </c>
      <c r="D91" s="19">
        <v>182</v>
      </c>
      <c r="E91" s="19">
        <v>1.2</v>
      </c>
      <c r="F91" s="19">
        <f t="shared" si="3"/>
        <v>8.0039999999999996</v>
      </c>
    </row>
    <row r="92" spans="1:6">
      <c r="A92" s="19">
        <v>83</v>
      </c>
      <c r="B92" s="19">
        <v>2</v>
      </c>
      <c r="C92" s="19">
        <f t="shared" si="2"/>
        <v>13.34</v>
      </c>
      <c r="D92" s="19">
        <v>183</v>
      </c>
      <c r="E92" s="19">
        <v>1.3</v>
      </c>
      <c r="F92" s="19">
        <f t="shared" si="3"/>
        <v>8.6709999999999994</v>
      </c>
    </row>
    <row r="93" spans="1:6">
      <c r="A93" s="19">
        <v>84</v>
      </c>
      <c r="B93" s="19">
        <v>1.1499999999999999</v>
      </c>
      <c r="C93" s="19">
        <f t="shared" si="2"/>
        <v>7.6704999999999997</v>
      </c>
      <c r="D93" s="19">
        <v>184</v>
      </c>
      <c r="E93" s="19">
        <v>1.45</v>
      </c>
      <c r="F93" s="19">
        <f t="shared" si="3"/>
        <v>9.6715</v>
      </c>
    </row>
    <row r="94" spans="1:6">
      <c r="A94" s="19">
        <v>85</v>
      </c>
      <c r="B94" s="19">
        <v>1.1000000000000001</v>
      </c>
      <c r="C94" s="19">
        <f t="shared" si="2"/>
        <v>7.3370000000000006</v>
      </c>
      <c r="D94" s="19">
        <v>185</v>
      </c>
      <c r="E94" s="19">
        <v>1.4</v>
      </c>
      <c r="F94" s="19">
        <f t="shared" si="3"/>
        <v>9.3379999999999992</v>
      </c>
    </row>
    <row r="95" spans="1:6">
      <c r="A95" s="19">
        <v>86</v>
      </c>
      <c r="B95" s="19">
        <v>2</v>
      </c>
      <c r="C95" s="19">
        <f t="shared" si="2"/>
        <v>13.34</v>
      </c>
      <c r="D95" s="19">
        <v>186</v>
      </c>
      <c r="E95" s="19">
        <v>1.25</v>
      </c>
      <c r="F95" s="19">
        <f t="shared" si="3"/>
        <v>8.3375000000000004</v>
      </c>
    </row>
    <row r="96" spans="1:6">
      <c r="A96" s="19">
        <v>87</v>
      </c>
      <c r="B96" s="19">
        <v>1.4</v>
      </c>
      <c r="C96" s="19">
        <f t="shared" si="2"/>
        <v>9.3379999999999992</v>
      </c>
      <c r="D96" s="19">
        <v>187</v>
      </c>
      <c r="E96" s="19">
        <v>1.55</v>
      </c>
      <c r="F96" s="19">
        <f t="shared" si="3"/>
        <v>10.3385</v>
      </c>
    </row>
    <row r="97" spans="1:6">
      <c r="A97" s="19">
        <v>88</v>
      </c>
      <c r="B97" s="19">
        <v>1.45</v>
      </c>
      <c r="C97" s="19">
        <f t="shared" si="2"/>
        <v>9.6715</v>
      </c>
      <c r="D97" s="19">
        <v>188</v>
      </c>
      <c r="E97" s="19">
        <v>1.9</v>
      </c>
      <c r="F97" s="19">
        <f t="shared" si="3"/>
        <v>12.673</v>
      </c>
    </row>
    <row r="98" spans="1:6">
      <c r="A98" s="19">
        <v>89</v>
      </c>
      <c r="B98" s="19">
        <v>1.3</v>
      </c>
      <c r="C98" s="19">
        <f t="shared" si="2"/>
        <v>8.6709999999999994</v>
      </c>
      <c r="D98" s="19">
        <v>189</v>
      </c>
      <c r="E98" s="19">
        <v>1.4</v>
      </c>
      <c r="F98" s="19">
        <f t="shared" si="3"/>
        <v>9.3379999999999992</v>
      </c>
    </row>
    <row r="99" spans="1:6">
      <c r="A99" s="19">
        <v>90</v>
      </c>
      <c r="B99" s="19">
        <v>1.75</v>
      </c>
      <c r="C99" s="19">
        <f t="shared" si="2"/>
        <v>11.672499999999999</v>
      </c>
      <c r="D99" s="19">
        <v>190</v>
      </c>
      <c r="E99" s="19">
        <v>1.2</v>
      </c>
      <c r="F99" s="19">
        <f t="shared" si="3"/>
        <v>8.0039999999999996</v>
      </c>
    </row>
    <row r="100" spans="1:6">
      <c r="A100" s="19">
        <v>91</v>
      </c>
      <c r="B100" s="19">
        <v>2</v>
      </c>
      <c r="C100" s="19">
        <f t="shared" si="2"/>
        <v>13.34</v>
      </c>
      <c r="D100" s="19">
        <v>191</v>
      </c>
      <c r="E100" s="19">
        <v>1.4</v>
      </c>
      <c r="F100" s="19">
        <f t="shared" si="3"/>
        <v>9.3379999999999992</v>
      </c>
    </row>
    <row r="101" spans="1:6">
      <c r="A101" s="19">
        <v>92</v>
      </c>
      <c r="B101" s="19">
        <v>1.5</v>
      </c>
      <c r="C101" s="19">
        <f t="shared" si="2"/>
        <v>10.004999999999999</v>
      </c>
      <c r="D101" s="19">
        <v>192</v>
      </c>
      <c r="E101" s="19">
        <v>2</v>
      </c>
      <c r="F101" s="19">
        <f t="shared" si="3"/>
        <v>13.34</v>
      </c>
    </row>
    <row r="102" spans="1:6">
      <c r="A102" s="19">
        <v>93</v>
      </c>
      <c r="B102" s="19">
        <v>1.55</v>
      </c>
      <c r="C102" s="19">
        <f t="shared" si="2"/>
        <v>10.3385</v>
      </c>
      <c r="D102" s="19">
        <v>193</v>
      </c>
      <c r="E102" s="19">
        <v>1.1000000000000001</v>
      </c>
      <c r="F102" s="19">
        <f t="shared" si="3"/>
        <v>7.3370000000000006</v>
      </c>
    </row>
    <row r="103" spans="1:6">
      <c r="A103" s="19">
        <v>94</v>
      </c>
      <c r="B103" s="19">
        <v>1.5</v>
      </c>
      <c r="C103" s="19">
        <f t="shared" si="2"/>
        <v>10.004999999999999</v>
      </c>
      <c r="D103" s="19">
        <v>194</v>
      </c>
      <c r="E103" s="19">
        <v>1.4</v>
      </c>
      <c r="F103" s="19">
        <f t="shared" si="3"/>
        <v>9.3379999999999992</v>
      </c>
    </row>
    <row r="104" spans="1:6">
      <c r="A104" s="19">
        <v>95</v>
      </c>
      <c r="B104" s="19">
        <v>1.85</v>
      </c>
      <c r="C104" s="19">
        <f t="shared" si="2"/>
        <v>12.339500000000001</v>
      </c>
      <c r="D104" s="19">
        <v>195</v>
      </c>
      <c r="E104" s="19">
        <v>1.2</v>
      </c>
      <c r="F104" s="19">
        <f t="shared" si="3"/>
        <v>8.0039999999999996</v>
      </c>
    </row>
    <row r="105" spans="1:6">
      <c r="A105" s="19">
        <v>96</v>
      </c>
      <c r="B105" s="19">
        <v>1.4</v>
      </c>
      <c r="C105" s="19">
        <f t="shared" si="2"/>
        <v>9.3379999999999992</v>
      </c>
      <c r="D105" s="19">
        <v>196</v>
      </c>
      <c r="E105" s="19">
        <v>1.3</v>
      </c>
      <c r="F105" s="19">
        <f t="shared" si="3"/>
        <v>8.6709999999999994</v>
      </c>
    </row>
    <row r="106" spans="1:6">
      <c r="A106" s="19">
        <v>97</v>
      </c>
      <c r="B106" s="19">
        <v>1.55</v>
      </c>
      <c r="C106" s="19">
        <f>B106*6.67</f>
        <v>10.3385</v>
      </c>
      <c r="D106" s="19">
        <v>197</v>
      </c>
      <c r="E106" s="19">
        <v>1.35</v>
      </c>
      <c r="F106" s="19">
        <f t="shared" si="3"/>
        <v>9.0045000000000002</v>
      </c>
    </row>
    <row r="107" spans="1:6">
      <c r="A107" s="19">
        <v>98</v>
      </c>
      <c r="B107" s="19">
        <v>1.4</v>
      </c>
      <c r="C107" s="19">
        <f t="shared" si="2"/>
        <v>9.3379999999999992</v>
      </c>
      <c r="D107" s="19">
        <v>198</v>
      </c>
      <c r="E107" s="19">
        <v>1.5</v>
      </c>
      <c r="F107" s="19">
        <f t="shared" si="3"/>
        <v>10.004999999999999</v>
      </c>
    </row>
    <row r="108" spans="1:6">
      <c r="A108" s="19">
        <v>99</v>
      </c>
      <c r="B108" s="19">
        <v>1.6</v>
      </c>
      <c r="C108" s="19">
        <f t="shared" si="2"/>
        <v>10.672000000000001</v>
      </c>
      <c r="D108" s="19">
        <v>199</v>
      </c>
      <c r="E108" s="19">
        <v>1.35</v>
      </c>
      <c r="F108" s="19">
        <f t="shared" si="3"/>
        <v>9.0045000000000002</v>
      </c>
    </row>
    <row r="109" spans="1:6">
      <c r="A109" s="19">
        <v>100</v>
      </c>
      <c r="B109" s="19">
        <v>1.45</v>
      </c>
      <c r="C109" s="19">
        <f t="shared" si="2"/>
        <v>9.6715</v>
      </c>
      <c r="D109" s="19">
        <v>200</v>
      </c>
      <c r="E109" s="19">
        <v>1.75</v>
      </c>
      <c r="F109" s="19">
        <f t="shared" si="3"/>
        <v>11.672499999999999</v>
      </c>
    </row>
    <row r="110" spans="1:6">
      <c r="B110" s="18"/>
      <c r="C110" s="18">
        <f>SUM(C10:C109)</f>
        <v>1098.2155000000005</v>
      </c>
      <c r="F110" s="18">
        <f>SUM(F10:F109)</f>
        <v>1009.8380000000001</v>
      </c>
    </row>
  </sheetData>
  <mergeCells count="14">
    <mergeCell ref="I3:J4"/>
    <mergeCell ref="C4:D4"/>
    <mergeCell ref="E4:F4"/>
    <mergeCell ref="A5:B5"/>
    <mergeCell ref="C5:D5"/>
    <mergeCell ref="E5:F5"/>
    <mergeCell ref="G5:H5"/>
    <mergeCell ref="I5:J5"/>
    <mergeCell ref="A8:F8"/>
    <mergeCell ref="A1:J1"/>
    <mergeCell ref="A2:J2"/>
    <mergeCell ref="A3:B4"/>
    <mergeCell ref="C3:F3"/>
    <mergeCell ref="G3:H4"/>
  </mergeCells>
  <phoneticPr fontId="0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A7" sqref="A7:J7"/>
    </sheetView>
  </sheetViews>
  <sheetFormatPr defaultRowHeight="15"/>
  <sheetData>
    <row r="1" spans="1:16" ht="15.75" thickBot="1">
      <c r="A1" s="66" t="s">
        <v>183</v>
      </c>
      <c r="B1" s="66"/>
      <c r="C1" s="66"/>
      <c r="D1" s="66"/>
      <c r="E1" s="66"/>
      <c r="F1" s="66"/>
      <c r="G1" s="66"/>
      <c r="H1" s="66"/>
      <c r="I1" s="66"/>
      <c r="J1" s="66"/>
    </row>
    <row r="2" spans="1:16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  <c r="L2" s="1" t="s">
        <v>38</v>
      </c>
      <c r="M2" s="1">
        <v>0</v>
      </c>
      <c r="O2" t="s">
        <v>49</v>
      </c>
      <c r="P2" t="s">
        <v>50</v>
      </c>
    </row>
    <row r="3" spans="1:16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38</v>
      </c>
      <c r="O3">
        <f>B7/(B7+D7+F7+H7+J7)</f>
        <v>0.01</v>
      </c>
      <c r="P3">
        <f>O3*LN(O3)</f>
        <v>-4.605170185988091E-2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62</v>
      </c>
      <c r="O4">
        <f>D7/(B7+D7+F7+H7+J7)</f>
        <v>3.5000000000000003E-2</v>
      </c>
      <c r="P4">
        <f>O4*LN(O4)</f>
        <v>-0.11733425261224532</v>
      </c>
    </row>
    <row r="5" spans="1:16">
      <c r="A5" s="46">
        <v>2</v>
      </c>
      <c r="B5" s="46"/>
      <c r="C5" s="47">
        <v>7</v>
      </c>
      <c r="D5" s="47"/>
      <c r="E5" s="47">
        <v>113</v>
      </c>
      <c r="F5" s="47"/>
      <c r="G5" s="45">
        <v>16</v>
      </c>
      <c r="H5" s="45"/>
      <c r="I5" s="45">
        <v>62</v>
      </c>
      <c r="J5" s="45"/>
      <c r="L5" s="1" t="s">
        <v>35</v>
      </c>
      <c r="M5" s="1">
        <f>(C110+F110)/200</f>
        <v>10.475235000000003</v>
      </c>
      <c r="O5">
        <f>F7/(B7+D7+F7+H7+J7)</f>
        <v>0.56500000000000006</v>
      </c>
      <c r="P5">
        <f>O5*LN(O5)</f>
        <v>-0.32257519452716832</v>
      </c>
    </row>
    <row r="6" spans="1:16" ht="15.75" thickBot="1">
      <c r="A6" s="21" t="s">
        <v>7</v>
      </c>
      <c r="B6" s="22" t="s">
        <v>8</v>
      </c>
      <c r="C6" s="23" t="s">
        <v>7</v>
      </c>
      <c r="D6" s="24" t="s">
        <v>8</v>
      </c>
      <c r="E6" s="22" t="s">
        <v>7</v>
      </c>
      <c r="F6" s="22" t="s">
        <v>8</v>
      </c>
      <c r="G6" s="22" t="s">
        <v>7</v>
      </c>
      <c r="H6" s="22" t="s">
        <v>8</v>
      </c>
      <c r="I6" s="22" t="s">
        <v>7</v>
      </c>
      <c r="J6" s="23" t="s">
        <v>8</v>
      </c>
      <c r="L6" s="1" t="s">
        <v>36</v>
      </c>
      <c r="M6" s="1">
        <v>2.62</v>
      </c>
      <c r="O6">
        <f>H7/(B7+D7+F7+H7+J7)</f>
        <v>0.08</v>
      </c>
      <c r="P6">
        <f>O6*LN(O6)</f>
        <v>-0.20205829154466046</v>
      </c>
    </row>
    <row r="7" spans="1:16">
      <c r="A7" s="2">
        <v>1</v>
      </c>
      <c r="B7" s="2">
        <f>5.15/100</f>
        <v>5.1500000000000004E-2</v>
      </c>
      <c r="C7" s="2">
        <f>700/200</f>
        <v>3.5</v>
      </c>
      <c r="D7" s="2">
        <f>3.5*5.15/100</f>
        <v>0.18025000000000002</v>
      </c>
      <c r="E7" s="2">
        <f>11300/200</f>
        <v>56.5</v>
      </c>
      <c r="F7" s="2">
        <f>56.5*5.15/100</f>
        <v>2.9097500000000003</v>
      </c>
      <c r="G7" s="2">
        <f>1600/200</f>
        <v>8</v>
      </c>
      <c r="H7" s="2">
        <f>8*5.15/100</f>
        <v>0.41200000000000003</v>
      </c>
      <c r="I7" s="2">
        <f>6200/200</f>
        <v>31</v>
      </c>
      <c r="J7" s="2">
        <f>31*5.15/100</f>
        <v>1.5965</v>
      </c>
      <c r="L7" s="1" t="s">
        <v>37</v>
      </c>
      <c r="M7" s="1">
        <v>13.49</v>
      </c>
      <c r="O7">
        <f>J7/(B7+D7+F7+H7+J7)</f>
        <v>0.31</v>
      </c>
      <c r="P7">
        <f>O7*LN(O7)</f>
        <v>-0.36306672426591297</v>
      </c>
    </row>
    <row r="8" spans="1:16">
      <c r="A8" s="65" t="s">
        <v>9</v>
      </c>
      <c r="B8" s="65"/>
      <c r="C8" s="65"/>
      <c r="D8" s="65"/>
      <c r="E8" s="65"/>
      <c r="F8" s="65"/>
      <c r="L8" s="31" t="s">
        <v>41</v>
      </c>
      <c r="M8" s="1">
        <f>(F7*D7)/((J7+H7)*B7)</f>
        <v>5.0705128205128203</v>
      </c>
    </row>
    <row r="9" spans="1:16">
      <c r="A9" s="19" t="s">
        <v>173</v>
      </c>
      <c r="B9" s="19" t="s">
        <v>174</v>
      </c>
      <c r="C9" s="19" t="s">
        <v>175</v>
      </c>
      <c r="D9" s="19" t="s">
        <v>173</v>
      </c>
      <c r="E9" s="19" t="s">
        <v>174</v>
      </c>
      <c r="F9" s="19" t="s">
        <v>175</v>
      </c>
      <c r="L9" s="31" t="s">
        <v>42</v>
      </c>
      <c r="M9" s="1">
        <f xml:space="preserve"> (B7+D7+F7)/(H7+J7)</f>
        <v>1.5641025641025641</v>
      </c>
    </row>
    <row r="10" spans="1:16">
      <c r="A10" s="19">
        <v>1</v>
      </c>
      <c r="B10" s="19">
        <v>2</v>
      </c>
      <c r="C10" s="19">
        <f>B10*6.67</f>
        <v>13.34</v>
      </c>
      <c r="D10" s="19">
        <v>101</v>
      </c>
      <c r="E10" s="19">
        <v>1.9</v>
      </c>
      <c r="F10" s="19">
        <f>E10*6.67</f>
        <v>12.673</v>
      </c>
      <c r="L10" s="31" t="s">
        <v>43</v>
      </c>
      <c r="M10" s="1">
        <f>J7/F7</f>
        <v>0.54867256637168138</v>
      </c>
    </row>
    <row r="11" spans="1:16">
      <c r="A11" s="19">
        <v>2</v>
      </c>
      <c r="B11" s="19">
        <v>1.6</v>
      </c>
      <c r="C11" s="19">
        <f t="shared" ref="C11:C74" si="0">B11*6.67</f>
        <v>10.672000000000001</v>
      </c>
      <c r="D11" s="19">
        <v>102</v>
      </c>
      <c r="E11" s="19">
        <v>1.55</v>
      </c>
      <c r="F11" s="19">
        <f t="shared" ref="F11:F74" si="1">E11*6.67</f>
        <v>10.3385</v>
      </c>
      <c r="L11" s="31" t="s">
        <v>44</v>
      </c>
      <c r="M11" s="1">
        <f>(D7+F7)/J7</f>
        <v>1.935483870967742</v>
      </c>
    </row>
    <row r="12" spans="1:16">
      <c r="A12" s="19">
        <v>3</v>
      </c>
      <c r="B12" s="19">
        <v>1.5</v>
      </c>
      <c r="C12" s="19">
        <f t="shared" si="0"/>
        <v>10.004999999999999</v>
      </c>
      <c r="D12" s="19">
        <v>103</v>
      </c>
      <c r="E12" s="19">
        <v>1.1000000000000001</v>
      </c>
      <c r="F12" s="19">
        <f t="shared" si="1"/>
        <v>7.3370000000000006</v>
      </c>
      <c r="L12" s="31" t="s">
        <v>45</v>
      </c>
      <c r="M12" s="1">
        <f>(D7+F7)/H7</f>
        <v>7.5</v>
      </c>
    </row>
    <row r="13" spans="1:16">
      <c r="A13" s="19">
        <v>4</v>
      </c>
      <c r="B13" s="19">
        <v>1.3</v>
      </c>
      <c r="C13" s="19">
        <f t="shared" si="0"/>
        <v>8.6709999999999994</v>
      </c>
      <c r="D13" s="19">
        <v>104</v>
      </c>
      <c r="E13" s="19">
        <v>1.65</v>
      </c>
      <c r="F13" s="19">
        <f t="shared" si="1"/>
        <v>11.0055</v>
      </c>
      <c r="L13" s="31" t="s">
        <v>46</v>
      </c>
      <c r="M13" s="1">
        <f>J7/H7</f>
        <v>3.8749999999999996</v>
      </c>
    </row>
    <row r="14" spans="1:16">
      <c r="A14" s="19">
        <v>5</v>
      </c>
      <c r="B14" s="19">
        <v>1.85</v>
      </c>
      <c r="C14" s="19">
        <f t="shared" si="0"/>
        <v>12.339500000000001</v>
      </c>
      <c r="D14" s="19">
        <v>105</v>
      </c>
      <c r="E14" s="19">
        <v>1.7</v>
      </c>
      <c r="F14" s="19">
        <f t="shared" si="1"/>
        <v>11.339</v>
      </c>
      <c r="L14" s="31" t="s">
        <v>47</v>
      </c>
      <c r="M14" s="1">
        <f>J7/B7</f>
        <v>30.999999999999996</v>
      </c>
    </row>
    <row r="15" spans="1:16">
      <c r="A15" s="19">
        <v>6</v>
      </c>
      <c r="B15" s="19">
        <v>1.7</v>
      </c>
      <c r="C15" s="19">
        <f t="shared" si="0"/>
        <v>11.339</v>
      </c>
      <c r="D15" s="19">
        <v>106</v>
      </c>
      <c r="E15" s="19">
        <v>1.75</v>
      </c>
      <c r="F15" s="19">
        <f t="shared" si="1"/>
        <v>11.672499999999999</v>
      </c>
      <c r="L15" s="31" t="s">
        <v>48</v>
      </c>
      <c r="M15" s="1">
        <f>SUM(P3:P7)</f>
        <v>-1.0510861648098679</v>
      </c>
    </row>
    <row r="16" spans="1:16">
      <c r="A16" s="19">
        <v>7</v>
      </c>
      <c r="B16" s="19">
        <v>1.9</v>
      </c>
      <c r="C16" s="19">
        <f t="shared" si="0"/>
        <v>12.673</v>
      </c>
      <c r="D16" s="19">
        <v>107</v>
      </c>
      <c r="E16" s="19">
        <v>1.25</v>
      </c>
      <c r="F16" s="19">
        <f t="shared" si="1"/>
        <v>8.3375000000000004</v>
      </c>
    </row>
    <row r="17" spans="1:6">
      <c r="A17" s="19">
        <v>8</v>
      </c>
      <c r="B17" s="19">
        <v>2.1</v>
      </c>
      <c r="C17" s="19">
        <f t="shared" si="0"/>
        <v>14.007</v>
      </c>
      <c r="D17" s="19">
        <v>108</v>
      </c>
      <c r="E17" s="19">
        <v>1.45</v>
      </c>
      <c r="F17" s="19">
        <f t="shared" si="1"/>
        <v>9.6715</v>
      </c>
    </row>
    <row r="18" spans="1:6">
      <c r="A18" s="19">
        <v>9</v>
      </c>
      <c r="B18" s="19">
        <v>1.6</v>
      </c>
      <c r="C18" s="19">
        <f t="shared" si="0"/>
        <v>10.672000000000001</v>
      </c>
      <c r="D18" s="19">
        <v>109</v>
      </c>
      <c r="E18" s="19">
        <v>1.3</v>
      </c>
      <c r="F18" s="19">
        <f t="shared" si="1"/>
        <v>8.6709999999999994</v>
      </c>
    </row>
    <row r="19" spans="1:6">
      <c r="A19" s="19">
        <v>10</v>
      </c>
      <c r="B19" s="19">
        <v>2</v>
      </c>
      <c r="C19" s="19">
        <f t="shared" si="0"/>
        <v>13.34</v>
      </c>
      <c r="D19" s="19">
        <v>110</v>
      </c>
      <c r="E19" s="19">
        <v>1.5</v>
      </c>
      <c r="F19" s="19">
        <f t="shared" si="1"/>
        <v>10.004999999999999</v>
      </c>
    </row>
    <row r="20" spans="1:6">
      <c r="A20" s="19">
        <v>11</v>
      </c>
      <c r="B20" s="19">
        <v>2</v>
      </c>
      <c r="C20" s="19">
        <f t="shared" si="0"/>
        <v>13.34</v>
      </c>
      <c r="D20" s="19">
        <v>111</v>
      </c>
      <c r="E20" s="19">
        <v>1.25</v>
      </c>
      <c r="F20" s="19">
        <f t="shared" si="1"/>
        <v>8.3375000000000004</v>
      </c>
    </row>
    <row r="21" spans="1:6">
      <c r="A21" s="19">
        <v>12</v>
      </c>
      <c r="B21" s="19">
        <v>1.9</v>
      </c>
      <c r="C21" s="19">
        <f t="shared" si="0"/>
        <v>12.673</v>
      </c>
      <c r="D21" s="19">
        <v>112</v>
      </c>
      <c r="E21" s="19">
        <v>1.6</v>
      </c>
      <c r="F21" s="19">
        <f t="shared" si="1"/>
        <v>10.672000000000001</v>
      </c>
    </row>
    <row r="22" spans="1:6">
      <c r="A22" s="19">
        <v>13</v>
      </c>
      <c r="B22" s="19">
        <v>2</v>
      </c>
      <c r="C22" s="19">
        <f t="shared" si="0"/>
        <v>13.34</v>
      </c>
      <c r="D22" s="19">
        <v>113</v>
      </c>
      <c r="E22" s="19">
        <v>1.3</v>
      </c>
      <c r="F22" s="19">
        <f t="shared" si="1"/>
        <v>8.6709999999999994</v>
      </c>
    </row>
    <row r="23" spans="1:6">
      <c r="A23" s="19">
        <v>14</v>
      </c>
      <c r="B23" s="19">
        <v>1.7</v>
      </c>
      <c r="C23" s="19">
        <f t="shared" si="0"/>
        <v>11.339</v>
      </c>
      <c r="D23" s="19">
        <v>114</v>
      </c>
      <c r="E23" s="19">
        <v>1.2</v>
      </c>
      <c r="F23" s="19">
        <f t="shared" si="1"/>
        <v>8.0039999999999996</v>
      </c>
    </row>
    <row r="24" spans="1:6">
      <c r="A24" s="19">
        <v>15</v>
      </c>
      <c r="B24" s="19">
        <v>1.8</v>
      </c>
      <c r="C24" s="19">
        <f t="shared" si="0"/>
        <v>12.006</v>
      </c>
      <c r="D24" s="19">
        <v>115</v>
      </c>
      <c r="E24" s="19">
        <v>1.75</v>
      </c>
      <c r="F24" s="19">
        <f t="shared" si="1"/>
        <v>11.672499999999999</v>
      </c>
    </row>
    <row r="25" spans="1:6">
      <c r="A25" s="19">
        <v>16</v>
      </c>
      <c r="B25" s="19">
        <v>1.55</v>
      </c>
      <c r="C25" s="19">
        <f t="shared" si="0"/>
        <v>10.3385</v>
      </c>
      <c r="D25" s="19">
        <v>116</v>
      </c>
      <c r="E25" s="19">
        <v>1.5</v>
      </c>
      <c r="F25" s="19">
        <f t="shared" si="1"/>
        <v>10.004999999999999</v>
      </c>
    </row>
    <row r="26" spans="1:6">
      <c r="A26" s="19">
        <v>17</v>
      </c>
      <c r="B26" s="19">
        <v>1.45</v>
      </c>
      <c r="C26" s="19">
        <f t="shared" si="0"/>
        <v>9.6715</v>
      </c>
      <c r="D26" s="19">
        <v>117</v>
      </c>
      <c r="E26" s="19">
        <v>2</v>
      </c>
      <c r="F26" s="19">
        <f t="shared" si="1"/>
        <v>13.34</v>
      </c>
    </row>
    <row r="27" spans="1:6">
      <c r="A27" s="19">
        <v>18</v>
      </c>
      <c r="B27" s="19">
        <v>1.6</v>
      </c>
      <c r="C27" s="19">
        <f t="shared" si="0"/>
        <v>10.672000000000001</v>
      </c>
      <c r="D27" s="19">
        <v>118</v>
      </c>
      <c r="E27" s="39">
        <v>2</v>
      </c>
      <c r="F27" s="39">
        <f t="shared" si="1"/>
        <v>13.34</v>
      </c>
    </row>
    <row r="28" spans="1:6">
      <c r="A28" s="19">
        <v>19</v>
      </c>
      <c r="B28" s="19">
        <v>1.7</v>
      </c>
      <c r="C28" s="19">
        <f t="shared" si="0"/>
        <v>11.339</v>
      </c>
      <c r="D28" s="19">
        <v>119</v>
      </c>
      <c r="E28" s="19">
        <v>1.3</v>
      </c>
      <c r="F28" s="19">
        <f t="shared" si="1"/>
        <v>8.6709999999999994</v>
      </c>
    </row>
    <row r="29" spans="1:6">
      <c r="A29" s="19">
        <v>20</v>
      </c>
      <c r="B29" s="19">
        <v>1.5</v>
      </c>
      <c r="C29" s="19">
        <f t="shared" si="0"/>
        <v>10.004999999999999</v>
      </c>
      <c r="D29" s="19">
        <v>120</v>
      </c>
      <c r="E29" s="19">
        <v>1.9</v>
      </c>
      <c r="F29" s="19">
        <f t="shared" si="1"/>
        <v>12.673</v>
      </c>
    </row>
    <row r="30" spans="1:6">
      <c r="A30" s="19">
        <v>21</v>
      </c>
      <c r="B30" s="19">
        <v>1.9</v>
      </c>
      <c r="C30" s="19">
        <f t="shared" si="0"/>
        <v>12.673</v>
      </c>
      <c r="D30" s="19">
        <v>121</v>
      </c>
      <c r="E30" s="19">
        <v>1.9</v>
      </c>
      <c r="F30" s="19">
        <f t="shared" si="1"/>
        <v>12.673</v>
      </c>
    </row>
    <row r="31" spans="1:6">
      <c r="A31" s="19">
        <v>22</v>
      </c>
      <c r="B31" s="19">
        <v>1.9</v>
      </c>
      <c r="C31" s="19">
        <f t="shared" si="0"/>
        <v>12.673</v>
      </c>
      <c r="D31" s="19">
        <v>122</v>
      </c>
      <c r="E31" s="19">
        <v>1.9</v>
      </c>
      <c r="F31" s="19">
        <f t="shared" si="1"/>
        <v>12.673</v>
      </c>
    </row>
    <row r="32" spans="1:6">
      <c r="A32" s="19">
        <v>23</v>
      </c>
      <c r="B32" s="19">
        <v>1.2</v>
      </c>
      <c r="C32" s="19">
        <f t="shared" si="0"/>
        <v>8.0039999999999996</v>
      </c>
      <c r="D32" s="19">
        <v>123</v>
      </c>
      <c r="E32" s="19">
        <v>1.55</v>
      </c>
      <c r="F32" s="19">
        <f t="shared" si="1"/>
        <v>10.3385</v>
      </c>
    </row>
    <row r="33" spans="1:6">
      <c r="A33" s="19">
        <v>24</v>
      </c>
      <c r="B33" s="19">
        <v>1.35</v>
      </c>
      <c r="C33" s="19">
        <f t="shared" si="0"/>
        <v>9.0045000000000002</v>
      </c>
      <c r="D33" s="19">
        <v>124</v>
      </c>
      <c r="E33" s="19">
        <v>2</v>
      </c>
      <c r="F33" s="19">
        <f t="shared" si="1"/>
        <v>13.34</v>
      </c>
    </row>
    <row r="34" spans="1:6">
      <c r="A34" s="19">
        <v>25</v>
      </c>
      <c r="B34" s="19">
        <v>1.25</v>
      </c>
      <c r="C34" s="19">
        <f t="shared" si="0"/>
        <v>8.3375000000000004</v>
      </c>
      <c r="D34" s="19">
        <v>125</v>
      </c>
      <c r="E34" s="19">
        <v>1.25</v>
      </c>
      <c r="F34" s="19">
        <f t="shared" si="1"/>
        <v>8.3375000000000004</v>
      </c>
    </row>
    <row r="35" spans="1:6">
      <c r="A35" s="19">
        <v>26</v>
      </c>
      <c r="B35" s="19">
        <v>1.55</v>
      </c>
      <c r="C35" s="19">
        <f t="shared" si="0"/>
        <v>10.3385</v>
      </c>
      <c r="D35" s="19">
        <v>126</v>
      </c>
      <c r="E35" s="19">
        <v>1.75</v>
      </c>
      <c r="F35" s="19">
        <f t="shared" si="1"/>
        <v>11.672499999999999</v>
      </c>
    </row>
    <row r="36" spans="1:6">
      <c r="A36" s="19">
        <v>27</v>
      </c>
      <c r="B36" s="19">
        <v>1.75</v>
      </c>
      <c r="C36" s="19">
        <f t="shared" si="0"/>
        <v>11.672499999999999</v>
      </c>
      <c r="D36" s="19">
        <v>127</v>
      </c>
      <c r="E36" s="19">
        <v>2</v>
      </c>
      <c r="F36" s="19">
        <f t="shared" si="1"/>
        <v>13.34</v>
      </c>
    </row>
    <row r="37" spans="1:6">
      <c r="A37" s="19">
        <v>28</v>
      </c>
      <c r="B37" s="19">
        <v>2</v>
      </c>
      <c r="C37" s="19">
        <f t="shared" si="0"/>
        <v>13.34</v>
      </c>
      <c r="D37" s="19">
        <v>128</v>
      </c>
      <c r="E37" s="19">
        <v>1.35</v>
      </c>
      <c r="F37" s="19">
        <f t="shared" si="1"/>
        <v>9.0045000000000002</v>
      </c>
    </row>
    <row r="38" spans="1:6">
      <c r="A38" s="19">
        <v>29</v>
      </c>
      <c r="B38" s="19">
        <v>1.7</v>
      </c>
      <c r="C38" s="19">
        <f t="shared" si="0"/>
        <v>11.339</v>
      </c>
      <c r="D38" s="19">
        <v>129</v>
      </c>
      <c r="E38" s="19">
        <v>1.65</v>
      </c>
      <c r="F38" s="19">
        <f t="shared" si="1"/>
        <v>11.0055</v>
      </c>
    </row>
    <row r="39" spans="1:6">
      <c r="A39" s="19">
        <v>30</v>
      </c>
      <c r="B39" s="19">
        <v>1.4</v>
      </c>
      <c r="C39" s="19">
        <f t="shared" si="0"/>
        <v>9.3379999999999992</v>
      </c>
      <c r="D39" s="19">
        <v>130</v>
      </c>
      <c r="E39" s="19">
        <v>1.8</v>
      </c>
      <c r="F39" s="19">
        <f t="shared" si="1"/>
        <v>12.006</v>
      </c>
    </row>
    <row r="40" spans="1:6">
      <c r="A40" s="19">
        <v>31</v>
      </c>
      <c r="B40" s="19">
        <v>1.3</v>
      </c>
      <c r="C40" s="19">
        <f t="shared" si="0"/>
        <v>8.6709999999999994</v>
      </c>
      <c r="D40" s="19">
        <v>131</v>
      </c>
      <c r="E40" s="19">
        <v>1.4</v>
      </c>
      <c r="F40" s="19">
        <f t="shared" si="1"/>
        <v>9.3379999999999992</v>
      </c>
    </row>
    <row r="41" spans="1:6">
      <c r="A41" s="19">
        <v>32</v>
      </c>
      <c r="B41" s="19">
        <v>1.45</v>
      </c>
      <c r="C41" s="19">
        <f t="shared" si="0"/>
        <v>9.6715</v>
      </c>
      <c r="D41" s="19">
        <v>132</v>
      </c>
      <c r="E41" s="19">
        <v>1.85</v>
      </c>
      <c r="F41" s="19">
        <f t="shared" si="1"/>
        <v>12.339500000000001</v>
      </c>
    </row>
    <row r="42" spans="1:6">
      <c r="A42" s="19">
        <v>33</v>
      </c>
      <c r="B42" s="19">
        <v>2.15</v>
      </c>
      <c r="C42" s="19">
        <f t="shared" si="0"/>
        <v>14.340499999999999</v>
      </c>
      <c r="D42" s="19">
        <v>133</v>
      </c>
      <c r="E42" s="19">
        <v>1.95</v>
      </c>
      <c r="F42" s="19">
        <f t="shared" si="1"/>
        <v>13.006499999999999</v>
      </c>
    </row>
    <row r="43" spans="1:6">
      <c r="A43" s="19">
        <v>34</v>
      </c>
      <c r="B43" s="19">
        <v>1.2</v>
      </c>
      <c r="C43" s="19">
        <f t="shared" si="0"/>
        <v>8.0039999999999996</v>
      </c>
      <c r="D43" s="19">
        <v>134</v>
      </c>
      <c r="E43" s="19">
        <v>2</v>
      </c>
      <c r="F43" s="19">
        <f t="shared" si="1"/>
        <v>13.34</v>
      </c>
    </row>
    <row r="44" spans="1:6">
      <c r="A44" s="19">
        <v>35</v>
      </c>
      <c r="B44" s="19">
        <v>1.8</v>
      </c>
      <c r="C44" s="19">
        <f t="shared" si="0"/>
        <v>12.006</v>
      </c>
      <c r="D44" s="19">
        <v>135</v>
      </c>
      <c r="E44" s="19">
        <v>1.55</v>
      </c>
      <c r="F44" s="19">
        <f t="shared" si="1"/>
        <v>10.3385</v>
      </c>
    </row>
    <row r="45" spans="1:6">
      <c r="A45" s="19">
        <v>36</v>
      </c>
      <c r="B45" s="19">
        <v>1.85</v>
      </c>
      <c r="C45" s="19">
        <f t="shared" si="0"/>
        <v>12.339500000000001</v>
      </c>
      <c r="D45" s="19">
        <v>136</v>
      </c>
      <c r="E45" s="19">
        <v>1.2</v>
      </c>
      <c r="F45" s="19">
        <f t="shared" si="1"/>
        <v>8.0039999999999996</v>
      </c>
    </row>
    <row r="46" spans="1:6">
      <c r="A46" s="19">
        <v>37</v>
      </c>
      <c r="B46" s="19">
        <v>1.75</v>
      </c>
      <c r="C46" s="19">
        <f t="shared" si="0"/>
        <v>11.672499999999999</v>
      </c>
      <c r="D46" s="19">
        <v>137</v>
      </c>
      <c r="E46" s="19">
        <v>1.6</v>
      </c>
      <c r="F46" s="19">
        <f t="shared" si="1"/>
        <v>10.672000000000001</v>
      </c>
    </row>
    <row r="47" spans="1:6">
      <c r="A47" s="19">
        <v>38</v>
      </c>
      <c r="B47" s="19">
        <v>1.4</v>
      </c>
      <c r="C47" s="19">
        <f t="shared" si="0"/>
        <v>9.3379999999999992</v>
      </c>
      <c r="D47" s="19">
        <v>138</v>
      </c>
      <c r="E47" s="19">
        <v>1.35</v>
      </c>
      <c r="F47" s="19">
        <f t="shared" si="1"/>
        <v>9.0045000000000002</v>
      </c>
    </row>
    <row r="48" spans="1:6">
      <c r="A48" s="19">
        <v>39</v>
      </c>
      <c r="B48" s="19">
        <v>1.7</v>
      </c>
      <c r="C48" s="19">
        <f t="shared" si="0"/>
        <v>11.339</v>
      </c>
      <c r="D48" s="19">
        <v>139</v>
      </c>
      <c r="E48" s="19">
        <v>1.4</v>
      </c>
      <c r="F48" s="19">
        <f t="shared" si="1"/>
        <v>9.3379999999999992</v>
      </c>
    </row>
    <row r="49" spans="1:6">
      <c r="A49" s="19">
        <v>40</v>
      </c>
      <c r="B49" s="19">
        <v>1.4</v>
      </c>
      <c r="C49" s="19">
        <f t="shared" si="0"/>
        <v>9.3379999999999992</v>
      </c>
      <c r="D49" s="19">
        <v>140</v>
      </c>
      <c r="E49" s="19">
        <v>1.7</v>
      </c>
      <c r="F49" s="19">
        <f t="shared" si="1"/>
        <v>11.339</v>
      </c>
    </row>
    <row r="50" spans="1:6">
      <c r="A50" s="19">
        <v>41</v>
      </c>
      <c r="B50" s="19">
        <v>1.6</v>
      </c>
      <c r="C50" s="19">
        <f t="shared" si="0"/>
        <v>10.672000000000001</v>
      </c>
      <c r="D50" s="19">
        <v>141</v>
      </c>
      <c r="E50" s="19">
        <v>1.25</v>
      </c>
      <c r="F50" s="19">
        <f t="shared" si="1"/>
        <v>8.3375000000000004</v>
      </c>
    </row>
    <row r="51" spans="1:6">
      <c r="A51" s="19">
        <v>42</v>
      </c>
      <c r="B51" s="19">
        <v>1.35</v>
      </c>
      <c r="C51" s="19">
        <f t="shared" si="0"/>
        <v>9.0045000000000002</v>
      </c>
      <c r="D51" s="19">
        <v>142</v>
      </c>
      <c r="E51" s="19">
        <v>1.35</v>
      </c>
      <c r="F51" s="19">
        <f t="shared" si="1"/>
        <v>9.0045000000000002</v>
      </c>
    </row>
    <row r="52" spans="1:6">
      <c r="A52" s="19">
        <v>43</v>
      </c>
      <c r="B52" s="19">
        <v>1.8</v>
      </c>
      <c r="C52" s="19">
        <f t="shared" si="0"/>
        <v>12.006</v>
      </c>
      <c r="D52" s="19">
        <v>143</v>
      </c>
      <c r="E52" s="19">
        <v>1.1499999999999999</v>
      </c>
      <c r="F52" s="19">
        <f t="shared" si="1"/>
        <v>7.6704999999999997</v>
      </c>
    </row>
    <row r="53" spans="1:6">
      <c r="A53" s="19">
        <v>44</v>
      </c>
      <c r="B53" s="19">
        <v>1.5</v>
      </c>
      <c r="C53" s="19">
        <f t="shared" si="0"/>
        <v>10.004999999999999</v>
      </c>
      <c r="D53" s="19">
        <v>144</v>
      </c>
      <c r="E53" s="19">
        <v>1.6</v>
      </c>
      <c r="F53" s="19">
        <f t="shared" si="1"/>
        <v>10.672000000000001</v>
      </c>
    </row>
    <row r="54" spans="1:6">
      <c r="A54" s="19">
        <v>45</v>
      </c>
      <c r="B54" s="19">
        <v>1.45</v>
      </c>
      <c r="C54" s="19">
        <f t="shared" si="0"/>
        <v>9.6715</v>
      </c>
      <c r="D54" s="19">
        <v>145</v>
      </c>
      <c r="E54" s="19">
        <v>1.55</v>
      </c>
      <c r="F54" s="19">
        <f t="shared" si="1"/>
        <v>10.3385</v>
      </c>
    </row>
    <row r="55" spans="1:6">
      <c r="A55" s="19">
        <v>46</v>
      </c>
      <c r="B55" s="19">
        <v>1.6</v>
      </c>
      <c r="C55" s="19">
        <f t="shared" si="0"/>
        <v>10.672000000000001</v>
      </c>
      <c r="D55" s="19">
        <v>146</v>
      </c>
      <c r="E55" s="19">
        <v>1.5</v>
      </c>
      <c r="F55" s="19">
        <f t="shared" si="1"/>
        <v>10.004999999999999</v>
      </c>
    </row>
    <row r="56" spans="1:6">
      <c r="A56" s="19">
        <v>47</v>
      </c>
      <c r="B56" s="19">
        <v>1.4</v>
      </c>
      <c r="C56" s="19">
        <f t="shared" si="0"/>
        <v>9.3379999999999992</v>
      </c>
      <c r="D56" s="19">
        <v>147</v>
      </c>
      <c r="E56" s="19">
        <v>1.1000000000000001</v>
      </c>
      <c r="F56" s="19">
        <f t="shared" si="1"/>
        <v>7.3370000000000006</v>
      </c>
    </row>
    <row r="57" spans="1:6">
      <c r="A57" s="19">
        <v>48</v>
      </c>
      <c r="B57" s="19">
        <v>1.5</v>
      </c>
      <c r="C57" s="19">
        <f t="shared" si="0"/>
        <v>10.004999999999999</v>
      </c>
      <c r="D57" s="19">
        <v>148</v>
      </c>
      <c r="E57" s="19">
        <v>1.4</v>
      </c>
      <c r="F57" s="19">
        <f t="shared" si="1"/>
        <v>9.3379999999999992</v>
      </c>
    </row>
    <row r="58" spans="1:6">
      <c r="A58" s="19">
        <v>49</v>
      </c>
      <c r="B58" s="19">
        <v>1.7</v>
      </c>
      <c r="C58" s="19">
        <f t="shared" si="0"/>
        <v>11.339</v>
      </c>
      <c r="D58" s="19">
        <v>149</v>
      </c>
      <c r="E58" s="19">
        <v>1.45</v>
      </c>
      <c r="F58" s="19">
        <f t="shared" si="1"/>
        <v>9.6715</v>
      </c>
    </row>
    <row r="59" spans="1:6">
      <c r="A59" s="19">
        <v>50</v>
      </c>
      <c r="B59" s="19">
        <v>1.6</v>
      </c>
      <c r="C59" s="19">
        <f t="shared" si="0"/>
        <v>10.672000000000001</v>
      </c>
      <c r="D59" s="19">
        <v>150</v>
      </c>
      <c r="E59" s="19">
        <v>1.35</v>
      </c>
      <c r="F59" s="19">
        <f t="shared" si="1"/>
        <v>9.0045000000000002</v>
      </c>
    </row>
    <row r="60" spans="1:6">
      <c r="A60" s="19">
        <v>51</v>
      </c>
      <c r="B60" s="19">
        <v>1.75</v>
      </c>
      <c r="C60" s="19">
        <f t="shared" si="0"/>
        <v>11.672499999999999</v>
      </c>
      <c r="D60" s="19">
        <v>151</v>
      </c>
      <c r="E60" s="19">
        <v>2</v>
      </c>
      <c r="F60" s="19">
        <f t="shared" si="1"/>
        <v>13.34</v>
      </c>
    </row>
    <row r="61" spans="1:6">
      <c r="A61" s="19">
        <v>52</v>
      </c>
      <c r="B61" s="19">
        <v>1.8</v>
      </c>
      <c r="C61" s="19">
        <f t="shared" si="0"/>
        <v>12.006</v>
      </c>
      <c r="D61" s="19">
        <v>152</v>
      </c>
      <c r="E61" s="19">
        <v>1.85</v>
      </c>
      <c r="F61" s="19">
        <f t="shared" si="1"/>
        <v>12.339500000000001</v>
      </c>
    </row>
    <row r="62" spans="1:6">
      <c r="A62" s="19">
        <v>53</v>
      </c>
      <c r="B62" s="19">
        <v>1.1000000000000001</v>
      </c>
      <c r="C62" s="19">
        <f t="shared" si="0"/>
        <v>7.3370000000000006</v>
      </c>
      <c r="D62" s="19">
        <v>153</v>
      </c>
      <c r="E62" s="19">
        <v>1.2</v>
      </c>
      <c r="F62" s="19">
        <f t="shared" si="1"/>
        <v>8.0039999999999996</v>
      </c>
    </row>
    <row r="63" spans="1:6">
      <c r="A63" s="19">
        <v>54</v>
      </c>
      <c r="B63" s="19">
        <v>1.3</v>
      </c>
      <c r="C63" s="19">
        <f t="shared" si="0"/>
        <v>8.6709999999999994</v>
      </c>
      <c r="D63" s="19">
        <v>154</v>
      </c>
      <c r="E63" s="19">
        <v>1.1000000000000001</v>
      </c>
      <c r="F63" s="19">
        <f t="shared" si="1"/>
        <v>7.3370000000000006</v>
      </c>
    </row>
    <row r="64" spans="1:6">
      <c r="A64" s="19">
        <v>55</v>
      </c>
      <c r="B64" s="19">
        <v>1.5</v>
      </c>
      <c r="C64" s="19">
        <f t="shared" si="0"/>
        <v>10.004999999999999</v>
      </c>
      <c r="D64" s="19">
        <v>155</v>
      </c>
      <c r="E64" s="19">
        <v>1.7</v>
      </c>
      <c r="F64" s="19">
        <f t="shared" si="1"/>
        <v>11.339</v>
      </c>
    </row>
    <row r="65" spans="1:6">
      <c r="A65" s="19">
        <v>56</v>
      </c>
      <c r="B65" s="19">
        <v>1.45</v>
      </c>
      <c r="C65" s="19">
        <f t="shared" si="0"/>
        <v>9.6715</v>
      </c>
      <c r="D65" s="19">
        <v>156</v>
      </c>
      <c r="E65" s="19">
        <v>1.1000000000000001</v>
      </c>
      <c r="F65" s="19">
        <f t="shared" si="1"/>
        <v>7.3370000000000006</v>
      </c>
    </row>
    <row r="66" spans="1:6">
      <c r="A66" s="19">
        <v>57</v>
      </c>
      <c r="B66" s="19">
        <v>1.55</v>
      </c>
      <c r="C66" s="19">
        <f t="shared" si="0"/>
        <v>10.3385</v>
      </c>
      <c r="D66" s="19">
        <v>157</v>
      </c>
      <c r="E66" s="19">
        <v>1.1000000000000001</v>
      </c>
      <c r="F66" s="19">
        <f t="shared" si="1"/>
        <v>7.3370000000000006</v>
      </c>
    </row>
    <row r="67" spans="1:6">
      <c r="A67" s="19">
        <v>58</v>
      </c>
      <c r="B67" s="19">
        <v>3</v>
      </c>
      <c r="C67" s="19">
        <f t="shared" si="0"/>
        <v>20.009999999999998</v>
      </c>
      <c r="D67" s="19">
        <v>158</v>
      </c>
      <c r="E67" s="19">
        <v>1.7</v>
      </c>
      <c r="F67" s="19">
        <f t="shared" si="1"/>
        <v>11.339</v>
      </c>
    </row>
    <row r="68" spans="1:6">
      <c r="A68" s="19">
        <v>59</v>
      </c>
      <c r="B68" s="19">
        <v>1.1499999999999999</v>
      </c>
      <c r="C68" s="19">
        <f t="shared" si="0"/>
        <v>7.6704999999999997</v>
      </c>
      <c r="D68" s="19">
        <v>159</v>
      </c>
      <c r="E68" s="19">
        <v>1.6</v>
      </c>
      <c r="F68" s="19">
        <f t="shared" si="1"/>
        <v>10.672000000000001</v>
      </c>
    </row>
    <row r="69" spans="1:6">
      <c r="A69" s="19">
        <v>60</v>
      </c>
      <c r="B69" s="19">
        <v>1.55</v>
      </c>
      <c r="C69" s="19">
        <f t="shared" si="0"/>
        <v>10.3385</v>
      </c>
      <c r="D69" s="19">
        <v>160</v>
      </c>
      <c r="E69" s="19">
        <v>1.35</v>
      </c>
      <c r="F69" s="19">
        <f t="shared" si="1"/>
        <v>9.0045000000000002</v>
      </c>
    </row>
    <row r="70" spans="1:6">
      <c r="A70" s="19">
        <v>61</v>
      </c>
      <c r="B70" s="19">
        <v>1.65</v>
      </c>
      <c r="C70" s="19">
        <f t="shared" si="0"/>
        <v>11.0055</v>
      </c>
      <c r="D70" s="19">
        <v>161</v>
      </c>
      <c r="E70" s="19">
        <v>1.65</v>
      </c>
      <c r="F70" s="19">
        <f t="shared" si="1"/>
        <v>11.0055</v>
      </c>
    </row>
    <row r="71" spans="1:6">
      <c r="A71" s="19">
        <v>62</v>
      </c>
      <c r="B71" s="19">
        <v>1.75</v>
      </c>
      <c r="C71" s="19">
        <f t="shared" si="0"/>
        <v>11.672499999999999</v>
      </c>
      <c r="D71" s="19">
        <v>162</v>
      </c>
      <c r="E71" s="19">
        <v>1.25</v>
      </c>
      <c r="F71" s="19">
        <f t="shared" si="1"/>
        <v>8.3375000000000004</v>
      </c>
    </row>
    <row r="72" spans="1:6">
      <c r="A72" s="19">
        <v>63</v>
      </c>
      <c r="B72" s="19">
        <v>1.2</v>
      </c>
      <c r="C72" s="19">
        <f t="shared" si="0"/>
        <v>8.0039999999999996</v>
      </c>
      <c r="D72" s="19">
        <v>163</v>
      </c>
      <c r="E72" s="19">
        <v>1.45</v>
      </c>
      <c r="F72" s="19">
        <f t="shared" si="1"/>
        <v>9.6715</v>
      </c>
    </row>
    <row r="73" spans="1:6">
      <c r="A73" s="19">
        <v>64</v>
      </c>
      <c r="B73" s="19">
        <v>1.8</v>
      </c>
      <c r="C73" s="19">
        <f t="shared" si="0"/>
        <v>12.006</v>
      </c>
      <c r="D73" s="19">
        <v>164</v>
      </c>
      <c r="E73" s="19">
        <v>1.35</v>
      </c>
      <c r="F73" s="19">
        <f t="shared" si="1"/>
        <v>9.0045000000000002</v>
      </c>
    </row>
    <row r="74" spans="1:6">
      <c r="A74" s="19">
        <v>65</v>
      </c>
      <c r="B74" s="19">
        <v>1.6</v>
      </c>
      <c r="C74" s="19">
        <f t="shared" si="0"/>
        <v>10.672000000000001</v>
      </c>
      <c r="D74" s="19">
        <v>165</v>
      </c>
      <c r="E74" s="19">
        <v>1.6</v>
      </c>
      <c r="F74" s="19">
        <f t="shared" si="1"/>
        <v>10.672000000000001</v>
      </c>
    </row>
    <row r="75" spans="1:6">
      <c r="A75" s="19">
        <v>66</v>
      </c>
      <c r="B75" s="19">
        <v>1.25</v>
      </c>
      <c r="C75" s="19">
        <f t="shared" ref="C75:C109" si="2">B75*6.67</f>
        <v>8.3375000000000004</v>
      </c>
      <c r="D75" s="19">
        <v>166</v>
      </c>
      <c r="E75" s="19">
        <v>1.7</v>
      </c>
      <c r="F75" s="19">
        <f t="shared" ref="F75:F109" si="3">E75*6.67</f>
        <v>11.339</v>
      </c>
    </row>
    <row r="76" spans="1:6">
      <c r="A76" s="19">
        <v>67</v>
      </c>
      <c r="B76" s="19">
        <v>1.05</v>
      </c>
      <c r="C76" s="19">
        <f t="shared" si="2"/>
        <v>7.0034999999999998</v>
      </c>
      <c r="D76" s="19">
        <v>167</v>
      </c>
      <c r="E76" s="19">
        <v>1.1000000000000001</v>
      </c>
      <c r="F76" s="19">
        <f t="shared" si="3"/>
        <v>7.3370000000000006</v>
      </c>
    </row>
    <row r="77" spans="1:6">
      <c r="A77" s="19">
        <v>68</v>
      </c>
      <c r="B77" s="19">
        <v>1.4</v>
      </c>
      <c r="C77" s="19">
        <f t="shared" si="2"/>
        <v>9.3379999999999992</v>
      </c>
      <c r="D77" s="19">
        <v>168</v>
      </c>
      <c r="E77" s="19">
        <v>1.2</v>
      </c>
      <c r="F77" s="19">
        <f t="shared" si="3"/>
        <v>8.0039999999999996</v>
      </c>
    </row>
    <row r="78" spans="1:6">
      <c r="A78" s="19">
        <v>69</v>
      </c>
      <c r="B78" s="19">
        <v>1.7</v>
      </c>
      <c r="C78" s="19">
        <f t="shared" si="2"/>
        <v>11.339</v>
      </c>
      <c r="D78" s="19">
        <v>169</v>
      </c>
      <c r="E78" s="19">
        <v>1.55</v>
      </c>
      <c r="F78" s="19">
        <f t="shared" si="3"/>
        <v>10.3385</v>
      </c>
    </row>
    <row r="79" spans="1:6">
      <c r="A79" s="19">
        <v>70</v>
      </c>
      <c r="B79" s="19">
        <v>1.8</v>
      </c>
      <c r="C79" s="19">
        <f t="shared" si="2"/>
        <v>12.006</v>
      </c>
      <c r="D79" s="19">
        <v>170</v>
      </c>
      <c r="E79" s="19">
        <v>1.75</v>
      </c>
      <c r="F79" s="19">
        <f t="shared" si="3"/>
        <v>11.672499999999999</v>
      </c>
    </row>
    <row r="80" spans="1:6">
      <c r="A80" s="19">
        <v>71</v>
      </c>
      <c r="B80" s="19">
        <v>1.9</v>
      </c>
      <c r="C80" s="19">
        <f t="shared" si="2"/>
        <v>12.673</v>
      </c>
      <c r="D80" s="19">
        <v>171</v>
      </c>
      <c r="E80" s="19">
        <v>2</v>
      </c>
      <c r="F80" s="19">
        <f t="shared" si="3"/>
        <v>13.34</v>
      </c>
    </row>
    <row r="81" spans="1:6">
      <c r="A81" s="19">
        <v>72</v>
      </c>
      <c r="B81" s="19">
        <v>2</v>
      </c>
      <c r="C81" s="19">
        <f t="shared" si="2"/>
        <v>13.34</v>
      </c>
      <c r="D81" s="19">
        <v>172</v>
      </c>
      <c r="E81" s="19">
        <v>2</v>
      </c>
      <c r="F81" s="19">
        <f t="shared" si="3"/>
        <v>13.34</v>
      </c>
    </row>
    <row r="82" spans="1:6">
      <c r="A82" s="19">
        <v>73</v>
      </c>
      <c r="B82" s="19">
        <v>1.4</v>
      </c>
      <c r="C82" s="19">
        <f t="shared" si="2"/>
        <v>9.3379999999999992</v>
      </c>
      <c r="D82" s="19">
        <v>173</v>
      </c>
      <c r="E82" s="19">
        <v>1.1000000000000001</v>
      </c>
      <c r="F82" s="19">
        <f t="shared" si="3"/>
        <v>7.3370000000000006</v>
      </c>
    </row>
    <row r="83" spans="1:6">
      <c r="A83" s="19">
        <v>74</v>
      </c>
      <c r="B83" s="19">
        <v>1.5</v>
      </c>
      <c r="C83" s="19">
        <f t="shared" si="2"/>
        <v>10.004999999999999</v>
      </c>
      <c r="D83" s="19">
        <v>174</v>
      </c>
      <c r="E83" s="19">
        <v>1.5</v>
      </c>
      <c r="F83" s="19">
        <f t="shared" si="3"/>
        <v>10.004999999999999</v>
      </c>
    </row>
    <row r="84" spans="1:6">
      <c r="A84" s="19">
        <v>75</v>
      </c>
      <c r="B84" s="19">
        <v>1.35</v>
      </c>
      <c r="C84" s="19">
        <f t="shared" si="2"/>
        <v>9.0045000000000002</v>
      </c>
      <c r="D84" s="19">
        <v>175</v>
      </c>
      <c r="E84" s="19">
        <v>2</v>
      </c>
      <c r="F84" s="19">
        <f t="shared" si="3"/>
        <v>13.34</v>
      </c>
    </row>
    <row r="85" spans="1:6">
      <c r="A85" s="19">
        <v>76</v>
      </c>
      <c r="B85" s="19">
        <v>1.5</v>
      </c>
      <c r="C85" s="19">
        <f t="shared" si="2"/>
        <v>10.004999999999999</v>
      </c>
      <c r="D85" s="19">
        <v>176</v>
      </c>
      <c r="E85" s="19">
        <v>1.35</v>
      </c>
      <c r="F85" s="19">
        <f t="shared" si="3"/>
        <v>9.0045000000000002</v>
      </c>
    </row>
    <row r="86" spans="1:6">
      <c r="A86" s="19">
        <v>77</v>
      </c>
      <c r="B86" s="19">
        <v>1.85</v>
      </c>
      <c r="C86" s="19">
        <f t="shared" si="2"/>
        <v>12.339500000000001</v>
      </c>
      <c r="D86" s="19">
        <v>177</v>
      </c>
      <c r="E86" s="19">
        <v>1.3</v>
      </c>
      <c r="F86" s="19">
        <f t="shared" si="3"/>
        <v>8.6709999999999994</v>
      </c>
    </row>
    <row r="87" spans="1:6">
      <c r="A87" s="19">
        <v>78</v>
      </c>
      <c r="B87" s="19">
        <v>1.6</v>
      </c>
      <c r="C87" s="19">
        <f t="shared" si="2"/>
        <v>10.672000000000001</v>
      </c>
      <c r="D87" s="19">
        <v>178</v>
      </c>
      <c r="E87" s="19">
        <v>1.2</v>
      </c>
      <c r="F87" s="19">
        <f t="shared" si="3"/>
        <v>8.0039999999999996</v>
      </c>
    </row>
    <row r="88" spans="1:6">
      <c r="A88" s="19">
        <v>79</v>
      </c>
      <c r="B88" s="19">
        <v>1.65</v>
      </c>
      <c r="C88" s="19">
        <f t="shared" si="2"/>
        <v>11.0055</v>
      </c>
      <c r="D88" s="19">
        <v>179</v>
      </c>
      <c r="E88" s="19">
        <v>2</v>
      </c>
      <c r="F88" s="19">
        <f t="shared" si="3"/>
        <v>13.34</v>
      </c>
    </row>
    <row r="89" spans="1:6">
      <c r="A89" s="19">
        <v>80</v>
      </c>
      <c r="B89" s="19">
        <v>1.4</v>
      </c>
      <c r="C89" s="19">
        <f t="shared" si="2"/>
        <v>9.3379999999999992</v>
      </c>
      <c r="D89" s="19">
        <v>180</v>
      </c>
      <c r="E89" s="19">
        <v>1.5</v>
      </c>
      <c r="F89" s="19">
        <f t="shared" si="3"/>
        <v>10.004999999999999</v>
      </c>
    </row>
    <row r="90" spans="1:6">
      <c r="A90" s="19">
        <v>81</v>
      </c>
      <c r="B90" s="19">
        <v>1.85</v>
      </c>
      <c r="C90" s="19">
        <f t="shared" si="2"/>
        <v>12.339500000000001</v>
      </c>
      <c r="D90" s="19">
        <v>181</v>
      </c>
      <c r="E90" s="19">
        <v>1.1499999999999999</v>
      </c>
      <c r="F90" s="19">
        <f t="shared" si="3"/>
        <v>7.6704999999999997</v>
      </c>
    </row>
    <row r="91" spans="1:6">
      <c r="A91" s="19">
        <v>82</v>
      </c>
      <c r="B91" s="19">
        <v>1.4</v>
      </c>
      <c r="C91" s="19">
        <f t="shared" si="2"/>
        <v>9.3379999999999992</v>
      </c>
      <c r="D91" s="19">
        <v>182</v>
      </c>
      <c r="E91" s="19">
        <v>1.45</v>
      </c>
      <c r="F91" s="19">
        <f t="shared" si="3"/>
        <v>9.6715</v>
      </c>
    </row>
    <row r="92" spans="1:6">
      <c r="A92" s="19">
        <v>83</v>
      </c>
      <c r="B92" s="19">
        <v>1.4</v>
      </c>
      <c r="C92" s="19">
        <f t="shared" si="2"/>
        <v>9.3379999999999992</v>
      </c>
      <c r="D92" s="19">
        <v>183</v>
      </c>
      <c r="E92" s="19">
        <v>1.6</v>
      </c>
      <c r="F92" s="19">
        <f t="shared" si="3"/>
        <v>10.672000000000001</v>
      </c>
    </row>
    <row r="93" spans="1:6">
      <c r="A93" s="19">
        <v>84</v>
      </c>
      <c r="B93" s="19">
        <v>1.3</v>
      </c>
      <c r="C93" s="19">
        <f t="shared" si="2"/>
        <v>8.6709999999999994</v>
      </c>
      <c r="D93" s="19">
        <v>184</v>
      </c>
      <c r="E93" s="19">
        <v>1.65</v>
      </c>
      <c r="F93" s="19">
        <f t="shared" si="3"/>
        <v>11.0055</v>
      </c>
    </row>
    <row r="94" spans="1:6">
      <c r="A94" s="19">
        <v>85</v>
      </c>
      <c r="B94" s="19">
        <v>1.8</v>
      </c>
      <c r="C94" s="19">
        <f t="shared" si="2"/>
        <v>12.006</v>
      </c>
      <c r="D94" s="19">
        <v>185</v>
      </c>
      <c r="E94" s="19">
        <v>1.8</v>
      </c>
      <c r="F94" s="19">
        <f t="shared" si="3"/>
        <v>12.006</v>
      </c>
    </row>
    <row r="95" spans="1:6">
      <c r="A95" s="19">
        <v>86</v>
      </c>
      <c r="B95" s="19">
        <v>1.35</v>
      </c>
      <c r="C95" s="19">
        <f t="shared" si="2"/>
        <v>9.0045000000000002</v>
      </c>
      <c r="D95" s="19">
        <v>186</v>
      </c>
      <c r="E95" s="19">
        <v>1.25</v>
      </c>
      <c r="F95" s="19">
        <f t="shared" si="3"/>
        <v>8.3375000000000004</v>
      </c>
    </row>
    <row r="96" spans="1:6">
      <c r="A96" s="19">
        <v>87</v>
      </c>
      <c r="B96" s="19">
        <v>1.35</v>
      </c>
      <c r="C96" s="19">
        <f t="shared" si="2"/>
        <v>9.0045000000000002</v>
      </c>
      <c r="D96" s="19">
        <v>187</v>
      </c>
      <c r="E96" s="19">
        <v>1.3</v>
      </c>
      <c r="F96" s="19">
        <f t="shared" si="3"/>
        <v>8.6709999999999994</v>
      </c>
    </row>
    <row r="97" spans="1:6">
      <c r="A97" s="19">
        <v>88</v>
      </c>
      <c r="B97" s="19">
        <v>2</v>
      </c>
      <c r="C97" s="19">
        <f t="shared" si="2"/>
        <v>13.34</v>
      </c>
      <c r="D97" s="19">
        <v>188</v>
      </c>
      <c r="E97" s="19">
        <v>1.4</v>
      </c>
      <c r="F97" s="19">
        <f t="shared" si="3"/>
        <v>9.3379999999999992</v>
      </c>
    </row>
    <row r="98" spans="1:6">
      <c r="A98" s="19">
        <v>89</v>
      </c>
      <c r="B98" s="19">
        <v>2</v>
      </c>
      <c r="C98" s="19">
        <f t="shared" si="2"/>
        <v>13.34</v>
      </c>
      <c r="D98" s="19">
        <v>189</v>
      </c>
      <c r="E98" s="19">
        <v>1.3</v>
      </c>
      <c r="F98" s="19">
        <f t="shared" si="3"/>
        <v>8.6709999999999994</v>
      </c>
    </row>
    <row r="99" spans="1:6">
      <c r="A99" s="19">
        <v>90</v>
      </c>
      <c r="B99" s="19">
        <v>1.2</v>
      </c>
      <c r="C99" s="19">
        <f t="shared" si="2"/>
        <v>8.0039999999999996</v>
      </c>
      <c r="D99" s="19">
        <v>190</v>
      </c>
      <c r="E99" s="19">
        <v>1.45</v>
      </c>
      <c r="F99" s="19">
        <f t="shared" si="3"/>
        <v>9.6715</v>
      </c>
    </row>
    <row r="100" spans="1:6">
      <c r="A100" s="19">
        <v>91</v>
      </c>
      <c r="B100" s="19">
        <v>1.1000000000000001</v>
      </c>
      <c r="C100" s="19">
        <f t="shared" si="2"/>
        <v>7.3370000000000006</v>
      </c>
      <c r="D100" s="19">
        <v>191</v>
      </c>
      <c r="E100" s="19">
        <v>1.4</v>
      </c>
      <c r="F100" s="19">
        <f t="shared" si="3"/>
        <v>9.3379999999999992</v>
      </c>
    </row>
    <row r="101" spans="1:6">
      <c r="A101" s="19">
        <v>92</v>
      </c>
      <c r="B101" s="19">
        <v>1.5</v>
      </c>
      <c r="C101" s="19">
        <f t="shared" si="2"/>
        <v>10.004999999999999</v>
      </c>
      <c r="D101" s="19">
        <v>192</v>
      </c>
      <c r="E101" s="19">
        <v>1.55</v>
      </c>
      <c r="F101" s="19">
        <f t="shared" si="3"/>
        <v>10.3385</v>
      </c>
    </row>
    <row r="102" spans="1:6">
      <c r="A102" s="19">
        <v>93</v>
      </c>
      <c r="B102" s="19">
        <v>1.2</v>
      </c>
      <c r="C102" s="19">
        <f t="shared" si="2"/>
        <v>8.0039999999999996</v>
      </c>
      <c r="D102" s="19">
        <v>193</v>
      </c>
      <c r="E102" s="19">
        <v>1.9</v>
      </c>
      <c r="F102" s="19">
        <f t="shared" si="3"/>
        <v>12.673</v>
      </c>
    </row>
    <row r="103" spans="1:6">
      <c r="A103" s="19">
        <v>94</v>
      </c>
      <c r="B103" s="19">
        <v>1.6</v>
      </c>
      <c r="C103" s="19">
        <f t="shared" si="2"/>
        <v>10.672000000000001</v>
      </c>
      <c r="D103" s="19">
        <v>194</v>
      </c>
      <c r="E103" s="19">
        <v>1.65</v>
      </c>
      <c r="F103" s="19">
        <f t="shared" si="3"/>
        <v>11.0055</v>
      </c>
    </row>
    <row r="104" spans="1:6">
      <c r="A104" s="19">
        <v>95</v>
      </c>
      <c r="B104" s="19">
        <v>1.5</v>
      </c>
      <c r="C104" s="19">
        <f t="shared" si="2"/>
        <v>10.004999999999999</v>
      </c>
      <c r="D104" s="19">
        <v>195</v>
      </c>
      <c r="E104" s="19">
        <v>1.75</v>
      </c>
      <c r="F104" s="19">
        <f t="shared" si="3"/>
        <v>11.672499999999999</v>
      </c>
    </row>
    <row r="105" spans="1:6">
      <c r="A105" s="19">
        <v>96</v>
      </c>
      <c r="B105" s="19">
        <v>1.6</v>
      </c>
      <c r="C105" s="19">
        <f t="shared" si="2"/>
        <v>10.672000000000001</v>
      </c>
      <c r="D105" s="19">
        <v>196</v>
      </c>
      <c r="E105" s="19">
        <v>1.5</v>
      </c>
      <c r="F105" s="19">
        <f t="shared" si="3"/>
        <v>10.004999999999999</v>
      </c>
    </row>
    <row r="106" spans="1:6">
      <c r="A106" s="19">
        <v>97</v>
      </c>
      <c r="B106" s="19">
        <v>1.6</v>
      </c>
      <c r="C106" s="19">
        <f>B106*6.67</f>
        <v>10.672000000000001</v>
      </c>
      <c r="D106" s="19">
        <v>197</v>
      </c>
      <c r="E106" s="19">
        <v>1.55</v>
      </c>
      <c r="F106" s="19">
        <f t="shared" si="3"/>
        <v>10.3385</v>
      </c>
    </row>
    <row r="107" spans="1:6">
      <c r="A107" s="19">
        <v>98</v>
      </c>
      <c r="B107" s="19">
        <v>2</v>
      </c>
      <c r="C107" s="19">
        <f t="shared" si="2"/>
        <v>13.34</v>
      </c>
      <c r="D107" s="19">
        <v>198</v>
      </c>
      <c r="E107" s="19">
        <v>1.35</v>
      </c>
      <c r="F107" s="19">
        <f t="shared" si="3"/>
        <v>9.0045000000000002</v>
      </c>
    </row>
    <row r="108" spans="1:6">
      <c r="A108" s="19">
        <v>99</v>
      </c>
      <c r="B108" s="19">
        <v>1.75</v>
      </c>
      <c r="C108" s="19">
        <f t="shared" si="2"/>
        <v>11.672499999999999</v>
      </c>
      <c r="D108" s="19">
        <v>199</v>
      </c>
      <c r="E108" s="19">
        <v>1.8</v>
      </c>
      <c r="F108" s="19">
        <f t="shared" si="3"/>
        <v>12.006</v>
      </c>
    </row>
    <row r="109" spans="1:6">
      <c r="A109" s="19">
        <v>100</v>
      </c>
      <c r="B109" s="19">
        <v>1.5</v>
      </c>
      <c r="C109" s="19">
        <f t="shared" si="2"/>
        <v>10.004999999999999</v>
      </c>
      <c r="D109" s="19">
        <v>200</v>
      </c>
      <c r="E109" s="19">
        <v>1.5</v>
      </c>
      <c r="F109" s="19">
        <f t="shared" si="3"/>
        <v>10.004999999999999</v>
      </c>
    </row>
    <row r="110" spans="1:6">
      <c r="B110" s="18"/>
      <c r="C110" s="18">
        <f>SUM(C10:C109)</f>
        <v>1072.2025000000001</v>
      </c>
      <c r="F110" s="18">
        <f>SUM(F10:F109)</f>
        <v>1022.8445000000004</v>
      </c>
    </row>
  </sheetData>
  <mergeCells count="14">
    <mergeCell ref="I3:J4"/>
    <mergeCell ref="C4:D4"/>
    <mergeCell ref="E4:F4"/>
    <mergeCell ref="A5:B5"/>
    <mergeCell ref="C5:D5"/>
    <mergeCell ref="E5:F5"/>
    <mergeCell ref="G5:H5"/>
    <mergeCell ref="I5:J5"/>
    <mergeCell ref="A8:F8"/>
    <mergeCell ref="A1:J1"/>
    <mergeCell ref="A2:J2"/>
    <mergeCell ref="A3:B4"/>
    <mergeCell ref="C3:F3"/>
    <mergeCell ref="G3:H4"/>
  </mergeCells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M7" sqref="M7"/>
    </sheetView>
  </sheetViews>
  <sheetFormatPr defaultRowHeight="15"/>
  <cols>
    <col min="1" max="10" width="8.28515625" customWidth="1"/>
  </cols>
  <sheetData>
    <row r="1" spans="1:16">
      <c r="A1" s="64" t="s">
        <v>18</v>
      </c>
      <c r="B1" s="64"/>
      <c r="C1" s="64"/>
      <c r="D1" s="64"/>
      <c r="E1" s="64"/>
      <c r="F1" s="64"/>
      <c r="G1" s="64"/>
      <c r="H1" s="64"/>
      <c r="I1" s="64"/>
      <c r="J1" s="64"/>
    </row>
    <row r="2" spans="1:16">
      <c r="A2" s="47" t="s">
        <v>0</v>
      </c>
      <c r="B2" s="47"/>
      <c r="C2" s="47"/>
      <c r="D2" s="47"/>
      <c r="E2" s="47"/>
      <c r="F2" s="47"/>
      <c r="G2" s="47"/>
      <c r="H2" s="47"/>
      <c r="I2" s="47"/>
      <c r="J2" s="47"/>
      <c r="L2" s="1" t="s">
        <v>38</v>
      </c>
      <c r="M2" s="1">
        <v>0.5</v>
      </c>
      <c r="O2" t="s">
        <v>49</v>
      </c>
      <c r="P2" t="s">
        <v>50</v>
      </c>
    </row>
    <row r="3" spans="1:16" ht="15.75" customHeight="1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32</v>
      </c>
      <c r="O3">
        <f>B7/(B7+D7+F7+H7+J7)</f>
        <v>9.0000000000000011E-3</v>
      </c>
      <c r="P3">
        <f>O3*LN(O3)</f>
        <v>-4.2394776314813261E-2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67.5</v>
      </c>
      <c r="O4">
        <f>D7/(B7+D7+F7+H7+J7)</f>
        <v>4.2999999999999997E-2</v>
      </c>
      <c r="P4">
        <f>O4*LN(O4)</f>
        <v>-0.1353018720214087</v>
      </c>
    </row>
    <row r="5" spans="1:16">
      <c r="A5" s="25"/>
      <c r="B5" s="25"/>
      <c r="C5" s="17"/>
      <c r="D5" s="17"/>
      <c r="E5" s="17"/>
      <c r="F5" s="17"/>
      <c r="G5" s="26"/>
      <c r="H5" s="26"/>
      <c r="I5" s="26"/>
      <c r="J5" s="26"/>
      <c r="L5" s="1" t="s">
        <v>35</v>
      </c>
      <c r="M5" s="1">
        <f>(E110+J110)/200</f>
        <v>10.625309999999999</v>
      </c>
      <c r="O5">
        <f>F7/(B7+D7+F7+H7+J7)</f>
        <v>0.63800000000000001</v>
      </c>
      <c r="P5">
        <f>O5*LN(O5)</f>
        <v>-0.28672804321662748</v>
      </c>
    </row>
    <row r="6" spans="1:16">
      <c r="A6" s="17" t="s">
        <v>7</v>
      </c>
      <c r="B6" s="17" t="s">
        <v>8</v>
      </c>
      <c r="C6" s="17" t="s">
        <v>7</v>
      </c>
      <c r="D6" s="17" t="s">
        <v>8</v>
      </c>
      <c r="E6" s="17" t="s">
        <v>7</v>
      </c>
      <c r="F6" s="17" t="s">
        <v>8</v>
      </c>
      <c r="G6" s="17" t="s">
        <v>7</v>
      </c>
      <c r="H6" s="17" t="s">
        <v>8</v>
      </c>
      <c r="I6" s="17" t="s">
        <v>7</v>
      </c>
      <c r="J6" s="17" t="s">
        <v>8</v>
      </c>
      <c r="L6" s="1" t="s">
        <v>36</v>
      </c>
      <c r="M6" s="1">
        <v>2.67</v>
      </c>
      <c r="O6">
        <f>H7/(B7+D7+F7+H7+J7)</f>
        <v>6.7000000000000004E-2</v>
      </c>
      <c r="P6">
        <f>O6*LN(O6)</f>
        <v>-0.18110519819260848</v>
      </c>
    </row>
    <row r="7" spans="1:16">
      <c r="A7" s="1">
        <v>0.9</v>
      </c>
      <c r="B7" s="1">
        <f>11*0.9/100</f>
        <v>9.9000000000000005E-2</v>
      </c>
      <c r="C7" s="1">
        <v>4.3</v>
      </c>
      <c r="D7" s="1">
        <f>4.3*11/100</f>
        <v>0.47299999999999998</v>
      </c>
      <c r="E7" s="1">
        <v>63.8</v>
      </c>
      <c r="F7" s="1">
        <f>11*63.8/100</f>
        <v>7.0179999999999998</v>
      </c>
      <c r="G7" s="1">
        <v>6.7</v>
      </c>
      <c r="H7" s="1">
        <f>6.7*11/100</f>
        <v>0.73699999999999999</v>
      </c>
      <c r="I7" s="1">
        <v>24.3</v>
      </c>
      <c r="J7" s="1">
        <f>24.3*11/100</f>
        <v>2.673</v>
      </c>
      <c r="L7" s="1" t="s">
        <v>37</v>
      </c>
      <c r="M7" s="1">
        <v>29.37</v>
      </c>
      <c r="O7">
        <f>J7/(B7+D7+F7+H7+J7)</f>
        <v>0.24299999999999999</v>
      </c>
      <c r="P7">
        <f>O7*LN(O7)</f>
        <v>-0.34377060206090604</v>
      </c>
    </row>
    <row r="8" spans="1:16" ht="15.75" thickBot="1">
      <c r="A8" t="s">
        <v>9</v>
      </c>
      <c r="L8" s="31" t="s">
        <v>41</v>
      </c>
      <c r="M8" s="1">
        <f>(F7*D7)/((J7+H7)*B7)</f>
        <v>9.8329749103942632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2.225806451612903</v>
      </c>
    </row>
    <row r="10" spans="1:16">
      <c r="A10" s="2">
        <v>1</v>
      </c>
      <c r="B10" s="2">
        <v>1.7</v>
      </c>
      <c r="C10" s="2">
        <v>1.5</v>
      </c>
      <c r="D10" s="2">
        <f>(B10+C10)/2</f>
        <v>1.6</v>
      </c>
      <c r="E10" s="2">
        <f>D10*6.67</f>
        <v>10.672000000000001</v>
      </c>
      <c r="F10" s="2">
        <v>42</v>
      </c>
      <c r="G10" s="2">
        <v>1.4</v>
      </c>
      <c r="H10" s="2">
        <v>1.2</v>
      </c>
      <c r="I10" s="2">
        <f>(G10+H10)/2</f>
        <v>1.2999999999999998</v>
      </c>
      <c r="J10" s="2">
        <f>I10*6.67</f>
        <v>8.6709999999999994</v>
      </c>
      <c r="L10" s="31" t="s">
        <v>43</v>
      </c>
      <c r="M10" s="1">
        <f>J7/F7</f>
        <v>0.38087774294670851</v>
      </c>
    </row>
    <row r="11" spans="1:16">
      <c r="A11" s="2">
        <v>2</v>
      </c>
      <c r="B11" s="1">
        <v>1.9</v>
      </c>
      <c r="C11" s="1">
        <v>1.5</v>
      </c>
      <c r="D11" s="2">
        <f t="shared" ref="D11:D74" si="0">(B11+C11)/2</f>
        <v>1.7</v>
      </c>
      <c r="E11" s="2">
        <f t="shared" ref="E11:E74" si="1">D11*6.67</f>
        <v>11.339</v>
      </c>
      <c r="F11" s="2">
        <v>43</v>
      </c>
      <c r="G11" s="1">
        <v>1.3</v>
      </c>
      <c r="H11" s="1">
        <v>1.2</v>
      </c>
      <c r="I11" s="2">
        <f t="shared" ref="I11:I74" si="2">(G11+H11)/2</f>
        <v>1.25</v>
      </c>
      <c r="J11" s="2">
        <f t="shared" ref="J11:J74" si="3">I11*6.67</f>
        <v>8.3375000000000004</v>
      </c>
      <c r="L11" s="31" t="s">
        <v>44</v>
      </c>
      <c r="M11" s="1">
        <f>(D7+F7)/J7</f>
        <v>2.8024691358024691</v>
      </c>
    </row>
    <row r="12" spans="1:16">
      <c r="A12" s="2">
        <v>3</v>
      </c>
      <c r="B12" s="1">
        <v>2</v>
      </c>
      <c r="C12" s="1">
        <v>1.8</v>
      </c>
      <c r="D12" s="2">
        <f t="shared" si="0"/>
        <v>1.9</v>
      </c>
      <c r="E12" s="2">
        <f t="shared" si="1"/>
        <v>12.673</v>
      </c>
      <c r="F12" s="2">
        <v>44</v>
      </c>
      <c r="G12" s="1">
        <v>1.8</v>
      </c>
      <c r="H12" s="1">
        <v>1.7</v>
      </c>
      <c r="I12" s="2">
        <f t="shared" si="2"/>
        <v>1.75</v>
      </c>
      <c r="J12" s="2">
        <f t="shared" si="3"/>
        <v>11.672499999999999</v>
      </c>
      <c r="L12" s="31" t="s">
        <v>45</v>
      </c>
      <c r="M12" s="1">
        <f>(D7+F7)/H7</f>
        <v>10.164179104477611</v>
      </c>
    </row>
    <row r="13" spans="1:16">
      <c r="A13" s="2">
        <v>4</v>
      </c>
      <c r="B13" s="1">
        <v>1.7</v>
      </c>
      <c r="C13" s="1">
        <v>1.6</v>
      </c>
      <c r="D13" s="2">
        <f t="shared" si="0"/>
        <v>1.65</v>
      </c>
      <c r="E13" s="2">
        <f t="shared" si="1"/>
        <v>11.0055</v>
      </c>
      <c r="F13" s="2">
        <v>45</v>
      </c>
      <c r="G13" s="1">
        <v>1.6</v>
      </c>
      <c r="H13" s="1">
        <v>1.3</v>
      </c>
      <c r="I13" s="2">
        <f t="shared" si="2"/>
        <v>1.4500000000000002</v>
      </c>
      <c r="J13" s="2">
        <f t="shared" si="3"/>
        <v>9.6715000000000018</v>
      </c>
      <c r="L13" s="31" t="s">
        <v>46</v>
      </c>
      <c r="M13" s="1">
        <f>J7/H7</f>
        <v>3.6268656716417911</v>
      </c>
    </row>
    <row r="14" spans="1:16">
      <c r="A14" s="2">
        <v>5</v>
      </c>
      <c r="B14" s="1">
        <v>1.9</v>
      </c>
      <c r="C14" s="1">
        <v>1.9</v>
      </c>
      <c r="D14" s="2">
        <f t="shared" si="0"/>
        <v>1.9</v>
      </c>
      <c r="E14" s="2">
        <f t="shared" si="1"/>
        <v>12.673</v>
      </c>
      <c r="F14" s="2">
        <v>46</v>
      </c>
      <c r="G14" s="1">
        <v>1.4</v>
      </c>
      <c r="H14" s="1">
        <v>1.4</v>
      </c>
      <c r="I14" s="2">
        <f t="shared" si="2"/>
        <v>1.4</v>
      </c>
      <c r="J14" s="2">
        <f t="shared" si="3"/>
        <v>9.3379999999999992</v>
      </c>
      <c r="L14" s="31" t="s">
        <v>47</v>
      </c>
      <c r="M14" s="1">
        <f>J7/B7</f>
        <v>27</v>
      </c>
    </row>
    <row r="15" spans="1:16">
      <c r="A15" s="2">
        <v>6</v>
      </c>
      <c r="B15" s="1">
        <v>1.6</v>
      </c>
      <c r="C15" s="1">
        <v>1.4</v>
      </c>
      <c r="D15" s="2">
        <f t="shared" si="0"/>
        <v>1.5</v>
      </c>
      <c r="E15" s="2">
        <f t="shared" si="1"/>
        <v>10.004999999999999</v>
      </c>
      <c r="F15" s="2">
        <v>47</v>
      </c>
      <c r="G15" s="1">
        <v>1.5</v>
      </c>
      <c r="H15" s="1">
        <v>1.1000000000000001</v>
      </c>
      <c r="I15" s="2">
        <f t="shared" si="2"/>
        <v>1.3</v>
      </c>
      <c r="J15" s="2">
        <f t="shared" si="3"/>
        <v>8.6709999999999994</v>
      </c>
      <c r="L15" s="31" t="s">
        <v>48</v>
      </c>
      <c r="M15" s="1">
        <f>SUM(P3:P7)</f>
        <v>-0.98930049180636392</v>
      </c>
    </row>
    <row r="16" spans="1:16">
      <c r="A16" s="2">
        <v>7</v>
      </c>
      <c r="B16" s="1">
        <v>1.5</v>
      </c>
      <c r="C16" s="1">
        <v>1.3</v>
      </c>
      <c r="D16" s="2">
        <f t="shared" si="0"/>
        <v>1.4</v>
      </c>
      <c r="E16" s="2">
        <f t="shared" si="1"/>
        <v>9.3379999999999992</v>
      </c>
      <c r="F16" s="2">
        <v>48</v>
      </c>
      <c r="G16" s="1">
        <v>1.8</v>
      </c>
      <c r="H16" s="1">
        <v>1.6</v>
      </c>
      <c r="I16" s="2">
        <f t="shared" si="2"/>
        <v>1.7000000000000002</v>
      </c>
      <c r="J16" s="2">
        <f t="shared" si="3"/>
        <v>11.339</v>
      </c>
    </row>
    <row r="17" spans="1:10">
      <c r="A17" s="11">
        <v>8</v>
      </c>
      <c r="B17" s="12">
        <v>1.6</v>
      </c>
      <c r="C17" s="12">
        <v>1.3</v>
      </c>
      <c r="D17" s="11">
        <f t="shared" si="0"/>
        <v>1.4500000000000002</v>
      </c>
      <c r="E17" s="11">
        <f t="shared" si="1"/>
        <v>9.6715000000000018</v>
      </c>
      <c r="F17" s="2">
        <v>49</v>
      </c>
      <c r="G17" s="1">
        <v>1.3</v>
      </c>
      <c r="H17" s="1">
        <v>1.3</v>
      </c>
      <c r="I17" s="2">
        <f t="shared" si="2"/>
        <v>1.3</v>
      </c>
      <c r="J17" s="2">
        <f t="shared" si="3"/>
        <v>8.6709999999999994</v>
      </c>
    </row>
    <row r="18" spans="1:10">
      <c r="A18" s="2">
        <v>9</v>
      </c>
      <c r="B18" s="1">
        <v>1.5</v>
      </c>
      <c r="C18" s="1">
        <v>1.3</v>
      </c>
      <c r="D18" s="2">
        <f t="shared" si="0"/>
        <v>1.4</v>
      </c>
      <c r="E18" s="2">
        <f t="shared" si="1"/>
        <v>9.3379999999999992</v>
      </c>
      <c r="F18" s="2">
        <v>50</v>
      </c>
      <c r="G18" s="1">
        <v>1.9</v>
      </c>
      <c r="H18" s="1">
        <v>1.4</v>
      </c>
      <c r="I18" s="2">
        <f t="shared" si="2"/>
        <v>1.65</v>
      </c>
      <c r="J18" s="2">
        <f t="shared" si="3"/>
        <v>11.0055</v>
      </c>
    </row>
    <row r="19" spans="1:10">
      <c r="A19" s="2">
        <v>10</v>
      </c>
      <c r="B19" s="1">
        <v>1.7</v>
      </c>
      <c r="C19" s="1">
        <v>1.6</v>
      </c>
      <c r="D19" s="2">
        <f t="shared" si="0"/>
        <v>1.65</v>
      </c>
      <c r="E19" s="2">
        <f t="shared" si="1"/>
        <v>11.0055</v>
      </c>
      <c r="F19" s="2">
        <v>51</v>
      </c>
      <c r="G19" s="1">
        <v>1.8</v>
      </c>
      <c r="H19" s="1">
        <v>1.5</v>
      </c>
      <c r="I19" s="2">
        <f t="shared" si="2"/>
        <v>1.65</v>
      </c>
      <c r="J19" s="2">
        <f t="shared" si="3"/>
        <v>11.0055</v>
      </c>
    </row>
    <row r="20" spans="1:10">
      <c r="A20" s="2">
        <v>11</v>
      </c>
      <c r="B20" s="1">
        <v>1.6</v>
      </c>
      <c r="C20" s="1">
        <v>1.5</v>
      </c>
      <c r="D20" s="2">
        <f t="shared" si="0"/>
        <v>1.55</v>
      </c>
      <c r="E20" s="2">
        <f t="shared" si="1"/>
        <v>10.3385</v>
      </c>
      <c r="F20" s="2">
        <v>52</v>
      </c>
      <c r="G20" s="1">
        <v>1.7</v>
      </c>
      <c r="H20" s="1">
        <v>1.4</v>
      </c>
      <c r="I20" s="2">
        <f t="shared" si="2"/>
        <v>1.5499999999999998</v>
      </c>
      <c r="J20" s="2">
        <f t="shared" si="3"/>
        <v>10.338499999999998</v>
      </c>
    </row>
    <row r="21" spans="1:10">
      <c r="A21" s="2">
        <v>12</v>
      </c>
      <c r="B21" s="1">
        <v>1.4</v>
      </c>
      <c r="C21" s="1">
        <v>1.3</v>
      </c>
      <c r="D21" s="2">
        <f t="shared" si="0"/>
        <v>1.35</v>
      </c>
      <c r="E21" s="2">
        <f t="shared" si="1"/>
        <v>9.0045000000000002</v>
      </c>
      <c r="F21" s="2">
        <v>53</v>
      </c>
      <c r="G21" s="1">
        <v>2.1</v>
      </c>
      <c r="H21" s="1">
        <v>2</v>
      </c>
      <c r="I21" s="2">
        <f t="shared" si="2"/>
        <v>2.0499999999999998</v>
      </c>
      <c r="J21" s="2">
        <f t="shared" si="3"/>
        <v>13.673499999999999</v>
      </c>
    </row>
    <row r="22" spans="1:10">
      <c r="A22" s="2">
        <v>13</v>
      </c>
      <c r="B22" s="1">
        <v>1.6</v>
      </c>
      <c r="C22" s="1">
        <v>1.6</v>
      </c>
      <c r="D22" s="2">
        <f t="shared" si="0"/>
        <v>1.6</v>
      </c>
      <c r="E22" s="2">
        <f t="shared" si="1"/>
        <v>10.672000000000001</v>
      </c>
      <c r="F22" s="2">
        <v>54</v>
      </c>
      <c r="G22" s="1">
        <v>1.7</v>
      </c>
      <c r="H22" s="1">
        <v>1.6</v>
      </c>
      <c r="I22" s="2">
        <f t="shared" si="2"/>
        <v>1.65</v>
      </c>
      <c r="J22" s="2">
        <f t="shared" si="3"/>
        <v>11.0055</v>
      </c>
    </row>
    <row r="23" spans="1:10">
      <c r="A23" s="2">
        <v>14</v>
      </c>
      <c r="B23" s="1">
        <v>1.6</v>
      </c>
      <c r="C23" s="1">
        <v>1.4</v>
      </c>
      <c r="D23" s="2">
        <f t="shared" si="0"/>
        <v>1.5</v>
      </c>
      <c r="E23" s="2">
        <f t="shared" si="1"/>
        <v>10.004999999999999</v>
      </c>
      <c r="F23" s="2">
        <v>55</v>
      </c>
      <c r="G23" s="1">
        <v>1.6</v>
      </c>
      <c r="H23" s="1">
        <v>1.4</v>
      </c>
      <c r="I23" s="2">
        <f t="shared" si="2"/>
        <v>1.5</v>
      </c>
      <c r="J23" s="2">
        <f t="shared" si="3"/>
        <v>10.004999999999999</v>
      </c>
    </row>
    <row r="24" spans="1:10">
      <c r="A24" s="2">
        <v>15</v>
      </c>
      <c r="B24" s="1">
        <v>2</v>
      </c>
      <c r="C24" s="1">
        <v>1.5</v>
      </c>
      <c r="D24" s="2">
        <f t="shared" si="0"/>
        <v>1.75</v>
      </c>
      <c r="E24" s="2">
        <f t="shared" si="1"/>
        <v>11.672499999999999</v>
      </c>
      <c r="F24" s="2">
        <v>56</v>
      </c>
      <c r="G24" s="1">
        <v>1.6</v>
      </c>
      <c r="H24" s="1">
        <v>1.3</v>
      </c>
      <c r="I24" s="2">
        <f t="shared" si="2"/>
        <v>1.4500000000000002</v>
      </c>
      <c r="J24" s="2">
        <f t="shared" si="3"/>
        <v>9.6715000000000018</v>
      </c>
    </row>
    <row r="25" spans="1:10">
      <c r="A25" s="2">
        <v>16</v>
      </c>
      <c r="B25" s="1">
        <v>1.6</v>
      </c>
      <c r="C25" s="1">
        <v>1.6</v>
      </c>
      <c r="D25" s="2">
        <f t="shared" si="0"/>
        <v>1.6</v>
      </c>
      <c r="E25" s="2">
        <f t="shared" si="1"/>
        <v>10.672000000000001</v>
      </c>
      <c r="F25" s="2">
        <v>57</v>
      </c>
      <c r="G25" s="1">
        <v>1.6</v>
      </c>
      <c r="H25" s="1">
        <v>1.5</v>
      </c>
      <c r="I25" s="2">
        <f t="shared" si="2"/>
        <v>1.55</v>
      </c>
      <c r="J25" s="2">
        <f t="shared" si="3"/>
        <v>10.3385</v>
      </c>
    </row>
    <row r="26" spans="1:10">
      <c r="A26" s="2">
        <v>17</v>
      </c>
      <c r="B26" s="1">
        <v>1.7</v>
      </c>
      <c r="C26" s="1">
        <v>1.5</v>
      </c>
      <c r="D26" s="2">
        <f t="shared" si="0"/>
        <v>1.6</v>
      </c>
      <c r="E26" s="2">
        <f t="shared" si="1"/>
        <v>10.672000000000001</v>
      </c>
      <c r="F26" s="2">
        <v>58</v>
      </c>
      <c r="G26" s="1">
        <v>1.6</v>
      </c>
      <c r="H26" s="1">
        <v>1.5</v>
      </c>
      <c r="I26" s="2">
        <f t="shared" si="2"/>
        <v>1.55</v>
      </c>
      <c r="J26" s="2">
        <f t="shared" si="3"/>
        <v>10.3385</v>
      </c>
    </row>
    <row r="27" spans="1:10">
      <c r="A27" s="2">
        <v>18</v>
      </c>
      <c r="B27" s="1">
        <v>1.5</v>
      </c>
      <c r="C27" s="1">
        <v>1.4</v>
      </c>
      <c r="D27" s="2">
        <f t="shared" si="0"/>
        <v>1.45</v>
      </c>
      <c r="E27" s="2">
        <f t="shared" si="1"/>
        <v>9.6715</v>
      </c>
      <c r="F27" s="2">
        <v>59</v>
      </c>
      <c r="G27" s="1">
        <v>1.5</v>
      </c>
      <c r="H27" s="1">
        <v>1.2</v>
      </c>
      <c r="I27" s="2">
        <f t="shared" si="2"/>
        <v>1.35</v>
      </c>
      <c r="J27" s="2">
        <f t="shared" si="3"/>
        <v>9.0045000000000002</v>
      </c>
    </row>
    <row r="28" spans="1:10">
      <c r="A28" s="2">
        <v>19</v>
      </c>
      <c r="B28" s="1">
        <v>1.7</v>
      </c>
      <c r="C28" s="1">
        <v>1.6</v>
      </c>
      <c r="D28" s="2">
        <f t="shared" si="0"/>
        <v>1.65</v>
      </c>
      <c r="E28" s="2">
        <f t="shared" si="1"/>
        <v>11.0055</v>
      </c>
      <c r="F28" s="2">
        <v>60</v>
      </c>
      <c r="G28" s="1">
        <v>1.8</v>
      </c>
      <c r="H28" s="1">
        <v>1.8</v>
      </c>
      <c r="I28" s="2">
        <f t="shared" si="2"/>
        <v>1.8</v>
      </c>
      <c r="J28" s="2">
        <f t="shared" si="3"/>
        <v>12.006</v>
      </c>
    </row>
    <row r="29" spans="1:10">
      <c r="A29" s="2">
        <v>20</v>
      </c>
      <c r="B29" s="1">
        <v>1.5</v>
      </c>
      <c r="C29" s="1">
        <v>1.5</v>
      </c>
      <c r="D29" s="2">
        <f t="shared" si="0"/>
        <v>1.5</v>
      </c>
      <c r="E29" s="2">
        <f t="shared" si="1"/>
        <v>10.004999999999999</v>
      </c>
      <c r="F29" s="2">
        <v>61</v>
      </c>
      <c r="G29" s="1">
        <v>1.2</v>
      </c>
      <c r="H29" s="1">
        <v>1.1000000000000001</v>
      </c>
      <c r="I29" s="2">
        <f t="shared" si="2"/>
        <v>1.1499999999999999</v>
      </c>
      <c r="J29" s="2">
        <f t="shared" si="3"/>
        <v>7.6704999999999997</v>
      </c>
    </row>
    <row r="30" spans="1:10">
      <c r="A30" s="2">
        <v>21</v>
      </c>
      <c r="B30" s="1">
        <v>1.7</v>
      </c>
      <c r="C30" s="1">
        <v>1.5</v>
      </c>
      <c r="D30" s="2">
        <f t="shared" si="0"/>
        <v>1.6</v>
      </c>
      <c r="E30" s="2">
        <f t="shared" si="1"/>
        <v>10.672000000000001</v>
      </c>
      <c r="F30" s="2">
        <v>62</v>
      </c>
      <c r="G30" s="1">
        <v>1.2</v>
      </c>
      <c r="H30" s="1">
        <v>1.2</v>
      </c>
      <c r="I30" s="2">
        <f t="shared" si="2"/>
        <v>1.2</v>
      </c>
      <c r="J30" s="2">
        <f t="shared" si="3"/>
        <v>8.0039999999999996</v>
      </c>
    </row>
    <row r="31" spans="1:10">
      <c r="A31" s="2">
        <v>22</v>
      </c>
      <c r="B31" s="1">
        <v>1.9</v>
      </c>
      <c r="C31" s="1">
        <v>1.8</v>
      </c>
      <c r="D31" s="2">
        <f t="shared" si="0"/>
        <v>1.85</v>
      </c>
      <c r="E31" s="2">
        <f t="shared" si="1"/>
        <v>12.339500000000001</v>
      </c>
      <c r="F31" s="2">
        <v>63</v>
      </c>
      <c r="G31" s="1">
        <v>1.6</v>
      </c>
      <c r="H31" s="1">
        <v>1.6</v>
      </c>
      <c r="I31" s="2">
        <f t="shared" si="2"/>
        <v>1.6</v>
      </c>
      <c r="J31" s="2">
        <f t="shared" si="3"/>
        <v>10.672000000000001</v>
      </c>
    </row>
    <row r="32" spans="1:10">
      <c r="A32" s="2">
        <v>23</v>
      </c>
      <c r="B32" s="1">
        <v>1.8</v>
      </c>
      <c r="C32" s="1">
        <v>1.6</v>
      </c>
      <c r="D32" s="2">
        <f t="shared" si="0"/>
        <v>1.7000000000000002</v>
      </c>
      <c r="E32" s="2">
        <f t="shared" si="1"/>
        <v>11.339</v>
      </c>
      <c r="F32" s="2">
        <v>64</v>
      </c>
      <c r="G32" s="1">
        <v>1.3</v>
      </c>
      <c r="H32" s="1">
        <v>1.2</v>
      </c>
      <c r="I32" s="2">
        <f t="shared" si="2"/>
        <v>1.25</v>
      </c>
      <c r="J32" s="2">
        <f t="shared" si="3"/>
        <v>8.3375000000000004</v>
      </c>
    </row>
    <row r="33" spans="1:10">
      <c r="A33" s="2">
        <v>24</v>
      </c>
      <c r="B33" s="1">
        <v>1.9</v>
      </c>
      <c r="C33" s="1">
        <v>1.8</v>
      </c>
      <c r="D33" s="2">
        <f t="shared" si="0"/>
        <v>1.85</v>
      </c>
      <c r="E33" s="2">
        <f t="shared" si="1"/>
        <v>12.339500000000001</v>
      </c>
      <c r="F33" s="2">
        <v>65</v>
      </c>
      <c r="G33" s="1">
        <v>1.7</v>
      </c>
      <c r="H33" s="1">
        <v>1.7</v>
      </c>
      <c r="I33" s="2">
        <f t="shared" si="2"/>
        <v>1.7</v>
      </c>
      <c r="J33" s="2">
        <f t="shared" si="3"/>
        <v>11.339</v>
      </c>
    </row>
    <row r="34" spans="1:10">
      <c r="A34" s="2">
        <v>25</v>
      </c>
      <c r="B34" s="1">
        <v>1.7</v>
      </c>
      <c r="C34" s="1">
        <v>1.6</v>
      </c>
      <c r="D34" s="2">
        <f t="shared" si="0"/>
        <v>1.65</v>
      </c>
      <c r="E34" s="2">
        <f t="shared" si="1"/>
        <v>11.0055</v>
      </c>
      <c r="F34" s="2">
        <v>66</v>
      </c>
      <c r="G34" s="1">
        <v>1.9</v>
      </c>
      <c r="H34" s="1">
        <v>1.9</v>
      </c>
      <c r="I34" s="2">
        <f t="shared" si="2"/>
        <v>1.9</v>
      </c>
      <c r="J34" s="2">
        <f t="shared" si="3"/>
        <v>12.673</v>
      </c>
    </row>
    <row r="35" spans="1:10">
      <c r="A35" s="2">
        <v>26</v>
      </c>
      <c r="B35" s="1">
        <v>1.8</v>
      </c>
      <c r="C35" s="1">
        <v>1.8</v>
      </c>
      <c r="D35" s="2">
        <f t="shared" si="0"/>
        <v>1.8</v>
      </c>
      <c r="E35" s="2">
        <f t="shared" si="1"/>
        <v>12.006</v>
      </c>
      <c r="F35" s="2">
        <v>67</v>
      </c>
      <c r="G35" s="1">
        <v>1.9</v>
      </c>
      <c r="H35" s="1">
        <v>1.9</v>
      </c>
      <c r="I35" s="2">
        <f t="shared" si="2"/>
        <v>1.9</v>
      </c>
      <c r="J35" s="2">
        <f t="shared" si="3"/>
        <v>12.673</v>
      </c>
    </row>
    <row r="36" spans="1:10">
      <c r="A36" s="2">
        <v>27</v>
      </c>
      <c r="B36" s="1">
        <v>1.9</v>
      </c>
      <c r="C36" s="1">
        <v>1.8</v>
      </c>
      <c r="D36" s="2">
        <f t="shared" si="0"/>
        <v>1.85</v>
      </c>
      <c r="E36" s="2">
        <f t="shared" si="1"/>
        <v>12.339500000000001</v>
      </c>
      <c r="F36" s="2">
        <v>68</v>
      </c>
      <c r="G36" s="1">
        <v>1.9</v>
      </c>
      <c r="H36" s="1">
        <v>1.5</v>
      </c>
      <c r="I36" s="2">
        <f t="shared" si="2"/>
        <v>1.7</v>
      </c>
      <c r="J36" s="2">
        <f t="shared" si="3"/>
        <v>11.339</v>
      </c>
    </row>
    <row r="37" spans="1:10">
      <c r="A37" s="2">
        <v>28</v>
      </c>
      <c r="B37" s="1">
        <v>1.7</v>
      </c>
      <c r="C37" s="1">
        <v>1.7</v>
      </c>
      <c r="D37" s="2">
        <f t="shared" si="0"/>
        <v>1.7</v>
      </c>
      <c r="E37" s="2">
        <f t="shared" si="1"/>
        <v>11.339</v>
      </c>
      <c r="F37" s="2">
        <v>69</v>
      </c>
      <c r="G37" s="1">
        <v>2</v>
      </c>
      <c r="H37" s="1">
        <v>2</v>
      </c>
      <c r="I37" s="2">
        <f t="shared" si="2"/>
        <v>2</v>
      </c>
      <c r="J37" s="2">
        <f t="shared" si="3"/>
        <v>13.34</v>
      </c>
    </row>
    <row r="38" spans="1:10">
      <c r="A38" s="2">
        <v>29</v>
      </c>
      <c r="B38" s="1">
        <v>1.9</v>
      </c>
      <c r="C38" s="1">
        <v>1.7</v>
      </c>
      <c r="D38" s="2">
        <f t="shared" si="0"/>
        <v>1.7999999999999998</v>
      </c>
      <c r="E38" s="2">
        <f t="shared" si="1"/>
        <v>12.005999999999998</v>
      </c>
      <c r="F38" s="2">
        <v>70</v>
      </c>
      <c r="G38" s="1">
        <v>1.4</v>
      </c>
      <c r="H38" s="1">
        <v>1.3</v>
      </c>
      <c r="I38" s="2">
        <f t="shared" si="2"/>
        <v>1.35</v>
      </c>
      <c r="J38" s="2">
        <f t="shared" si="3"/>
        <v>9.0045000000000002</v>
      </c>
    </row>
    <row r="39" spans="1:10">
      <c r="A39" s="2">
        <v>30</v>
      </c>
      <c r="B39" s="1">
        <v>1.9</v>
      </c>
      <c r="C39" s="1">
        <v>1.9</v>
      </c>
      <c r="D39" s="2">
        <f t="shared" si="0"/>
        <v>1.9</v>
      </c>
      <c r="E39" s="2">
        <f t="shared" si="1"/>
        <v>12.673</v>
      </c>
      <c r="F39" s="2">
        <v>71</v>
      </c>
      <c r="G39" s="1">
        <v>1.3</v>
      </c>
      <c r="H39" s="1">
        <v>1.3</v>
      </c>
      <c r="I39" s="2">
        <f t="shared" si="2"/>
        <v>1.3</v>
      </c>
      <c r="J39" s="2">
        <f t="shared" si="3"/>
        <v>8.6709999999999994</v>
      </c>
    </row>
    <row r="40" spans="1:10">
      <c r="A40" s="2">
        <v>31</v>
      </c>
      <c r="B40" s="1">
        <v>1.6</v>
      </c>
      <c r="C40" s="1">
        <v>1.5</v>
      </c>
      <c r="D40" s="2">
        <f t="shared" si="0"/>
        <v>1.55</v>
      </c>
      <c r="E40" s="2">
        <f t="shared" si="1"/>
        <v>10.3385</v>
      </c>
      <c r="F40" s="2">
        <v>72</v>
      </c>
      <c r="G40" s="1">
        <v>1.5</v>
      </c>
      <c r="H40" s="1">
        <v>1.5</v>
      </c>
      <c r="I40" s="2">
        <f t="shared" si="2"/>
        <v>1.5</v>
      </c>
      <c r="J40" s="2">
        <f t="shared" si="3"/>
        <v>10.004999999999999</v>
      </c>
    </row>
    <row r="41" spans="1:10">
      <c r="A41" s="2">
        <v>32</v>
      </c>
      <c r="B41" s="1">
        <v>1.4</v>
      </c>
      <c r="C41" s="1">
        <v>1.3</v>
      </c>
      <c r="D41" s="2">
        <f t="shared" si="0"/>
        <v>1.35</v>
      </c>
      <c r="E41" s="2">
        <f t="shared" si="1"/>
        <v>9.0045000000000002</v>
      </c>
      <c r="F41" s="2">
        <v>73</v>
      </c>
      <c r="G41" s="1">
        <v>1.9</v>
      </c>
      <c r="H41" s="1">
        <v>1.2</v>
      </c>
      <c r="I41" s="2">
        <f t="shared" si="2"/>
        <v>1.5499999999999998</v>
      </c>
      <c r="J41" s="2">
        <f t="shared" si="3"/>
        <v>10.338499999999998</v>
      </c>
    </row>
    <row r="42" spans="1:10">
      <c r="A42" s="2">
        <v>33</v>
      </c>
      <c r="B42" s="1">
        <v>1.7</v>
      </c>
      <c r="C42" s="1">
        <v>1.4</v>
      </c>
      <c r="D42" s="2">
        <f t="shared" si="0"/>
        <v>1.5499999999999998</v>
      </c>
      <c r="E42" s="2">
        <f t="shared" si="1"/>
        <v>10.338499999999998</v>
      </c>
      <c r="F42" s="2">
        <v>74</v>
      </c>
      <c r="G42" s="1">
        <v>2.6</v>
      </c>
      <c r="H42" s="1">
        <v>2.5</v>
      </c>
      <c r="I42" s="2">
        <f t="shared" si="2"/>
        <v>2.5499999999999998</v>
      </c>
      <c r="J42" s="2">
        <f t="shared" si="3"/>
        <v>17.008499999999998</v>
      </c>
    </row>
    <row r="43" spans="1:10">
      <c r="A43" s="2">
        <v>34</v>
      </c>
      <c r="B43" s="1">
        <v>1.9</v>
      </c>
      <c r="C43" s="1">
        <v>1.7</v>
      </c>
      <c r="D43" s="2">
        <f t="shared" si="0"/>
        <v>1.7999999999999998</v>
      </c>
      <c r="E43" s="2">
        <f t="shared" si="1"/>
        <v>12.005999999999998</v>
      </c>
      <c r="F43" s="2">
        <v>75</v>
      </c>
      <c r="G43" s="1">
        <v>1.6</v>
      </c>
      <c r="H43" s="1">
        <v>1.4</v>
      </c>
      <c r="I43" s="2">
        <f t="shared" si="2"/>
        <v>1.5</v>
      </c>
      <c r="J43" s="2">
        <f t="shared" si="3"/>
        <v>10.004999999999999</v>
      </c>
    </row>
    <row r="44" spans="1:10">
      <c r="A44" s="2">
        <v>35</v>
      </c>
      <c r="B44" s="1">
        <v>1.5</v>
      </c>
      <c r="C44" s="1">
        <v>1.5</v>
      </c>
      <c r="D44" s="2">
        <f t="shared" si="0"/>
        <v>1.5</v>
      </c>
      <c r="E44" s="2">
        <f t="shared" si="1"/>
        <v>10.004999999999999</v>
      </c>
      <c r="F44" s="2">
        <v>76</v>
      </c>
      <c r="G44" s="1">
        <v>1.2</v>
      </c>
      <c r="H44" s="1">
        <v>1.2</v>
      </c>
      <c r="I44" s="2">
        <f t="shared" si="2"/>
        <v>1.2</v>
      </c>
      <c r="J44" s="2">
        <f t="shared" si="3"/>
        <v>8.0039999999999996</v>
      </c>
    </row>
    <row r="45" spans="1:10">
      <c r="A45" s="2">
        <v>36</v>
      </c>
      <c r="B45" s="1">
        <v>2.5</v>
      </c>
      <c r="C45" s="1">
        <v>2.4</v>
      </c>
      <c r="D45" s="2">
        <f t="shared" si="0"/>
        <v>2.4500000000000002</v>
      </c>
      <c r="E45" s="2">
        <f t="shared" si="1"/>
        <v>16.3415</v>
      </c>
      <c r="F45" s="2">
        <v>77</v>
      </c>
      <c r="G45" s="1">
        <v>1.6</v>
      </c>
      <c r="H45" s="1">
        <v>1.5</v>
      </c>
      <c r="I45" s="2">
        <f t="shared" si="2"/>
        <v>1.55</v>
      </c>
      <c r="J45" s="2">
        <f t="shared" si="3"/>
        <v>10.3385</v>
      </c>
    </row>
    <row r="46" spans="1:10">
      <c r="A46" s="2">
        <v>37</v>
      </c>
      <c r="B46" s="1">
        <v>1.8</v>
      </c>
      <c r="C46" s="1">
        <v>1.7</v>
      </c>
      <c r="D46" s="2">
        <f t="shared" si="0"/>
        <v>1.75</v>
      </c>
      <c r="E46" s="2">
        <f t="shared" si="1"/>
        <v>11.672499999999999</v>
      </c>
      <c r="F46" s="2">
        <v>78</v>
      </c>
      <c r="G46" s="1">
        <v>1.9</v>
      </c>
      <c r="H46" s="1">
        <v>1.2</v>
      </c>
      <c r="I46" s="2">
        <f t="shared" si="2"/>
        <v>1.5499999999999998</v>
      </c>
      <c r="J46" s="2">
        <f t="shared" si="3"/>
        <v>10.338499999999998</v>
      </c>
    </row>
    <row r="47" spans="1:10">
      <c r="A47" s="2">
        <v>38</v>
      </c>
      <c r="B47" s="1">
        <v>1.8</v>
      </c>
      <c r="C47" s="1">
        <v>1.8</v>
      </c>
      <c r="D47" s="2">
        <f t="shared" si="0"/>
        <v>1.8</v>
      </c>
      <c r="E47" s="2">
        <f t="shared" si="1"/>
        <v>12.006</v>
      </c>
      <c r="F47" s="2">
        <v>79</v>
      </c>
      <c r="G47" s="1">
        <v>1.6</v>
      </c>
      <c r="H47" s="1">
        <v>1.3</v>
      </c>
      <c r="I47" s="2">
        <f t="shared" si="2"/>
        <v>1.4500000000000002</v>
      </c>
      <c r="J47" s="2">
        <f t="shared" si="3"/>
        <v>9.6715000000000018</v>
      </c>
    </row>
    <row r="48" spans="1:10">
      <c r="A48" s="2">
        <v>39</v>
      </c>
      <c r="B48" s="1">
        <v>1.5</v>
      </c>
      <c r="C48" s="1">
        <v>1.5</v>
      </c>
      <c r="D48" s="2">
        <f t="shared" si="0"/>
        <v>1.5</v>
      </c>
      <c r="E48" s="2">
        <f t="shared" si="1"/>
        <v>10.004999999999999</v>
      </c>
      <c r="F48" s="2">
        <v>80</v>
      </c>
      <c r="G48" s="1">
        <v>1.6</v>
      </c>
      <c r="H48" s="1">
        <v>1.3</v>
      </c>
      <c r="I48" s="2">
        <f t="shared" si="2"/>
        <v>1.4500000000000002</v>
      </c>
      <c r="J48" s="2">
        <f t="shared" si="3"/>
        <v>9.6715000000000018</v>
      </c>
    </row>
    <row r="49" spans="1:10">
      <c r="A49" s="2">
        <v>40</v>
      </c>
      <c r="B49" s="1">
        <v>1.9</v>
      </c>
      <c r="C49" s="1">
        <v>1.3</v>
      </c>
      <c r="D49" s="2">
        <f t="shared" si="0"/>
        <v>1.6</v>
      </c>
      <c r="E49" s="2">
        <f t="shared" si="1"/>
        <v>10.672000000000001</v>
      </c>
      <c r="F49" s="2">
        <v>81</v>
      </c>
      <c r="G49" s="1">
        <v>2</v>
      </c>
      <c r="H49" s="1">
        <v>1.9</v>
      </c>
      <c r="I49" s="2">
        <f t="shared" si="2"/>
        <v>1.95</v>
      </c>
      <c r="J49" s="2">
        <f t="shared" si="3"/>
        <v>13.006499999999999</v>
      </c>
    </row>
    <row r="50" spans="1:10">
      <c r="A50" s="2">
        <v>41</v>
      </c>
      <c r="B50" s="1">
        <v>1.6</v>
      </c>
      <c r="C50" s="1">
        <v>1.5</v>
      </c>
      <c r="D50" s="2">
        <f t="shared" si="0"/>
        <v>1.55</v>
      </c>
      <c r="E50" s="2">
        <f t="shared" si="1"/>
        <v>10.3385</v>
      </c>
      <c r="F50" s="2">
        <v>82</v>
      </c>
      <c r="G50" s="1">
        <v>1.2</v>
      </c>
      <c r="H50" s="1">
        <v>1.2</v>
      </c>
      <c r="I50" s="2">
        <f t="shared" si="2"/>
        <v>1.2</v>
      </c>
      <c r="J50" s="2">
        <f t="shared" si="3"/>
        <v>8.0039999999999996</v>
      </c>
    </row>
    <row r="51" spans="1:10">
      <c r="A51" s="1">
        <v>83</v>
      </c>
      <c r="B51" s="1">
        <v>1.9</v>
      </c>
      <c r="C51" s="1">
        <v>1.8</v>
      </c>
      <c r="D51" s="2">
        <f t="shared" si="0"/>
        <v>1.85</v>
      </c>
      <c r="E51" s="2">
        <f t="shared" si="1"/>
        <v>12.339500000000001</v>
      </c>
      <c r="F51" s="1">
        <v>135</v>
      </c>
      <c r="G51" s="1">
        <v>1.9</v>
      </c>
      <c r="H51" s="1">
        <v>1.8</v>
      </c>
      <c r="I51" s="2">
        <f t="shared" si="2"/>
        <v>1.85</v>
      </c>
      <c r="J51" s="2">
        <f t="shared" si="3"/>
        <v>12.339500000000001</v>
      </c>
    </row>
    <row r="52" spans="1:10">
      <c r="A52" s="1">
        <v>84</v>
      </c>
      <c r="B52" s="1">
        <v>1.5</v>
      </c>
      <c r="C52" s="1">
        <v>1.2</v>
      </c>
      <c r="D52" s="2">
        <f t="shared" si="0"/>
        <v>1.35</v>
      </c>
      <c r="E52" s="2">
        <f t="shared" si="1"/>
        <v>9.0045000000000002</v>
      </c>
      <c r="F52" s="1">
        <v>136</v>
      </c>
      <c r="G52" s="1">
        <v>2</v>
      </c>
      <c r="H52" s="1">
        <v>1.9</v>
      </c>
      <c r="I52" s="2">
        <f t="shared" si="2"/>
        <v>1.95</v>
      </c>
      <c r="J52" s="2">
        <f t="shared" si="3"/>
        <v>13.006499999999999</v>
      </c>
    </row>
    <row r="53" spans="1:10">
      <c r="A53" s="1">
        <v>85</v>
      </c>
      <c r="B53" s="1">
        <v>1.8</v>
      </c>
      <c r="C53" s="1">
        <v>1.2</v>
      </c>
      <c r="D53" s="2">
        <f t="shared" si="0"/>
        <v>1.5</v>
      </c>
      <c r="E53" s="2">
        <f t="shared" si="1"/>
        <v>10.004999999999999</v>
      </c>
      <c r="F53" s="1">
        <v>137</v>
      </c>
      <c r="G53" s="1">
        <v>1.8</v>
      </c>
      <c r="H53" s="1">
        <v>1.7</v>
      </c>
      <c r="I53" s="2">
        <f t="shared" si="2"/>
        <v>1.75</v>
      </c>
      <c r="J53" s="2">
        <f t="shared" si="3"/>
        <v>11.672499999999999</v>
      </c>
    </row>
    <row r="54" spans="1:10">
      <c r="A54" s="1">
        <v>86</v>
      </c>
      <c r="B54" s="1">
        <v>1.6</v>
      </c>
      <c r="C54" s="1">
        <v>1.5</v>
      </c>
      <c r="D54" s="2">
        <f t="shared" si="0"/>
        <v>1.55</v>
      </c>
      <c r="E54" s="2">
        <f t="shared" si="1"/>
        <v>10.3385</v>
      </c>
      <c r="F54" s="1">
        <v>138</v>
      </c>
      <c r="G54" s="1">
        <v>1.7</v>
      </c>
      <c r="H54" s="1">
        <v>1.4</v>
      </c>
      <c r="I54" s="2">
        <f t="shared" si="2"/>
        <v>1.5499999999999998</v>
      </c>
      <c r="J54" s="2">
        <f t="shared" si="3"/>
        <v>10.338499999999998</v>
      </c>
    </row>
    <row r="55" spans="1:10">
      <c r="A55" s="1">
        <v>87</v>
      </c>
      <c r="B55" s="1">
        <v>2</v>
      </c>
      <c r="C55" s="1">
        <v>1.2</v>
      </c>
      <c r="D55" s="2">
        <f t="shared" si="0"/>
        <v>1.6</v>
      </c>
      <c r="E55" s="2">
        <f t="shared" si="1"/>
        <v>10.672000000000001</v>
      </c>
      <c r="F55" s="1">
        <v>139</v>
      </c>
      <c r="G55" s="1">
        <v>1.7</v>
      </c>
      <c r="H55" s="1">
        <v>1.3</v>
      </c>
      <c r="I55" s="2">
        <f t="shared" si="2"/>
        <v>1.5</v>
      </c>
      <c r="J55" s="2">
        <f t="shared" si="3"/>
        <v>10.004999999999999</v>
      </c>
    </row>
    <row r="56" spans="1:10">
      <c r="A56" s="1">
        <v>88</v>
      </c>
      <c r="B56" s="1">
        <v>1.8</v>
      </c>
      <c r="C56" s="1">
        <v>1.6</v>
      </c>
      <c r="D56" s="2">
        <f t="shared" si="0"/>
        <v>1.7000000000000002</v>
      </c>
      <c r="E56" s="2">
        <f t="shared" si="1"/>
        <v>11.339</v>
      </c>
      <c r="F56" s="1">
        <v>140</v>
      </c>
      <c r="G56" s="1">
        <v>1.5</v>
      </c>
      <c r="H56" s="1">
        <v>1.3</v>
      </c>
      <c r="I56" s="2">
        <f t="shared" si="2"/>
        <v>1.4</v>
      </c>
      <c r="J56" s="2">
        <f t="shared" si="3"/>
        <v>9.3379999999999992</v>
      </c>
    </row>
    <row r="57" spans="1:10">
      <c r="A57" s="1">
        <v>89</v>
      </c>
      <c r="B57" s="1">
        <v>1.5</v>
      </c>
      <c r="C57" s="1">
        <v>1.3</v>
      </c>
      <c r="D57" s="2">
        <f t="shared" si="0"/>
        <v>1.4</v>
      </c>
      <c r="E57" s="2">
        <f t="shared" si="1"/>
        <v>9.3379999999999992</v>
      </c>
      <c r="F57" s="1">
        <v>141</v>
      </c>
      <c r="G57" s="1">
        <v>1.6</v>
      </c>
      <c r="H57" s="1">
        <v>1.3</v>
      </c>
      <c r="I57" s="2">
        <f t="shared" si="2"/>
        <v>1.4500000000000002</v>
      </c>
      <c r="J57" s="2">
        <f t="shared" si="3"/>
        <v>9.6715000000000018</v>
      </c>
    </row>
    <row r="58" spans="1:10">
      <c r="A58" s="1">
        <v>90</v>
      </c>
      <c r="B58" s="1">
        <v>1.6</v>
      </c>
      <c r="C58" s="1">
        <v>1.5</v>
      </c>
      <c r="D58" s="2">
        <f t="shared" si="0"/>
        <v>1.55</v>
      </c>
      <c r="E58" s="2">
        <f t="shared" si="1"/>
        <v>10.3385</v>
      </c>
      <c r="F58" s="1">
        <v>142</v>
      </c>
      <c r="G58" s="1">
        <v>1.8</v>
      </c>
      <c r="H58" s="1">
        <v>1.7</v>
      </c>
      <c r="I58" s="2">
        <f t="shared" si="2"/>
        <v>1.75</v>
      </c>
      <c r="J58" s="2">
        <f t="shared" si="3"/>
        <v>11.672499999999999</v>
      </c>
    </row>
    <row r="59" spans="1:10">
      <c r="A59" s="1">
        <v>91</v>
      </c>
      <c r="B59" s="1">
        <v>1.9</v>
      </c>
      <c r="C59" s="1">
        <v>1.5</v>
      </c>
      <c r="D59" s="2">
        <f t="shared" si="0"/>
        <v>1.7</v>
      </c>
      <c r="E59" s="2">
        <f t="shared" si="1"/>
        <v>11.339</v>
      </c>
      <c r="F59" s="1">
        <v>143</v>
      </c>
      <c r="G59" s="1">
        <v>1.7</v>
      </c>
      <c r="H59" s="1">
        <v>1.5</v>
      </c>
      <c r="I59" s="2">
        <f t="shared" si="2"/>
        <v>1.6</v>
      </c>
      <c r="J59" s="2">
        <f t="shared" si="3"/>
        <v>10.672000000000001</v>
      </c>
    </row>
    <row r="60" spans="1:10">
      <c r="A60" s="1">
        <v>92</v>
      </c>
      <c r="B60" s="1">
        <v>1.4</v>
      </c>
      <c r="C60" s="1">
        <v>1.3</v>
      </c>
      <c r="D60" s="2">
        <f t="shared" si="0"/>
        <v>1.35</v>
      </c>
      <c r="E60" s="2">
        <f t="shared" si="1"/>
        <v>9.0045000000000002</v>
      </c>
      <c r="F60" s="1">
        <v>144</v>
      </c>
      <c r="G60" s="1">
        <v>1.9</v>
      </c>
      <c r="H60" s="1">
        <v>1.6</v>
      </c>
      <c r="I60" s="2">
        <f t="shared" si="2"/>
        <v>1.75</v>
      </c>
      <c r="J60" s="2">
        <f t="shared" si="3"/>
        <v>11.672499999999999</v>
      </c>
    </row>
    <row r="61" spans="1:10">
      <c r="A61" s="1">
        <v>93</v>
      </c>
      <c r="B61" s="1">
        <v>2</v>
      </c>
      <c r="C61" s="1">
        <v>2</v>
      </c>
      <c r="D61" s="2">
        <f t="shared" si="0"/>
        <v>2</v>
      </c>
      <c r="E61" s="2">
        <f t="shared" si="1"/>
        <v>13.34</v>
      </c>
      <c r="F61" s="1">
        <v>145</v>
      </c>
      <c r="G61" s="1">
        <v>1.6</v>
      </c>
      <c r="H61" s="1">
        <v>1.4</v>
      </c>
      <c r="I61" s="2">
        <f t="shared" si="2"/>
        <v>1.5</v>
      </c>
      <c r="J61" s="2">
        <f t="shared" si="3"/>
        <v>10.004999999999999</v>
      </c>
    </row>
    <row r="62" spans="1:10">
      <c r="A62" s="1">
        <v>94</v>
      </c>
      <c r="B62" s="1">
        <v>1.6</v>
      </c>
      <c r="C62" s="1">
        <v>1.5</v>
      </c>
      <c r="D62" s="2">
        <f t="shared" si="0"/>
        <v>1.55</v>
      </c>
      <c r="E62" s="2">
        <f t="shared" si="1"/>
        <v>10.3385</v>
      </c>
      <c r="F62" s="1">
        <v>146</v>
      </c>
      <c r="G62" s="1">
        <v>1.6</v>
      </c>
      <c r="H62" s="1">
        <v>1.3</v>
      </c>
      <c r="I62" s="2">
        <f t="shared" si="2"/>
        <v>1.4500000000000002</v>
      </c>
      <c r="J62" s="2">
        <f t="shared" si="3"/>
        <v>9.6715000000000018</v>
      </c>
    </row>
    <row r="63" spans="1:10">
      <c r="A63" s="1">
        <v>95</v>
      </c>
      <c r="B63" s="1">
        <v>2</v>
      </c>
      <c r="C63" s="1">
        <v>2</v>
      </c>
      <c r="D63" s="2">
        <f t="shared" si="0"/>
        <v>2</v>
      </c>
      <c r="E63" s="2">
        <f t="shared" si="1"/>
        <v>13.34</v>
      </c>
      <c r="F63" s="1">
        <v>147</v>
      </c>
      <c r="G63" s="1">
        <v>1.8</v>
      </c>
      <c r="H63" s="1">
        <v>1.8</v>
      </c>
      <c r="I63" s="2">
        <f t="shared" si="2"/>
        <v>1.8</v>
      </c>
      <c r="J63" s="2">
        <f t="shared" si="3"/>
        <v>12.006</v>
      </c>
    </row>
    <row r="64" spans="1:10">
      <c r="A64" s="1">
        <v>96</v>
      </c>
      <c r="B64" s="1">
        <v>1.9</v>
      </c>
      <c r="C64" s="1">
        <v>1.9</v>
      </c>
      <c r="D64" s="2">
        <f t="shared" si="0"/>
        <v>1.9</v>
      </c>
      <c r="E64" s="2">
        <f t="shared" si="1"/>
        <v>12.673</v>
      </c>
      <c r="F64" s="1">
        <v>148</v>
      </c>
      <c r="G64" s="1">
        <v>1.9</v>
      </c>
      <c r="H64" s="1">
        <v>1.5</v>
      </c>
      <c r="I64" s="2">
        <f t="shared" si="2"/>
        <v>1.7</v>
      </c>
      <c r="J64" s="2">
        <f t="shared" si="3"/>
        <v>11.339</v>
      </c>
    </row>
    <row r="65" spans="1:10">
      <c r="A65" s="1">
        <v>97</v>
      </c>
      <c r="B65" s="1">
        <v>1.9</v>
      </c>
      <c r="C65" s="1">
        <v>1.7</v>
      </c>
      <c r="D65" s="2">
        <f t="shared" si="0"/>
        <v>1.7999999999999998</v>
      </c>
      <c r="E65" s="2">
        <f t="shared" si="1"/>
        <v>12.005999999999998</v>
      </c>
      <c r="F65" s="1">
        <v>149</v>
      </c>
      <c r="G65" s="1">
        <v>1.3</v>
      </c>
      <c r="H65" s="1">
        <v>1.1000000000000001</v>
      </c>
      <c r="I65" s="2">
        <f t="shared" si="2"/>
        <v>1.2000000000000002</v>
      </c>
      <c r="J65" s="2">
        <f t="shared" si="3"/>
        <v>8.0040000000000013</v>
      </c>
    </row>
    <row r="66" spans="1:10">
      <c r="A66" s="1">
        <v>98</v>
      </c>
      <c r="B66" s="1">
        <v>1.5</v>
      </c>
      <c r="C66" s="1">
        <v>1.4</v>
      </c>
      <c r="D66" s="2">
        <f t="shared" si="0"/>
        <v>1.45</v>
      </c>
      <c r="E66" s="2">
        <f t="shared" si="1"/>
        <v>9.6715</v>
      </c>
      <c r="F66" s="1">
        <v>150</v>
      </c>
      <c r="G66" s="1">
        <v>2.2999999999999998</v>
      </c>
      <c r="H66" s="1">
        <v>2.1</v>
      </c>
      <c r="I66" s="2">
        <f t="shared" si="2"/>
        <v>2.2000000000000002</v>
      </c>
      <c r="J66" s="2">
        <f t="shared" si="3"/>
        <v>14.674000000000001</v>
      </c>
    </row>
    <row r="67" spans="1:10">
      <c r="A67" s="1">
        <v>99</v>
      </c>
      <c r="B67" s="1">
        <v>1.5</v>
      </c>
      <c r="C67" s="1">
        <v>1.2</v>
      </c>
      <c r="D67" s="2">
        <f t="shared" si="0"/>
        <v>1.35</v>
      </c>
      <c r="E67" s="2">
        <f t="shared" si="1"/>
        <v>9.0045000000000002</v>
      </c>
      <c r="F67" s="1">
        <v>151</v>
      </c>
      <c r="G67" s="1">
        <v>1.4</v>
      </c>
      <c r="H67" s="1">
        <v>1.4</v>
      </c>
      <c r="I67" s="2">
        <f t="shared" si="2"/>
        <v>1.4</v>
      </c>
      <c r="J67" s="2">
        <f t="shared" si="3"/>
        <v>9.3379999999999992</v>
      </c>
    </row>
    <row r="68" spans="1:10">
      <c r="A68" s="1">
        <v>100</v>
      </c>
      <c r="B68" s="1">
        <v>1.5</v>
      </c>
      <c r="C68" s="1">
        <v>1.5</v>
      </c>
      <c r="D68" s="2">
        <f t="shared" si="0"/>
        <v>1.5</v>
      </c>
      <c r="E68" s="2">
        <f t="shared" si="1"/>
        <v>10.004999999999999</v>
      </c>
      <c r="F68" s="1">
        <v>152</v>
      </c>
      <c r="G68" s="1">
        <v>1.7</v>
      </c>
      <c r="H68" s="1">
        <v>1.5</v>
      </c>
      <c r="I68" s="2">
        <f t="shared" si="2"/>
        <v>1.6</v>
      </c>
      <c r="J68" s="2">
        <f t="shared" si="3"/>
        <v>10.672000000000001</v>
      </c>
    </row>
    <row r="69" spans="1:10">
      <c r="A69" s="1">
        <v>101</v>
      </c>
      <c r="B69" s="1">
        <v>1.2</v>
      </c>
      <c r="C69" s="1">
        <v>1.1000000000000001</v>
      </c>
      <c r="D69" s="2">
        <f t="shared" si="0"/>
        <v>1.1499999999999999</v>
      </c>
      <c r="E69" s="2">
        <f t="shared" si="1"/>
        <v>7.6704999999999997</v>
      </c>
      <c r="F69" s="1">
        <v>153</v>
      </c>
      <c r="G69" s="1">
        <v>1.5</v>
      </c>
      <c r="H69" s="1">
        <v>1.4</v>
      </c>
      <c r="I69" s="2">
        <f t="shared" si="2"/>
        <v>1.45</v>
      </c>
      <c r="J69" s="2">
        <f t="shared" si="3"/>
        <v>9.6715</v>
      </c>
    </row>
    <row r="70" spans="1:10">
      <c r="A70" s="1">
        <v>102</v>
      </c>
      <c r="B70" s="1">
        <v>1.6</v>
      </c>
      <c r="C70" s="1">
        <v>1.5</v>
      </c>
      <c r="D70" s="2">
        <f t="shared" si="0"/>
        <v>1.55</v>
      </c>
      <c r="E70" s="2">
        <f t="shared" si="1"/>
        <v>10.3385</v>
      </c>
      <c r="F70" s="1">
        <v>154</v>
      </c>
      <c r="G70" s="1">
        <v>1.9</v>
      </c>
      <c r="H70" s="1">
        <v>1.8</v>
      </c>
      <c r="I70" s="2">
        <f t="shared" si="2"/>
        <v>1.85</v>
      </c>
      <c r="J70" s="2">
        <f t="shared" si="3"/>
        <v>12.339500000000001</v>
      </c>
    </row>
    <row r="71" spans="1:10">
      <c r="A71" s="1">
        <v>103</v>
      </c>
      <c r="B71" s="1">
        <v>1.8</v>
      </c>
      <c r="C71" s="1">
        <v>1.5</v>
      </c>
      <c r="D71" s="2">
        <f t="shared" si="0"/>
        <v>1.65</v>
      </c>
      <c r="E71" s="2">
        <f t="shared" si="1"/>
        <v>11.0055</v>
      </c>
      <c r="F71" s="1">
        <v>155</v>
      </c>
      <c r="G71" s="1">
        <v>1.5</v>
      </c>
      <c r="H71" s="1">
        <v>1.1000000000000001</v>
      </c>
      <c r="I71" s="2">
        <f t="shared" si="2"/>
        <v>1.3</v>
      </c>
      <c r="J71" s="2">
        <f t="shared" si="3"/>
        <v>8.6709999999999994</v>
      </c>
    </row>
    <row r="72" spans="1:10">
      <c r="A72" s="1">
        <v>104</v>
      </c>
      <c r="B72" s="1">
        <v>1.7</v>
      </c>
      <c r="C72" s="1">
        <v>1.6</v>
      </c>
      <c r="D72" s="2">
        <f t="shared" si="0"/>
        <v>1.65</v>
      </c>
      <c r="E72" s="2">
        <f t="shared" si="1"/>
        <v>11.0055</v>
      </c>
      <c r="F72" s="1">
        <v>156</v>
      </c>
      <c r="G72" s="1">
        <v>2</v>
      </c>
      <c r="H72" s="1">
        <v>1.9</v>
      </c>
      <c r="I72" s="2">
        <f t="shared" si="2"/>
        <v>1.95</v>
      </c>
      <c r="J72" s="2">
        <f t="shared" si="3"/>
        <v>13.006499999999999</v>
      </c>
    </row>
    <row r="73" spans="1:10">
      <c r="A73" s="1">
        <v>105</v>
      </c>
      <c r="B73" s="1">
        <v>1.7</v>
      </c>
      <c r="C73" s="1">
        <v>1.7</v>
      </c>
      <c r="D73" s="2">
        <f t="shared" si="0"/>
        <v>1.7</v>
      </c>
      <c r="E73" s="2">
        <f t="shared" si="1"/>
        <v>11.339</v>
      </c>
      <c r="F73" s="1">
        <v>157</v>
      </c>
      <c r="G73" s="1">
        <v>1.9</v>
      </c>
      <c r="H73" s="1">
        <v>1.9</v>
      </c>
      <c r="I73" s="2">
        <f t="shared" si="2"/>
        <v>1.9</v>
      </c>
      <c r="J73" s="2">
        <f t="shared" si="3"/>
        <v>12.673</v>
      </c>
    </row>
    <row r="74" spans="1:10">
      <c r="A74" s="1">
        <v>106</v>
      </c>
      <c r="B74" s="1">
        <v>1.7</v>
      </c>
      <c r="C74" s="1">
        <v>1.5</v>
      </c>
      <c r="D74" s="2">
        <f t="shared" si="0"/>
        <v>1.6</v>
      </c>
      <c r="E74" s="2">
        <f t="shared" si="1"/>
        <v>10.672000000000001</v>
      </c>
      <c r="F74" s="1">
        <v>158</v>
      </c>
      <c r="G74" s="1">
        <v>1.6</v>
      </c>
      <c r="H74" s="1">
        <v>1.3</v>
      </c>
      <c r="I74" s="2">
        <f t="shared" si="2"/>
        <v>1.4500000000000002</v>
      </c>
      <c r="J74" s="2">
        <f t="shared" si="3"/>
        <v>9.6715000000000018</v>
      </c>
    </row>
    <row r="75" spans="1:10">
      <c r="A75" s="1">
        <v>107</v>
      </c>
      <c r="B75" s="1">
        <v>1.6</v>
      </c>
      <c r="C75" s="1">
        <v>1.5</v>
      </c>
      <c r="D75" s="2">
        <f t="shared" ref="D75:D109" si="4">(B75+C75)/2</f>
        <v>1.55</v>
      </c>
      <c r="E75" s="2">
        <f t="shared" ref="E75:E109" si="5">D75*6.67</f>
        <v>10.3385</v>
      </c>
      <c r="F75" s="1">
        <v>159</v>
      </c>
      <c r="G75" s="1">
        <v>1.2</v>
      </c>
      <c r="H75" s="1">
        <v>1.1000000000000001</v>
      </c>
      <c r="I75" s="2">
        <f t="shared" ref="I75:I109" si="6">(G75+H75)/2</f>
        <v>1.1499999999999999</v>
      </c>
      <c r="J75" s="2">
        <f t="shared" ref="J75:J109" si="7">I75*6.67</f>
        <v>7.6704999999999997</v>
      </c>
    </row>
    <row r="76" spans="1:10">
      <c r="A76" s="1">
        <v>108</v>
      </c>
      <c r="B76" s="1">
        <v>1.8</v>
      </c>
      <c r="C76" s="1">
        <v>1.5</v>
      </c>
      <c r="D76" s="2">
        <f t="shared" si="4"/>
        <v>1.65</v>
      </c>
      <c r="E76" s="2">
        <f t="shared" si="5"/>
        <v>11.0055</v>
      </c>
      <c r="F76" s="1">
        <v>160</v>
      </c>
      <c r="G76" s="1">
        <v>1.4</v>
      </c>
      <c r="H76" s="1">
        <v>1.4</v>
      </c>
      <c r="I76" s="2">
        <f t="shared" si="6"/>
        <v>1.4</v>
      </c>
      <c r="J76" s="2">
        <f t="shared" si="7"/>
        <v>9.3379999999999992</v>
      </c>
    </row>
    <row r="77" spans="1:10">
      <c r="A77" s="1">
        <v>109</v>
      </c>
      <c r="B77" s="1">
        <v>1.8</v>
      </c>
      <c r="C77" s="1">
        <v>1.5</v>
      </c>
      <c r="D77" s="2">
        <f t="shared" si="4"/>
        <v>1.65</v>
      </c>
      <c r="E77" s="2">
        <f t="shared" si="5"/>
        <v>11.0055</v>
      </c>
      <c r="F77" s="1">
        <v>161</v>
      </c>
      <c r="G77" s="1">
        <v>1.5</v>
      </c>
      <c r="H77" s="1">
        <v>1.2</v>
      </c>
      <c r="I77" s="2">
        <f t="shared" si="6"/>
        <v>1.35</v>
      </c>
      <c r="J77" s="2">
        <f t="shared" si="7"/>
        <v>9.0045000000000002</v>
      </c>
    </row>
    <row r="78" spans="1:10">
      <c r="A78" s="1">
        <v>110</v>
      </c>
      <c r="B78" s="1">
        <v>1.8</v>
      </c>
      <c r="C78" s="1">
        <v>1.7</v>
      </c>
      <c r="D78" s="2">
        <f t="shared" si="4"/>
        <v>1.75</v>
      </c>
      <c r="E78" s="2">
        <f t="shared" si="5"/>
        <v>11.672499999999999</v>
      </c>
      <c r="F78" s="1">
        <v>162</v>
      </c>
      <c r="G78" s="1">
        <v>1.4</v>
      </c>
      <c r="H78" s="1">
        <v>1.3</v>
      </c>
      <c r="I78" s="2">
        <f t="shared" si="6"/>
        <v>1.35</v>
      </c>
      <c r="J78" s="2">
        <f t="shared" si="7"/>
        <v>9.0045000000000002</v>
      </c>
    </row>
    <row r="79" spans="1:10">
      <c r="A79" s="1">
        <v>111</v>
      </c>
      <c r="B79" s="1">
        <v>2</v>
      </c>
      <c r="C79" s="1">
        <v>1.5</v>
      </c>
      <c r="D79" s="2">
        <f t="shared" si="4"/>
        <v>1.75</v>
      </c>
      <c r="E79" s="2">
        <f t="shared" si="5"/>
        <v>11.672499999999999</v>
      </c>
      <c r="F79" s="1">
        <v>163</v>
      </c>
      <c r="G79" s="1">
        <v>1.9</v>
      </c>
      <c r="H79" s="1">
        <v>1.2</v>
      </c>
      <c r="I79" s="2">
        <f t="shared" si="6"/>
        <v>1.5499999999999998</v>
      </c>
      <c r="J79" s="2">
        <f t="shared" si="7"/>
        <v>10.338499999999998</v>
      </c>
    </row>
    <row r="80" spans="1:10">
      <c r="A80" s="1">
        <v>112</v>
      </c>
      <c r="B80" s="1">
        <v>1.6</v>
      </c>
      <c r="C80" s="1">
        <v>1.5</v>
      </c>
      <c r="D80" s="2">
        <f t="shared" si="4"/>
        <v>1.55</v>
      </c>
      <c r="E80" s="2">
        <f t="shared" si="5"/>
        <v>10.3385</v>
      </c>
      <c r="F80" s="1">
        <v>164</v>
      </c>
      <c r="G80" s="1">
        <v>1.2</v>
      </c>
      <c r="H80" s="1">
        <v>1.1000000000000001</v>
      </c>
      <c r="I80" s="2">
        <f t="shared" si="6"/>
        <v>1.1499999999999999</v>
      </c>
      <c r="J80" s="2">
        <f t="shared" si="7"/>
        <v>7.6704999999999997</v>
      </c>
    </row>
    <row r="81" spans="1:10">
      <c r="A81" s="1">
        <v>113</v>
      </c>
      <c r="B81" s="1">
        <v>2.2000000000000002</v>
      </c>
      <c r="C81" s="1">
        <v>1.9</v>
      </c>
      <c r="D81" s="2">
        <f t="shared" si="4"/>
        <v>2.0499999999999998</v>
      </c>
      <c r="E81" s="2">
        <f t="shared" si="5"/>
        <v>13.673499999999999</v>
      </c>
      <c r="F81" s="1">
        <v>165</v>
      </c>
      <c r="G81" s="1">
        <v>1.7</v>
      </c>
      <c r="H81" s="1">
        <v>1.4</v>
      </c>
      <c r="I81" s="2">
        <f t="shared" si="6"/>
        <v>1.5499999999999998</v>
      </c>
      <c r="J81" s="2">
        <f t="shared" si="7"/>
        <v>10.338499999999998</v>
      </c>
    </row>
    <row r="82" spans="1:10">
      <c r="A82" s="1">
        <v>114</v>
      </c>
      <c r="B82" s="1">
        <v>2.5</v>
      </c>
      <c r="C82" s="1">
        <v>2.4</v>
      </c>
      <c r="D82" s="2">
        <f t="shared" si="4"/>
        <v>2.4500000000000002</v>
      </c>
      <c r="E82" s="2">
        <f t="shared" si="5"/>
        <v>16.3415</v>
      </c>
      <c r="F82" s="1">
        <v>166</v>
      </c>
      <c r="G82" s="1">
        <v>1.8</v>
      </c>
      <c r="H82" s="1">
        <v>1.3</v>
      </c>
      <c r="I82" s="2">
        <f t="shared" si="6"/>
        <v>1.55</v>
      </c>
      <c r="J82" s="2">
        <f t="shared" si="7"/>
        <v>10.3385</v>
      </c>
    </row>
    <row r="83" spans="1:10">
      <c r="A83" s="1">
        <v>115</v>
      </c>
      <c r="B83" s="1">
        <v>1.9</v>
      </c>
      <c r="C83" s="1">
        <v>1.7</v>
      </c>
      <c r="D83" s="2">
        <f t="shared" si="4"/>
        <v>1.7999999999999998</v>
      </c>
      <c r="E83" s="2">
        <f t="shared" si="5"/>
        <v>12.005999999999998</v>
      </c>
      <c r="F83" s="1">
        <v>167</v>
      </c>
      <c r="G83" s="1">
        <v>1.9</v>
      </c>
      <c r="H83" s="1">
        <v>1.4</v>
      </c>
      <c r="I83" s="2">
        <f t="shared" si="6"/>
        <v>1.65</v>
      </c>
      <c r="J83" s="2">
        <f t="shared" si="7"/>
        <v>11.0055</v>
      </c>
    </row>
    <row r="84" spans="1:10">
      <c r="A84" s="1">
        <v>116</v>
      </c>
      <c r="B84" s="1">
        <v>1.6</v>
      </c>
      <c r="C84" s="1">
        <v>1.5</v>
      </c>
      <c r="D84" s="2">
        <f t="shared" si="4"/>
        <v>1.55</v>
      </c>
      <c r="E84" s="2">
        <f t="shared" si="5"/>
        <v>10.3385</v>
      </c>
      <c r="F84" s="1">
        <v>168</v>
      </c>
      <c r="G84" s="1">
        <v>1.3</v>
      </c>
      <c r="H84" s="1">
        <v>1.3</v>
      </c>
      <c r="I84" s="2">
        <f t="shared" si="6"/>
        <v>1.3</v>
      </c>
      <c r="J84" s="2">
        <f t="shared" si="7"/>
        <v>8.6709999999999994</v>
      </c>
    </row>
    <row r="85" spans="1:10">
      <c r="A85" s="1">
        <v>117</v>
      </c>
      <c r="B85" s="1">
        <v>1.8</v>
      </c>
      <c r="C85" s="1">
        <v>1.7</v>
      </c>
      <c r="D85" s="2">
        <f t="shared" si="4"/>
        <v>1.75</v>
      </c>
      <c r="E85" s="2">
        <f t="shared" si="5"/>
        <v>11.672499999999999</v>
      </c>
      <c r="F85" s="1">
        <v>169</v>
      </c>
      <c r="G85" s="1">
        <v>1.4</v>
      </c>
      <c r="H85" s="1">
        <v>1.3</v>
      </c>
      <c r="I85" s="2">
        <f t="shared" si="6"/>
        <v>1.35</v>
      </c>
      <c r="J85" s="2">
        <f t="shared" si="7"/>
        <v>9.0045000000000002</v>
      </c>
    </row>
    <row r="86" spans="1:10">
      <c r="A86" s="1">
        <v>118</v>
      </c>
      <c r="B86" s="1">
        <v>1.2</v>
      </c>
      <c r="C86" s="1">
        <v>1.1000000000000001</v>
      </c>
      <c r="D86" s="2">
        <f t="shared" si="4"/>
        <v>1.1499999999999999</v>
      </c>
      <c r="E86" s="2">
        <f t="shared" si="5"/>
        <v>7.6704999999999997</v>
      </c>
      <c r="F86" s="1">
        <v>170</v>
      </c>
      <c r="G86" s="1">
        <v>1.8</v>
      </c>
      <c r="H86" s="1">
        <v>1.7</v>
      </c>
      <c r="I86" s="2">
        <f t="shared" si="6"/>
        <v>1.75</v>
      </c>
      <c r="J86" s="2">
        <f t="shared" si="7"/>
        <v>11.672499999999999</v>
      </c>
    </row>
    <row r="87" spans="1:10">
      <c r="A87" s="1">
        <v>119</v>
      </c>
      <c r="B87" s="1">
        <v>1.9</v>
      </c>
      <c r="C87" s="1">
        <v>1.9</v>
      </c>
      <c r="D87" s="2">
        <f t="shared" si="4"/>
        <v>1.9</v>
      </c>
      <c r="E87" s="2">
        <f t="shared" si="5"/>
        <v>12.673</v>
      </c>
      <c r="F87" s="1">
        <v>171</v>
      </c>
      <c r="G87" s="1">
        <v>1.7</v>
      </c>
      <c r="H87" s="1">
        <v>1.5</v>
      </c>
      <c r="I87" s="2">
        <f t="shared" si="6"/>
        <v>1.6</v>
      </c>
      <c r="J87" s="2">
        <f t="shared" si="7"/>
        <v>10.672000000000001</v>
      </c>
    </row>
    <row r="88" spans="1:10">
      <c r="A88" s="1">
        <v>120</v>
      </c>
      <c r="B88" s="1">
        <v>1.8</v>
      </c>
      <c r="C88" s="1">
        <v>1.6</v>
      </c>
      <c r="D88" s="2">
        <f t="shared" si="4"/>
        <v>1.7000000000000002</v>
      </c>
      <c r="E88" s="2">
        <f t="shared" si="5"/>
        <v>11.339</v>
      </c>
      <c r="F88" s="1">
        <v>172</v>
      </c>
      <c r="G88" s="1">
        <v>1.7</v>
      </c>
      <c r="H88" s="1">
        <v>1.6</v>
      </c>
      <c r="I88" s="2">
        <f t="shared" si="6"/>
        <v>1.65</v>
      </c>
      <c r="J88" s="2">
        <f t="shared" si="7"/>
        <v>11.0055</v>
      </c>
    </row>
    <row r="89" spans="1:10">
      <c r="A89" s="1">
        <v>121</v>
      </c>
      <c r="B89" s="1">
        <v>2.2999999999999998</v>
      </c>
      <c r="C89" s="1">
        <v>2.2999999999999998</v>
      </c>
      <c r="D89" s="2">
        <f t="shared" si="4"/>
        <v>2.2999999999999998</v>
      </c>
      <c r="E89" s="2">
        <f t="shared" si="5"/>
        <v>15.340999999999999</v>
      </c>
      <c r="F89" s="1">
        <v>173</v>
      </c>
      <c r="G89" s="1">
        <v>1.3</v>
      </c>
      <c r="H89" s="1">
        <v>1.1000000000000001</v>
      </c>
      <c r="I89" s="2">
        <f t="shared" si="6"/>
        <v>1.2000000000000002</v>
      </c>
      <c r="J89" s="2">
        <f t="shared" si="7"/>
        <v>8.0040000000000013</v>
      </c>
    </row>
    <row r="90" spans="1:10">
      <c r="A90" s="1">
        <v>122</v>
      </c>
      <c r="B90" s="1">
        <v>1.5</v>
      </c>
      <c r="C90" s="1">
        <v>1.3</v>
      </c>
      <c r="D90" s="2">
        <f t="shared" si="4"/>
        <v>1.4</v>
      </c>
      <c r="E90" s="2">
        <f t="shared" si="5"/>
        <v>9.3379999999999992</v>
      </c>
      <c r="F90" s="1">
        <v>174</v>
      </c>
      <c r="G90" s="1">
        <v>1.5</v>
      </c>
      <c r="H90" s="1">
        <v>1.3</v>
      </c>
      <c r="I90" s="2">
        <f t="shared" si="6"/>
        <v>1.4</v>
      </c>
      <c r="J90" s="2">
        <f t="shared" si="7"/>
        <v>9.3379999999999992</v>
      </c>
    </row>
    <row r="91" spans="1:10">
      <c r="A91" s="1">
        <v>123</v>
      </c>
      <c r="B91" s="1">
        <v>1.8</v>
      </c>
      <c r="C91" s="1">
        <v>1.7</v>
      </c>
      <c r="D91" s="2">
        <f t="shared" si="4"/>
        <v>1.75</v>
      </c>
      <c r="E91" s="2">
        <f t="shared" si="5"/>
        <v>11.672499999999999</v>
      </c>
      <c r="F91" s="1">
        <v>175</v>
      </c>
      <c r="G91" s="1">
        <v>2.1</v>
      </c>
      <c r="H91" s="1">
        <v>2</v>
      </c>
      <c r="I91" s="2">
        <f t="shared" si="6"/>
        <v>2.0499999999999998</v>
      </c>
      <c r="J91" s="2">
        <f t="shared" si="7"/>
        <v>13.673499999999999</v>
      </c>
    </row>
    <row r="92" spans="1:10">
      <c r="A92" s="1">
        <v>124</v>
      </c>
      <c r="B92" s="1">
        <v>1.5</v>
      </c>
      <c r="C92" s="1">
        <v>1.4</v>
      </c>
      <c r="D92" s="2">
        <f t="shared" si="4"/>
        <v>1.45</v>
      </c>
      <c r="E92" s="2">
        <f t="shared" si="5"/>
        <v>9.6715</v>
      </c>
      <c r="F92" s="1">
        <v>176</v>
      </c>
      <c r="G92" s="1">
        <v>1.5</v>
      </c>
      <c r="H92" s="1">
        <v>1.5</v>
      </c>
      <c r="I92" s="2">
        <f t="shared" si="6"/>
        <v>1.5</v>
      </c>
      <c r="J92" s="2">
        <f t="shared" si="7"/>
        <v>10.004999999999999</v>
      </c>
    </row>
    <row r="93" spans="1:10">
      <c r="A93" s="1">
        <v>125</v>
      </c>
      <c r="B93" s="1">
        <v>1.8</v>
      </c>
      <c r="C93" s="1">
        <v>1.6</v>
      </c>
      <c r="D93" s="2">
        <f t="shared" si="4"/>
        <v>1.7000000000000002</v>
      </c>
      <c r="E93" s="2">
        <f t="shared" si="5"/>
        <v>11.339</v>
      </c>
      <c r="F93" s="1">
        <v>177</v>
      </c>
      <c r="G93" s="1">
        <v>1.8</v>
      </c>
      <c r="H93" s="1">
        <v>1.7</v>
      </c>
      <c r="I93" s="2">
        <f t="shared" si="6"/>
        <v>1.75</v>
      </c>
      <c r="J93" s="2">
        <f t="shared" si="7"/>
        <v>11.672499999999999</v>
      </c>
    </row>
    <row r="94" spans="1:10">
      <c r="A94" s="1">
        <v>126</v>
      </c>
      <c r="B94" s="1">
        <v>1.9</v>
      </c>
      <c r="C94" s="1">
        <v>1.8</v>
      </c>
      <c r="D94" s="2">
        <f t="shared" si="4"/>
        <v>1.85</v>
      </c>
      <c r="E94" s="2">
        <f t="shared" si="5"/>
        <v>12.339500000000001</v>
      </c>
      <c r="F94" s="1">
        <v>178</v>
      </c>
      <c r="G94" s="1">
        <v>1.5</v>
      </c>
      <c r="H94" s="1">
        <v>1.5</v>
      </c>
      <c r="I94" s="2">
        <f t="shared" si="6"/>
        <v>1.5</v>
      </c>
      <c r="J94" s="2">
        <f t="shared" si="7"/>
        <v>10.004999999999999</v>
      </c>
    </row>
    <row r="95" spans="1:10">
      <c r="A95" s="1">
        <v>127</v>
      </c>
      <c r="B95" s="1">
        <v>1.8</v>
      </c>
      <c r="C95" s="1">
        <v>1.8</v>
      </c>
      <c r="D95" s="2">
        <f t="shared" si="4"/>
        <v>1.8</v>
      </c>
      <c r="E95" s="2">
        <f t="shared" si="5"/>
        <v>12.006</v>
      </c>
      <c r="F95" s="1">
        <v>179</v>
      </c>
      <c r="G95" s="1">
        <v>1.6</v>
      </c>
      <c r="H95" s="1">
        <v>1.5</v>
      </c>
      <c r="I95" s="2">
        <f t="shared" si="6"/>
        <v>1.55</v>
      </c>
      <c r="J95" s="2">
        <f t="shared" si="7"/>
        <v>10.3385</v>
      </c>
    </row>
    <row r="96" spans="1:10">
      <c r="A96" s="1">
        <v>128</v>
      </c>
      <c r="B96" s="1">
        <v>1.5</v>
      </c>
      <c r="C96" s="1">
        <v>1.2</v>
      </c>
      <c r="D96" s="2">
        <f t="shared" si="4"/>
        <v>1.35</v>
      </c>
      <c r="E96" s="2">
        <f t="shared" si="5"/>
        <v>9.0045000000000002</v>
      </c>
      <c r="F96" s="1">
        <v>180</v>
      </c>
      <c r="G96" s="1">
        <v>1.7</v>
      </c>
      <c r="H96" s="1">
        <v>1.6</v>
      </c>
      <c r="I96" s="2">
        <f t="shared" si="6"/>
        <v>1.65</v>
      </c>
      <c r="J96" s="2">
        <f t="shared" si="7"/>
        <v>11.0055</v>
      </c>
    </row>
    <row r="97" spans="1:10">
      <c r="A97" s="1">
        <v>129</v>
      </c>
      <c r="B97" s="1">
        <v>1.5</v>
      </c>
      <c r="C97" s="1">
        <v>1.2</v>
      </c>
      <c r="D97" s="2">
        <f t="shared" si="4"/>
        <v>1.35</v>
      </c>
      <c r="E97" s="2">
        <f t="shared" si="5"/>
        <v>9.0045000000000002</v>
      </c>
      <c r="F97" s="1">
        <v>181</v>
      </c>
      <c r="G97" s="1">
        <v>1.5</v>
      </c>
      <c r="H97" s="1">
        <v>1.4</v>
      </c>
      <c r="I97" s="2">
        <f t="shared" si="6"/>
        <v>1.45</v>
      </c>
      <c r="J97" s="2">
        <f t="shared" si="7"/>
        <v>9.6715</v>
      </c>
    </row>
    <row r="98" spans="1:10">
      <c r="A98" s="1">
        <v>130</v>
      </c>
      <c r="B98" s="1">
        <v>1.2</v>
      </c>
      <c r="C98" s="1">
        <v>1.1000000000000001</v>
      </c>
      <c r="D98" s="2">
        <f t="shared" si="4"/>
        <v>1.1499999999999999</v>
      </c>
      <c r="E98" s="2">
        <f t="shared" si="5"/>
        <v>7.6704999999999997</v>
      </c>
      <c r="F98" s="1">
        <v>182</v>
      </c>
      <c r="G98" s="1">
        <v>1.8</v>
      </c>
      <c r="H98" s="1">
        <v>1.5</v>
      </c>
      <c r="I98" s="2">
        <f t="shared" si="6"/>
        <v>1.65</v>
      </c>
      <c r="J98" s="2">
        <f t="shared" si="7"/>
        <v>11.0055</v>
      </c>
    </row>
    <row r="99" spans="1:10">
      <c r="A99" s="1">
        <v>131</v>
      </c>
      <c r="B99" s="1">
        <v>2.1</v>
      </c>
      <c r="C99" s="1">
        <v>2</v>
      </c>
      <c r="D99" s="2">
        <f t="shared" si="4"/>
        <v>2.0499999999999998</v>
      </c>
      <c r="E99" s="2">
        <f t="shared" si="5"/>
        <v>13.673499999999999</v>
      </c>
      <c r="F99" s="1">
        <v>183</v>
      </c>
      <c r="G99" s="1">
        <v>1.8</v>
      </c>
      <c r="H99" s="1">
        <v>1.5</v>
      </c>
      <c r="I99" s="2">
        <f t="shared" si="6"/>
        <v>1.65</v>
      </c>
      <c r="J99" s="2">
        <f t="shared" si="7"/>
        <v>11.0055</v>
      </c>
    </row>
    <row r="100" spans="1:10">
      <c r="A100" s="1">
        <v>132</v>
      </c>
      <c r="B100" s="1">
        <v>2.2000000000000002</v>
      </c>
      <c r="C100" s="1">
        <v>2.1</v>
      </c>
      <c r="D100" s="2">
        <f t="shared" si="4"/>
        <v>2.1500000000000004</v>
      </c>
      <c r="E100" s="2">
        <f t="shared" si="5"/>
        <v>14.340500000000002</v>
      </c>
      <c r="F100" s="1">
        <v>184</v>
      </c>
      <c r="G100" s="1">
        <v>1.4</v>
      </c>
      <c r="H100" s="1">
        <v>1.4</v>
      </c>
      <c r="I100" s="2">
        <f t="shared" si="6"/>
        <v>1.4</v>
      </c>
      <c r="J100" s="2">
        <f t="shared" si="7"/>
        <v>9.3379999999999992</v>
      </c>
    </row>
    <row r="101" spans="1:10">
      <c r="A101" s="1">
        <v>133</v>
      </c>
      <c r="B101" s="1">
        <v>1.6</v>
      </c>
      <c r="C101" s="1">
        <v>1.6</v>
      </c>
      <c r="D101" s="2">
        <f t="shared" si="4"/>
        <v>1.6</v>
      </c>
      <c r="E101" s="2">
        <f t="shared" si="5"/>
        <v>10.672000000000001</v>
      </c>
      <c r="F101" s="1">
        <v>185</v>
      </c>
      <c r="G101" s="1">
        <v>1.6</v>
      </c>
      <c r="H101" s="1">
        <v>1.5</v>
      </c>
      <c r="I101" s="2">
        <f t="shared" si="6"/>
        <v>1.55</v>
      </c>
      <c r="J101" s="2">
        <f t="shared" si="7"/>
        <v>10.3385</v>
      </c>
    </row>
    <row r="102" spans="1:10">
      <c r="A102" s="1">
        <v>134</v>
      </c>
      <c r="B102" s="1">
        <v>2</v>
      </c>
      <c r="C102" s="1">
        <v>1.9</v>
      </c>
      <c r="D102" s="2">
        <f t="shared" si="4"/>
        <v>1.95</v>
      </c>
      <c r="E102" s="2">
        <f t="shared" si="5"/>
        <v>13.006499999999999</v>
      </c>
      <c r="F102" s="1">
        <v>186</v>
      </c>
      <c r="G102" s="1">
        <v>1.6</v>
      </c>
      <c r="H102" s="1">
        <v>1.1000000000000001</v>
      </c>
      <c r="I102" s="2">
        <f t="shared" si="6"/>
        <v>1.35</v>
      </c>
      <c r="J102" s="2">
        <f t="shared" si="7"/>
        <v>9.0045000000000002</v>
      </c>
    </row>
    <row r="103" spans="1:10">
      <c r="A103" s="1">
        <v>187</v>
      </c>
      <c r="B103" s="1">
        <v>1.7</v>
      </c>
      <c r="C103" s="1">
        <v>1.5</v>
      </c>
      <c r="D103" s="2">
        <f t="shared" si="4"/>
        <v>1.6</v>
      </c>
      <c r="E103" s="2">
        <f t="shared" si="5"/>
        <v>10.672000000000001</v>
      </c>
      <c r="F103" s="1">
        <v>194</v>
      </c>
      <c r="G103" s="1">
        <v>1.3</v>
      </c>
      <c r="H103" s="1">
        <v>1.2</v>
      </c>
      <c r="I103" s="2">
        <f t="shared" si="6"/>
        <v>1.25</v>
      </c>
      <c r="J103" s="2">
        <f t="shared" si="7"/>
        <v>8.3375000000000004</v>
      </c>
    </row>
    <row r="104" spans="1:10">
      <c r="A104" s="1">
        <v>188</v>
      </c>
      <c r="B104" s="1">
        <v>1.2</v>
      </c>
      <c r="C104" s="1">
        <v>1.1000000000000001</v>
      </c>
      <c r="D104" s="2">
        <f t="shared" si="4"/>
        <v>1.1499999999999999</v>
      </c>
      <c r="E104" s="2">
        <f t="shared" si="5"/>
        <v>7.6704999999999997</v>
      </c>
      <c r="F104" s="1">
        <v>195</v>
      </c>
      <c r="G104" s="1">
        <v>1</v>
      </c>
      <c r="H104" s="1">
        <v>1</v>
      </c>
      <c r="I104" s="2">
        <f t="shared" si="6"/>
        <v>1</v>
      </c>
      <c r="J104" s="2">
        <f t="shared" si="7"/>
        <v>6.67</v>
      </c>
    </row>
    <row r="105" spans="1:10">
      <c r="A105" s="1">
        <v>189</v>
      </c>
      <c r="B105" s="1">
        <v>1.7</v>
      </c>
      <c r="C105" s="1">
        <v>1.7</v>
      </c>
      <c r="D105" s="2">
        <f t="shared" si="4"/>
        <v>1.7</v>
      </c>
      <c r="E105" s="2">
        <f t="shared" si="5"/>
        <v>11.339</v>
      </c>
      <c r="F105" s="1">
        <v>196</v>
      </c>
      <c r="G105" s="1">
        <v>1.5</v>
      </c>
      <c r="H105" s="1">
        <v>1</v>
      </c>
      <c r="I105" s="2">
        <f t="shared" si="6"/>
        <v>1.25</v>
      </c>
      <c r="J105" s="2">
        <f t="shared" si="7"/>
        <v>8.3375000000000004</v>
      </c>
    </row>
    <row r="106" spans="1:10">
      <c r="A106" s="1">
        <v>190</v>
      </c>
      <c r="B106" s="1">
        <v>1.4</v>
      </c>
      <c r="C106" s="1">
        <v>1.2</v>
      </c>
      <c r="D106" s="2">
        <f t="shared" si="4"/>
        <v>1.2999999999999998</v>
      </c>
      <c r="E106" s="2">
        <f t="shared" si="5"/>
        <v>8.6709999999999994</v>
      </c>
      <c r="F106" s="1">
        <v>197</v>
      </c>
      <c r="G106" s="1">
        <v>1.5</v>
      </c>
      <c r="H106" s="1">
        <v>1.4</v>
      </c>
      <c r="I106" s="2">
        <f t="shared" si="6"/>
        <v>1.45</v>
      </c>
      <c r="J106" s="2">
        <f t="shared" si="7"/>
        <v>9.6715</v>
      </c>
    </row>
    <row r="107" spans="1:10">
      <c r="A107" s="1">
        <v>191</v>
      </c>
      <c r="B107" s="1">
        <v>1.3</v>
      </c>
      <c r="C107" s="1">
        <v>1.3</v>
      </c>
      <c r="D107" s="2">
        <f t="shared" si="4"/>
        <v>1.3</v>
      </c>
      <c r="E107" s="2">
        <f t="shared" si="5"/>
        <v>8.6709999999999994</v>
      </c>
      <c r="F107" s="1">
        <v>198</v>
      </c>
      <c r="G107" s="1">
        <v>1.5</v>
      </c>
      <c r="H107" s="1">
        <v>1.4</v>
      </c>
      <c r="I107" s="2">
        <f t="shared" si="6"/>
        <v>1.45</v>
      </c>
      <c r="J107" s="2">
        <f t="shared" si="7"/>
        <v>9.6715</v>
      </c>
    </row>
    <row r="108" spans="1:10">
      <c r="A108" s="1">
        <v>192</v>
      </c>
      <c r="B108" s="1">
        <v>1.3</v>
      </c>
      <c r="C108" s="1">
        <v>1.2</v>
      </c>
      <c r="D108" s="2">
        <f t="shared" si="4"/>
        <v>1.25</v>
      </c>
      <c r="E108" s="2">
        <f t="shared" si="5"/>
        <v>8.3375000000000004</v>
      </c>
      <c r="F108" s="1">
        <v>199</v>
      </c>
      <c r="G108" s="1">
        <v>1.6</v>
      </c>
      <c r="H108" s="1">
        <v>1.4</v>
      </c>
      <c r="I108" s="2">
        <f t="shared" si="6"/>
        <v>1.5</v>
      </c>
      <c r="J108" s="2">
        <f t="shared" si="7"/>
        <v>10.004999999999999</v>
      </c>
    </row>
    <row r="109" spans="1:10">
      <c r="A109" s="1">
        <v>193</v>
      </c>
      <c r="B109" s="1">
        <v>1.4</v>
      </c>
      <c r="C109" s="1">
        <v>1.2</v>
      </c>
      <c r="D109" s="2">
        <f t="shared" si="4"/>
        <v>1.2999999999999998</v>
      </c>
      <c r="E109" s="2">
        <f t="shared" si="5"/>
        <v>8.6709999999999994</v>
      </c>
      <c r="F109" s="1">
        <v>200</v>
      </c>
      <c r="G109" s="1">
        <v>1.9</v>
      </c>
      <c r="H109" s="1">
        <v>1.7</v>
      </c>
      <c r="I109" s="2">
        <f t="shared" si="6"/>
        <v>1.7999999999999998</v>
      </c>
      <c r="J109" s="2">
        <f t="shared" si="7"/>
        <v>12.005999999999998</v>
      </c>
    </row>
    <row r="110" spans="1:10">
      <c r="E110" s="18">
        <f>SUM(E10:E109)</f>
        <v>1093.213</v>
      </c>
      <c r="J110" s="18">
        <f>SUM(J10:J109)</f>
        <v>1031.8489999999999</v>
      </c>
    </row>
  </sheetData>
  <mergeCells count="8">
    <mergeCell ref="A1:J1"/>
    <mergeCell ref="A2:J2"/>
    <mergeCell ref="A3:B4"/>
    <mergeCell ref="C3:F3"/>
    <mergeCell ref="G3:H4"/>
    <mergeCell ref="I3:J4"/>
    <mergeCell ref="C4:D4"/>
    <mergeCell ref="E4:F4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B7" sqref="B7"/>
    </sheetView>
  </sheetViews>
  <sheetFormatPr defaultRowHeight="15"/>
  <sheetData>
    <row r="1" spans="1:16" ht="15.75" thickBot="1">
      <c r="A1" s="66" t="s">
        <v>184</v>
      </c>
      <c r="B1" s="66"/>
      <c r="C1" s="66"/>
      <c r="D1" s="66"/>
      <c r="E1" s="66"/>
      <c r="F1" s="66"/>
      <c r="G1" s="66"/>
      <c r="H1" s="66"/>
      <c r="I1" s="66"/>
      <c r="J1" s="66"/>
    </row>
    <row r="2" spans="1:16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  <c r="L2" s="1" t="s">
        <v>38</v>
      </c>
      <c r="M2" s="1">
        <v>3.5</v>
      </c>
      <c r="O2" t="s">
        <v>49</v>
      </c>
      <c r="P2" t="s">
        <v>50</v>
      </c>
    </row>
    <row r="3" spans="1:16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34</v>
      </c>
      <c r="O3">
        <f>B7/(B7+D7+F7+H7+J7)</f>
        <v>1.4000000000000002E-2</v>
      </c>
      <c r="P3">
        <f>O3*LN(O3)</f>
        <v>-5.9761771291136301E-2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62.5</v>
      </c>
      <c r="O4">
        <f>D7/(B7+D7+F7+H7+J7)</f>
        <v>4.3000000000000003E-2</v>
      </c>
      <c r="P4">
        <f>O4*LN(O4)</f>
        <v>-0.1353018720214087</v>
      </c>
    </row>
    <row r="5" spans="1:16">
      <c r="A5" s="46">
        <v>3</v>
      </c>
      <c r="B5" s="46"/>
      <c r="C5" s="47">
        <v>9</v>
      </c>
      <c r="D5" s="47"/>
      <c r="E5" s="47">
        <v>151</v>
      </c>
      <c r="F5" s="47"/>
      <c r="G5" s="45">
        <v>13</v>
      </c>
      <c r="H5" s="45"/>
      <c r="I5" s="45">
        <v>33</v>
      </c>
      <c r="J5" s="45"/>
      <c r="L5" s="1" t="s">
        <v>35</v>
      </c>
      <c r="M5" s="1">
        <f>(C110+F110)/200</f>
        <v>10.782055</v>
      </c>
      <c r="O5">
        <f>F7/(B7+D7+F7+H7+J7)</f>
        <v>0.72300000000000009</v>
      </c>
      <c r="P5">
        <f>O5*LN(O5)</f>
        <v>-0.23450219908329817</v>
      </c>
    </row>
    <row r="6" spans="1:16" ht="15.75" thickBot="1">
      <c r="A6" s="21" t="s">
        <v>7</v>
      </c>
      <c r="B6" s="22" t="s">
        <v>8</v>
      </c>
      <c r="C6" s="23" t="s">
        <v>7</v>
      </c>
      <c r="D6" s="24" t="s">
        <v>8</v>
      </c>
      <c r="E6" s="22" t="s">
        <v>7</v>
      </c>
      <c r="F6" s="22" t="s">
        <v>8</v>
      </c>
      <c r="G6" s="22" t="s">
        <v>7</v>
      </c>
      <c r="H6" s="22" t="s">
        <v>8</v>
      </c>
      <c r="I6" s="22" t="s">
        <v>7</v>
      </c>
      <c r="J6" s="23" t="s">
        <v>8</v>
      </c>
      <c r="L6" s="1" t="s">
        <v>36</v>
      </c>
      <c r="M6" s="1">
        <v>2.59</v>
      </c>
      <c r="O6">
        <f>H7/(B7+D7+F7+H7+J7)</f>
        <v>6.2000000000000013E-2</v>
      </c>
      <c r="P6">
        <f>O6*LN(O6)</f>
        <v>-0.17239849542409683</v>
      </c>
    </row>
    <row r="7" spans="1:16">
      <c r="A7" s="2">
        <v>1.4</v>
      </c>
      <c r="B7" s="2">
        <f>10.7*1.4/100</f>
        <v>0.14979999999999999</v>
      </c>
      <c r="C7" s="2">
        <v>4.3</v>
      </c>
      <c r="D7" s="2">
        <f>10.7*4.3/100</f>
        <v>0.46009999999999995</v>
      </c>
      <c r="E7" s="2">
        <v>72.3</v>
      </c>
      <c r="F7" s="2">
        <f>72.3*10.7/100</f>
        <v>7.7360999999999986</v>
      </c>
      <c r="G7" s="2">
        <v>6.2</v>
      </c>
      <c r="H7" s="2">
        <f>6.2*10.7/100</f>
        <v>0.66339999999999999</v>
      </c>
      <c r="I7" s="2">
        <v>15.8</v>
      </c>
      <c r="J7" s="2">
        <f>15.8*10.7/100</f>
        <v>1.6906000000000001</v>
      </c>
      <c r="L7" s="1" t="s">
        <v>37</v>
      </c>
      <c r="M7" s="1">
        <v>27.73</v>
      </c>
      <c r="O7">
        <f>J7/(B7+D7+F7+H7+J7)</f>
        <v>0.15800000000000006</v>
      </c>
      <c r="P7">
        <f>O7*LN(O7)</f>
        <v>-0.29153531886091694</v>
      </c>
    </row>
    <row r="8" spans="1:16">
      <c r="A8" s="65" t="s">
        <v>9</v>
      </c>
      <c r="B8" s="65"/>
      <c r="C8" s="65"/>
      <c r="D8" s="65"/>
      <c r="E8" s="65"/>
      <c r="F8" s="65"/>
      <c r="L8" s="31" t="s">
        <v>41</v>
      </c>
      <c r="M8" s="1">
        <f>(F7*D7)/((J7+H7)*B7)</f>
        <v>10.093831168831166</v>
      </c>
    </row>
    <row r="9" spans="1:16">
      <c r="A9" s="19" t="s">
        <v>173</v>
      </c>
      <c r="B9" s="19" t="s">
        <v>174</v>
      </c>
      <c r="C9" s="19" t="s">
        <v>175</v>
      </c>
      <c r="D9" s="19" t="s">
        <v>173</v>
      </c>
      <c r="E9" s="19" t="s">
        <v>174</v>
      </c>
      <c r="F9" s="19" t="s">
        <v>175</v>
      </c>
      <c r="L9" s="31" t="s">
        <v>42</v>
      </c>
      <c r="M9" s="1">
        <f xml:space="preserve"> (B7+D7+F7)/(H7+J7)</f>
        <v>3.5454545454545445</v>
      </c>
    </row>
    <row r="10" spans="1:16">
      <c r="A10" s="19">
        <v>1</v>
      </c>
      <c r="B10" s="19">
        <v>2</v>
      </c>
      <c r="C10" s="19">
        <f>B10*6.67</f>
        <v>13.34</v>
      </c>
      <c r="D10" s="19">
        <v>101</v>
      </c>
      <c r="E10" s="19">
        <v>1.35</v>
      </c>
      <c r="F10" s="19">
        <f>E10*6.67</f>
        <v>9.0045000000000002</v>
      </c>
      <c r="L10" s="31" t="s">
        <v>43</v>
      </c>
      <c r="M10" s="1">
        <f>J7/F7</f>
        <v>0.21853388658367917</v>
      </c>
    </row>
    <row r="11" spans="1:16">
      <c r="A11" s="19">
        <v>2</v>
      </c>
      <c r="B11" s="19">
        <v>1.95</v>
      </c>
      <c r="C11" s="19">
        <f t="shared" ref="C11:C74" si="0">B11*6.67</f>
        <v>13.006499999999999</v>
      </c>
      <c r="D11" s="19">
        <v>102</v>
      </c>
      <c r="E11" s="19">
        <v>1.7</v>
      </c>
      <c r="F11" s="19">
        <f t="shared" ref="F11:F74" si="1">E11*6.67</f>
        <v>11.339</v>
      </c>
      <c r="L11" s="31" t="s">
        <v>44</v>
      </c>
      <c r="M11" s="1">
        <f>(D7+F7)/J7</f>
        <v>4.848101265822784</v>
      </c>
    </row>
    <row r="12" spans="1:16">
      <c r="A12" s="19">
        <v>3</v>
      </c>
      <c r="B12" s="19">
        <v>2</v>
      </c>
      <c r="C12" s="19">
        <f t="shared" si="0"/>
        <v>13.34</v>
      </c>
      <c r="D12" s="19">
        <v>103</v>
      </c>
      <c r="E12" s="19">
        <v>1</v>
      </c>
      <c r="F12" s="19">
        <f t="shared" si="1"/>
        <v>6.67</v>
      </c>
      <c r="L12" s="31" t="s">
        <v>45</v>
      </c>
      <c r="M12" s="1">
        <f>(D7+F7)/H7</f>
        <v>12.354838709677418</v>
      </c>
    </row>
    <row r="13" spans="1:16">
      <c r="A13" s="19">
        <v>4</v>
      </c>
      <c r="B13" s="19">
        <v>1.3</v>
      </c>
      <c r="C13" s="19">
        <f t="shared" si="0"/>
        <v>8.6709999999999994</v>
      </c>
      <c r="D13" s="19">
        <v>104</v>
      </c>
      <c r="E13" s="19">
        <v>1.1000000000000001</v>
      </c>
      <c r="F13" s="19">
        <f t="shared" si="1"/>
        <v>7.3370000000000006</v>
      </c>
      <c r="L13" s="31" t="s">
        <v>46</v>
      </c>
      <c r="M13" s="1">
        <f>J7/H7</f>
        <v>2.5483870967741939</v>
      </c>
    </row>
    <row r="14" spans="1:16">
      <c r="A14" s="19">
        <v>5</v>
      </c>
      <c r="B14" s="19">
        <v>1.3</v>
      </c>
      <c r="C14" s="19">
        <f t="shared" si="0"/>
        <v>8.6709999999999994</v>
      </c>
      <c r="D14" s="19">
        <v>105</v>
      </c>
      <c r="E14" s="19">
        <v>1.25</v>
      </c>
      <c r="F14" s="19">
        <f t="shared" si="1"/>
        <v>8.3375000000000004</v>
      </c>
      <c r="L14" s="31" t="s">
        <v>47</v>
      </c>
      <c r="M14" s="1">
        <f>J7/B7</f>
        <v>11.285714285714286</v>
      </c>
    </row>
    <row r="15" spans="1:16">
      <c r="A15" s="19">
        <v>6</v>
      </c>
      <c r="B15" s="19">
        <v>1.8</v>
      </c>
      <c r="C15" s="19">
        <f t="shared" si="0"/>
        <v>12.006</v>
      </c>
      <c r="D15" s="19">
        <v>106</v>
      </c>
      <c r="E15" s="19">
        <v>1.4</v>
      </c>
      <c r="F15" s="19">
        <f t="shared" si="1"/>
        <v>9.3379999999999992</v>
      </c>
      <c r="L15" s="31" t="s">
        <v>48</v>
      </c>
      <c r="M15" s="1">
        <f>SUM(P3:P7)</f>
        <v>-0.89349965668085685</v>
      </c>
    </row>
    <row r="16" spans="1:16">
      <c r="A16" s="19">
        <v>7</v>
      </c>
      <c r="B16" s="19">
        <v>2</v>
      </c>
      <c r="C16" s="19">
        <f t="shared" si="0"/>
        <v>13.34</v>
      </c>
      <c r="D16" s="19">
        <v>107</v>
      </c>
      <c r="E16" s="19">
        <v>1</v>
      </c>
      <c r="F16" s="19">
        <f t="shared" si="1"/>
        <v>6.67</v>
      </c>
    </row>
    <row r="17" spans="1:6">
      <c r="A17" s="19">
        <v>8</v>
      </c>
      <c r="B17" s="19">
        <v>1.6</v>
      </c>
      <c r="C17" s="19">
        <f t="shared" si="0"/>
        <v>10.672000000000001</v>
      </c>
      <c r="D17" s="19">
        <v>108</v>
      </c>
      <c r="E17" s="19">
        <v>1.3</v>
      </c>
      <c r="F17" s="19">
        <f t="shared" si="1"/>
        <v>8.6709999999999994</v>
      </c>
    </row>
    <row r="18" spans="1:6">
      <c r="A18" s="19">
        <v>9</v>
      </c>
      <c r="B18" s="19">
        <v>2</v>
      </c>
      <c r="C18" s="19">
        <f t="shared" si="0"/>
        <v>13.34</v>
      </c>
      <c r="D18" s="19">
        <v>109</v>
      </c>
      <c r="E18" s="19">
        <v>2</v>
      </c>
      <c r="F18" s="19">
        <f t="shared" si="1"/>
        <v>13.34</v>
      </c>
    </row>
    <row r="19" spans="1:6">
      <c r="A19" s="19">
        <v>10</v>
      </c>
      <c r="B19" s="19">
        <v>1.4</v>
      </c>
      <c r="C19" s="19">
        <f t="shared" si="0"/>
        <v>9.3379999999999992</v>
      </c>
      <c r="D19" s="19">
        <v>110</v>
      </c>
      <c r="E19" s="19">
        <v>2</v>
      </c>
      <c r="F19" s="19">
        <f t="shared" si="1"/>
        <v>13.34</v>
      </c>
    </row>
    <row r="20" spans="1:6">
      <c r="A20" s="19">
        <v>11</v>
      </c>
      <c r="B20" s="19">
        <v>1.9</v>
      </c>
      <c r="C20" s="19">
        <f t="shared" si="0"/>
        <v>12.673</v>
      </c>
      <c r="D20" s="19">
        <v>111</v>
      </c>
      <c r="E20" s="19">
        <v>1.1499999999999999</v>
      </c>
      <c r="F20" s="19">
        <f t="shared" si="1"/>
        <v>7.6704999999999997</v>
      </c>
    </row>
    <row r="21" spans="1:6">
      <c r="A21" s="19">
        <v>12</v>
      </c>
      <c r="B21" s="19">
        <v>1.55</v>
      </c>
      <c r="C21" s="19">
        <f t="shared" si="0"/>
        <v>10.3385</v>
      </c>
      <c r="D21" s="19">
        <v>112</v>
      </c>
      <c r="E21" s="19">
        <v>1.1000000000000001</v>
      </c>
      <c r="F21" s="19">
        <f t="shared" si="1"/>
        <v>7.3370000000000006</v>
      </c>
    </row>
    <row r="22" spans="1:6">
      <c r="A22" s="19">
        <v>13</v>
      </c>
      <c r="B22" s="19">
        <v>1.9</v>
      </c>
      <c r="C22" s="19">
        <f t="shared" si="0"/>
        <v>12.673</v>
      </c>
      <c r="D22" s="19">
        <v>113</v>
      </c>
      <c r="E22" s="19">
        <v>2</v>
      </c>
      <c r="F22" s="19">
        <f t="shared" si="1"/>
        <v>13.34</v>
      </c>
    </row>
    <row r="23" spans="1:6">
      <c r="A23" s="19">
        <v>14</v>
      </c>
      <c r="B23" s="19">
        <v>2</v>
      </c>
      <c r="C23" s="19">
        <f t="shared" si="0"/>
        <v>13.34</v>
      </c>
      <c r="D23" s="19">
        <v>114</v>
      </c>
      <c r="E23" s="19">
        <v>1.3</v>
      </c>
      <c r="F23" s="19">
        <f t="shared" si="1"/>
        <v>8.6709999999999994</v>
      </c>
    </row>
    <row r="24" spans="1:6">
      <c r="A24" s="19">
        <v>15</v>
      </c>
      <c r="B24" s="19">
        <v>1.8</v>
      </c>
      <c r="C24" s="19">
        <f t="shared" si="0"/>
        <v>12.006</v>
      </c>
      <c r="D24" s="19">
        <v>115</v>
      </c>
      <c r="E24" s="19">
        <v>1.25</v>
      </c>
      <c r="F24" s="19">
        <f t="shared" si="1"/>
        <v>8.3375000000000004</v>
      </c>
    </row>
    <row r="25" spans="1:6">
      <c r="A25" s="19">
        <v>16</v>
      </c>
      <c r="B25" s="19">
        <v>1.2</v>
      </c>
      <c r="C25" s="19">
        <f t="shared" si="0"/>
        <v>8.0039999999999996</v>
      </c>
      <c r="D25" s="19">
        <v>116</v>
      </c>
      <c r="E25" s="19">
        <v>1.9</v>
      </c>
      <c r="F25" s="19">
        <f t="shared" si="1"/>
        <v>12.673</v>
      </c>
    </row>
    <row r="26" spans="1:6">
      <c r="A26" s="19">
        <v>17</v>
      </c>
      <c r="B26" s="19">
        <v>1.3</v>
      </c>
      <c r="C26" s="19">
        <f t="shared" si="0"/>
        <v>8.6709999999999994</v>
      </c>
      <c r="D26" s="19">
        <v>117</v>
      </c>
      <c r="E26" s="19">
        <v>2</v>
      </c>
      <c r="F26" s="19">
        <f t="shared" si="1"/>
        <v>13.34</v>
      </c>
    </row>
    <row r="27" spans="1:6">
      <c r="A27" s="19">
        <v>18</v>
      </c>
      <c r="B27" s="19">
        <v>1</v>
      </c>
      <c r="C27" s="19">
        <f t="shared" si="0"/>
        <v>6.67</v>
      </c>
      <c r="D27" s="19">
        <v>118</v>
      </c>
      <c r="E27" s="39">
        <v>1.5</v>
      </c>
      <c r="F27" s="39">
        <f t="shared" si="1"/>
        <v>10.004999999999999</v>
      </c>
    </row>
    <row r="28" spans="1:6">
      <c r="A28" s="19">
        <v>19</v>
      </c>
      <c r="B28" s="19">
        <v>1.9</v>
      </c>
      <c r="C28" s="19">
        <f t="shared" si="0"/>
        <v>12.673</v>
      </c>
      <c r="D28" s="19">
        <v>119</v>
      </c>
      <c r="E28" s="19">
        <v>1.5</v>
      </c>
      <c r="F28" s="19">
        <f t="shared" si="1"/>
        <v>10.004999999999999</v>
      </c>
    </row>
    <row r="29" spans="1:6">
      <c r="A29" s="19">
        <v>20</v>
      </c>
      <c r="B29" s="19">
        <v>1.65</v>
      </c>
      <c r="C29" s="19">
        <f t="shared" si="0"/>
        <v>11.0055</v>
      </c>
      <c r="D29" s="19">
        <v>120</v>
      </c>
      <c r="E29" s="19">
        <v>1.85</v>
      </c>
      <c r="F29" s="19">
        <f t="shared" si="1"/>
        <v>12.339500000000001</v>
      </c>
    </row>
    <row r="30" spans="1:6">
      <c r="A30" s="19">
        <v>21</v>
      </c>
      <c r="B30" s="19">
        <v>1.35</v>
      </c>
      <c r="C30" s="19">
        <f t="shared" si="0"/>
        <v>9.0045000000000002</v>
      </c>
      <c r="D30" s="19">
        <v>121</v>
      </c>
      <c r="E30" s="19">
        <v>1.6</v>
      </c>
      <c r="F30" s="19">
        <f t="shared" si="1"/>
        <v>10.672000000000001</v>
      </c>
    </row>
    <row r="31" spans="1:6">
      <c r="A31" s="19">
        <v>22</v>
      </c>
      <c r="B31" s="19">
        <v>1.25</v>
      </c>
      <c r="C31" s="19">
        <f t="shared" si="0"/>
        <v>8.3375000000000004</v>
      </c>
      <c r="D31" s="19">
        <v>122</v>
      </c>
      <c r="E31" s="19">
        <v>1.2</v>
      </c>
      <c r="F31" s="19">
        <f t="shared" si="1"/>
        <v>8.0039999999999996</v>
      </c>
    </row>
    <row r="32" spans="1:6">
      <c r="A32" s="19">
        <v>23</v>
      </c>
      <c r="B32" s="19">
        <v>2.15</v>
      </c>
      <c r="C32" s="19">
        <f t="shared" si="0"/>
        <v>14.340499999999999</v>
      </c>
      <c r="D32" s="19">
        <v>123</v>
      </c>
      <c r="E32" s="19">
        <v>2</v>
      </c>
      <c r="F32" s="19">
        <f t="shared" si="1"/>
        <v>13.34</v>
      </c>
    </row>
    <row r="33" spans="1:6">
      <c r="A33" s="19">
        <v>24</v>
      </c>
      <c r="B33" s="19">
        <v>2</v>
      </c>
      <c r="C33" s="19">
        <f t="shared" si="0"/>
        <v>13.34</v>
      </c>
      <c r="D33" s="19">
        <v>124</v>
      </c>
      <c r="E33" s="19">
        <v>2</v>
      </c>
      <c r="F33" s="19">
        <f t="shared" si="1"/>
        <v>13.34</v>
      </c>
    </row>
    <row r="34" spans="1:6">
      <c r="A34" s="19">
        <v>25</v>
      </c>
      <c r="B34" s="19">
        <v>1.25</v>
      </c>
      <c r="C34" s="19">
        <f t="shared" si="0"/>
        <v>8.3375000000000004</v>
      </c>
      <c r="D34" s="19">
        <v>125</v>
      </c>
      <c r="E34" s="19">
        <v>2</v>
      </c>
      <c r="F34" s="19">
        <f t="shared" si="1"/>
        <v>13.34</v>
      </c>
    </row>
    <row r="35" spans="1:6">
      <c r="A35" s="19">
        <v>26</v>
      </c>
      <c r="B35" s="19">
        <v>1.2</v>
      </c>
      <c r="C35" s="19">
        <f t="shared" si="0"/>
        <v>8.0039999999999996</v>
      </c>
      <c r="D35" s="19">
        <v>126</v>
      </c>
      <c r="E35" s="19">
        <v>1.75</v>
      </c>
      <c r="F35" s="19">
        <f t="shared" si="1"/>
        <v>11.672499999999999</v>
      </c>
    </row>
    <row r="36" spans="1:6">
      <c r="A36" s="19">
        <v>27</v>
      </c>
      <c r="B36" s="19">
        <v>1.3</v>
      </c>
      <c r="C36" s="19">
        <f t="shared" si="0"/>
        <v>8.6709999999999994</v>
      </c>
      <c r="D36" s="19">
        <v>127</v>
      </c>
      <c r="E36" s="19">
        <v>1.4</v>
      </c>
      <c r="F36" s="19">
        <f t="shared" si="1"/>
        <v>9.3379999999999992</v>
      </c>
    </row>
    <row r="37" spans="1:6">
      <c r="A37" s="19">
        <v>28</v>
      </c>
      <c r="B37" s="19">
        <v>2</v>
      </c>
      <c r="C37" s="19">
        <f t="shared" si="0"/>
        <v>13.34</v>
      </c>
      <c r="D37" s="19">
        <v>128</v>
      </c>
      <c r="E37" s="19">
        <v>2</v>
      </c>
      <c r="F37" s="19">
        <f t="shared" si="1"/>
        <v>13.34</v>
      </c>
    </row>
    <row r="38" spans="1:6">
      <c r="A38" s="19">
        <v>29</v>
      </c>
      <c r="B38" s="19">
        <v>1.65</v>
      </c>
      <c r="C38" s="19">
        <f t="shared" si="0"/>
        <v>11.0055</v>
      </c>
      <c r="D38" s="19">
        <v>129</v>
      </c>
      <c r="E38" s="19">
        <v>1.9</v>
      </c>
      <c r="F38" s="19">
        <f t="shared" si="1"/>
        <v>12.673</v>
      </c>
    </row>
    <row r="39" spans="1:6">
      <c r="A39" s="19">
        <v>30</v>
      </c>
      <c r="B39" s="19">
        <v>1.7</v>
      </c>
      <c r="C39" s="19">
        <f t="shared" si="0"/>
        <v>11.339</v>
      </c>
      <c r="D39" s="19">
        <v>130</v>
      </c>
      <c r="E39" s="19">
        <v>2</v>
      </c>
      <c r="F39" s="19">
        <f t="shared" si="1"/>
        <v>13.34</v>
      </c>
    </row>
    <row r="40" spans="1:6">
      <c r="A40" s="19">
        <v>31</v>
      </c>
      <c r="B40" s="19">
        <v>1.7</v>
      </c>
      <c r="C40" s="19">
        <f t="shared" si="0"/>
        <v>11.339</v>
      </c>
      <c r="D40" s="19">
        <v>131</v>
      </c>
      <c r="E40" s="19">
        <v>1.55</v>
      </c>
      <c r="F40" s="19">
        <f t="shared" si="1"/>
        <v>10.3385</v>
      </c>
    </row>
    <row r="41" spans="1:6">
      <c r="A41" s="19">
        <v>32</v>
      </c>
      <c r="B41" s="19">
        <v>1.35</v>
      </c>
      <c r="C41" s="19">
        <f t="shared" si="0"/>
        <v>9.0045000000000002</v>
      </c>
      <c r="D41" s="19">
        <v>132</v>
      </c>
      <c r="E41" s="19">
        <v>1.3</v>
      </c>
      <c r="F41" s="19">
        <f t="shared" si="1"/>
        <v>8.6709999999999994</v>
      </c>
    </row>
    <row r="42" spans="1:6">
      <c r="A42" s="19">
        <v>33</v>
      </c>
      <c r="B42" s="19">
        <v>2.1</v>
      </c>
      <c r="C42" s="19">
        <f t="shared" si="0"/>
        <v>14.007</v>
      </c>
      <c r="D42" s="19">
        <v>133</v>
      </c>
      <c r="E42" s="19">
        <v>2</v>
      </c>
      <c r="F42" s="19">
        <f t="shared" si="1"/>
        <v>13.34</v>
      </c>
    </row>
    <row r="43" spans="1:6">
      <c r="A43" s="19">
        <v>34</v>
      </c>
      <c r="B43" s="19">
        <v>1.25</v>
      </c>
      <c r="C43" s="19">
        <f t="shared" si="0"/>
        <v>8.3375000000000004</v>
      </c>
      <c r="D43" s="19">
        <v>134</v>
      </c>
      <c r="E43" s="19">
        <v>1.75</v>
      </c>
      <c r="F43" s="19">
        <f t="shared" si="1"/>
        <v>11.672499999999999</v>
      </c>
    </row>
    <row r="44" spans="1:6">
      <c r="A44" s="19">
        <v>35</v>
      </c>
      <c r="B44" s="19">
        <v>1.95</v>
      </c>
      <c r="C44" s="19">
        <f t="shared" si="0"/>
        <v>13.006499999999999</v>
      </c>
      <c r="D44" s="19">
        <v>135</v>
      </c>
      <c r="E44" s="19">
        <v>2.1</v>
      </c>
      <c r="F44" s="19">
        <f t="shared" si="1"/>
        <v>14.007</v>
      </c>
    </row>
    <row r="45" spans="1:6">
      <c r="A45" s="19">
        <v>36</v>
      </c>
      <c r="B45" s="19">
        <v>1.8</v>
      </c>
      <c r="C45" s="19">
        <f t="shared" si="0"/>
        <v>12.006</v>
      </c>
      <c r="D45" s="19">
        <v>136</v>
      </c>
      <c r="E45" s="19">
        <v>1.8</v>
      </c>
      <c r="F45" s="19">
        <f t="shared" si="1"/>
        <v>12.006</v>
      </c>
    </row>
    <row r="46" spans="1:6">
      <c r="A46" s="19">
        <v>37</v>
      </c>
      <c r="B46" s="19">
        <v>1.7</v>
      </c>
      <c r="C46" s="19">
        <f t="shared" si="0"/>
        <v>11.339</v>
      </c>
      <c r="D46" s="19">
        <v>137</v>
      </c>
      <c r="E46" s="19">
        <v>2</v>
      </c>
      <c r="F46" s="19">
        <f t="shared" si="1"/>
        <v>13.34</v>
      </c>
    </row>
    <row r="47" spans="1:6">
      <c r="A47" s="19">
        <v>38</v>
      </c>
      <c r="B47" s="19">
        <v>1.5</v>
      </c>
      <c r="C47" s="19">
        <f t="shared" si="0"/>
        <v>10.004999999999999</v>
      </c>
      <c r="D47" s="19">
        <v>138</v>
      </c>
      <c r="E47" s="19">
        <v>2</v>
      </c>
      <c r="F47" s="19">
        <f t="shared" si="1"/>
        <v>13.34</v>
      </c>
    </row>
    <row r="48" spans="1:6">
      <c r="A48" s="19">
        <v>39</v>
      </c>
      <c r="B48" s="19">
        <v>1.25</v>
      </c>
      <c r="C48" s="19">
        <f t="shared" si="0"/>
        <v>8.3375000000000004</v>
      </c>
      <c r="D48" s="19">
        <v>139</v>
      </c>
      <c r="E48" s="19">
        <v>1.5</v>
      </c>
      <c r="F48" s="19">
        <f t="shared" si="1"/>
        <v>10.004999999999999</v>
      </c>
    </row>
    <row r="49" spans="1:6">
      <c r="A49" s="19">
        <v>40</v>
      </c>
      <c r="B49" s="19">
        <v>1.25</v>
      </c>
      <c r="C49" s="19">
        <f t="shared" si="0"/>
        <v>8.3375000000000004</v>
      </c>
      <c r="D49" s="19">
        <v>140</v>
      </c>
      <c r="E49" s="19">
        <v>2</v>
      </c>
      <c r="F49" s="19">
        <f t="shared" si="1"/>
        <v>13.34</v>
      </c>
    </row>
    <row r="50" spans="1:6">
      <c r="A50" s="19">
        <v>41</v>
      </c>
      <c r="B50" s="19">
        <v>1.4</v>
      </c>
      <c r="C50" s="19">
        <f t="shared" si="0"/>
        <v>9.3379999999999992</v>
      </c>
      <c r="D50" s="19">
        <v>141</v>
      </c>
      <c r="E50" s="19">
        <v>1.8</v>
      </c>
      <c r="F50" s="19">
        <f t="shared" si="1"/>
        <v>12.006</v>
      </c>
    </row>
    <row r="51" spans="1:6">
      <c r="A51" s="19">
        <v>42</v>
      </c>
      <c r="B51" s="19">
        <v>1.85</v>
      </c>
      <c r="C51" s="19">
        <f t="shared" si="0"/>
        <v>12.339500000000001</v>
      </c>
      <c r="D51" s="19">
        <v>142</v>
      </c>
      <c r="E51" s="19">
        <v>1.25</v>
      </c>
      <c r="F51" s="19">
        <f t="shared" si="1"/>
        <v>8.3375000000000004</v>
      </c>
    </row>
    <row r="52" spans="1:6">
      <c r="A52" s="19">
        <v>43</v>
      </c>
      <c r="B52" s="19">
        <v>2.15</v>
      </c>
      <c r="C52" s="19">
        <f t="shared" si="0"/>
        <v>14.340499999999999</v>
      </c>
      <c r="D52" s="19">
        <v>143</v>
      </c>
      <c r="E52" s="19">
        <v>2.2000000000000002</v>
      </c>
      <c r="F52" s="19">
        <f t="shared" si="1"/>
        <v>14.674000000000001</v>
      </c>
    </row>
    <row r="53" spans="1:6">
      <c r="A53" s="19">
        <v>44</v>
      </c>
      <c r="B53" s="19">
        <v>2</v>
      </c>
      <c r="C53" s="19">
        <f t="shared" si="0"/>
        <v>13.34</v>
      </c>
      <c r="D53" s="19">
        <v>144</v>
      </c>
      <c r="E53" s="19">
        <v>2.2000000000000002</v>
      </c>
      <c r="F53" s="19">
        <f t="shared" si="1"/>
        <v>14.674000000000001</v>
      </c>
    </row>
    <row r="54" spans="1:6">
      <c r="A54" s="19">
        <v>45</v>
      </c>
      <c r="B54" s="19">
        <v>1.5</v>
      </c>
      <c r="C54" s="19">
        <f t="shared" si="0"/>
        <v>10.004999999999999</v>
      </c>
      <c r="D54" s="19">
        <v>145</v>
      </c>
      <c r="E54" s="19">
        <v>1.5</v>
      </c>
      <c r="F54" s="19">
        <f t="shared" si="1"/>
        <v>10.004999999999999</v>
      </c>
    </row>
    <row r="55" spans="1:6">
      <c r="A55" s="19">
        <v>46</v>
      </c>
      <c r="B55" s="19">
        <v>2</v>
      </c>
      <c r="C55" s="19">
        <f t="shared" si="0"/>
        <v>13.34</v>
      </c>
      <c r="D55" s="19">
        <v>146</v>
      </c>
      <c r="E55" s="19">
        <v>2</v>
      </c>
      <c r="F55" s="19">
        <f t="shared" si="1"/>
        <v>13.34</v>
      </c>
    </row>
    <row r="56" spans="1:6">
      <c r="A56" s="19">
        <v>47</v>
      </c>
      <c r="B56" s="19">
        <v>1.25</v>
      </c>
      <c r="C56" s="19">
        <f t="shared" si="0"/>
        <v>8.3375000000000004</v>
      </c>
      <c r="D56" s="19">
        <v>147</v>
      </c>
      <c r="E56" s="19">
        <v>1.1000000000000001</v>
      </c>
      <c r="F56" s="19">
        <f t="shared" si="1"/>
        <v>7.3370000000000006</v>
      </c>
    </row>
    <row r="57" spans="1:6">
      <c r="A57" s="19">
        <v>48</v>
      </c>
      <c r="B57" s="19">
        <v>1.4</v>
      </c>
      <c r="C57" s="19">
        <f t="shared" si="0"/>
        <v>9.3379999999999992</v>
      </c>
      <c r="D57" s="19">
        <v>148</v>
      </c>
      <c r="E57" s="19">
        <v>1.2</v>
      </c>
      <c r="F57" s="19">
        <f t="shared" si="1"/>
        <v>8.0039999999999996</v>
      </c>
    </row>
    <row r="58" spans="1:6">
      <c r="A58" s="19">
        <v>49</v>
      </c>
      <c r="B58" s="19">
        <v>1.2</v>
      </c>
      <c r="C58" s="19">
        <f t="shared" si="0"/>
        <v>8.0039999999999996</v>
      </c>
      <c r="D58" s="19">
        <v>149</v>
      </c>
      <c r="E58" s="19">
        <v>1.3</v>
      </c>
      <c r="F58" s="19">
        <f t="shared" si="1"/>
        <v>8.6709999999999994</v>
      </c>
    </row>
    <row r="59" spans="1:6">
      <c r="A59" s="19">
        <v>50</v>
      </c>
      <c r="B59" s="19">
        <v>1.1000000000000001</v>
      </c>
      <c r="C59" s="19">
        <f t="shared" si="0"/>
        <v>7.3370000000000006</v>
      </c>
      <c r="D59" s="19">
        <v>150</v>
      </c>
      <c r="E59" s="19">
        <v>1.35</v>
      </c>
      <c r="F59" s="19">
        <f t="shared" si="1"/>
        <v>9.0045000000000002</v>
      </c>
    </row>
    <row r="60" spans="1:6">
      <c r="A60" s="19">
        <v>51</v>
      </c>
      <c r="B60" s="19">
        <v>1.25</v>
      </c>
      <c r="C60" s="19">
        <f t="shared" si="0"/>
        <v>8.3375000000000004</v>
      </c>
      <c r="D60" s="19">
        <v>151</v>
      </c>
      <c r="E60" s="19">
        <v>1</v>
      </c>
      <c r="F60" s="19">
        <f t="shared" si="1"/>
        <v>6.67</v>
      </c>
    </row>
    <row r="61" spans="1:6">
      <c r="A61" s="19">
        <v>52</v>
      </c>
      <c r="B61" s="19">
        <v>2</v>
      </c>
      <c r="C61" s="19">
        <f t="shared" si="0"/>
        <v>13.34</v>
      </c>
      <c r="D61" s="19">
        <v>152</v>
      </c>
      <c r="E61" s="19">
        <v>2</v>
      </c>
      <c r="F61" s="19">
        <f t="shared" si="1"/>
        <v>13.34</v>
      </c>
    </row>
    <row r="62" spans="1:6">
      <c r="A62" s="19">
        <v>53</v>
      </c>
      <c r="B62" s="19">
        <v>1.6</v>
      </c>
      <c r="C62" s="19">
        <f t="shared" si="0"/>
        <v>10.672000000000001</v>
      </c>
      <c r="D62" s="19">
        <v>153</v>
      </c>
      <c r="E62" s="19">
        <v>2</v>
      </c>
      <c r="F62" s="19">
        <f t="shared" si="1"/>
        <v>13.34</v>
      </c>
    </row>
    <row r="63" spans="1:6">
      <c r="A63" s="19">
        <v>54</v>
      </c>
      <c r="B63" s="19">
        <v>1.1499999999999999</v>
      </c>
      <c r="C63" s="19">
        <f t="shared" si="0"/>
        <v>7.6704999999999997</v>
      </c>
      <c r="D63" s="19">
        <v>154</v>
      </c>
      <c r="E63" s="19">
        <v>2</v>
      </c>
      <c r="F63" s="19">
        <f t="shared" si="1"/>
        <v>13.34</v>
      </c>
    </row>
    <row r="64" spans="1:6">
      <c r="A64" s="19">
        <v>55</v>
      </c>
      <c r="B64" s="19">
        <v>1.5</v>
      </c>
      <c r="C64" s="19">
        <f t="shared" si="0"/>
        <v>10.004999999999999</v>
      </c>
      <c r="D64" s="19">
        <v>155</v>
      </c>
      <c r="E64" s="19">
        <v>1.8</v>
      </c>
      <c r="F64" s="19">
        <f t="shared" si="1"/>
        <v>12.006</v>
      </c>
    </row>
    <row r="65" spans="1:6">
      <c r="A65" s="19">
        <v>56</v>
      </c>
      <c r="B65" s="19">
        <v>1.2</v>
      </c>
      <c r="C65" s="19">
        <f t="shared" si="0"/>
        <v>8.0039999999999996</v>
      </c>
      <c r="D65" s="19">
        <v>156</v>
      </c>
      <c r="E65" s="19">
        <v>2</v>
      </c>
      <c r="F65" s="19">
        <f t="shared" si="1"/>
        <v>13.34</v>
      </c>
    </row>
    <row r="66" spans="1:6">
      <c r="A66" s="19">
        <v>57</v>
      </c>
      <c r="B66" s="19">
        <v>2</v>
      </c>
      <c r="C66" s="19">
        <f t="shared" si="0"/>
        <v>13.34</v>
      </c>
      <c r="D66" s="19">
        <v>157</v>
      </c>
      <c r="E66" s="19">
        <v>1.55</v>
      </c>
      <c r="F66" s="19">
        <f t="shared" si="1"/>
        <v>10.3385</v>
      </c>
    </row>
    <row r="67" spans="1:6">
      <c r="A67" s="19">
        <v>58</v>
      </c>
      <c r="B67" s="19">
        <v>2</v>
      </c>
      <c r="C67" s="19">
        <f t="shared" si="0"/>
        <v>13.34</v>
      </c>
      <c r="D67" s="19">
        <v>158</v>
      </c>
      <c r="E67" s="19">
        <v>1.65</v>
      </c>
      <c r="F67" s="19">
        <f t="shared" si="1"/>
        <v>11.0055</v>
      </c>
    </row>
    <row r="68" spans="1:6">
      <c r="A68" s="19">
        <v>59</v>
      </c>
      <c r="B68" s="19">
        <v>1.7</v>
      </c>
      <c r="C68" s="19">
        <f t="shared" si="0"/>
        <v>11.339</v>
      </c>
      <c r="D68" s="19">
        <v>159</v>
      </c>
      <c r="E68" s="19">
        <v>2</v>
      </c>
      <c r="F68" s="19">
        <f t="shared" si="1"/>
        <v>13.34</v>
      </c>
    </row>
    <row r="69" spans="1:6">
      <c r="A69" s="19">
        <v>60</v>
      </c>
      <c r="B69" s="19">
        <v>1.45</v>
      </c>
      <c r="C69" s="19">
        <f t="shared" si="0"/>
        <v>9.6715</v>
      </c>
      <c r="D69" s="19">
        <v>160</v>
      </c>
      <c r="E69" s="19">
        <v>2</v>
      </c>
      <c r="F69" s="19">
        <f t="shared" si="1"/>
        <v>13.34</v>
      </c>
    </row>
    <row r="70" spans="1:6">
      <c r="A70" s="19">
        <v>61</v>
      </c>
      <c r="B70" s="19">
        <v>1.45</v>
      </c>
      <c r="C70" s="19">
        <f t="shared" si="0"/>
        <v>9.6715</v>
      </c>
      <c r="D70" s="19">
        <v>161</v>
      </c>
      <c r="E70" s="19">
        <v>1.8</v>
      </c>
      <c r="F70" s="19">
        <f t="shared" si="1"/>
        <v>12.006</v>
      </c>
    </row>
    <row r="71" spans="1:6">
      <c r="A71" s="19">
        <v>62</v>
      </c>
      <c r="B71" s="19">
        <v>1.2</v>
      </c>
      <c r="C71" s="19">
        <f t="shared" si="0"/>
        <v>8.0039999999999996</v>
      </c>
      <c r="D71" s="19">
        <v>162</v>
      </c>
      <c r="E71" s="19">
        <v>1.95</v>
      </c>
      <c r="F71" s="19">
        <f t="shared" si="1"/>
        <v>13.006499999999999</v>
      </c>
    </row>
    <row r="72" spans="1:6">
      <c r="A72" s="19">
        <v>63</v>
      </c>
      <c r="B72" s="19">
        <v>1.1499999999999999</v>
      </c>
      <c r="C72" s="19">
        <f t="shared" si="0"/>
        <v>7.6704999999999997</v>
      </c>
      <c r="D72" s="19">
        <v>163</v>
      </c>
      <c r="E72" s="19">
        <v>1.55</v>
      </c>
      <c r="F72" s="19">
        <f t="shared" si="1"/>
        <v>10.3385</v>
      </c>
    </row>
    <row r="73" spans="1:6">
      <c r="A73" s="19">
        <v>64</v>
      </c>
      <c r="B73" s="19">
        <v>2</v>
      </c>
      <c r="C73" s="19">
        <f t="shared" si="0"/>
        <v>13.34</v>
      </c>
      <c r="D73" s="19">
        <v>164</v>
      </c>
      <c r="E73" s="19">
        <v>1.2</v>
      </c>
      <c r="F73" s="19">
        <f t="shared" si="1"/>
        <v>8.0039999999999996</v>
      </c>
    </row>
    <row r="74" spans="1:6">
      <c r="A74" s="19">
        <v>65</v>
      </c>
      <c r="B74" s="19">
        <v>1.25</v>
      </c>
      <c r="C74" s="19">
        <f t="shared" si="0"/>
        <v>8.3375000000000004</v>
      </c>
      <c r="D74" s="19">
        <v>165</v>
      </c>
      <c r="E74" s="19">
        <v>1.45</v>
      </c>
      <c r="F74" s="19">
        <f t="shared" si="1"/>
        <v>9.6715</v>
      </c>
    </row>
    <row r="75" spans="1:6">
      <c r="A75" s="19">
        <v>66</v>
      </c>
      <c r="B75" s="19">
        <v>2</v>
      </c>
      <c r="C75" s="19">
        <f t="shared" ref="C75:C109" si="2">B75*6.67</f>
        <v>13.34</v>
      </c>
      <c r="D75" s="19">
        <v>166</v>
      </c>
      <c r="E75" s="19">
        <v>1.8</v>
      </c>
      <c r="F75" s="19">
        <f t="shared" ref="F75:F109" si="3">E75*6.67</f>
        <v>12.006</v>
      </c>
    </row>
    <row r="76" spans="1:6">
      <c r="A76" s="19">
        <v>67</v>
      </c>
      <c r="B76" s="19">
        <v>1.9</v>
      </c>
      <c r="C76" s="19">
        <f t="shared" si="2"/>
        <v>12.673</v>
      </c>
      <c r="D76" s="19">
        <v>167</v>
      </c>
      <c r="E76" s="19">
        <v>1</v>
      </c>
      <c r="F76" s="19">
        <f t="shared" si="3"/>
        <v>6.67</v>
      </c>
    </row>
    <row r="77" spans="1:6">
      <c r="A77" s="19">
        <v>68</v>
      </c>
      <c r="B77" s="19">
        <v>1.85</v>
      </c>
      <c r="C77" s="19">
        <f t="shared" si="2"/>
        <v>12.339500000000001</v>
      </c>
      <c r="D77" s="19">
        <v>168</v>
      </c>
      <c r="E77" s="19">
        <v>1.7</v>
      </c>
      <c r="F77" s="19">
        <f t="shared" si="3"/>
        <v>11.339</v>
      </c>
    </row>
    <row r="78" spans="1:6">
      <c r="A78" s="19">
        <v>69</v>
      </c>
      <c r="B78" s="19">
        <v>1.6</v>
      </c>
      <c r="C78" s="19">
        <f t="shared" si="2"/>
        <v>10.672000000000001</v>
      </c>
      <c r="D78" s="19">
        <v>169</v>
      </c>
      <c r="E78" s="19">
        <v>1.6</v>
      </c>
      <c r="F78" s="19">
        <f t="shared" si="3"/>
        <v>10.672000000000001</v>
      </c>
    </row>
    <row r="79" spans="1:6">
      <c r="A79" s="19">
        <v>70</v>
      </c>
      <c r="B79" s="19">
        <v>1.7</v>
      </c>
      <c r="C79" s="19">
        <f t="shared" si="2"/>
        <v>11.339</v>
      </c>
      <c r="D79" s="19">
        <v>170</v>
      </c>
      <c r="E79" s="19">
        <v>1.5</v>
      </c>
      <c r="F79" s="19">
        <f t="shared" si="3"/>
        <v>10.004999999999999</v>
      </c>
    </row>
    <row r="80" spans="1:6">
      <c r="A80" s="19">
        <v>71</v>
      </c>
      <c r="B80" s="19">
        <v>2</v>
      </c>
      <c r="C80" s="19">
        <f t="shared" si="2"/>
        <v>13.34</v>
      </c>
      <c r="D80" s="19">
        <v>171</v>
      </c>
      <c r="E80" s="19">
        <v>2</v>
      </c>
      <c r="F80" s="19">
        <f t="shared" si="3"/>
        <v>13.34</v>
      </c>
    </row>
    <row r="81" spans="1:6">
      <c r="A81" s="19">
        <v>72</v>
      </c>
      <c r="B81" s="19">
        <v>1.95</v>
      </c>
      <c r="C81" s="19">
        <f t="shared" si="2"/>
        <v>13.006499999999999</v>
      </c>
      <c r="D81" s="19">
        <v>172</v>
      </c>
      <c r="E81" s="19">
        <v>1.35</v>
      </c>
      <c r="F81" s="19">
        <f t="shared" si="3"/>
        <v>9.0045000000000002</v>
      </c>
    </row>
    <row r="82" spans="1:6">
      <c r="A82" s="19">
        <v>73</v>
      </c>
      <c r="B82" s="19">
        <v>1.1499999999999999</v>
      </c>
      <c r="C82" s="19">
        <f t="shared" si="2"/>
        <v>7.6704999999999997</v>
      </c>
      <c r="D82" s="19">
        <v>173</v>
      </c>
      <c r="E82" s="19">
        <v>1.2</v>
      </c>
      <c r="F82" s="19">
        <f t="shared" si="3"/>
        <v>8.0039999999999996</v>
      </c>
    </row>
    <row r="83" spans="1:6">
      <c r="A83" s="19">
        <v>74</v>
      </c>
      <c r="B83" s="19">
        <v>1.05</v>
      </c>
      <c r="C83" s="19">
        <f t="shared" si="2"/>
        <v>7.0034999999999998</v>
      </c>
      <c r="D83" s="19">
        <v>174</v>
      </c>
      <c r="E83" s="19">
        <v>2</v>
      </c>
      <c r="F83" s="19">
        <f t="shared" si="3"/>
        <v>13.34</v>
      </c>
    </row>
    <row r="84" spans="1:6">
      <c r="A84" s="19">
        <v>75</v>
      </c>
      <c r="B84" s="19">
        <v>1.65</v>
      </c>
      <c r="C84" s="19">
        <f t="shared" si="2"/>
        <v>11.0055</v>
      </c>
      <c r="D84" s="19">
        <v>175</v>
      </c>
      <c r="E84" s="19">
        <v>1.05</v>
      </c>
      <c r="F84" s="19">
        <f t="shared" si="3"/>
        <v>7.0034999999999998</v>
      </c>
    </row>
    <row r="85" spans="1:6">
      <c r="A85" s="19">
        <v>76</v>
      </c>
      <c r="B85" s="19">
        <v>2</v>
      </c>
      <c r="C85" s="19">
        <f t="shared" si="2"/>
        <v>13.34</v>
      </c>
      <c r="D85" s="19">
        <v>176</v>
      </c>
      <c r="E85" s="19">
        <v>1.2</v>
      </c>
      <c r="F85" s="19">
        <f t="shared" si="3"/>
        <v>8.0039999999999996</v>
      </c>
    </row>
    <row r="86" spans="1:6">
      <c r="A86" s="19">
        <v>77</v>
      </c>
      <c r="B86" s="19">
        <v>2</v>
      </c>
      <c r="C86" s="19">
        <f t="shared" si="2"/>
        <v>13.34</v>
      </c>
      <c r="D86" s="19">
        <v>177</v>
      </c>
      <c r="E86" s="19">
        <v>2</v>
      </c>
      <c r="F86" s="19">
        <f t="shared" si="3"/>
        <v>13.34</v>
      </c>
    </row>
    <row r="87" spans="1:6">
      <c r="A87" s="19">
        <v>78</v>
      </c>
      <c r="B87" s="19">
        <v>1.4</v>
      </c>
      <c r="C87" s="19">
        <f t="shared" si="2"/>
        <v>9.3379999999999992</v>
      </c>
      <c r="D87" s="19">
        <v>178</v>
      </c>
      <c r="E87" s="19">
        <v>1.55</v>
      </c>
      <c r="F87" s="19">
        <f t="shared" si="3"/>
        <v>10.3385</v>
      </c>
    </row>
    <row r="88" spans="1:6">
      <c r="A88" s="19">
        <v>79</v>
      </c>
      <c r="B88" s="19">
        <v>1.2</v>
      </c>
      <c r="C88" s="19">
        <f t="shared" si="2"/>
        <v>8.0039999999999996</v>
      </c>
      <c r="D88" s="19">
        <v>179</v>
      </c>
      <c r="E88" s="19">
        <v>2</v>
      </c>
      <c r="F88" s="19">
        <f t="shared" si="3"/>
        <v>13.34</v>
      </c>
    </row>
    <row r="89" spans="1:6">
      <c r="A89" s="19">
        <v>80</v>
      </c>
      <c r="B89" s="19">
        <v>1.3</v>
      </c>
      <c r="C89" s="19">
        <f t="shared" si="2"/>
        <v>8.6709999999999994</v>
      </c>
      <c r="D89" s="19">
        <v>180</v>
      </c>
      <c r="E89" s="19">
        <v>1.35</v>
      </c>
      <c r="F89" s="19">
        <f t="shared" si="3"/>
        <v>9.0045000000000002</v>
      </c>
    </row>
    <row r="90" spans="1:6">
      <c r="A90" s="19">
        <v>81</v>
      </c>
      <c r="B90" s="19">
        <v>1.7</v>
      </c>
      <c r="C90" s="19">
        <f t="shared" si="2"/>
        <v>11.339</v>
      </c>
      <c r="D90" s="19">
        <v>181</v>
      </c>
      <c r="E90" s="19">
        <v>2</v>
      </c>
      <c r="F90" s="19">
        <f t="shared" si="3"/>
        <v>13.34</v>
      </c>
    </row>
    <row r="91" spans="1:6">
      <c r="A91" s="19">
        <v>82</v>
      </c>
      <c r="B91" s="19">
        <v>2</v>
      </c>
      <c r="C91" s="19">
        <f t="shared" si="2"/>
        <v>13.34</v>
      </c>
      <c r="D91" s="19">
        <v>182</v>
      </c>
      <c r="E91" s="19">
        <v>1.05</v>
      </c>
      <c r="F91" s="19">
        <f t="shared" si="3"/>
        <v>7.0034999999999998</v>
      </c>
    </row>
    <row r="92" spans="1:6">
      <c r="A92" s="19">
        <v>83</v>
      </c>
      <c r="B92" s="19">
        <v>2</v>
      </c>
      <c r="C92" s="19">
        <f t="shared" si="2"/>
        <v>13.34</v>
      </c>
      <c r="D92" s="19">
        <v>183</v>
      </c>
      <c r="E92" s="19">
        <v>1.9</v>
      </c>
      <c r="F92" s="19">
        <f t="shared" si="3"/>
        <v>12.673</v>
      </c>
    </row>
    <row r="93" spans="1:6">
      <c r="A93" s="19">
        <v>84</v>
      </c>
      <c r="B93" s="19">
        <v>1.4</v>
      </c>
      <c r="C93" s="19">
        <f t="shared" si="2"/>
        <v>9.3379999999999992</v>
      </c>
      <c r="D93" s="19">
        <v>184</v>
      </c>
      <c r="E93" s="19">
        <v>1.1000000000000001</v>
      </c>
      <c r="F93" s="19">
        <f t="shared" si="3"/>
        <v>7.3370000000000006</v>
      </c>
    </row>
    <row r="94" spans="1:6">
      <c r="A94" s="19">
        <v>85</v>
      </c>
      <c r="B94" s="19">
        <v>2</v>
      </c>
      <c r="C94" s="19">
        <f t="shared" si="2"/>
        <v>13.34</v>
      </c>
      <c r="D94" s="19">
        <v>185</v>
      </c>
      <c r="E94" s="19">
        <v>1.45</v>
      </c>
      <c r="F94" s="19">
        <f t="shared" si="3"/>
        <v>9.6715</v>
      </c>
    </row>
    <row r="95" spans="1:6">
      <c r="A95" s="19">
        <v>86</v>
      </c>
      <c r="B95" s="19">
        <v>1.3</v>
      </c>
      <c r="C95" s="19">
        <f t="shared" si="2"/>
        <v>8.6709999999999994</v>
      </c>
      <c r="D95" s="19">
        <v>186</v>
      </c>
      <c r="E95" s="19">
        <v>1.2</v>
      </c>
      <c r="F95" s="19">
        <f t="shared" si="3"/>
        <v>8.0039999999999996</v>
      </c>
    </row>
    <row r="96" spans="1:6">
      <c r="A96" s="19">
        <v>87</v>
      </c>
      <c r="B96" s="19">
        <v>2</v>
      </c>
      <c r="C96" s="19">
        <f t="shared" si="2"/>
        <v>13.34</v>
      </c>
      <c r="D96" s="19">
        <v>187</v>
      </c>
      <c r="E96" s="19">
        <v>2</v>
      </c>
      <c r="F96" s="19">
        <f t="shared" si="3"/>
        <v>13.34</v>
      </c>
    </row>
    <row r="97" spans="1:6">
      <c r="A97" s="19">
        <v>88</v>
      </c>
      <c r="B97" s="19">
        <v>2.1</v>
      </c>
      <c r="C97" s="19">
        <f t="shared" si="2"/>
        <v>14.007</v>
      </c>
      <c r="D97" s="19">
        <v>188</v>
      </c>
      <c r="E97" s="19">
        <v>1.55</v>
      </c>
      <c r="F97" s="19">
        <f t="shared" si="3"/>
        <v>10.3385</v>
      </c>
    </row>
    <row r="98" spans="1:6">
      <c r="A98" s="19">
        <v>89</v>
      </c>
      <c r="B98" s="19">
        <v>1</v>
      </c>
      <c r="C98" s="19">
        <f t="shared" si="2"/>
        <v>6.67</v>
      </c>
      <c r="D98" s="19">
        <v>189</v>
      </c>
      <c r="E98" s="19">
        <v>1.45</v>
      </c>
      <c r="F98" s="19">
        <f t="shared" si="3"/>
        <v>9.6715</v>
      </c>
    </row>
    <row r="99" spans="1:6">
      <c r="A99" s="19">
        <v>90</v>
      </c>
      <c r="B99" s="19">
        <v>1.55</v>
      </c>
      <c r="C99" s="19">
        <f t="shared" si="2"/>
        <v>10.3385</v>
      </c>
      <c r="D99" s="19">
        <v>190</v>
      </c>
      <c r="E99" s="19">
        <v>1</v>
      </c>
      <c r="F99" s="19">
        <f t="shared" si="3"/>
        <v>6.67</v>
      </c>
    </row>
    <row r="100" spans="1:6">
      <c r="A100" s="19">
        <v>91</v>
      </c>
      <c r="B100" s="19">
        <v>1.55</v>
      </c>
      <c r="C100" s="19">
        <f t="shared" si="2"/>
        <v>10.3385</v>
      </c>
      <c r="D100" s="19">
        <v>191</v>
      </c>
      <c r="E100" s="19">
        <v>1.95</v>
      </c>
      <c r="F100" s="19">
        <f t="shared" si="3"/>
        <v>13.006499999999999</v>
      </c>
    </row>
    <row r="101" spans="1:6">
      <c r="A101" s="19">
        <v>92</v>
      </c>
      <c r="B101" s="19">
        <v>1.2</v>
      </c>
      <c r="C101" s="19">
        <f t="shared" si="2"/>
        <v>8.0039999999999996</v>
      </c>
      <c r="D101" s="19">
        <v>192</v>
      </c>
      <c r="E101" s="19">
        <v>1.1000000000000001</v>
      </c>
      <c r="F101" s="19">
        <f t="shared" si="3"/>
        <v>7.3370000000000006</v>
      </c>
    </row>
    <row r="102" spans="1:6">
      <c r="A102" s="19">
        <v>93</v>
      </c>
      <c r="B102" s="19">
        <v>1.5</v>
      </c>
      <c r="C102" s="19">
        <f t="shared" si="2"/>
        <v>10.004999999999999</v>
      </c>
      <c r="D102" s="19">
        <v>193</v>
      </c>
      <c r="E102" s="19">
        <v>1.75</v>
      </c>
      <c r="F102" s="19">
        <f t="shared" si="3"/>
        <v>11.672499999999999</v>
      </c>
    </row>
    <row r="103" spans="1:6">
      <c r="A103" s="19">
        <v>94</v>
      </c>
      <c r="B103" s="19">
        <v>1.35</v>
      </c>
      <c r="C103" s="19">
        <f t="shared" si="2"/>
        <v>9.0045000000000002</v>
      </c>
      <c r="D103" s="19">
        <v>194</v>
      </c>
      <c r="E103" s="19">
        <v>2</v>
      </c>
      <c r="F103" s="19">
        <f t="shared" si="3"/>
        <v>13.34</v>
      </c>
    </row>
    <row r="104" spans="1:6">
      <c r="A104" s="19">
        <v>95</v>
      </c>
      <c r="B104" s="19">
        <v>2</v>
      </c>
      <c r="C104" s="19">
        <f t="shared" si="2"/>
        <v>13.34</v>
      </c>
      <c r="D104" s="19">
        <v>195</v>
      </c>
      <c r="E104" s="19">
        <v>1.6</v>
      </c>
      <c r="F104" s="19">
        <f t="shared" si="3"/>
        <v>10.672000000000001</v>
      </c>
    </row>
    <row r="105" spans="1:6">
      <c r="A105" s="19">
        <v>96</v>
      </c>
      <c r="B105" s="19">
        <v>2</v>
      </c>
      <c r="C105" s="19">
        <f t="shared" si="2"/>
        <v>13.34</v>
      </c>
      <c r="D105" s="19">
        <v>196</v>
      </c>
      <c r="E105" s="19">
        <v>2</v>
      </c>
      <c r="F105" s="19">
        <f t="shared" si="3"/>
        <v>13.34</v>
      </c>
    </row>
    <row r="106" spans="1:6">
      <c r="A106" s="19">
        <v>97</v>
      </c>
      <c r="B106" s="19">
        <v>1.7</v>
      </c>
      <c r="C106" s="19">
        <f>B106*6.67</f>
        <v>11.339</v>
      </c>
      <c r="D106" s="19">
        <v>197</v>
      </c>
      <c r="E106" s="19">
        <v>1.05</v>
      </c>
      <c r="F106" s="19">
        <f t="shared" si="3"/>
        <v>7.0034999999999998</v>
      </c>
    </row>
    <row r="107" spans="1:6">
      <c r="A107" s="19">
        <v>98</v>
      </c>
      <c r="B107" s="19">
        <v>1.1499999999999999</v>
      </c>
      <c r="C107" s="19">
        <f t="shared" si="2"/>
        <v>7.6704999999999997</v>
      </c>
      <c r="D107" s="19">
        <v>198</v>
      </c>
      <c r="E107" s="19">
        <v>1.1499999999999999</v>
      </c>
      <c r="F107" s="19">
        <f t="shared" si="3"/>
        <v>7.6704999999999997</v>
      </c>
    </row>
    <row r="108" spans="1:6">
      <c r="A108" s="19">
        <v>99</v>
      </c>
      <c r="B108" s="19">
        <v>1.95</v>
      </c>
      <c r="C108" s="19">
        <f t="shared" si="2"/>
        <v>13.006499999999999</v>
      </c>
      <c r="D108" s="19">
        <v>199</v>
      </c>
      <c r="E108" s="19">
        <v>2</v>
      </c>
      <c r="F108" s="19">
        <f t="shared" si="3"/>
        <v>13.34</v>
      </c>
    </row>
    <row r="109" spans="1:6">
      <c r="A109" s="19">
        <v>100</v>
      </c>
      <c r="B109" s="19">
        <v>1.6</v>
      </c>
      <c r="C109" s="19">
        <f t="shared" si="2"/>
        <v>10.672000000000001</v>
      </c>
      <c r="D109" s="19">
        <v>200</v>
      </c>
      <c r="E109" s="19">
        <v>1.55</v>
      </c>
      <c r="F109" s="19">
        <f t="shared" si="3"/>
        <v>10.3385</v>
      </c>
    </row>
    <row r="110" spans="1:6">
      <c r="B110" s="18"/>
      <c r="C110" s="18">
        <f>SUM(C10:C109)</f>
        <v>1079.2060000000001</v>
      </c>
      <c r="F110" s="18">
        <f>SUM(F10:F109)</f>
        <v>1077.2050000000002</v>
      </c>
    </row>
  </sheetData>
  <mergeCells count="14">
    <mergeCell ref="I3:J4"/>
    <mergeCell ref="C4:D4"/>
    <mergeCell ref="E4:F4"/>
    <mergeCell ref="A5:B5"/>
    <mergeCell ref="C5:D5"/>
    <mergeCell ref="E5:F5"/>
    <mergeCell ref="G5:H5"/>
    <mergeCell ref="I5:J5"/>
    <mergeCell ref="A8:F8"/>
    <mergeCell ref="A1:J1"/>
    <mergeCell ref="A2:J2"/>
    <mergeCell ref="A3:B4"/>
    <mergeCell ref="C3:F3"/>
    <mergeCell ref="G3:H4"/>
  </mergeCells>
  <phoneticPr fontId="0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P111"/>
  <sheetViews>
    <sheetView workbookViewId="0">
      <selection activeCell="A7" sqref="A7:J7"/>
    </sheetView>
  </sheetViews>
  <sheetFormatPr defaultRowHeight="15"/>
  <sheetData>
    <row r="1" spans="1:16" ht="15.75" thickBot="1">
      <c r="A1" s="66" t="s">
        <v>188</v>
      </c>
      <c r="B1" s="66"/>
      <c r="C1" s="66"/>
      <c r="D1" s="66"/>
      <c r="E1" s="66"/>
      <c r="F1" s="66"/>
      <c r="G1" s="66"/>
      <c r="H1" s="66"/>
      <c r="I1" s="66"/>
      <c r="J1" s="66"/>
    </row>
    <row r="2" spans="1:16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  <c r="L2" s="1" t="s">
        <v>38</v>
      </c>
      <c r="M2" s="1">
        <v>3</v>
      </c>
      <c r="O2" t="s">
        <v>49</v>
      </c>
      <c r="P2" t="s">
        <v>50</v>
      </c>
    </row>
    <row r="3" spans="1:16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79.5</v>
      </c>
      <c r="O3">
        <f>B7/(B7+D7+F7+H7+J7)</f>
        <v>0</v>
      </c>
      <c r="P3">
        <v>0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17.5</v>
      </c>
      <c r="O4">
        <f>D7/(B7+D7+F7+H7+J7)</f>
        <v>1.9801980198019802E-2</v>
      </c>
      <c r="P4">
        <f>O4*LN(O4)</f>
        <v>-7.7662838342204249E-2</v>
      </c>
    </row>
    <row r="5" spans="1:16">
      <c r="A5" s="46">
        <v>0</v>
      </c>
      <c r="B5" s="46"/>
      <c r="C5" s="47">
        <v>4</v>
      </c>
      <c r="D5" s="47"/>
      <c r="E5" s="47">
        <v>129</v>
      </c>
      <c r="F5" s="47"/>
      <c r="G5" s="45">
        <v>3</v>
      </c>
      <c r="H5" s="45"/>
      <c r="I5" s="45">
        <v>66</v>
      </c>
      <c r="J5" s="45"/>
      <c r="L5" s="1" t="s">
        <v>35</v>
      </c>
      <c r="M5" s="1">
        <f>(C110+F110)/200</f>
        <v>8.7477050000000016</v>
      </c>
      <c r="O5">
        <f>F7/(B7+D7+F7+H7+J7)</f>
        <v>0.63861386138613863</v>
      </c>
      <c r="P5">
        <f>O5*LN(O5)</f>
        <v>-0.28638976634702829</v>
      </c>
    </row>
    <row r="6" spans="1:16" ht="15.75" thickBot="1">
      <c r="A6" s="21" t="s">
        <v>7</v>
      </c>
      <c r="B6" s="22" t="s">
        <v>8</v>
      </c>
      <c r="C6" s="23" t="s">
        <v>7</v>
      </c>
      <c r="D6" s="24" t="s">
        <v>8</v>
      </c>
      <c r="E6" s="22" t="s">
        <v>7</v>
      </c>
      <c r="F6" s="22" t="s">
        <v>8</v>
      </c>
      <c r="G6" s="22" t="s">
        <v>7</v>
      </c>
      <c r="H6" s="22" t="s">
        <v>8</v>
      </c>
      <c r="I6" s="22" t="s">
        <v>7</v>
      </c>
      <c r="J6" s="23" t="s">
        <v>8</v>
      </c>
      <c r="L6" s="1" t="s">
        <v>36</v>
      </c>
      <c r="M6" s="1">
        <v>2.145</v>
      </c>
      <c r="O6">
        <f>H7/(B7+D7+F7+H7+J7)</f>
        <v>1.4851485148514854E-2</v>
      </c>
      <c r="P6">
        <f>O6*LN(O6)</f>
        <v>-6.2519634783164788E-2</v>
      </c>
    </row>
    <row r="7" spans="1:16">
      <c r="A7" s="2">
        <v>0</v>
      </c>
      <c r="B7" s="2">
        <v>0</v>
      </c>
      <c r="C7" s="2">
        <f>400/200</f>
        <v>2</v>
      </c>
      <c r="D7" s="2">
        <f>2*10.15/100</f>
        <v>0.20300000000000001</v>
      </c>
      <c r="E7" s="2">
        <f>12900/200</f>
        <v>64.5</v>
      </c>
      <c r="F7" s="2">
        <f>64.5*10.15/100</f>
        <v>6.5467500000000003</v>
      </c>
      <c r="G7" s="2">
        <f>300/200</f>
        <v>1.5</v>
      </c>
      <c r="H7" s="2">
        <f>1.5*10.15/100</f>
        <v>0.15225000000000002</v>
      </c>
      <c r="I7" s="2">
        <f>6600/200</f>
        <v>33</v>
      </c>
      <c r="J7" s="2">
        <f>33*10.15/100</f>
        <v>3.3494999999999999</v>
      </c>
      <c r="L7" s="1" t="s">
        <v>37</v>
      </c>
      <c r="M7" s="1">
        <v>21.77</v>
      </c>
      <c r="O7">
        <f>J7/(B7+D7+F7+H7+J7)</f>
        <v>0.32673267326732675</v>
      </c>
      <c r="P7">
        <f>O7*LN(O7)</f>
        <v>-0.36548740126106649</v>
      </c>
    </row>
    <row r="8" spans="1:16">
      <c r="A8" s="65" t="s">
        <v>9</v>
      </c>
      <c r="B8" s="65"/>
      <c r="C8" s="65"/>
      <c r="D8" s="65"/>
      <c r="E8" s="65"/>
      <c r="F8" s="65"/>
      <c r="L8" s="31" t="s">
        <v>41</v>
      </c>
      <c r="M8" s="1">
        <v>0</v>
      </c>
    </row>
    <row r="9" spans="1:16">
      <c r="A9" s="19" t="s">
        <v>173</v>
      </c>
      <c r="B9" s="19" t="s">
        <v>174</v>
      </c>
      <c r="C9" s="19" t="s">
        <v>175</v>
      </c>
      <c r="D9" s="19" t="s">
        <v>173</v>
      </c>
      <c r="E9" s="19" t="s">
        <v>174</v>
      </c>
      <c r="F9" s="19" t="s">
        <v>175</v>
      </c>
      <c r="L9" s="31" t="s">
        <v>42</v>
      </c>
      <c r="M9" s="1">
        <f xml:space="preserve"> (B7+D7+F7)/(H7+J7)</f>
        <v>1.9275362318840581</v>
      </c>
    </row>
    <row r="10" spans="1:16">
      <c r="A10" s="19">
        <v>1</v>
      </c>
      <c r="B10" s="19">
        <v>1.75</v>
      </c>
      <c r="C10" s="19">
        <f>B10*6.67</f>
        <v>11.672499999999999</v>
      </c>
      <c r="D10" s="19">
        <v>101</v>
      </c>
      <c r="E10" s="19">
        <v>1.25</v>
      </c>
      <c r="F10" s="19">
        <f>E10*6.67</f>
        <v>8.3375000000000004</v>
      </c>
      <c r="L10" s="31" t="s">
        <v>43</v>
      </c>
      <c r="M10" s="1">
        <f>J7/F7</f>
        <v>0.51162790697674421</v>
      </c>
    </row>
    <row r="11" spans="1:16">
      <c r="A11" s="19">
        <v>2</v>
      </c>
      <c r="B11" s="19">
        <v>1.35</v>
      </c>
      <c r="C11" s="19">
        <f t="shared" ref="C11:C74" si="0">B11*6.67</f>
        <v>9.0045000000000002</v>
      </c>
      <c r="D11" s="19">
        <v>102</v>
      </c>
      <c r="E11" s="19">
        <v>1.5</v>
      </c>
      <c r="F11" s="19">
        <f t="shared" ref="F11:F74" si="1">E11*6.67</f>
        <v>10.004999999999999</v>
      </c>
      <c r="L11" s="31" t="s">
        <v>44</v>
      </c>
      <c r="M11" s="1">
        <f>(D7+F7)/J7</f>
        <v>2.0151515151515156</v>
      </c>
    </row>
    <row r="12" spans="1:16">
      <c r="A12" s="19">
        <v>3</v>
      </c>
      <c r="B12" s="19">
        <v>1.1000000000000001</v>
      </c>
      <c r="C12" s="19">
        <f t="shared" si="0"/>
        <v>7.3370000000000006</v>
      </c>
      <c r="D12" s="19">
        <v>103</v>
      </c>
      <c r="E12" s="19">
        <v>1.2</v>
      </c>
      <c r="F12" s="19">
        <f t="shared" si="1"/>
        <v>8.0039999999999996</v>
      </c>
      <c r="L12" s="31" t="s">
        <v>45</v>
      </c>
      <c r="M12" s="1">
        <f>(D7+F7)/H7</f>
        <v>44.333333333333329</v>
      </c>
    </row>
    <row r="13" spans="1:16">
      <c r="A13" s="19">
        <v>4</v>
      </c>
      <c r="B13" s="19">
        <v>1.1499999999999999</v>
      </c>
      <c r="C13" s="19">
        <f t="shared" si="0"/>
        <v>7.6704999999999997</v>
      </c>
      <c r="D13" s="19">
        <v>104</v>
      </c>
      <c r="E13" s="19">
        <v>1.2</v>
      </c>
      <c r="F13" s="19">
        <f t="shared" si="1"/>
        <v>8.0039999999999996</v>
      </c>
      <c r="L13" s="31" t="s">
        <v>46</v>
      </c>
      <c r="M13" s="1">
        <f>J7/H7</f>
        <v>21.999999999999996</v>
      </c>
    </row>
    <row r="14" spans="1:16">
      <c r="A14" s="19">
        <v>5</v>
      </c>
      <c r="B14" s="19">
        <v>1.35</v>
      </c>
      <c r="C14" s="19">
        <f t="shared" si="0"/>
        <v>9.0045000000000002</v>
      </c>
      <c r="D14" s="19">
        <v>105</v>
      </c>
      <c r="E14" s="19">
        <v>1.25</v>
      </c>
      <c r="F14" s="19">
        <f t="shared" si="1"/>
        <v>8.3375000000000004</v>
      </c>
      <c r="L14" s="31" t="s">
        <v>47</v>
      </c>
      <c r="M14" s="1">
        <v>0</v>
      </c>
    </row>
    <row r="15" spans="1:16">
      <c r="A15" s="19">
        <v>6</v>
      </c>
      <c r="B15" s="19">
        <v>1.1000000000000001</v>
      </c>
      <c r="C15" s="19">
        <f t="shared" si="0"/>
        <v>7.3370000000000006</v>
      </c>
      <c r="D15" s="19">
        <v>106</v>
      </c>
      <c r="E15" s="19">
        <v>1.9</v>
      </c>
      <c r="F15" s="19">
        <f t="shared" si="1"/>
        <v>12.673</v>
      </c>
      <c r="L15" s="31" t="s">
        <v>48</v>
      </c>
      <c r="M15" s="1">
        <f>SUM(P3:P7)</f>
        <v>-0.7920596407334638</v>
      </c>
    </row>
    <row r="16" spans="1:16">
      <c r="A16" s="19">
        <v>7</v>
      </c>
      <c r="B16" s="19">
        <v>1.2</v>
      </c>
      <c r="C16" s="19">
        <f t="shared" si="0"/>
        <v>8.0039999999999996</v>
      </c>
      <c r="D16" s="19">
        <v>107</v>
      </c>
      <c r="E16" s="19">
        <v>1.25</v>
      </c>
      <c r="F16" s="19">
        <f t="shared" si="1"/>
        <v>8.3375000000000004</v>
      </c>
    </row>
    <row r="17" spans="1:6">
      <c r="A17" s="19">
        <v>8</v>
      </c>
      <c r="B17" s="19">
        <v>1.35</v>
      </c>
      <c r="C17" s="19">
        <f t="shared" si="0"/>
        <v>9.0045000000000002</v>
      </c>
      <c r="D17" s="19">
        <v>108</v>
      </c>
      <c r="E17" s="19">
        <v>1.5</v>
      </c>
      <c r="F17" s="19">
        <f t="shared" si="1"/>
        <v>10.004999999999999</v>
      </c>
    </row>
    <row r="18" spans="1:6">
      <c r="A18" s="19">
        <v>9</v>
      </c>
      <c r="B18" s="19">
        <v>1.4</v>
      </c>
      <c r="C18" s="19">
        <f t="shared" si="0"/>
        <v>9.3379999999999992</v>
      </c>
      <c r="D18" s="19">
        <v>109</v>
      </c>
      <c r="E18" s="19">
        <v>1.4</v>
      </c>
      <c r="F18" s="19">
        <f t="shared" si="1"/>
        <v>9.3379999999999992</v>
      </c>
    </row>
    <row r="19" spans="1:6">
      <c r="A19" s="19">
        <v>10</v>
      </c>
      <c r="B19" s="19">
        <v>1.7</v>
      </c>
      <c r="C19" s="19">
        <f t="shared" si="0"/>
        <v>11.339</v>
      </c>
      <c r="D19" s="19">
        <v>110</v>
      </c>
      <c r="E19" s="19">
        <v>1.25</v>
      </c>
      <c r="F19" s="19">
        <f t="shared" si="1"/>
        <v>8.3375000000000004</v>
      </c>
    </row>
    <row r="20" spans="1:6">
      <c r="A20" s="19">
        <v>11</v>
      </c>
      <c r="B20" s="19">
        <v>1.2</v>
      </c>
      <c r="C20" s="19">
        <f t="shared" si="0"/>
        <v>8.0039999999999996</v>
      </c>
      <c r="D20" s="19">
        <v>111</v>
      </c>
      <c r="E20" s="19">
        <v>1.6</v>
      </c>
      <c r="F20" s="19">
        <f t="shared" si="1"/>
        <v>10.672000000000001</v>
      </c>
    </row>
    <row r="21" spans="1:6">
      <c r="A21" s="19">
        <v>12</v>
      </c>
      <c r="B21" s="19">
        <v>1.2</v>
      </c>
      <c r="C21" s="19">
        <f t="shared" si="0"/>
        <v>8.0039999999999996</v>
      </c>
      <c r="D21" s="19">
        <v>112</v>
      </c>
      <c r="E21" s="19">
        <v>1.2</v>
      </c>
      <c r="F21" s="19">
        <f t="shared" si="1"/>
        <v>8.0039999999999996</v>
      </c>
    </row>
    <row r="22" spans="1:6">
      <c r="A22" s="19">
        <v>13</v>
      </c>
      <c r="B22" s="19">
        <v>1.4</v>
      </c>
      <c r="C22" s="19">
        <f t="shared" si="0"/>
        <v>9.3379999999999992</v>
      </c>
      <c r="D22" s="19">
        <v>113</v>
      </c>
      <c r="E22" s="19">
        <v>1.3</v>
      </c>
      <c r="F22" s="19">
        <f t="shared" si="1"/>
        <v>8.6709999999999994</v>
      </c>
    </row>
    <row r="23" spans="1:6">
      <c r="A23" s="19">
        <v>14</v>
      </c>
      <c r="B23" s="19">
        <v>1.2</v>
      </c>
      <c r="C23" s="19">
        <f t="shared" si="0"/>
        <v>8.0039999999999996</v>
      </c>
      <c r="D23" s="19">
        <v>114</v>
      </c>
      <c r="E23" s="19">
        <v>1.1000000000000001</v>
      </c>
      <c r="F23" s="19">
        <f t="shared" si="1"/>
        <v>7.3370000000000006</v>
      </c>
    </row>
    <row r="24" spans="1:6">
      <c r="A24" s="19">
        <v>15</v>
      </c>
      <c r="B24" s="19">
        <v>1.25</v>
      </c>
      <c r="C24" s="19">
        <f t="shared" si="0"/>
        <v>8.3375000000000004</v>
      </c>
      <c r="D24" s="19">
        <v>115</v>
      </c>
      <c r="E24" s="19">
        <v>1.1499999999999999</v>
      </c>
      <c r="F24" s="19">
        <f t="shared" si="1"/>
        <v>7.6704999999999997</v>
      </c>
    </row>
    <row r="25" spans="1:6">
      <c r="A25" s="19">
        <v>16</v>
      </c>
      <c r="B25" s="19">
        <v>1.2</v>
      </c>
      <c r="C25" s="19">
        <f t="shared" si="0"/>
        <v>8.0039999999999996</v>
      </c>
      <c r="D25" s="19">
        <v>116</v>
      </c>
      <c r="E25" s="19">
        <v>1.7</v>
      </c>
      <c r="F25" s="19">
        <f t="shared" si="1"/>
        <v>11.339</v>
      </c>
    </row>
    <row r="26" spans="1:6">
      <c r="A26" s="19">
        <v>17</v>
      </c>
      <c r="B26" s="19">
        <v>1.25</v>
      </c>
      <c r="C26" s="19">
        <f t="shared" si="0"/>
        <v>8.3375000000000004</v>
      </c>
      <c r="D26" s="19">
        <v>117</v>
      </c>
      <c r="E26" s="19">
        <v>1.4</v>
      </c>
      <c r="F26" s="19">
        <f t="shared" si="1"/>
        <v>9.3379999999999992</v>
      </c>
    </row>
    <row r="27" spans="1:6">
      <c r="A27" s="19">
        <v>18</v>
      </c>
      <c r="B27" s="19">
        <v>1.1499999999999999</v>
      </c>
      <c r="C27" s="19">
        <f t="shared" si="0"/>
        <v>7.6704999999999997</v>
      </c>
      <c r="D27" s="19">
        <v>118</v>
      </c>
      <c r="E27" s="39">
        <v>1.25</v>
      </c>
      <c r="F27" s="39">
        <f t="shared" si="1"/>
        <v>8.3375000000000004</v>
      </c>
    </row>
    <row r="28" spans="1:6">
      <c r="A28" s="19">
        <v>19</v>
      </c>
      <c r="B28" s="19">
        <v>1.1499999999999999</v>
      </c>
      <c r="C28" s="19">
        <f t="shared" si="0"/>
        <v>7.6704999999999997</v>
      </c>
      <c r="D28" s="19">
        <v>119</v>
      </c>
      <c r="E28" s="19">
        <v>1.1499999999999999</v>
      </c>
      <c r="F28" s="19">
        <f t="shared" si="1"/>
        <v>7.6704999999999997</v>
      </c>
    </row>
    <row r="29" spans="1:6">
      <c r="A29" s="19">
        <v>20</v>
      </c>
      <c r="B29" s="19">
        <v>1.2</v>
      </c>
      <c r="C29" s="19">
        <f t="shared" si="0"/>
        <v>8.0039999999999996</v>
      </c>
      <c r="D29" s="19">
        <v>120</v>
      </c>
      <c r="E29" s="19">
        <v>1.1499999999999999</v>
      </c>
      <c r="F29" s="19">
        <f t="shared" si="1"/>
        <v>7.6704999999999997</v>
      </c>
    </row>
    <row r="30" spans="1:6">
      <c r="A30" s="19">
        <v>21</v>
      </c>
      <c r="B30" s="19">
        <v>1.1000000000000001</v>
      </c>
      <c r="C30" s="19">
        <f t="shared" si="0"/>
        <v>7.3370000000000006</v>
      </c>
      <c r="D30" s="19">
        <v>121</v>
      </c>
      <c r="E30" s="19">
        <v>1.1000000000000001</v>
      </c>
      <c r="F30" s="19">
        <f t="shared" si="1"/>
        <v>7.3370000000000006</v>
      </c>
    </row>
    <row r="31" spans="1:6">
      <c r="A31" s="19">
        <v>22</v>
      </c>
      <c r="B31" s="19">
        <v>1.1499999999999999</v>
      </c>
      <c r="C31" s="19">
        <f t="shared" si="0"/>
        <v>7.6704999999999997</v>
      </c>
      <c r="D31" s="19">
        <v>122</v>
      </c>
      <c r="E31" s="19">
        <v>1.25</v>
      </c>
      <c r="F31" s="19">
        <f t="shared" si="1"/>
        <v>8.3375000000000004</v>
      </c>
    </row>
    <row r="32" spans="1:6">
      <c r="A32" s="19">
        <v>23</v>
      </c>
      <c r="B32" s="19">
        <v>1.25</v>
      </c>
      <c r="C32" s="19">
        <f t="shared" si="0"/>
        <v>8.3375000000000004</v>
      </c>
      <c r="D32" s="19">
        <v>123</v>
      </c>
      <c r="E32" s="19">
        <v>1.3</v>
      </c>
      <c r="F32" s="19">
        <f t="shared" si="1"/>
        <v>8.6709999999999994</v>
      </c>
    </row>
    <row r="33" spans="1:6">
      <c r="A33" s="19">
        <v>24</v>
      </c>
      <c r="B33" s="19">
        <v>1.3</v>
      </c>
      <c r="C33" s="19">
        <f t="shared" si="0"/>
        <v>8.6709999999999994</v>
      </c>
      <c r="D33" s="19">
        <v>124</v>
      </c>
      <c r="E33" s="19">
        <v>1.1000000000000001</v>
      </c>
      <c r="F33" s="19">
        <f t="shared" si="1"/>
        <v>7.3370000000000006</v>
      </c>
    </row>
    <row r="34" spans="1:6">
      <c r="A34" s="19">
        <v>25</v>
      </c>
      <c r="B34" s="19">
        <v>1.2</v>
      </c>
      <c r="C34" s="19">
        <f t="shared" si="0"/>
        <v>8.0039999999999996</v>
      </c>
      <c r="D34" s="19">
        <v>125</v>
      </c>
      <c r="E34" s="19">
        <v>1</v>
      </c>
      <c r="F34" s="19">
        <f t="shared" si="1"/>
        <v>6.67</v>
      </c>
    </row>
    <row r="35" spans="1:6">
      <c r="A35" s="19">
        <v>26</v>
      </c>
      <c r="B35" s="19">
        <v>1.1499999999999999</v>
      </c>
      <c r="C35" s="19">
        <f t="shared" si="0"/>
        <v>7.6704999999999997</v>
      </c>
      <c r="D35" s="19">
        <v>126</v>
      </c>
      <c r="E35" s="19">
        <v>1.1499999999999999</v>
      </c>
      <c r="F35" s="19">
        <f t="shared" si="1"/>
        <v>7.6704999999999997</v>
      </c>
    </row>
    <row r="36" spans="1:6">
      <c r="A36" s="19">
        <v>27</v>
      </c>
      <c r="B36" s="19">
        <v>1.4</v>
      </c>
      <c r="C36" s="19">
        <f t="shared" si="0"/>
        <v>9.3379999999999992</v>
      </c>
      <c r="D36" s="19">
        <v>127</v>
      </c>
      <c r="E36" s="19">
        <v>1.2</v>
      </c>
      <c r="F36" s="19">
        <f t="shared" si="1"/>
        <v>8.0039999999999996</v>
      </c>
    </row>
    <row r="37" spans="1:6">
      <c r="A37" s="19">
        <v>28</v>
      </c>
      <c r="B37" s="19">
        <v>1.1499999999999999</v>
      </c>
      <c r="C37" s="19">
        <f t="shared" si="0"/>
        <v>7.6704999999999997</v>
      </c>
      <c r="D37" s="19">
        <v>128</v>
      </c>
      <c r="E37" s="19">
        <v>1.2</v>
      </c>
      <c r="F37" s="19">
        <f t="shared" si="1"/>
        <v>8.0039999999999996</v>
      </c>
    </row>
    <row r="38" spans="1:6">
      <c r="A38" s="19">
        <v>29</v>
      </c>
      <c r="B38" s="19">
        <v>1.65</v>
      </c>
      <c r="C38" s="19">
        <f t="shared" si="0"/>
        <v>11.0055</v>
      </c>
      <c r="D38" s="19">
        <v>129</v>
      </c>
      <c r="E38" s="19">
        <v>1.1499999999999999</v>
      </c>
      <c r="F38" s="19">
        <f t="shared" si="1"/>
        <v>7.6704999999999997</v>
      </c>
    </row>
    <row r="39" spans="1:6">
      <c r="A39" s="19">
        <v>30</v>
      </c>
      <c r="B39" s="19">
        <v>1.1499999999999999</v>
      </c>
      <c r="C39" s="19">
        <f t="shared" si="0"/>
        <v>7.6704999999999997</v>
      </c>
      <c r="D39" s="19">
        <v>130</v>
      </c>
      <c r="E39" s="19">
        <v>1.3</v>
      </c>
      <c r="F39" s="19">
        <f t="shared" si="1"/>
        <v>8.6709999999999994</v>
      </c>
    </row>
    <row r="40" spans="1:6">
      <c r="A40" s="19">
        <v>31</v>
      </c>
      <c r="B40" s="19">
        <v>1.5</v>
      </c>
      <c r="C40" s="19">
        <f t="shared" si="0"/>
        <v>10.004999999999999</v>
      </c>
      <c r="D40" s="19">
        <v>131</v>
      </c>
      <c r="E40" s="19">
        <v>1.2</v>
      </c>
      <c r="F40" s="19">
        <f t="shared" si="1"/>
        <v>8.0039999999999996</v>
      </c>
    </row>
    <row r="41" spans="1:6">
      <c r="A41" s="19">
        <v>32</v>
      </c>
      <c r="B41" s="19">
        <v>1.4</v>
      </c>
      <c r="C41" s="19">
        <f t="shared" si="0"/>
        <v>9.3379999999999992</v>
      </c>
      <c r="D41" s="19">
        <v>132</v>
      </c>
      <c r="E41" s="19">
        <v>1.05</v>
      </c>
      <c r="F41" s="19">
        <f t="shared" si="1"/>
        <v>7.0034999999999998</v>
      </c>
    </row>
    <row r="42" spans="1:6">
      <c r="A42" s="19">
        <v>33</v>
      </c>
      <c r="B42" s="19">
        <v>1.25</v>
      </c>
      <c r="C42" s="19">
        <f t="shared" si="0"/>
        <v>8.3375000000000004</v>
      </c>
      <c r="D42" s="19">
        <v>133</v>
      </c>
      <c r="E42" s="19">
        <v>1.2</v>
      </c>
      <c r="F42" s="19">
        <f t="shared" si="1"/>
        <v>8.0039999999999996</v>
      </c>
    </row>
    <row r="43" spans="1:6">
      <c r="A43" s="19">
        <v>34</v>
      </c>
      <c r="B43" s="19">
        <v>1.7</v>
      </c>
      <c r="C43" s="19">
        <f t="shared" si="0"/>
        <v>11.339</v>
      </c>
      <c r="D43" s="19">
        <v>134</v>
      </c>
      <c r="E43" s="19">
        <v>1.3</v>
      </c>
      <c r="F43" s="19">
        <f t="shared" si="1"/>
        <v>8.6709999999999994</v>
      </c>
    </row>
    <row r="44" spans="1:6">
      <c r="A44" s="19">
        <v>35</v>
      </c>
      <c r="B44" s="19">
        <v>1.1000000000000001</v>
      </c>
      <c r="C44" s="19">
        <f t="shared" si="0"/>
        <v>7.3370000000000006</v>
      </c>
      <c r="D44" s="19">
        <v>135</v>
      </c>
      <c r="E44" s="19">
        <v>1.1000000000000001</v>
      </c>
      <c r="F44" s="19">
        <f t="shared" si="1"/>
        <v>7.3370000000000006</v>
      </c>
    </row>
    <row r="45" spans="1:6">
      <c r="A45" s="19">
        <v>36</v>
      </c>
      <c r="B45" s="19">
        <v>1.6</v>
      </c>
      <c r="C45" s="19">
        <f t="shared" si="0"/>
        <v>10.672000000000001</v>
      </c>
      <c r="D45" s="19">
        <v>136</v>
      </c>
      <c r="E45" s="19">
        <v>1.3</v>
      </c>
      <c r="F45" s="19">
        <f t="shared" si="1"/>
        <v>8.6709999999999994</v>
      </c>
    </row>
    <row r="46" spans="1:6">
      <c r="A46" s="19">
        <v>37</v>
      </c>
      <c r="B46" s="19">
        <v>1.3</v>
      </c>
      <c r="C46" s="19">
        <f t="shared" si="0"/>
        <v>8.6709999999999994</v>
      </c>
      <c r="D46" s="19">
        <v>137</v>
      </c>
      <c r="E46" s="19">
        <v>1.05</v>
      </c>
      <c r="F46" s="19">
        <f t="shared" si="1"/>
        <v>7.0034999999999998</v>
      </c>
    </row>
    <row r="47" spans="1:6">
      <c r="A47" s="19">
        <v>38</v>
      </c>
      <c r="B47" s="19">
        <v>1.45</v>
      </c>
      <c r="C47" s="19">
        <f t="shared" si="0"/>
        <v>9.6715</v>
      </c>
      <c r="D47" s="19">
        <v>138</v>
      </c>
      <c r="E47" s="19">
        <v>1.1499999999999999</v>
      </c>
      <c r="F47" s="19">
        <f t="shared" si="1"/>
        <v>7.6704999999999997</v>
      </c>
    </row>
    <row r="48" spans="1:6">
      <c r="A48" s="19">
        <v>39</v>
      </c>
      <c r="B48" s="19">
        <v>2</v>
      </c>
      <c r="C48" s="19">
        <f t="shared" si="0"/>
        <v>13.34</v>
      </c>
      <c r="D48" s="19">
        <v>139</v>
      </c>
      <c r="E48" s="19">
        <v>1.3</v>
      </c>
      <c r="F48" s="19">
        <f t="shared" si="1"/>
        <v>8.6709999999999994</v>
      </c>
    </row>
    <row r="49" spans="1:6">
      <c r="A49" s="19">
        <v>40</v>
      </c>
      <c r="B49" s="19">
        <v>1.4</v>
      </c>
      <c r="C49" s="19">
        <f t="shared" si="0"/>
        <v>9.3379999999999992</v>
      </c>
      <c r="D49" s="19">
        <v>140</v>
      </c>
      <c r="E49" s="19">
        <v>1.2</v>
      </c>
      <c r="F49" s="19">
        <f t="shared" si="1"/>
        <v>8.0039999999999996</v>
      </c>
    </row>
    <row r="50" spans="1:6">
      <c r="A50" s="19">
        <v>41</v>
      </c>
      <c r="B50" s="19">
        <v>1.3</v>
      </c>
      <c r="C50" s="19">
        <f t="shared" si="0"/>
        <v>8.6709999999999994</v>
      </c>
      <c r="D50" s="19">
        <v>141</v>
      </c>
      <c r="E50" s="19">
        <v>1.2</v>
      </c>
      <c r="F50" s="19">
        <f t="shared" si="1"/>
        <v>8.0039999999999996</v>
      </c>
    </row>
    <row r="51" spans="1:6">
      <c r="A51" s="19">
        <v>42</v>
      </c>
      <c r="B51" s="19">
        <v>1.25</v>
      </c>
      <c r="C51" s="19">
        <f t="shared" si="0"/>
        <v>8.3375000000000004</v>
      </c>
      <c r="D51" s="19">
        <v>142</v>
      </c>
      <c r="E51" s="19">
        <v>1.1499999999999999</v>
      </c>
      <c r="F51" s="19">
        <f t="shared" si="1"/>
        <v>7.6704999999999997</v>
      </c>
    </row>
    <row r="52" spans="1:6">
      <c r="A52" s="19">
        <v>43</v>
      </c>
      <c r="B52" s="19">
        <v>1.2</v>
      </c>
      <c r="C52" s="19">
        <f t="shared" si="0"/>
        <v>8.0039999999999996</v>
      </c>
      <c r="D52" s="19">
        <v>143</v>
      </c>
      <c r="E52" s="19">
        <v>1.4</v>
      </c>
      <c r="F52" s="19">
        <f t="shared" si="1"/>
        <v>9.3379999999999992</v>
      </c>
    </row>
    <row r="53" spans="1:6">
      <c r="A53" s="19">
        <v>44</v>
      </c>
      <c r="B53" s="19">
        <v>1.25</v>
      </c>
      <c r="C53" s="19">
        <f t="shared" si="0"/>
        <v>8.3375000000000004</v>
      </c>
      <c r="D53" s="19">
        <v>144</v>
      </c>
      <c r="E53" s="19">
        <v>1.1499999999999999</v>
      </c>
      <c r="F53" s="19">
        <f t="shared" si="1"/>
        <v>7.6704999999999997</v>
      </c>
    </row>
    <row r="54" spans="1:6">
      <c r="A54" s="19">
        <v>45</v>
      </c>
      <c r="B54" s="19">
        <v>1.4</v>
      </c>
      <c r="C54" s="19">
        <f t="shared" si="0"/>
        <v>9.3379999999999992</v>
      </c>
      <c r="D54" s="19">
        <v>145</v>
      </c>
      <c r="E54" s="19">
        <v>1</v>
      </c>
      <c r="F54" s="19">
        <f t="shared" si="1"/>
        <v>6.67</v>
      </c>
    </row>
    <row r="55" spans="1:6">
      <c r="A55" s="19">
        <v>46</v>
      </c>
      <c r="B55" s="19">
        <v>1.95</v>
      </c>
      <c r="C55" s="19">
        <f t="shared" si="0"/>
        <v>13.006499999999999</v>
      </c>
      <c r="D55" s="19">
        <v>146</v>
      </c>
      <c r="E55" s="19">
        <v>1.1000000000000001</v>
      </c>
      <c r="F55" s="19">
        <f t="shared" si="1"/>
        <v>7.3370000000000006</v>
      </c>
    </row>
    <row r="56" spans="1:6">
      <c r="A56" s="19">
        <v>47</v>
      </c>
      <c r="B56" s="19">
        <v>1.4</v>
      </c>
      <c r="C56" s="19">
        <f t="shared" si="0"/>
        <v>9.3379999999999992</v>
      </c>
      <c r="D56" s="19">
        <v>147</v>
      </c>
      <c r="E56" s="19">
        <v>1.7</v>
      </c>
      <c r="F56" s="19">
        <f t="shared" si="1"/>
        <v>11.339</v>
      </c>
    </row>
    <row r="57" spans="1:6">
      <c r="A57" s="19">
        <v>48</v>
      </c>
      <c r="B57" s="19">
        <v>1.35</v>
      </c>
      <c r="C57" s="19">
        <f t="shared" si="0"/>
        <v>9.0045000000000002</v>
      </c>
      <c r="D57" s="19">
        <v>148</v>
      </c>
      <c r="E57" s="19">
        <v>1.1000000000000001</v>
      </c>
      <c r="F57" s="19">
        <f t="shared" si="1"/>
        <v>7.3370000000000006</v>
      </c>
    </row>
    <row r="58" spans="1:6">
      <c r="A58" s="19">
        <v>49</v>
      </c>
      <c r="B58" s="19">
        <v>1.3</v>
      </c>
      <c r="C58" s="19">
        <f t="shared" si="0"/>
        <v>8.6709999999999994</v>
      </c>
      <c r="D58" s="19">
        <v>149</v>
      </c>
      <c r="E58" s="19">
        <v>1.1000000000000001</v>
      </c>
      <c r="F58" s="19">
        <f t="shared" si="1"/>
        <v>7.3370000000000006</v>
      </c>
    </row>
    <row r="59" spans="1:6">
      <c r="A59" s="19">
        <v>50</v>
      </c>
      <c r="B59" s="19">
        <v>1.1000000000000001</v>
      </c>
      <c r="C59" s="19">
        <f t="shared" si="0"/>
        <v>7.3370000000000006</v>
      </c>
      <c r="D59" s="19">
        <v>150</v>
      </c>
      <c r="E59" s="19">
        <v>1.05</v>
      </c>
      <c r="F59" s="19">
        <f t="shared" si="1"/>
        <v>7.0034999999999998</v>
      </c>
    </row>
    <row r="60" spans="1:6">
      <c r="A60" s="19">
        <v>51</v>
      </c>
      <c r="B60" s="19">
        <v>1.7</v>
      </c>
      <c r="C60" s="19">
        <f t="shared" si="0"/>
        <v>11.339</v>
      </c>
      <c r="D60" s="19">
        <v>151</v>
      </c>
      <c r="E60" s="19">
        <v>1</v>
      </c>
      <c r="F60" s="19">
        <f t="shared" si="1"/>
        <v>6.67</v>
      </c>
    </row>
    <row r="61" spans="1:6">
      <c r="A61" s="19">
        <v>52</v>
      </c>
      <c r="B61" s="19">
        <v>1.4</v>
      </c>
      <c r="C61" s="19">
        <f t="shared" si="0"/>
        <v>9.3379999999999992</v>
      </c>
      <c r="D61" s="19">
        <v>152</v>
      </c>
      <c r="E61" s="19">
        <v>1.25</v>
      </c>
      <c r="F61" s="19">
        <f t="shared" si="1"/>
        <v>8.3375000000000004</v>
      </c>
    </row>
    <row r="62" spans="1:6">
      <c r="A62" s="19">
        <v>53</v>
      </c>
      <c r="B62" s="19">
        <v>1.1499999999999999</v>
      </c>
      <c r="C62" s="19">
        <f t="shared" si="0"/>
        <v>7.6704999999999997</v>
      </c>
      <c r="D62" s="19">
        <v>153</v>
      </c>
      <c r="E62" s="19">
        <v>1.1000000000000001</v>
      </c>
      <c r="F62" s="19">
        <f t="shared" si="1"/>
        <v>7.3370000000000006</v>
      </c>
    </row>
    <row r="63" spans="1:6">
      <c r="A63" s="19">
        <v>54</v>
      </c>
      <c r="B63" s="19">
        <v>1.3</v>
      </c>
      <c r="C63" s="19">
        <f t="shared" si="0"/>
        <v>8.6709999999999994</v>
      </c>
      <c r="D63" s="19">
        <v>154</v>
      </c>
      <c r="E63" s="19">
        <v>1.35</v>
      </c>
      <c r="F63" s="19">
        <f t="shared" si="1"/>
        <v>9.0045000000000002</v>
      </c>
    </row>
    <row r="64" spans="1:6">
      <c r="A64" s="19">
        <v>55</v>
      </c>
      <c r="B64" s="19">
        <v>1.95</v>
      </c>
      <c r="C64" s="19">
        <f t="shared" si="0"/>
        <v>13.006499999999999</v>
      </c>
      <c r="D64" s="19">
        <v>155</v>
      </c>
      <c r="E64" s="19">
        <v>1.2</v>
      </c>
      <c r="F64" s="19">
        <f t="shared" si="1"/>
        <v>8.0039999999999996</v>
      </c>
    </row>
    <row r="65" spans="1:6">
      <c r="A65" s="19">
        <v>56</v>
      </c>
      <c r="B65" s="19">
        <v>1.25</v>
      </c>
      <c r="C65" s="19">
        <f t="shared" si="0"/>
        <v>8.3375000000000004</v>
      </c>
      <c r="D65" s="19">
        <v>156</v>
      </c>
      <c r="E65" s="19">
        <v>1.35</v>
      </c>
      <c r="F65" s="19">
        <f t="shared" si="1"/>
        <v>9.0045000000000002</v>
      </c>
    </row>
    <row r="66" spans="1:6">
      <c r="A66" s="19">
        <v>57</v>
      </c>
      <c r="B66" s="19">
        <v>1.25</v>
      </c>
      <c r="C66" s="19">
        <f t="shared" si="0"/>
        <v>8.3375000000000004</v>
      </c>
      <c r="D66" s="19">
        <v>157</v>
      </c>
      <c r="E66" s="19">
        <v>1.2</v>
      </c>
      <c r="F66" s="19">
        <f t="shared" si="1"/>
        <v>8.0039999999999996</v>
      </c>
    </row>
    <row r="67" spans="1:6">
      <c r="A67" s="19">
        <v>58</v>
      </c>
      <c r="B67" s="19">
        <v>1.35</v>
      </c>
      <c r="C67" s="19">
        <f t="shared" si="0"/>
        <v>9.0045000000000002</v>
      </c>
      <c r="D67" s="19">
        <v>158</v>
      </c>
      <c r="E67" s="19">
        <v>1.3</v>
      </c>
      <c r="F67" s="19">
        <f t="shared" si="1"/>
        <v>8.6709999999999994</v>
      </c>
    </row>
    <row r="68" spans="1:6">
      <c r="A68" s="19">
        <v>59</v>
      </c>
      <c r="B68" s="19">
        <v>1.1000000000000001</v>
      </c>
      <c r="C68" s="19">
        <f t="shared" si="0"/>
        <v>7.3370000000000006</v>
      </c>
      <c r="D68" s="19">
        <v>159</v>
      </c>
      <c r="E68" s="19">
        <v>1.05</v>
      </c>
      <c r="F68" s="19">
        <f t="shared" si="1"/>
        <v>7.0034999999999998</v>
      </c>
    </row>
    <row r="69" spans="1:6">
      <c r="A69" s="19">
        <v>60</v>
      </c>
      <c r="B69" s="19">
        <v>1</v>
      </c>
      <c r="C69" s="19">
        <f t="shared" si="0"/>
        <v>6.67</v>
      </c>
      <c r="D69" s="19">
        <v>160</v>
      </c>
      <c r="E69" s="19">
        <v>2</v>
      </c>
      <c r="F69" s="19">
        <f t="shared" si="1"/>
        <v>13.34</v>
      </c>
    </row>
    <row r="70" spans="1:6">
      <c r="A70" s="19">
        <v>61</v>
      </c>
      <c r="B70" s="19">
        <v>1.2</v>
      </c>
      <c r="C70" s="19">
        <f t="shared" si="0"/>
        <v>8.0039999999999996</v>
      </c>
      <c r="D70" s="19">
        <v>161</v>
      </c>
      <c r="E70" s="19">
        <v>1.35</v>
      </c>
      <c r="F70" s="19">
        <f t="shared" si="1"/>
        <v>9.0045000000000002</v>
      </c>
    </row>
    <row r="71" spans="1:6">
      <c r="A71" s="19">
        <v>62</v>
      </c>
      <c r="B71" s="19">
        <v>1.1000000000000001</v>
      </c>
      <c r="C71" s="19">
        <f t="shared" si="0"/>
        <v>7.3370000000000006</v>
      </c>
      <c r="D71" s="19">
        <v>162</v>
      </c>
      <c r="E71" s="19">
        <v>1.1000000000000001</v>
      </c>
      <c r="F71" s="19">
        <f t="shared" si="1"/>
        <v>7.3370000000000006</v>
      </c>
    </row>
    <row r="72" spans="1:6">
      <c r="A72" s="19">
        <v>63</v>
      </c>
      <c r="B72" s="19">
        <v>1.35</v>
      </c>
      <c r="C72" s="19">
        <f t="shared" si="0"/>
        <v>9.0045000000000002</v>
      </c>
      <c r="D72" s="19">
        <v>163</v>
      </c>
      <c r="E72" s="19">
        <v>1.3</v>
      </c>
      <c r="F72" s="19">
        <f t="shared" si="1"/>
        <v>8.6709999999999994</v>
      </c>
    </row>
    <row r="73" spans="1:6">
      <c r="A73" s="19">
        <v>64</v>
      </c>
      <c r="B73" s="19">
        <v>1.1499999999999999</v>
      </c>
      <c r="C73" s="19">
        <f t="shared" si="0"/>
        <v>7.6704999999999997</v>
      </c>
      <c r="D73" s="19">
        <v>164</v>
      </c>
      <c r="E73" s="19">
        <v>1.3</v>
      </c>
      <c r="F73" s="19">
        <f t="shared" si="1"/>
        <v>8.6709999999999994</v>
      </c>
    </row>
    <row r="74" spans="1:6">
      <c r="A74" s="19">
        <v>65</v>
      </c>
      <c r="B74" s="19">
        <v>1.7</v>
      </c>
      <c r="C74" s="19">
        <f t="shared" si="0"/>
        <v>11.339</v>
      </c>
      <c r="D74" s="19">
        <v>165</v>
      </c>
      <c r="E74" s="19">
        <v>1.1000000000000001</v>
      </c>
      <c r="F74" s="19">
        <f t="shared" si="1"/>
        <v>7.3370000000000006</v>
      </c>
    </row>
    <row r="75" spans="1:6">
      <c r="A75" s="19">
        <v>66</v>
      </c>
      <c r="B75" s="19">
        <v>1.1000000000000001</v>
      </c>
      <c r="C75" s="19">
        <f t="shared" ref="C75:C109" si="2">B75*6.67</f>
        <v>7.3370000000000006</v>
      </c>
      <c r="D75" s="19">
        <v>166</v>
      </c>
      <c r="E75" s="19">
        <v>1.05</v>
      </c>
      <c r="F75" s="19">
        <f t="shared" ref="F75:F109" si="3">E75*6.67</f>
        <v>7.0034999999999998</v>
      </c>
    </row>
    <row r="76" spans="1:6">
      <c r="A76" s="19">
        <v>67</v>
      </c>
      <c r="B76" s="19">
        <v>1.2</v>
      </c>
      <c r="C76" s="19">
        <f t="shared" si="2"/>
        <v>8.0039999999999996</v>
      </c>
      <c r="D76" s="19">
        <v>167</v>
      </c>
      <c r="E76" s="19">
        <v>1.45</v>
      </c>
      <c r="F76" s="19">
        <f t="shared" si="3"/>
        <v>9.6715</v>
      </c>
    </row>
    <row r="77" spans="1:6">
      <c r="A77" s="19">
        <v>68</v>
      </c>
      <c r="B77" s="19">
        <v>1.7</v>
      </c>
      <c r="C77" s="19">
        <f t="shared" si="2"/>
        <v>11.339</v>
      </c>
      <c r="D77" s="19">
        <v>168</v>
      </c>
      <c r="E77" s="19">
        <v>2</v>
      </c>
      <c r="F77" s="19">
        <f t="shared" si="3"/>
        <v>13.34</v>
      </c>
    </row>
    <row r="78" spans="1:6">
      <c r="A78" s="19">
        <v>69</v>
      </c>
      <c r="B78" s="19">
        <v>1.1000000000000001</v>
      </c>
      <c r="C78" s="19">
        <f t="shared" si="2"/>
        <v>7.3370000000000006</v>
      </c>
      <c r="D78" s="19">
        <v>169</v>
      </c>
      <c r="E78" s="19">
        <v>1.1000000000000001</v>
      </c>
      <c r="F78" s="19">
        <f t="shared" si="3"/>
        <v>7.3370000000000006</v>
      </c>
    </row>
    <row r="79" spans="1:6">
      <c r="A79" s="19">
        <v>70</v>
      </c>
      <c r="B79" s="19">
        <v>1.1000000000000001</v>
      </c>
      <c r="C79" s="19">
        <f t="shared" si="2"/>
        <v>7.3370000000000006</v>
      </c>
      <c r="D79" s="19">
        <v>170</v>
      </c>
      <c r="E79" s="19">
        <v>1.1499999999999999</v>
      </c>
      <c r="F79" s="19">
        <f t="shared" si="3"/>
        <v>7.6704999999999997</v>
      </c>
    </row>
    <row r="80" spans="1:6">
      <c r="A80" s="19">
        <v>71</v>
      </c>
      <c r="B80" s="19">
        <v>1.3</v>
      </c>
      <c r="C80" s="19">
        <f t="shared" si="2"/>
        <v>8.6709999999999994</v>
      </c>
      <c r="D80" s="19">
        <v>171</v>
      </c>
      <c r="E80" s="19">
        <v>1.1000000000000001</v>
      </c>
      <c r="F80" s="19">
        <f t="shared" si="3"/>
        <v>7.3370000000000006</v>
      </c>
    </row>
    <row r="81" spans="1:6">
      <c r="A81" s="19">
        <v>72</v>
      </c>
      <c r="B81" s="19">
        <v>1.4</v>
      </c>
      <c r="C81" s="19">
        <f t="shared" si="2"/>
        <v>9.3379999999999992</v>
      </c>
      <c r="D81" s="19">
        <v>172</v>
      </c>
      <c r="E81" s="19">
        <v>1.35</v>
      </c>
      <c r="F81" s="19">
        <f t="shared" si="3"/>
        <v>9.0045000000000002</v>
      </c>
    </row>
    <row r="82" spans="1:6">
      <c r="A82" s="19">
        <v>73</v>
      </c>
      <c r="B82" s="19">
        <v>1.35</v>
      </c>
      <c r="C82" s="19">
        <f t="shared" si="2"/>
        <v>9.0045000000000002</v>
      </c>
      <c r="D82" s="19">
        <v>173</v>
      </c>
      <c r="E82" s="19">
        <v>1.1000000000000001</v>
      </c>
      <c r="F82" s="19">
        <f t="shared" si="3"/>
        <v>7.3370000000000006</v>
      </c>
    </row>
    <row r="83" spans="1:6">
      <c r="A83" s="19">
        <v>74</v>
      </c>
      <c r="B83" s="19">
        <v>1.3</v>
      </c>
      <c r="C83" s="19">
        <f t="shared" si="2"/>
        <v>8.6709999999999994</v>
      </c>
      <c r="D83" s="19">
        <v>174</v>
      </c>
      <c r="E83" s="19">
        <v>1.65</v>
      </c>
      <c r="F83" s="19">
        <f t="shared" si="3"/>
        <v>11.0055</v>
      </c>
    </row>
    <row r="84" spans="1:6">
      <c r="A84" s="19">
        <v>75</v>
      </c>
      <c r="B84" s="19">
        <v>1.8</v>
      </c>
      <c r="C84" s="19">
        <f t="shared" si="2"/>
        <v>12.006</v>
      </c>
      <c r="D84" s="19">
        <v>175</v>
      </c>
      <c r="E84" s="19">
        <v>2</v>
      </c>
      <c r="F84" s="19">
        <f t="shared" si="3"/>
        <v>13.34</v>
      </c>
    </row>
    <row r="85" spans="1:6">
      <c r="A85" s="19">
        <v>76</v>
      </c>
      <c r="B85" s="19">
        <v>1.85</v>
      </c>
      <c r="C85" s="19">
        <f t="shared" si="2"/>
        <v>12.339500000000001</v>
      </c>
      <c r="D85" s="19">
        <v>176</v>
      </c>
      <c r="E85" s="19">
        <v>1.1499999999999999</v>
      </c>
      <c r="F85" s="19">
        <f t="shared" si="3"/>
        <v>7.6704999999999997</v>
      </c>
    </row>
    <row r="86" spans="1:6">
      <c r="A86" s="19">
        <v>77</v>
      </c>
      <c r="B86" s="19">
        <v>1.2</v>
      </c>
      <c r="C86" s="19">
        <f t="shared" si="2"/>
        <v>8.0039999999999996</v>
      </c>
      <c r="D86" s="19">
        <v>177</v>
      </c>
      <c r="E86" s="19">
        <v>1.1499999999999999</v>
      </c>
      <c r="F86" s="19">
        <f t="shared" si="3"/>
        <v>7.6704999999999997</v>
      </c>
    </row>
    <row r="87" spans="1:6">
      <c r="A87" s="19">
        <v>78</v>
      </c>
      <c r="B87" s="19">
        <v>1.55</v>
      </c>
      <c r="C87" s="19">
        <f t="shared" si="2"/>
        <v>10.3385</v>
      </c>
      <c r="D87" s="19">
        <v>178</v>
      </c>
      <c r="E87" s="19">
        <v>1.1499999999999999</v>
      </c>
      <c r="F87" s="19">
        <f t="shared" si="3"/>
        <v>7.6704999999999997</v>
      </c>
    </row>
    <row r="88" spans="1:6">
      <c r="A88" s="19">
        <v>79</v>
      </c>
      <c r="B88" s="19">
        <v>1.3</v>
      </c>
      <c r="C88" s="19">
        <f t="shared" si="2"/>
        <v>8.6709999999999994</v>
      </c>
      <c r="D88" s="19">
        <v>179</v>
      </c>
      <c r="E88" s="19">
        <v>1.85</v>
      </c>
      <c r="F88" s="19">
        <f t="shared" si="3"/>
        <v>12.339500000000001</v>
      </c>
    </row>
    <row r="89" spans="1:6">
      <c r="A89" s="19">
        <v>80</v>
      </c>
      <c r="B89" s="19">
        <v>1.3</v>
      </c>
      <c r="C89" s="19">
        <f t="shared" si="2"/>
        <v>8.6709999999999994</v>
      </c>
      <c r="D89" s="19">
        <v>180</v>
      </c>
      <c r="E89" s="19">
        <v>1.1000000000000001</v>
      </c>
      <c r="F89" s="19">
        <f t="shared" si="3"/>
        <v>7.3370000000000006</v>
      </c>
    </row>
    <row r="90" spans="1:6">
      <c r="A90" s="19">
        <v>81</v>
      </c>
      <c r="B90" s="19">
        <v>2</v>
      </c>
      <c r="C90" s="19">
        <f t="shared" si="2"/>
        <v>13.34</v>
      </c>
      <c r="D90" s="19">
        <v>181</v>
      </c>
      <c r="E90" s="19">
        <v>1.4</v>
      </c>
      <c r="F90" s="19">
        <f t="shared" si="3"/>
        <v>9.3379999999999992</v>
      </c>
    </row>
    <row r="91" spans="1:6">
      <c r="A91" s="19">
        <v>82</v>
      </c>
      <c r="B91" s="19">
        <v>1.65</v>
      </c>
      <c r="C91" s="19">
        <f t="shared" si="2"/>
        <v>11.0055</v>
      </c>
      <c r="D91" s="19">
        <v>182</v>
      </c>
      <c r="E91" s="19">
        <v>1.35</v>
      </c>
      <c r="F91" s="19">
        <f t="shared" si="3"/>
        <v>9.0045000000000002</v>
      </c>
    </row>
    <row r="92" spans="1:6">
      <c r="A92" s="19">
        <v>83</v>
      </c>
      <c r="B92" s="19">
        <v>1.35</v>
      </c>
      <c r="C92" s="19">
        <f t="shared" si="2"/>
        <v>9.0045000000000002</v>
      </c>
      <c r="D92" s="19">
        <v>183</v>
      </c>
      <c r="E92" s="19">
        <v>1.1499999999999999</v>
      </c>
      <c r="F92" s="19">
        <f t="shared" si="3"/>
        <v>7.6704999999999997</v>
      </c>
    </row>
    <row r="93" spans="1:6">
      <c r="A93" s="19">
        <v>84</v>
      </c>
      <c r="B93" s="19">
        <v>1.5</v>
      </c>
      <c r="C93" s="19">
        <f t="shared" si="2"/>
        <v>10.004999999999999</v>
      </c>
      <c r="D93" s="19">
        <v>184</v>
      </c>
      <c r="E93" s="19">
        <v>1.2</v>
      </c>
      <c r="F93" s="19">
        <f t="shared" si="3"/>
        <v>8.0039999999999996</v>
      </c>
    </row>
    <row r="94" spans="1:6">
      <c r="A94" s="19">
        <v>85</v>
      </c>
      <c r="B94" s="19">
        <v>1.3</v>
      </c>
      <c r="C94" s="19">
        <f t="shared" si="2"/>
        <v>8.6709999999999994</v>
      </c>
      <c r="D94" s="19">
        <v>185</v>
      </c>
      <c r="E94" s="19">
        <v>1.75</v>
      </c>
      <c r="F94" s="19">
        <f t="shared" si="3"/>
        <v>11.672499999999999</v>
      </c>
    </row>
    <row r="95" spans="1:6">
      <c r="A95" s="19">
        <v>86</v>
      </c>
      <c r="B95" s="19">
        <v>1.6</v>
      </c>
      <c r="C95" s="19">
        <f t="shared" si="2"/>
        <v>10.672000000000001</v>
      </c>
      <c r="D95" s="19">
        <v>186</v>
      </c>
      <c r="E95" s="19">
        <v>1.4</v>
      </c>
      <c r="F95" s="19">
        <f t="shared" si="3"/>
        <v>9.3379999999999992</v>
      </c>
    </row>
    <row r="96" spans="1:6">
      <c r="A96" s="19">
        <v>87</v>
      </c>
      <c r="B96" s="19">
        <v>1.1499999999999999</v>
      </c>
      <c r="C96" s="19">
        <f t="shared" si="2"/>
        <v>7.6704999999999997</v>
      </c>
      <c r="D96" s="19">
        <v>187</v>
      </c>
      <c r="E96" s="19">
        <v>1</v>
      </c>
      <c r="F96" s="19">
        <f t="shared" si="3"/>
        <v>6.67</v>
      </c>
    </row>
    <row r="97" spans="1:6">
      <c r="A97" s="19">
        <v>88</v>
      </c>
      <c r="B97" s="19">
        <v>1.25</v>
      </c>
      <c r="C97" s="19">
        <f t="shared" si="2"/>
        <v>8.3375000000000004</v>
      </c>
      <c r="D97" s="19">
        <v>188</v>
      </c>
      <c r="E97" s="19">
        <v>1.25</v>
      </c>
      <c r="F97" s="19">
        <f t="shared" si="3"/>
        <v>8.3375000000000004</v>
      </c>
    </row>
    <row r="98" spans="1:6">
      <c r="A98" s="19">
        <v>89</v>
      </c>
      <c r="B98" s="19">
        <v>1.2</v>
      </c>
      <c r="C98" s="19">
        <f t="shared" si="2"/>
        <v>8.0039999999999996</v>
      </c>
      <c r="D98" s="19">
        <v>189</v>
      </c>
      <c r="E98" s="19">
        <v>1.1000000000000001</v>
      </c>
      <c r="F98" s="19">
        <f t="shared" si="3"/>
        <v>7.3370000000000006</v>
      </c>
    </row>
    <row r="99" spans="1:6">
      <c r="A99" s="19">
        <v>90</v>
      </c>
      <c r="B99" s="19">
        <v>1.25</v>
      </c>
      <c r="C99" s="19">
        <f t="shared" si="2"/>
        <v>8.3375000000000004</v>
      </c>
      <c r="D99" s="19">
        <v>190</v>
      </c>
      <c r="E99" s="19">
        <v>1.45</v>
      </c>
      <c r="F99" s="19">
        <f t="shared" si="3"/>
        <v>9.6715</v>
      </c>
    </row>
    <row r="100" spans="1:6">
      <c r="A100" s="19">
        <v>91</v>
      </c>
      <c r="B100" s="19">
        <v>1.05</v>
      </c>
      <c r="C100" s="19">
        <f t="shared" si="2"/>
        <v>7.0034999999999998</v>
      </c>
      <c r="D100" s="19">
        <v>191</v>
      </c>
      <c r="E100" s="19">
        <v>1</v>
      </c>
      <c r="F100" s="19">
        <f t="shared" si="3"/>
        <v>6.67</v>
      </c>
    </row>
    <row r="101" spans="1:6">
      <c r="A101" s="19">
        <v>92</v>
      </c>
      <c r="B101" s="19">
        <v>1.3</v>
      </c>
      <c r="C101" s="19">
        <f t="shared" si="2"/>
        <v>8.6709999999999994</v>
      </c>
      <c r="D101" s="19">
        <v>192</v>
      </c>
      <c r="E101" s="19">
        <v>1.65</v>
      </c>
      <c r="F101" s="19">
        <f t="shared" si="3"/>
        <v>11.0055</v>
      </c>
    </row>
    <row r="102" spans="1:6">
      <c r="A102" s="19">
        <v>93</v>
      </c>
      <c r="B102" s="19">
        <v>1.1499999999999999</v>
      </c>
      <c r="C102" s="19">
        <f t="shared" si="2"/>
        <v>7.6704999999999997</v>
      </c>
      <c r="D102" s="19">
        <v>193</v>
      </c>
      <c r="E102" s="19">
        <v>1.1499999999999999</v>
      </c>
      <c r="F102" s="19">
        <f t="shared" si="3"/>
        <v>7.6704999999999997</v>
      </c>
    </row>
    <row r="103" spans="1:6">
      <c r="A103" s="19">
        <v>94</v>
      </c>
      <c r="B103" s="19">
        <v>1.35</v>
      </c>
      <c r="C103" s="19">
        <f t="shared" si="2"/>
        <v>9.0045000000000002</v>
      </c>
      <c r="D103" s="19">
        <v>194</v>
      </c>
      <c r="E103" s="19">
        <v>1.6</v>
      </c>
      <c r="F103" s="19">
        <f t="shared" si="3"/>
        <v>10.672000000000001</v>
      </c>
    </row>
    <row r="104" spans="1:6">
      <c r="A104" s="19">
        <v>95</v>
      </c>
      <c r="B104" s="19">
        <v>1.05</v>
      </c>
      <c r="C104" s="19">
        <f t="shared" si="2"/>
        <v>7.0034999999999998</v>
      </c>
      <c r="D104" s="19">
        <v>195</v>
      </c>
      <c r="E104" s="19">
        <v>1.3</v>
      </c>
      <c r="F104" s="19">
        <f t="shared" si="3"/>
        <v>8.6709999999999994</v>
      </c>
    </row>
    <row r="105" spans="1:6">
      <c r="A105" s="19">
        <v>96</v>
      </c>
      <c r="B105" s="19">
        <v>1.3</v>
      </c>
      <c r="C105" s="19">
        <f t="shared" si="2"/>
        <v>8.6709999999999994</v>
      </c>
      <c r="D105" s="19">
        <v>196</v>
      </c>
      <c r="E105" s="19">
        <v>2</v>
      </c>
      <c r="F105" s="19">
        <f t="shared" si="3"/>
        <v>13.34</v>
      </c>
    </row>
    <row r="106" spans="1:6">
      <c r="A106" s="19">
        <v>97</v>
      </c>
      <c r="B106" s="19">
        <v>1.1000000000000001</v>
      </c>
      <c r="C106" s="19">
        <f>B106*6.67</f>
        <v>7.3370000000000006</v>
      </c>
      <c r="D106" s="19">
        <v>197</v>
      </c>
      <c r="E106" s="19">
        <v>1.6</v>
      </c>
      <c r="F106" s="19">
        <f t="shared" si="3"/>
        <v>10.672000000000001</v>
      </c>
    </row>
    <row r="107" spans="1:6">
      <c r="A107" s="19">
        <v>98</v>
      </c>
      <c r="B107" s="19">
        <v>1.2</v>
      </c>
      <c r="C107" s="19">
        <f t="shared" si="2"/>
        <v>8.0039999999999996</v>
      </c>
      <c r="D107" s="19">
        <v>198</v>
      </c>
      <c r="E107" s="19">
        <v>1.2</v>
      </c>
      <c r="F107" s="19">
        <f t="shared" si="3"/>
        <v>8.0039999999999996</v>
      </c>
    </row>
    <row r="108" spans="1:6">
      <c r="A108" s="19">
        <v>99</v>
      </c>
      <c r="B108" s="19">
        <v>1.1000000000000001</v>
      </c>
      <c r="C108" s="19">
        <f t="shared" si="2"/>
        <v>7.3370000000000006</v>
      </c>
      <c r="D108" s="19">
        <v>199</v>
      </c>
      <c r="E108" s="19">
        <v>2</v>
      </c>
      <c r="F108" s="19">
        <f t="shared" si="3"/>
        <v>13.34</v>
      </c>
    </row>
    <row r="109" spans="1:6">
      <c r="A109" s="19">
        <v>100</v>
      </c>
      <c r="B109" s="19">
        <v>1.35</v>
      </c>
      <c r="C109" s="19">
        <f t="shared" si="2"/>
        <v>9.0045000000000002</v>
      </c>
      <c r="D109" s="19">
        <v>200</v>
      </c>
      <c r="E109" s="19">
        <v>1.1499999999999999</v>
      </c>
      <c r="F109" s="19">
        <f t="shared" si="3"/>
        <v>7.6704999999999997</v>
      </c>
    </row>
    <row r="110" spans="1:6">
      <c r="B110" s="18"/>
      <c r="C110" s="18">
        <f>SUM(C10:C109)</f>
        <v>887.44350000000031</v>
      </c>
      <c r="F110" s="18">
        <f>SUM(F10:F109)</f>
        <v>862.09749999999985</v>
      </c>
    </row>
    <row r="111" spans="1:6">
      <c r="B111" s="18"/>
    </row>
  </sheetData>
  <mergeCells count="14">
    <mergeCell ref="I3:J4"/>
    <mergeCell ref="C4:D4"/>
    <mergeCell ref="E4:F4"/>
    <mergeCell ref="A5:B5"/>
    <mergeCell ref="C5:D5"/>
    <mergeCell ref="E5:F5"/>
    <mergeCell ref="G5:H5"/>
    <mergeCell ref="I5:J5"/>
    <mergeCell ref="A8:F8"/>
    <mergeCell ref="A1:J1"/>
    <mergeCell ref="A2:J2"/>
    <mergeCell ref="A3:B4"/>
    <mergeCell ref="C3:F3"/>
    <mergeCell ref="G3:H4"/>
  </mergeCells>
  <phoneticPr fontId="0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A7" sqref="A7:J7"/>
    </sheetView>
  </sheetViews>
  <sheetFormatPr defaultRowHeight="15"/>
  <sheetData>
    <row r="1" spans="1:16" ht="15.75" thickBot="1">
      <c r="A1" s="66" t="s">
        <v>187</v>
      </c>
      <c r="B1" s="66"/>
      <c r="C1" s="66"/>
      <c r="D1" s="66"/>
      <c r="E1" s="66"/>
      <c r="F1" s="66"/>
      <c r="G1" s="66"/>
      <c r="H1" s="66"/>
      <c r="I1" s="66"/>
      <c r="J1" s="66"/>
    </row>
    <row r="2" spans="1:16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  <c r="L2" s="1" t="s">
        <v>38</v>
      </c>
      <c r="M2" s="1">
        <v>17.5</v>
      </c>
      <c r="O2" t="s">
        <v>49</v>
      </c>
      <c r="P2" t="s">
        <v>50</v>
      </c>
    </row>
    <row r="3" spans="1:16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69</v>
      </c>
      <c r="O3">
        <f>B7/(B7+D7+F7+H7+J7)</f>
        <v>1.5015015015015015E-2</v>
      </c>
      <c r="P3">
        <f>O3*LN(O3)</f>
        <v>-6.3043612275470617E-2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13.5</v>
      </c>
      <c r="O4">
        <f>D7/(B7+D7+F7+H7+J7)</f>
        <v>4.004004004004004E-2</v>
      </c>
      <c r="P4">
        <f>O4*LN(O4)</f>
        <v>-0.12884385683822291</v>
      </c>
    </row>
    <row r="5" spans="1:16">
      <c r="A5" s="46">
        <v>3</v>
      </c>
      <c r="B5" s="46"/>
      <c r="C5" s="47">
        <v>8</v>
      </c>
      <c r="D5" s="47"/>
      <c r="E5" s="47">
        <v>107</v>
      </c>
      <c r="F5" s="47"/>
      <c r="G5" s="45">
        <v>3</v>
      </c>
      <c r="H5" s="45"/>
      <c r="I5" s="45">
        <v>79</v>
      </c>
      <c r="J5" s="45"/>
      <c r="L5" s="1" t="s">
        <v>35</v>
      </c>
      <c r="M5" s="1">
        <f>(C110+F110)/200</f>
        <v>8.1207249999999949</v>
      </c>
      <c r="O5">
        <f>F7/(B7+D7+F7+H7+J7)</f>
        <v>0.53553553553553557</v>
      </c>
      <c r="P5">
        <f>O5*LN(O5)</f>
        <v>-0.33443553252013269</v>
      </c>
    </row>
    <row r="6" spans="1:16" ht="15.75" thickBot="1">
      <c r="A6" s="21" t="s">
        <v>7</v>
      </c>
      <c r="B6" s="22" t="s">
        <v>8</v>
      </c>
      <c r="C6" s="23" t="s">
        <v>7</v>
      </c>
      <c r="D6" s="24" t="s">
        <v>8</v>
      </c>
      <c r="E6" s="22" t="s">
        <v>7</v>
      </c>
      <c r="F6" s="22" t="s">
        <v>8</v>
      </c>
      <c r="G6" s="22" t="s">
        <v>7</v>
      </c>
      <c r="H6" s="22" t="s">
        <v>8</v>
      </c>
      <c r="I6" s="22" t="s">
        <v>7</v>
      </c>
      <c r="J6" s="23" t="s">
        <v>8</v>
      </c>
      <c r="L6" s="1" t="s">
        <v>36</v>
      </c>
      <c r="M6" s="1">
        <v>1.96</v>
      </c>
      <c r="O6">
        <f>H7/(B7+D7+F7+H7+J7)</f>
        <v>1.5015015015015015E-2</v>
      </c>
      <c r="P6">
        <f>O6*LN(O6)</f>
        <v>-6.3043612275470617E-2</v>
      </c>
    </row>
    <row r="7" spans="1:16">
      <c r="A7" s="2">
        <f>300/200</f>
        <v>1.5</v>
      </c>
      <c r="B7" s="2">
        <f>1.5*7.1/100</f>
        <v>0.10649999999999998</v>
      </c>
      <c r="C7" s="2">
        <f>800/200</f>
        <v>4</v>
      </c>
      <c r="D7" s="2">
        <f>4*7.1/100</f>
        <v>0.28399999999999997</v>
      </c>
      <c r="E7" s="2">
        <f>10700/200</f>
        <v>53.5</v>
      </c>
      <c r="F7" s="2">
        <f>53.5*7.1/100</f>
        <v>3.7984999999999998</v>
      </c>
      <c r="G7" s="2">
        <f>1.5</f>
        <v>1.5</v>
      </c>
      <c r="H7" s="2">
        <f>1.5*7.1/100</f>
        <v>0.10649999999999998</v>
      </c>
      <c r="I7" s="2">
        <f>7900/200</f>
        <v>39.5</v>
      </c>
      <c r="J7" s="2">
        <f>39.4*7.1/100</f>
        <v>2.7973999999999997</v>
      </c>
      <c r="L7" s="1" t="s">
        <v>37</v>
      </c>
      <c r="M7" s="1">
        <v>13.92</v>
      </c>
      <c r="O7">
        <f>J7/(B7+D7+F7+H7+J7)</f>
        <v>0.39439439439439439</v>
      </c>
      <c r="P7">
        <f>O7*LN(O7)</f>
        <v>-0.36694607059473888</v>
      </c>
    </row>
    <row r="8" spans="1:16">
      <c r="A8" s="65" t="s">
        <v>9</v>
      </c>
      <c r="B8" s="65"/>
      <c r="C8" s="65"/>
      <c r="D8" s="65"/>
      <c r="E8" s="65"/>
      <c r="F8" s="65"/>
      <c r="L8" s="31" t="s">
        <v>41</v>
      </c>
      <c r="M8" s="1">
        <f>(F7*D7)/((J7+H7)*B7)</f>
        <v>3.4881825590872051</v>
      </c>
    </row>
    <row r="9" spans="1:16">
      <c r="A9" s="19" t="s">
        <v>173</v>
      </c>
      <c r="B9" s="19" t="s">
        <v>174</v>
      </c>
      <c r="C9" s="19" t="s">
        <v>175</v>
      </c>
      <c r="D9" s="19" t="s">
        <v>173</v>
      </c>
      <c r="E9" s="19" t="s">
        <v>174</v>
      </c>
      <c r="F9" s="19" t="s">
        <v>175</v>
      </c>
      <c r="L9" s="31" t="s">
        <v>42</v>
      </c>
      <c r="M9" s="1">
        <f xml:space="preserve"> (B7+D7+F7)/(H7+J7)</f>
        <v>1.4425427872860637</v>
      </c>
    </row>
    <row r="10" spans="1:16">
      <c r="A10" s="19">
        <v>1</v>
      </c>
      <c r="B10" s="19">
        <v>1.2</v>
      </c>
      <c r="C10" s="19">
        <f>B10*6.67</f>
        <v>8.0039999999999996</v>
      </c>
      <c r="D10" s="19">
        <v>101</v>
      </c>
      <c r="E10" s="19">
        <v>1.75</v>
      </c>
      <c r="F10" s="19">
        <f>E10*6.67</f>
        <v>11.672499999999999</v>
      </c>
      <c r="L10" s="31" t="s">
        <v>43</v>
      </c>
      <c r="M10" s="1">
        <f>J7/F7</f>
        <v>0.73644859813084107</v>
      </c>
    </row>
    <row r="11" spans="1:16">
      <c r="A11" s="19">
        <v>2</v>
      </c>
      <c r="B11" s="19">
        <v>1.5</v>
      </c>
      <c r="C11" s="19">
        <f t="shared" ref="C11:C74" si="0">B11*6.67</f>
        <v>10.004999999999999</v>
      </c>
      <c r="D11" s="19">
        <v>102</v>
      </c>
      <c r="E11" s="19">
        <v>1.1499999999999999</v>
      </c>
      <c r="F11" s="19">
        <f t="shared" ref="F11:F74" si="1">E11*6.67</f>
        <v>7.6704999999999997</v>
      </c>
      <c r="L11" s="31" t="s">
        <v>44</v>
      </c>
      <c r="M11" s="1">
        <f>(D7+F7)/J7</f>
        <v>1.4593908629441625</v>
      </c>
    </row>
    <row r="12" spans="1:16">
      <c r="A12" s="19">
        <v>3</v>
      </c>
      <c r="B12" s="19">
        <v>1.1000000000000001</v>
      </c>
      <c r="C12" s="19">
        <f t="shared" si="0"/>
        <v>7.3370000000000006</v>
      </c>
      <c r="D12" s="19">
        <v>103</v>
      </c>
      <c r="E12" s="19">
        <v>1.1499999999999999</v>
      </c>
      <c r="F12" s="19">
        <f t="shared" si="1"/>
        <v>7.6704999999999997</v>
      </c>
      <c r="L12" s="31" t="s">
        <v>45</v>
      </c>
      <c r="M12" s="1">
        <f>(D7+F7)/H7</f>
        <v>38.333333333333336</v>
      </c>
    </row>
    <row r="13" spans="1:16">
      <c r="A13" s="19">
        <v>4</v>
      </c>
      <c r="B13" s="19">
        <v>1.1000000000000001</v>
      </c>
      <c r="C13" s="19">
        <f t="shared" si="0"/>
        <v>7.3370000000000006</v>
      </c>
      <c r="D13" s="19">
        <v>104</v>
      </c>
      <c r="E13" s="19">
        <v>1.35</v>
      </c>
      <c r="F13" s="19">
        <f t="shared" si="1"/>
        <v>9.0045000000000002</v>
      </c>
      <c r="L13" s="31" t="s">
        <v>46</v>
      </c>
      <c r="M13" s="1">
        <f>J7/H7</f>
        <v>26.266666666666669</v>
      </c>
    </row>
    <row r="14" spans="1:16">
      <c r="A14" s="19">
        <v>5</v>
      </c>
      <c r="B14" s="19">
        <v>1.1000000000000001</v>
      </c>
      <c r="C14" s="19">
        <f t="shared" si="0"/>
        <v>7.3370000000000006</v>
      </c>
      <c r="D14" s="19">
        <v>105</v>
      </c>
      <c r="E14" s="19">
        <v>1.2</v>
      </c>
      <c r="F14" s="19">
        <f t="shared" si="1"/>
        <v>8.0039999999999996</v>
      </c>
      <c r="L14" s="31" t="s">
        <v>47</v>
      </c>
      <c r="M14" s="1">
        <f>J7/B7</f>
        <v>26.266666666666669</v>
      </c>
    </row>
    <row r="15" spans="1:16">
      <c r="A15" s="19">
        <v>6</v>
      </c>
      <c r="B15" s="19">
        <v>1.25</v>
      </c>
      <c r="C15" s="19">
        <f t="shared" si="0"/>
        <v>8.3375000000000004</v>
      </c>
      <c r="D15" s="19">
        <v>106</v>
      </c>
      <c r="E15" s="19">
        <v>1.2</v>
      </c>
      <c r="F15" s="19">
        <f t="shared" si="1"/>
        <v>8.0039999999999996</v>
      </c>
      <c r="L15" s="31" t="s">
        <v>48</v>
      </c>
      <c r="M15" s="1">
        <f>SUM(P3:P7)</f>
        <v>-0.95631268450403573</v>
      </c>
    </row>
    <row r="16" spans="1:16">
      <c r="A16" s="19">
        <v>7</v>
      </c>
      <c r="B16" s="19">
        <v>1.4</v>
      </c>
      <c r="C16" s="19">
        <f t="shared" si="0"/>
        <v>9.3379999999999992</v>
      </c>
      <c r="D16" s="19">
        <v>107</v>
      </c>
      <c r="E16" s="19">
        <v>1.3</v>
      </c>
      <c r="F16" s="19">
        <f t="shared" si="1"/>
        <v>8.6709999999999994</v>
      </c>
    </row>
    <row r="17" spans="1:6">
      <c r="A17" s="19">
        <v>8</v>
      </c>
      <c r="B17" s="19">
        <v>1.45</v>
      </c>
      <c r="C17" s="19">
        <f t="shared" si="0"/>
        <v>9.6715</v>
      </c>
      <c r="D17" s="19">
        <v>108</v>
      </c>
      <c r="E17" s="19">
        <v>1</v>
      </c>
      <c r="F17" s="19">
        <f t="shared" si="1"/>
        <v>6.67</v>
      </c>
    </row>
    <row r="18" spans="1:6">
      <c r="A18" s="19">
        <v>9</v>
      </c>
      <c r="B18" s="19">
        <v>1.1000000000000001</v>
      </c>
      <c r="C18" s="19">
        <f t="shared" si="0"/>
        <v>7.3370000000000006</v>
      </c>
      <c r="D18" s="19">
        <v>109</v>
      </c>
      <c r="E18" s="19">
        <v>1.05</v>
      </c>
      <c r="F18" s="19">
        <f t="shared" si="1"/>
        <v>7.0034999999999998</v>
      </c>
    </row>
    <row r="19" spans="1:6">
      <c r="A19" s="19">
        <v>10</v>
      </c>
      <c r="B19" s="19">
        <v>1.1000000000000001</v>
      </c>
      <c r="C19" s="19">
        <f t="shared" si="0"/>
        <v>7.3370000000000006</v>
      </c>
      <c r="D19" s="19">
        <v>110</v>
      </c>
      <c r="E19" s="19">
        <v>1.1000000000000001</v>
      </c>
      <c r="F19" s="19">
        <f t="shared" si="1"/>
        <v>7.3370000000000006</v>
      </c>
    </row>
    <row r="20" spans="1:6">
      <c r="A20" s="19">
        <v>11</v>
      </c>
      <c r="B20" s="19">
        <v>1.25</v>
      </c>
      <c r="C20" s="19">
        <f t="shared" si="0"/>
        <v>8.3375000000000004</v>
      </c>
      <c r="D20" s="19">
        <v>111</v>
      </c>
      <c r="E20" s="19">
        <v>1.1000000000000001</v>
      </c>
      <c r="F20" s="19">
        <f t="shared" si="1"/>
        <v>7.3370000000000006</v>
      </c>
    </row>
    <row r="21" spans="1:6">
      <c r="A21" s="19">
        <v>12</v>
      </c>
      <c r="B21" s="19">
        <v>1.05</v>
      </c>
      <c r="C21" s="19">
        <f t="shared" si="0"/>
        <v>7.0034999999999998</v>
      </c>
      <c r="D21" s="19">
        <v>112</v>
      </c>
      <c r="E21" s="19">
        <v>1.1000000000000001</v>
      </c>
      <c r="F21" s="19">
        <f t="shared" si="1"/>
        <v>7.3370000000000006</v>
      </c>
    </row>
    <row r="22" spans="1:6">
      <c r="A22" s="19">
        <v>13</v>
      </c>
      <c r="B22" s="19">
        <v>1.1000000000000001</v>
      </c>
      <c r="C22" s="19">
        <f t="shared" si="0"/>
        <v>7.3370000000000006</v>
      </c>
      <c r="D22" s="19">
        <v>113</v>
      </c>
      <c r="E22" s="19">
        <v>1.2</v>
      </c>
      <c r="F22" s="19">
        <f t="shared" si="1"/>
        <v>8.0039999999999996</v>
      </c>
    </row>
    <row r="23" spans="1:6">
      <c r="A23" s="19">
        <v>14</v>
      </c>
      <c r="B23" s="19">
        <v>1.1499999999999999</v>
      </c>
      <c r="C23" s="19">
        <f t="shared" si="0"/>
        <v>7.6704999999999997</v>
      </c>
      <c r="D23" s="19">
        <v>114</v>
      </c>
      <c r="E23" s="19">
        <v>1.1000000000000001</v>
      </c>
      <c r="F23" s="19">
        <f t="shared" si="1"/>
        <v>7.3370000000000006</v>
      </c>
    </row>
    <row r="24" spans="1:6">
      <c r="A24" s="19">
        <v>15</v>
      </c>
      <c r="B24" s="19">
        <v>1.3</v>
      </c>
      <c r="C24" s="19">
        <f t="shared" si="0"/>
        <v>8.6709999999999994</v>
      </c>
      <c r="D24" s="19">
        <v>115</v>
      </c>
      <c r="E24" s="19">
        <v>1.1000000000000001</v>
      </c>
      <c r="F24" s="19">
        <f t="shared" si="1"/>
        <v>7.3370000000000006</v>
      </c>
    </row>
    <row r="25" spans="1:6">
      <c r="A25" s="19">
        <v>16</v>
      </c>
      <c r="B25" s="19">
        <v>1.2</v>
      </c>
      <c r="C25" s="19">
        <f t="shared" si="0"/>
        <v>8.0039999999999996</v>
      </c>
      <c r="D25" s="19">
        <v>116</v>
      </c>
      <c r="E25" s="19">
        <v>1</v>
      </c>
      <c r="F25" s="19">
        <f t="shared" si="1"/>
        <v>6.67</v>
      </c>
    </row>
    <row r="26" spans="1:6">
      <c r="A26" s="19">
        <v>17</v>
      </c>
      <c r="B26" s="19">
        <v>1</v>
      </c>
      <c r="C26" s="19">
        <f t="shared" si="0"/>
        <v>6.67</v>
      </c>
      <c r="D26" s="19">
        <v>117</v>
      </c>
      <c r="E26" s="19">
        <v>1.1499999999999999</v>
      </c>
      <c r="F26" s="19">
        <f t="shared" si="1"/>
        <v>7.6704999999999997</v>
      </c>
    </row>
    <row r="27" spans="1:6">
      <c r="A27" s="19">
        <v>18</v>
      </c>
      <c r="B27" s="19">
        <v>1.7</v>
      </c>
      <c r="C27" s="19">
        <f t="shared" si="0"/>
        <v>11.339</v>
      </c>
      <c r="D27" s="19">
        <v>118</v>
      </c>
      <c r="E27" s="39">
        <v>1.1000000000000001</v>
      </c>
      <c r="F27" s="39">
        <f t="shared" si="1"/>
        <v>7.3370000000000006</v>
      </c>
    </row>
    <row r="28" spans="1:6">
      <c r="A28" s="19">
        <v>19</v>
      </c>
      <c r="B28" s="19">
        <v>1.1000000000000001</v>
      </c>
      <c r="C28" s="19">
        <f t="shared" si="0"/>
        <v>7.3370000000000006</v>
      </c>
      <c r="D28" s="19">
        <v>119</v>
      </c>
      <c r="E28" s="19">
        <v>1.05</v>
      </c>
      <c r="F28" s="19">
        <f t="shared" si="1"/>
        <v>7.0034999999999998</v>
      </c>
    </row>
    <row r="29" spans="1:6">
      <c r="A29" s="19">
        <v>20</v>
      </c>
      <c r="B29" s="19">
        <v>1.6</v>
      </c>
      <c r="C29" s="19">
        <f t="shared" si="0"/>
        <v>10.672000000000001</v>
      </c>
      <c r="D29" s="19">
        <v>120</v>
      </c>
      <c r="E29" s="19">
        <v>1</v>
      </c>
      <c r="F29" s="19">
        <f t="shared" si="1"/>
        <v>6.67</v>
      </c>
    </row>
    <row r="30" spans="1:6">
      <c r="A30" s="19">
        <v>21</v>
      </c>
      <c r="B30" s="19">
        <v>1</v>
      </c>
      <c r="C30" s="19">
        <f t="shared" si="0"/>
        <v>6.67</v>
      </c>
      <c r="D30" s="19">
        <v>121</v>
      </c>
      <c r="E30" s="19">
        <v>1.2</v>
      </c>
      <c r="F30" s="19">
        <f t="shared" si="1"/>
        <v>8.0039999999999996</v>
      </c>
    </row>
    <row r="31" spans="1:6">
      <c r="A31" s="19">
        <v>22</v>
      </c>
      <c r="B31" s="19">
        <v>1.1000000000000001</v>
      </c>
      <c r="C31" s="19">
        <f t="shared" si="0"/>
        <v>7.3370000000000006</v>
      </c>
      <c r="D31" s="19">
        <v>122</v>
      </c>
      <c r="E31" s="19">
        <v>1</v>
      </c>
      <c r="F31" s="19">
        <f t="shared" si="1"/>
        <v>6.67</v>
      </c>
    </row>
    <row r="32" spans="1:6">
      <c r="A32" s="19">
        <v>23</v>
      </c>
      <c r="B32" s="19">
        <v>1.35</v>
      </c>
      <c r="C32" s="19">
        <f t="shared" si="0"/>
        <v>9.0045000000000002</v>
      </c>
      <c r="D32" s="19">
        <v>123</v>
      </c>
      <c r="E32" s="19">
        <v>1.05</v>
      </c>
      <c r="F32" s="19">
        <f t="shared" si="1"/>
        <v>7.0034999999999998</v>
      </c>
    </row>
    <row r="33" spans="1:6">
      <c r="A33" s="19">
        <v>24</v>
      </c>
      <c r="B33" s="19">
        <v>1.1000000000000001</v>
      </c>
      <c r="C33" s="19">
        <f t="shared" si="0"/>
        <v>7.3370000000000006</v>
      </c>
      <c r="D33" s="19">
        <v>124</v>
      </c>
      <c r="E33" s="19">
        <v>1.1499999999999999</v>
      </c>
      <c r="F33" s="19">
        <f t="shared" si="1"/>
        <v>7.6704999999999997</v>
      </c>
    </row>
    <row r="34" spans="1:6">
      <c r="A34" s="19">
        <v>25</v>
      </c>
      <c r="B34" s="19">
        <v>1.1499999999999999</v>
      </c>
      <c r="C34" s="19">
        <f t="shared" si="0"/>
        <v>7.6704999999999997</v>
      </c>
      <c r="D34" s="19">
        <v>125</v>
      </c>
      <c r="E34" s="19">
        <v>1.8</v>
      </c>
      <c r="F34" s="19">
        <f t="shared" si="1"/>
        <v>12.006</v>
      </c>
    </row>
    <row r="35" spans="1:6">
      <c r="A35" s="19">
        <v>26</v>
      </c>
      <c r="B35" s="19">
        <v>1.05</v>
      </c>
      <c r="C35" s="19">
        <f t="shared" si="0"/>
        <v>7.0034999999999998</v>
      </c>
      <c r="D35" s="19">
        <v>126</v>
      </c>
      <c r="E35" s="19">
        <v>1.05</v>
      </c>
      <c r="F35" s="19">
        <f t="shared" si="1"/>
        <v>7.0034999999999998</v>
      </c>
    </row>
    <row r="36" spans="1:6">
      <c r="A36" s="19">
        <v>27</v>
      </c>
      <c r="B36" s="19">
        <v>1.1499999999999999</v>
      </c>
      <c r="C36" s="19">
        <f t="shared" si="0"/>
        <v>7.6704999999999997</v>
      </c>
      <c r="D36" s="19">
        <v>127</v>
      </c>
      <c r="E36" s="19">
        <v>1.2</v>
      </c>
      <c r="F36" s="19">
        <f t="shared" si="1"/>
        <v>8.0039999999999996</v>
      </c>
    </row>
    <row r="37" spans="1:6">
      <c r="A37" s="19">
        <v>28</v>
      </c>
      <c r="B37" s="19">
        <v>1</v>
      </c>
      <c r="C37" s="19">
        <f t="shared" si="0"/>
        <v>6.67</v>
      </c>
      <c r="D37" s="19">
        <v>128</v>
      </c>
      <c r="E37" s="19">
        <v>1.1000000000000001</v>
      </c>
      <c r="F37" s="19">
        <f t="shared" si="1"/>
        <v>7.3370000000000006</v>
      </c>
    </row>
    <row r="38" spans="1:6">
      <c r="A38" s="19">
        <v>29</v>
      </c>
      <c r="B38" s="19">
        <v>1</v>
      </c>
      <c r="C38" s="19">
        <f t="shared" si="0"/>
        <v>6.67</v>
      </c>
      <c r="D38" s="19">
        <v>129</v>
      </c>
      <c r="E38" s="19">
        <v>1.8</v>
      </c>
      <c r="F38" s="19">
        <f t="shared" si="1"/>
        <v>12.006</v>
      </c>
    </row>
    <row r="39" spans="1:6">
      <c r="A39" s="19">
        <v>30</v>
      </c>
      <c r="B39" s="19">
        <v>1.1499999999999999</v>
      </c>
      <c r="C39" s="19">
        <f t="shared" si="0"/>
        <v>7.6704999999999997</v>
      </c>
      <c r="D39" s="19">
        <v>130</v>
      </c>
      <c r="E39" s="19">
        <v>1.75</v>
      </c>
      <c r="F39" s="19">
        <f t="shared" si="1"/>
        <v>11.672499999999999</v>
      </c>
    </row>
    <row r="40" spans="1:6">
      <c r="A40" s="19">
        <v>31</v>
      </c>
      <c r="B40" s="19">
        <v>1</v>
      </c>
      <c r="C40" s="19">
        <f t="shared" si="0"/>
        <v>6.67</v>
      </c>
      <c r="D40" s="19">
        <v>131</v>
      </c>
      <c r="E40" s="19">
        <v>1.35</v>
      </c>
      <c r="F40" s="19">
        <f t="shared" si="1"/>
        <v>9.0045000000000002</v>
      </c>
    </row>
    <row r="41" spans="1:6">
      <c r="A41" s="19">
        <v>32</v>
      </c>
      <c r="B41" s="19">
        <v>1.2</v>
      </c>
      <c r="C41" s="19">
        <f t="shared" si="0"/>
        <v>8.0039999999999996</v>
      </c>
      <c r="D41" s="19">
        <v>132</v>
      </c>
      <c r="E41" s="19">
        <v>1</v>
      </c>
      <c r="F41" s="19">
        <f t="shared" si="1"/>
        <v>6.67</v>
      </c>
    </row>
    <row r="42" spans="1:6">
      <c r="A42" s="19">
        <v>33</v>
      </c>
      <c r="B42" s="19">
        <v>1</v>
      </c>
      <c r="C42" s="19">
        <f t="shared" si="0"/>
        <v>6.67</v>
      </c>
      <c r="D42" s="19">
        <v>133</v>
      </c>
      <c r="E42" s="19">
        <v>1.1499999999999999</v>
      </c>
      <c r="F42" s="19">
        <f t="shared" si="1"/>
        <v>7.6704999999999997</v>
      </c>
    </row>
    <row r="43" spans="1:6">
      <c r="A43" s="19">
        <v>34</v>
      </c>
      <c r="B43" s="19">
        <v>1.1000000000000001</v>
      </c>
      <c r="C43" s="19">
        <f t="shared" si="0"/>
        <v>7.3370000000000006</v>
      </c>
      <c r="D43" s="19">
        <v>134</v>
      </c>
      <c r="E43" s="19">
        <v>1.2</v>
      </c>
      <c r="F43" s="19">
        <f t="shared" si="1"/>
        <v>8.0039999999999996</v>
      </c>
    </row>
    <row r="44" spans="1:6">
      <c r="A44" s="19">
        <v>35</v>
      </c>
      <c r="B44" s="19">
        <v>1</v>
      </c>
      <c r="C44" s="19">
        <f t="shared" si="0"/>
        <v>6.67</v>
      </c>
      <c r="D44" s="19">
        <v>135</v>
      </c>
      <c r="E44" s="19">
        <v>1.35</v>
      </c>
      <c r="F44" s="19">
        <f t="shared" si="1"/>
        <v>9.0045000000000002</v>
      </c>
    </row>
    <row r="45" spans="1:6">
      <c r="A45" s="19">
        <v>36</v>
      </c>
      <c r="B45" s="19">
        <v>1.6</v>
      </c>
      <c r="C45" s="19">
        <f t="shared" si="0"/>
        <v>10.672000000000001</v>
      </c>
      <c r="D45" s="19">
        <v>136</v>
      </c>
      <c r="E45" s="19">
        <v>2</v>
      </c>
      <c r="F45" s="19">
        <f t="shared" si="1"/>
        <v>13.34</v>
      </c>
    </row>
    <row r="46" spans="1:6">
      <c r="A46" s="19">
        <v>37</v>
      </c>
      <c r="B46" s="19">
        <v>1</v>
      </c>
      <c r="C46" s="19">
        <f t="shared" si="0"/>
        <v>6.67</v>
      </c>
      <c r="D46" s="19">
        <v>137</v>
      </c>
      <c r="E46" s="19">
        <v>1.1000000000000001</v>
      </c>
      <c r="F46" s="19">
        <f t="shared" si="1"/>
        <v>7.3370000000000006</v>
      </c>
    </row>
    <row r="47" spans="1:6">
      <c r="A47" s="19">
        <v>38</v>
      </c>
      <c r="B47" s="19">
        <v>1</v>
      </c>
      <c r="C47" s="19">
        <f t="shared" si="0"/>
        <v>6.67</v>
      </c>
      <c r="D47" s="19">
        <v>138</v>
      </c>
      <c r="E47" s="19">
        <v>1.1499999999999999</v>
      </c>
      <c r="F47" s="19">
        <f t="shared" si="1"/>
        <v>7.6704999999999997</v>
      </c>
    </row>
    <row r="48" spans="1:6">
      <c r="A48" s="19">
        <v>39</v>
      </c>
      <c r="B48" s="19">
        <v>1.4</v>
      </c>
      <c r="C48" s="19">
        <f t="shared" si="0"/>
        <v>9.3379999999999992</v>
      </c>
      <c r="D48" s="19">
        <v>139</v>
      </c>
      <c r="E48" s="19">
        <v>1.25</v>
      </c>
      <c r="F48" s="19">
        <f t="shared" si="1"/>
        <v>8.3375000000000004</v>
      </c>
    </row>
    <row r="49" spans="1:6">
      <c r="A49" s="19">
        <v>40</v>
      </c>
      <c r="B49" s="19">
        <v>1</v>
      </c>
      <c r="C49" s="19">
        <f t="shared" si="0"/>
        <v>6.67</v>
      </c>
      <c r="D49" s="19">
        <v>140</v>
      </c>
      <c r="E49" s="19">
        <v>1.05</v>
      </c>
      <c r="F49" s="19">
        <f t="shared" si="1"/>
        <v>7.0034999999999998</v>
      </c>
    </row>
    <row r="50" spans="1:6">
      <c r="A50" s="19">
        <v>41</v>
      </c>
      <c r="B50" s="19">
        <v>1</v>
      </c>
      <c r="C50" s="19">
        <f t="shared" si="0"/>
        <v>6.67</v>
      </c>
      <c r="D50" s="19">
        <v>141</v>
      </c>
      <c r="E50" s="19">
        <v>1.3</v>
      </c>
      <c r="F50" s="19">
        <f t="shared" si="1"/>
        <v>8.6709999999999994</v>
      </c>
    </row>
    <row r="51" spans="1:6">
      <c r="A51" s="19">
        <v>42</v>
      </c>
      <c r="B51" s="19">
        <v>1.05</v>
      </c>
      <c r="C51" s="19">
        <f t="shared" si="0"/>
        <v>7.0034999999999998</v>
      </c>
      <c r="D51" s="19">
        <v>142</v>
      </c>
      <c r="E51" s="19">
        <v>1.55</v>
      </c>
      <c r="F51" s="19">
        <f t="shared" si="1"/>
        <v>10.3385</v>
      </c>
    </row>
    <row r="52" spans="1:6">
      <c r="A52" s="19">
        <v>43</v>
      </c>
      <c r="B52" s="19">
        <v>1.25</v>
      </c>
      <c r="C52" s="19">
        <f t="shared" si="0"/>
        <v>8.3375000000000004</v>
      </c>
      <c r="D52" s="19">
        <v>143</v>
      </c>
      <c r="E52" s="19">
        <v>1.35</v>
      </c>
      <c r="F52" s="19">
        <f t="shared" si="1"/>
        <v>9.0045000000000002</v>
      </c>
    </row>
    <row r="53" spans="1:6">
      <c r="A53" s="19">
        <v>44</v>
      </c>
      <c r="B53" s="19">
        <v>1.05</v>
      </c>
      <c r="C53" s="19">
        <f t="shared" si="0"/>
        <v>7.0034999999999998</v>
      </c>
      <c r="D53" s="19">
        <v>144</v>
      </c>
      <c r="E53" s="19">
        <v>2</v>
      </c>
      <c r="F53" s="19">
        <f t="shared" si="1"/>
        <v>13.34</v>
      </c>
    </row>
    <row r="54" spans="1:6">
      <c r="A54" s="19">
        <v>45</v>
      </c>
      <c r="B54" s="19">
        <v>1.3</v>
      </c>
      <c r="C54" s="19">
        <f t="shared" si="0"/>
        <v>8.6709999999999994</v>
      </c>
      <c r="D54" s="19">
        <v>145</v>
      </c>
      <c r="E54" s="19">
        <v>2</v>
      </c>
      <c r="F54" s="19">
        <f t="shared" si="1"/>
        <v>13.34</v>
      </c>
    </row>
    <row r="55" spans="1:6">
      <c r="A55" s="19">
        <v>46</v>
      </c>
      <c r="B55" s="19">
        <v>1.4</v>
      </c>
      <c r="C55" s="19">
        <f t="shared" si="0"/>
        <v>9.3379999999999992</v>
      </c>
      <c r="D55" s="19">
        <v>146</v>
      </c>
      <c r="E55" s="19">
        <v>1.85</v>
      </c>
      <c r="F55" s="19">
        <f t="shared" si="1"/>
        <v>12.339500000000001</v>
      </c>
    </row>
    <row r="56" spans="1:6">
      <c r="A56" s="19">
        <v>47</v>
      </c>
      <c r="B56" s="19">
        <v>1.2</v>
      </c>
      <c r="C56" s="19">
        <f t="shared" si="0"/>
        <v>8.0039999999999996</v>
      </c>
      <c r="D56" s="19">
        <v>147</v>
      </c>
      <c r="E56" s="19">
        <v>1.85</v>
      </c>
      <c r="F56" s="19">
        <f t="shared" si="1"/>
        <v>12.339500000000001</v>
      </c>
    </row>
    <row r="57" spans="1:6">
      <c r="A57" s="19">
        <v>48</v>
      </c>
      <c r="B57" s="19">
        <v>1.1000000000000001</v>
      </c>
      <c r="C57" s="19">
        <f t="shared" si="0"/>
        <v>7.3370000000000006</v>
      </c>
      <c r="D57" s="19">
        <v>148</v>
      </c>
      <c r="E57" s="19">
        <v>2</v>
      </c>
      <c r="F57" s="19">
        <f t="shared" si="1"/>
        <v>13.34</v>
      </c>
    </row>
    <row r="58" spans="1:6">
      <c r="A58" s="19">
        <v>49</v>
      </c>
      <c r="B58" s="19">
        <v>1.3</v>
      </c>
      <c r="C58" s="19">
        <f t="shared" si="0"/>
        <v>8.6709999999999994</v>
      </c>
      <c r="D58" s="19">
        <v>149</v>
      </c>
      <c r="E58" s="19">
        <v>1.1499999999999999</v>
      </c>
      <c r="F58" s="19">
        <f t="shared" si="1"/>
        <v>7.6704999999999997</v>
      </c>
    </row>
    <row r="59" spans="1:6">
      <c r="A59" s="19">
        <v>50</v>
      </c>
      <c r="B59" s="19">
        <v>1.55</v>
      </c>
      <c r="C59" s="19">
        <f t="shared" si="0"/>
        <v>10.3385</v>
      </c>
      <c r="D59" s="19">
        <v>150</v>
      </c>
      <c r="E59" s="19">
        <v>1.2</v>
      </c>
      <c r="F59" s="19">
        <f t="shared" si="1"/>
        <v>8.0039999999999996</v>
      </c>
    </row>
    <row r="60" spans="1:6">
      <c r="A60" s="19">
        <v>51</v>
      </c>
      <c r="B60" s="19">
        <v>1.35</v>
      </c>
      <c r="C60" s="19">
        <f t="shared" si="0"/>
        <v>9.0045000000000002</v>
      </c>
      <c r="D60" s="19">
        <v>151</v>
      </c>
      <c r="E60" s="19">
        <v>1.5</v>
      </c>
      <c r="F60" s="19">
        <f t="shared" si="1"/>
        <v>10.004999999999999</v>
      </c>
    </row>
    <row r="61" spans="1:6">
      <c r="A61" s="19">
        <v>52</v>
      </c>
      <c r="B61" s="19">
        <v>1.45</v>
      </c>
      <c r="C61" s="19">
        <f t="shared" si="0"/>
        <v>9.6715</v>
      </c>
      <c r="D61" s="19">
        <v>152</v>
      </c>
      <c r="E61" s="19">
        <v>1.1000000000000001</v>
      </c>
      <c r="F61" s="19">
        <f t="shared" si="1"/>
        <v>7.3370000000000006</v>
      </c>
    </row>
    <row r="62" spans="1:6">
      <c r="A62" s="19">
        <v>53</v>
      </c>
      <c r="B62" s="19">
        <v>1.25</v>
      </c>
      <c r="C62" s="19">
        <f t="shared" si="0"/>
        <v>8.3375000000000004</v>
      </c>
      <c r="D62" s="19">
        <v>153</v>
      </c>
      <c r="E62" s="19">
        <v>1.1000000000000001</v>
      </c>
      <c r="F62" s="19">
        <f t="shared" si="1"/>
        <v>7.3370000000000006</v>
      </c>
    </row>
    <row r="63" spans="1:6">
      <c r="A63" s="19">
        <v>54</v>
      </c>
      <c r="B63" s="19">
        <v>1.1499999999999999</v>
      </c>
      <c r="C63" s="19">
        <f t="shared" si="0"/>
        <v>7.6704999999999997</v>
      </c>
      <c r="D63" s="19">
        <v>154</v>
      </c>
      <c r="E63" s="19">
        <v>1.25</v>
      </c>
      <c r="F63" s="19">
        <f t="shared" si="1"/>
        <v>8.3375000000000004</v>
      </c>
    </row>
    <row r="64" spans="1:6">
      <c r="A64" s="19">
        <v>55</v>
      </c>
      <c r="B64" s="19">
        <v>1.3</v>
      </c>
      <c r="C64" s="19">
        <f t="shared" si="0"/>
        <v>8.6709999999999994</v>
      </c>
      <c r="D64" s="19">
        <v>155</v>
      </c>
      <c r="E64" s="19">
        <v>1.1000000000000001</v>
      </c>
      <c r="F64" s="19">
        <f t="shared" si="1"/>
        <v>7.3370000000000006</v>
      </c>
    </row>
    <row r="65" spans="1:6">
      <c r="A65" s="19">
        <v>56</v>
      </c>
      <c r="B65" s="19">
        <v>1.2</v>
      </c>
      <c r="C65" s="19">
        <f t="shared" si="0"/>
        <v>8.0039999999999996</v>
      </c>
      <c r="D65" s="19">
        <v>156</v>
      </c>
      <c r="E65" s="19">
        <v>1.1000000000000001</v>
      </c>
      <c r="F65" s="19">
        <f t="shared" si="1"/>
        <v>7.3370000000000006</v>
      </c>
    </row>
    <row r="66" spans="1:6">
      <c r="A66" s="19">
        <v>57</v>
      </c>
      <c r="B66" s="19">
        <v>1.05</v>
      </c>
      <c r="C66" s="19">
        <f t="shared" si="0"/>
        <v>7.0034999999999998</v>
      </c>
      <c r="D66" s="19">
        <v>157</v>
      </c>
      <c r="E66" s="19">
        <v>1.05</v>
      </c>
      <c r="F66" s="19">
        <f t="shared" si="1"/>
        <v>7.0034999999999998</v>
      </c>
    </row>
    <row r="67" spans="1:6">
      <c r="A67" s="19">
        <v>58</v>
      </c>
      <c r="B67" s="19">
        <v>1.3</v>
      </c>
      <c r="C67" s="19">
        <f t="shared" si="0"/>
        <v>8.6709999999999994</v>
      </c>
      <c r="D67" s="19">
        <v>158</v>
      </c>
      <c r="E67" s="19">
        <v>1.2</v>
      </c>
      <c r="F67" s="19">
        <f t="shared" si="1"/>
        <v>8.0039999999999996</v>
      </c>
    </row>
    <row r="68" spans="1:6">
      <c r="A68" s="19">
        <v>59</v>
      </c>
      <c r="B68" s="19">
        <v>1</v>
      </c>
      <c r="C68" s="19">
        <f t="shared" si="0"/>
        <v>6.67</v>
      </c>
      <c r="D68" s="19">
        <v>159</v>
      </c>
      <c r="E68" s="19">
        <v>1.1000000000000001</v>
      </c>
      <c r="F68" s="19">
        <f t="shared" si="1"/>
        <v>7.3370000000000006</v>
      </c>
    </row>
    <row r="69" spans="1:6">
      <c r="A69" s="19">
        <v>60</v>
      </c>
      <c r="B69" s="19">
        <v>1.2</v>
      </c>
      <c r="C69" s="19">
        <f t="shared" si="0"/>
        <v>8.0039999999999996</v>
      </c>
      <c r="D69" s="19">
        <v>160</v>
      </c>
      <c r="E69" s="19">
        <v>1.2</v>
      </c>
      <c r="F69" s="19">
        <f t="shared" si="1"/>
        <v>8.0039999999999996</v>
      </c>
    </row>
    <row r="70" spans="1:6">
      <c r="A70" s="19">
        <v>61</v>
      </c>
      <c r="B70" s="19">
        <v>1.1499999999999999</v>
      </c>
      <c r="C70" s="19">
        <f t="shared" si="0"/>
        <v>7.6704999999999997</v>
      </c>
      <c r="D70" s="19">
        <v>161</v>
      </c>
      <c r="E70" s="19">
        <v>1.1000000000000001</v>
      </c>
      <c r="F70" s="19">
        <f t="shared" si="1"/>
        <v>7.3370000000000006</v>
      </c>
    </row>
    <row r="71" spans="1:6">
      <c r="A71" s="19">
        <v>62</v>
      </c>
      <c r="B71" s="19">
        <v>1.25</v>
      </c>
      <c r="C71" s="19">
        <f t="shared" si="0"/>
        <v>8.3375000000000004</v>
      </c>
      <c r="D71" s="19">
        <v>162</v>
      </c>
      <c r="E71" s="19">
        <v>1.1000000000000001</v>
      </c>
      <c r="F71" s="19">
        <f t="shared" si="1"/>
        <v>7.3370000000000006</v>
      </c>
    </row>
    <row r="72" spans="1:6">
      <c r="A72" s="19">
        <v>63</v>
      </c>
      <c r="B72" s="19">
        <v>1</v>
      </c>
      <c r="C72" s="19">
        <f t="shared" si="0"/>
        <v>6.67</v>
      </c>
      <c r="D72" s="19">
        <v>163</v>
      </c>
      <c r="E72" s="19">
        <v>1.1000000000000001</v>
      </c>
      <c r="F72" s="19">
        <f t="shared" si="1"/>
        <v>7.3370000000000006</v>
      </c>
    </row>
    <row r="73" spans="1:6">
      <c r="A73" s="19">
        <v>64</v>
      </c>
      <c r="B73" s="19">
        <v>1.2</v>
      </c>
      <c r="C73" s="19">
        <f t="shared" si="0"/>
        <v>8.0039999999999996</v>
      </c>
      <c r="D73" s="19">
        <v>164</v>
      </c>
      <c r="E73" s="19">
        <v>1.2</v>
      </c>
      <c r="F73" s="19">
        <f t="shared" si="1"/>
        <v>8.0039999999999996</v>
      </c>
    </row>
    <row r="74" spans="1:6">
      <c r="A74" s="19">
        <v>65</v>
      </c>
      <c r="B74" s="19">
        <v>1</v>
      </c>
      <c r="C74" s="19">
        <f t="shared" si="0"/>
        <v>6.67</v>
      </c>
      <c r="D74" s="19">
        <v>165</v>
      </c>
      <c r="E74" s="19">
        <v>1.1000000000000001</v>
      </c>
      <c r="F74" s="19">
        <f t="shared" si="1"/>
        <v>7.3370000000000006</v>
      </c>
    </row>
    <row r="75" spans="1:6">
      <c r="A75" s="19">
        <v>66</v>
      </c>
      <c r="B75" s="19">
        <v>1.1000000000000001</v>
      </c>
      <c r="C75" s="19">
        <f t="shared" ref="C75:C109" si="2">B75*6.67</f>
        <v>7.3370000000000006</v>
      </c>
      <c r="D75" s="19">
        <v>166</v>
      </c>
      <c r="E75" s="19">
        <v>1.1000000000000001</v>
      </c>
      <c r="F75" s="19">
        <f t="shared" ref="F75:F109" si="3">E75*6.67</f>
        <v>7.3370000000000006</v>
      </c>
    </row>
    <row r="76" spans="1:6">
      <c r="A76" s="19">
        <v>67</v>
      </c>
      <c r="B76" s="19">
        <v>1</v>
      </c>
      <c r="C76" s="19">
        <f t="shared" si="2"/>
        <v>6.67</v>
      </c>
      <c r="D76" s="19">
        <v>167</v>
      </c>
      <c r="E76" s="19">
        <v>1.1000000000000001</v>
      </c>
      <c r="F76" s="19">
        <f t="shared" si="3"/>
        <v>7.3370000000000006</v>
      </c>
    </row>
    <row r="77" spans="1:6">
      <c r="A77" s="19">
        <v>68</v>
      </c>
      <c r="B77" s="19">
        <v>1.1000000000000001</v>
      </c>
      <c r="C77" s="19">
        <f t="shared" si="2"/>
        <v>7.3370000000000006</v>
      </c>
      <c r="D77" s="19">
        <v>168</v>
      </c>
      <c r="E77" s="19">
        <v>1</v>
      </c>
      <c r="F77" s="19">
        <f t="shared" si="3"/>
        <v>6.67</v>
      </c>
    </row>
    <row r="78" spans="1:6">
      <c r="A78" s="19">
        <v>69</v>
      </c>
      <c r="B78" s="19">
        <v>1.1000000000000001</v>
      </c>
      <c r="C78" s="19">
        <f t="shared" si="2"/>
        <v>7.3370000000000006</v>
      </c>
      <c r="D78" s="19">
        <v>169</v>
      </c>
      <c r="E78" s="19">
        <v>1</v>
      </c>
      <c r="F78" s="19">
        <f t="shared" si="3"/>
        <v>6.67</v>
      </c>
    </row>
    <row r="79" spans="1:6">
      <c r="A79" s="19">
        <v>70</v>
      </c>
      <c r="B79" s="19">
        <v>1</v>
      </c>
      <c r="C79" s="19">
        <f t="shared" si="2"/>
        <v>6.67</v>
      </c>
      <c r="D79" s="19">
        <v>170</v>
      </c>
      <c r="E79" s="19">
        <v>1.1499999999999999</v>
      </c>
      <c r="F79" s="19">
        <f t="shared" si="3"/>
        <v>7.6704999999999997</v>
      </c>
    </row>
    <row r="80" spans="1:6">
      <c r="A80" s="19">
        <v>71</v>
      </c>
      <c r="B80" s="19">
        <v>1.2</v>
      </c>
      <c r="C80" s="19">
        <f t="shared" si="2"/>
        <v>8.0039999999999996</v>
      </c>
      <c r="D80" s="19">
        <v>171</v>
      </c>
      <c r="E80" s="19">
        <v>1</v>
      </c>
      <c r="F80" s="19">
        <f t="shared" si="3"/>
        <v>6.67</v>
      </c>
    </row>
    <row r="81" spans="1:6">
      <c r="A81" s="19">
        <v>72</v>
      </c>
      <c r="B81" s="19">
        <v>1.05</v>
      </c>
      <c r="C81" s="19">
        <f t="shared" si="2"/>
        <v>7.0034999999999998</v>
      </c>
      <c r="D81" s="19">
        <v>172</v>
      </c>
      <c r="E81" s="19">
        <v>1.05</v>
      </c>
      <c r="F81" s="19">
        <f t="shared" si="3"/>
        <v>7.0034999999999998</v>
      </c>
    </row>
    <row r="82" spans="1:6">
      <c r="A82" s="19">
        <v>73</v>
      </c>
      <c r="B82" s="19">
        <v>1.55</v>
      </c>
      <c r="C82" s="19">
        <f t="shared" si="2"/>
        <v>10.3385</v>
      </c>
      <c r="D82" s="19">
        <v>173</v>
      </c>
      <c r="E82" s="19">
        <v>1.1499999999999999</v>
      </c>
      <c r="F82" s="19">
        <f t="shared" si="3"/>
        <v>7.6704999999999997</v>
      </c>
    </row>
    <row r="83" spans="1:6">
      <c r="A83" s="19">
        <v>74</v>
      </c>
      <c r="B83" s="19">
        <v>1.6</v>
      </c>
      <c r="C83" s="19">
        <f t="shared" si="2"/>
        <v>10.672000000000001</v>
      </c>
      <c r="D83" s="19">
        <v>174</v>
      </c>
      <c r="E83" s="19">
        <v>1.1000000000000001</v>
      </c>
      <c r="F83" s="19">
        <f t="shared" si="3"/>
        <v>7.3370000000000006</v>
      </c>
    </row>
    <row r="84" spans="1:6">
      <c r="A84" s="19">
        <v>75</v>
      </c>
      <c r="B84" s="19">
        <v>0.95</v>
      </c>
      <c r="C84" s="19">
        <f t="shared" si="2"/>
        <v>6.3365</v>
      </c>
      <c r="D84" s="19">
        <v>175</v>
      </c>
      <c r="E84" s="19">
        <v>1.1499999999999999</v>
      </c>
      <c r="F84" s="19">
        <f t="shared" si="3"/>
        <v>7.6704999999999997</v>
      </c>
    </row>
    <row r="85" spans="1:6">
      <c r="A85" s="19">
        <v>76</v>
      </c>
      <c r="B85" s="19">
        <v>1.05</v>
      </c>
      <c r="C85" s="19">
        <f t="shared" si="2"/>
        <v>7.0034999999999998</v>
      </c>
      <c r="D85" s="19">
        <v>176</v>
      </c>
      <c r="E85" s="19">
        <v>1.05</v>
      </c>
      <c r="F85" s="19">
        <f t="shared" si="3"/>
        <v>7.0034999999999998</v>
      </c>
    </row>
    <row r="86" spans="1:6">
      <c r="A86" s="19">
        <v>77</v>
      </c>
      <c r="B86" s="19">
        <v>1.1499999999999999</v>
      </c>
      <c r="C86" s="19">
        <f t="shared" si="2"/>
        <v>7.6704999999999997</v>
      </c>
      <c r="D86" s="19">
        <v>177</v>
      </c>
      <c r="E86" s="19">
        <v>1.05</v>
      </c>
      <c r="F86" s="19">
        <f t="shared" si="3"/>
        <v>7.0034999999999998</v>
      </c>
    </row>
    <row r="87" spans="1:6">
      <c r="A87" s="19">
        <v>78</v>
      </c>
      <c r="B87" s="19">
        <v>1.35</v>
      </c>
      <c r="C87" s="19">
        <f t="shared" si="2"/>
        <v>9.0045000000000002</v>
      </c>
      <c r="D87" s="19">
        <v>178</v>
      </c>
      <c r="E87" s="19">
        <v>1.5</v>
      </c>
      <c r="F87" s="19">
        <f t="shared" si="3"/>
        <v>10.004999999999999</v>
      </c>
    </row>
    <row r="88" spans="1:6">
      <c r="A88" s="19">
        <v>79</v>
      </c>
      <c r="B88" s="19">
        <v>1.55</v>
      </c>
      <c r="C88" s="19">
        <f t="shared" si="2"/>
        <v>10.3385</v>
      </c>
      <c r="D88" s="19">
        <v>179</v>
      </c>
      <c r="E88" s="19">
        <v>1.05</v>
      </c>
      <c r="F88" s="19">
        <f t="shared" si="3"/>
        <v>7.0034999999999998</v>
      </c>
    </row>
    <row r="89" spans="1:6">
      <c r="A89" s="19">
        <v>80</v>
      </c>
      <c r="B89" s="19">
        <v>1</v>
      </c>
      <c r="C89" s="19">
        <f t="shared" si="2"/>
        <v>6.67</v>
      </c>
      <c r="D89" s="19">
        <v>180</v>
      </c>
      <c r="E89" s="19">
        <v>1.1000000000000001</v>
      </c>
      <c r="F89" s="19">
        <f t="shared" si="3"/>
        <v>7.3370000000000006</v>
      </c>
    </row>
    <row r="90" spans="1:6">
      <c r="A90" s="19">
        <v>81</v>
      </c>
      <c r="B90" s="19">
        <v>1.1499999999999999</v>
      </c>
      <c r="C90" s="19">
        <f t="shared" si="2"/>
        <v>7.6704999999999997</v>
      </c>
      <c r="D90" s="19">
        <v>181</v>
      </c>
      <c r="E90" s="19">
        <v>1</v>
      </c>
      <c r="F90" s="19">
        <f t="shared" si="3"/>
        <v>6.67</v>
      </c>
    </row>
    <row r="91" spans="1:6">
      <c r="A91" s="19">
        <v>82</v>
      </c>
      <c r="B91" s="19">
        <v>1.7</v>
      </c>
      <c r="C91" s="19">
        <f t="shared" si="2"/>
        <v>11.339</v>
      </c>
      <c r="D91" s="19">
        <v>182</v>
      </c>
      <c r="E91" s="19">
        <v>1</v>
      </c>
      <c r="F91" s="19">
        <f t="shared" si="3"/>
        <v>6.67</v>
      </c>
    </row>
    <row r="92" spans="1:6">
      <c r="A92" s="19">
        <v>83</v>
      </c>
      <c r="B92" s="19">
        <v>1.05</v>
      </c>
      <c r="C92" s="19">
        <f t="shared" si="2"/>
        <v>7.0034999999999998</v>
      </c>
      <c r="D92" s="19">
        <v>183</v>
      </c>
      <c r="E92" s="19">
        <v>1.2</v>
      </c>
      <c r="F92" s="19">
        <f t="shared" si="3"/>
        <v>8.0039999999999996</v>
      </c>
    </row>
    <row r="93" spans="1:6">
      <c r="A93" s="19">
        <v>84</v>
      </c>
      <c r="B93" s="19">
        <v>1</v>
      </c>
      <c r="C93" s="19">
        <f t="shared" si="2"/>
        <v>6.67</v>
      </c>
      <c r="D93" s="19">
        <v>184</v>
      </c>
      <c r="E93" s="19">
        <v>1.1000000000000001</v>
      </c>
      <c r="F93" s="19">
        <f t="shared" si="3"/>
        <v>7.3370000000000006</v>
      </c>
    </row>
    <row r="94" spans="1:6">
      <c r="A94" s="19">
        <v>85</v>
      </c>
      <c r="B94" s="19">
        <v>1.1000000000000001</v>
      </c>
      <c r="C94" s="19">
        <f t="shared" si="2"/>
        <v>7.3370000000000006</v>
      </c>
      <c r="D94" s="19">
        <v>185</v>
      </c>
      <c r="E94" s="19">
        <v>1.1000000000000001</v>
      </c>
      <c r="F94" s="19">
        <f t="shared" si="3"/>
        <v>7.3370000000000006</v>
      </c>
    </row>
    <row r="95" spans="1:6">
      <c r="A95" s="19">
        <v>86</v>
      </c>
      <c r="B95" s="19">
        <v>1.35</v>
      </c>
      <c r="C95" s="19">
        <f t="shared" si="2"/>
        <v>9.0045000000000002</v>
      </c>
      <c r="D95" s="19">
        <v>186</v>
      </c>
      <c r="E95" s="19">
        <v>1</v>
      </c>
      <c r="F95" s="19">
        <f t="shared" si="3"/>
        <v>6.67</v>
      </c>
    </row>
    <row r="96" spans="1:6">
      <c r="A96" s="19">
        <v>87</v>
      </c>
      <c r="B96" s="19">
        <v>1.3</v>
      </c>
      <c r="C96" s="19">
        <f t="shared" si="2"/>
        <v>8.6709999999999994</v>
      </c>
      <c r="D96" s="19">
        <v>187</v>
      </c>
      <c r="E96" s="19">
        <v>1</v>
      </c>
      <c r="F96" s="19">
        <f t="shared" si="3"/>
        <v>6.67</v>
      </c>
    </row>
    <row r="97" spans="1:6">
      <c r="A97" s="19">
        <v>88</v>
      </c>
      <c r="B97" s="19">
        <v>1.2</v>
      </c>
      <c r="C97" s="19">
        <f t="shared" si="2"/>
        <v>8.0039999999999996</v>
      </c>
      <c r="D97" s="19">
        <v>188</v>
      </c>
      <c r="E97" s="19">
        <v>1.7</v>
      </c>
      <c r="F97" s="19">
        <f t="shared" si="3"/>
        <v>11.339</v>
      </c>
    </row>
    <row r="98" spans="1:6">
      <c r="A98" s="19">
        <v>89</v>
      </c>
      <c r="B98" s="19">
        <v>1</v>
      </c>
      <c r="C98" s="19">
        <f t="shared" si="2"/>
        <v>6.67</v>
      </c>
      <c r="D98" s="19">
        <v>189</v>
      </c>
      <c r="E98" s="19">
        <v>1.1000000000000001</v>
      </c>
      <c r="F98" s="19">
        <f t="shared" si="3"/>
        <v>7.3370000000000006</v>
      </c>
    </row>
    <row r="99" spans="1:6">
      <c r="A99" s="19">
        <v>90</v>
      </c>
      <c r="B99" s="19">
        <v>1</v>
      </c>
      <c r="C99" s="19">
        <f t="shared" si="2"/>
        <v>6.67</v>
      </c>
      <c r="D99" s="19">
        <v>190</v>
      </c>
      <c r="E99" s="19">
        <v>1.1499999999999999</v>
      </c>
      <c r="F99" s="19">
        <f t="shared" si="3"/>
        <v>7.6704999999999997</v>
      </c>
    </row>
    <row r="100" spans="1:6">
      <c r="A100" s="19">
        <v>91</v>
      </c>
      <c r="B100" s="19">
        <v>1.7</v>
      </c>
      <c r="C100" s="19">
        <f t="shared" si="2"/>
        <v>11.339</v>
      </c>
      <c r="D100" s="19">
        <v>191</v>
      </c>
      <c r="E100" s="19">
        <v>1.3</v>
      </c>
      <c r="F100" s="19">
        <f t="shared" si="3"/>
        <v>8.6709999999999994</v>
      </c>
    </row>
    <row r="101" spans="1:6">
      <c r="A101" s="19">
        <v>92</v>
      </c>
      <c r="B101" s="19">
        <v>1</v>
      </c>
      <c r="C101" s="19">
        <f t="shared" si="2"/>
        <v>6.67</v>
      </c>
      <c r="D101" s="19">
        <v>192</v>
      </c>
      <c r="E101" s="19">
        <v>1</v>
      </c>
      <c r="F101" s="19">
        <f t="shared" si="3"/>
        <v>6.67</v>
      </c>
    </row>
    <row r="102" spans="1:6">
      <c r="A102" s="19">
        <v>93</v>
      </c>
      <c r="B102" s="19">
        <v>1.3</v>
      </c>
      <c r="C102" s="19">
        <f t="shared" si="2"/>
        <v>8.6709999999999994</v>
      </c>
      <c r="D102" s="19">
        <v>193</v>
      </c>
      <c r="E102" s="19">
        <v>1.4</v>
      </c>
      <c r="F102" s="19">
        <f t="shared" si="3"/>
        <v>9.3379999999999992</v>
      </c>
    </row>
    <row r="103" spans="1:6">
      <c r="A103" s="19">
        <v>94</v>
      </c>
      <c r="B103" s="19">
        <v>1.25</v>
      </c>
      <c r="C103" s="19">
        <f t="shared" si="2"/>
        <v>8.3375000000000004</v>
      </c>
      <c r="D103" s="19">
        <v>194</v>
      </c>
      <c r="E103" s="19">
        <v>1.1499999999999999</v>
      </c>
      <c r="F103" s="19">
        <f t="shared" si="3"/>
        <v>7.6704999999999997</v>
      </c>
    </row>
    <row r="104" spans="1:6">
      <c r="A104" s="19">
        <v>95</v>
      </c>
      <c r="B104" s="19">
        <v>1.1000000000000001</v>
      </c>
      <c r="C104" s="19">
        <f t="shared" si="2"/>
        <v>7.3370000000000006</v>
      </c>
      <c r="D104" s="19">
        <v>195</v>
      </c>
      <c r="E104" s="19">
        <v>1.25</v>
      </c>
      <c r="F104" s="19">
        <f t="shared" si="3"/>
        <v>8.3375000000000004</v>
      </c>
    </row>
    <row r="105" spans="1:6">
      <c r="A105" s="19">
        <v>96</v>
      </c>
      <c r="B105" s="19">
        <v>1.25</v>
      </c>
      <c r="C105" s="19">
        <f t="shared" si="2"/>
        <v>8.3375000000000004</v>
      </c>
      <c r="D105" s="19">
        <v>196</v>
      </c>
      <c r="E105" s="19">
        <v>1.2</v>
      </c>
      <c r="F105" s="19">
        <f t="shared" si="3"/>
        <v>8.0039999999999996</v>
      </c>
    </row>
    <row r="106" spans="1:6">
      <c r="A106" s="19">
        <v>97</v>
      </c>
      <c r="B106" s="19">
        <v>1.4</v>
      </c>
      <c r="C106" s="19">
        <f>B106*6.67</f>
        <v>9.3379999999999992</v>
      </c>
      <c r="D106" s="19">
        <v>197</v>
      </c>
      <c r="E106" s="19">
        <v>1.35</v>
      </c>
      <c r="F106" s="19">
        <f t="shared" si="3"/>
        <v>9.0045000000000002</v>
      </c>
    </row>
    <row r="107" spans="1:6">
      <c r="A107" s="19">
        <v>98</v>
      </c>
      <c r="B107" s="19">
        <v>1.1499999999999999</v>
      </c>
      <c r="C107" s="19">
        <f t="shared" si="2"/>
        <v>7.6704999999999997</v>
      </c>
      <c r="D107" s="19">
        <v>198</v>
      </c>
      <c r="E107" s="19">
        <v>1.55</v>
      </c>
      <c r="F107" s="19">
        <f t="shared" si="3"/>
        <v>10.3385</v>
      </c>
    </row>
    <row r="108" spans="1:6">
      <c r="A108" s="19">
        <v>99</v>
      </c>
      <c r="B108" s="19">
        <v>2</v>
      </c>
      <c r="C108" s="19">
        <f t="shared" si="2"/>
        <v>13.34</v>
      </c>
      <c r="D108" s="19">
        <v>199</v>
      </c>
      <c r="E108" s="19">
        <v>1.1499999999999999</v>
      </c>
      <c r="F108" s="19">
        <f t="shared" si="3"/>
        <v>7.6704999999999997</v>
      </c>
    </row>
    <row r="109" spans="1:6">
      <c r="A109" s="19">
        <v>100</v>
      </c>
      <c r="B109" s="19">
        <v>1.85</v>
      </c>
      <c r="C109" s="19">
        <f t="shared" si="2"/>
        <v>12.339500000000001</v>
      </c>
      <c r="D109" s="19">
        <v>200</v>
      </c>
      <c r="E109" s="19">
        <v>1.1000000000000001</v>
      </c>
      <c r="F109" s="19">
        <f t="shared" si="3"/>
        <v>7.3370000000000006</v>
      </c>
    </row>
    <row r="110" spans="1:6">
      <c r="B110" s="18"/>
      <c r="C110" s="18">
        <f>SUM(C10:C109)</f>
        <v>805.4024999999998</v>
      </c>
      <c r="F110" s="18">
        <f>SUM(F10:F109)</f>
        <v>818.74249999999915</v>
      </c>
    </row>
  </sheetData>
  <mergeCells count="14">
    <mergeCell ref="I3:J4"/>
    <mergeCell ref="C4:D4"/>
    <mergeCell ref="E4:F4"/>
    <mergeCell ref="A5:B5"/>
    <mergeCell ref="C5:D5"/>
    <mergeCell ref="E5:F5"/>
    <mergeCell ref="G5:H5"/>
    <mergeCell ref="I5:J5"/>
    <mergeCell ref="A8:F8"/>
    <mergeCell ref="A1:J1"/>
    <mergeCell ref="A2:J2"/>
    <mergeCell ref="A3:B4"/>
    <mergeCell ref="C3:F3"/>
    <mergeCell ref="G3:H4"/>
  </mergeCells>
  <phoneticPr fontId="0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A7" sqref="A7:J7"/>
    </sheetView>
  </sheetViews>
  <sheetFormatPr defaultRowHeight="15"/>
  <sheetData>
    <row r="1" spans="1:16" ht="15.75" thickBot="1">
      <c r="A1" s="66" t="s">
        <v>186</v>
      </c>
      <c r="B1" s="66"/>
      <c r="C1" s="66"/>
      <c r="D1" s="66"/>
      <c r="E1" s="66"/>
      <c r="F1" s="66"/>
      <c r="G1" s="66"/>
      <c r="H1" s="66"/>
      <c r="I1" s="66"/>
      <c r="J1" s="66"/>
    </row>
    <row r="2" spans="1:16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  <c r="L2" s="1" t="s">
        <v>38</v>
      </c>
      <c r="M2" s="1">
        <v>0.5</v>
      </c>
      <c r="O2" t="s">
        <v>49</v>
      </c>
      <c r="P2" t="s">
        <v>50</v>
      </c>
    </row>
    <row r="3" spans="1:16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31.5</v>
      </c>
      <c r="O3">
        <f>B7/(B7+D7+F7+H7+J7)</f>
        <v>2.5062656641604009E-3</v>
      </c>
      <c r="P3">
        <f>O3*LN(O3)</f>
        <v>-1.500992836313249E-2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68</v>
      </c>
      <c r="O4">
        <f>D7/(B7+D7+F7+H7+J7)</f>
        <v>4.5112781954887222E-2</v>
      </c>
      <c r="P4">
        <f>O4*LN(O4)</f>
        <v>-0.13978599965385108</v>
      </c>
    </row>
    <row r="5" spans="1:16">
      <c r="A5" s="46">
        <v>1</v>
      </c>
      <c r="B5" s="46"/>
      <c r="C5" s="47">
        <v>9</v>
      </c>
      <c r="D5" s="47"/>
      <c r="E5" s="47">
        <v>112</v>
      </c>
      <c r="F5" s="47"/>
      <c r="G5" s="45">
        <v>11</v>
      </c>
      <c r="H5" s="45"/>
      <c r="I5" s="45">
        <v>67</v>
      </c>
      <c r="J5" s="45"/>
      <c r="L5" s="1" t="s">
        <v>35</v>
      </c>
      <c r="M5" s="1">
        <f>(C110+F110)/200</f>
        <v>10.922125000000001</v>
      </c>
      <c r="O5">
        <f>F7/(B7+D7+F7+H7+J7)</f>
        <v>0.56140350877192979</v>
      </c>
      <c r="P5">
        <f>O5*LN(O5)</f>
        <v>-0.32410687159849744</v>
      </c>
    </row>
    <row r="6" spans="1:16" ht="15.75" thickBot="1">
      <c r="A6" s="21" t="s">
        <v>7</v>
      </c>
      <c r="B6" s="22" t="s">
        <v>8</v>
      </c>
      <c r="C6" s="23" t="s">
        <v>7</v>
      </c>
      <c r="D6" s="24" t="s">
        <v>8</v>
      </c>
      <c r="E6" s="22" t="s">
        <v>7</v>
      </c>
      <c r="F6" s="22" t="s">
        <v>8</v>
      </c>
      <c r="G6" s="22" t="s">
        <v>7</v>
      </c>
      <c r="H6" s="22" t="s">
        <v>8</v>
      </c>
      <c r="I6" s="22" t="s">
        <v>7</v>
      </c>
      <c r="J6" s="23" t="s">
        <v>8</v>
      </c>
      <c r="L6" s="1" t="s">
        <v>36</v>
      </c>
      <c r="M6" s="1">
        <v>2.67</v>
      </c>
      <c r="O6">
        <f>H7/(B7+D7+F7+H7+J7)</f>
        <v>5.5137844611528819E-2</v>
      </c>
      <c r="P6">
        <f>O6*LN(O6)</f>
        <v>-0.15978500550800512</v>
      </c>
    </row>
    <row r="7" spans="1:16">
      <c r="A7" s="2">
        <v>0.5</v>
      </c>
      <c r="B7" s="2">
        <f>0.5*7.5/200</f>
        <v>1.8749999999999999E-2</v>
      </c>
      <c r="C7" s="2">
        <f>900/200</f>
        <v>4.5</v>
      </c>
      <c r="D7" s="2">
        <f>4.5*7.5/100</f>
        <v>0.33750000000000002</v>
      </c>
      <c r="E7" s="2">
        <f>11200/200</f>
        <v>56</v>
      </c>
      <c r="F7" s="2">
        <f>56*7.5/100</f>
        <v>4.2</v>
      </c>
      <c r="G7" s="2">
        <f>1100/200</f>
        <v>5.5</v>
      </c>
      <c r="H7" s="2">
        <f>5.5*7.5/100</f>
        <v>0.41249999999999998</v>
      </c>
      <c r="I7" s="2">
        <f>67*100/200</f>
        <v>33.5</v>
      </c>
      <c r="J7" s="2">
        <f>33.5*7.5/100</f>
        <v>2.5125000000000002</v>
      </c>
      <c r="L7" s="1" t="s">
        <v>37</v>
      </c>
      <c r="M7" s="1">
        <v>20.024999999999999</v>
      </c>
      <c r="O7">
        <f>J7/(B7+D7+F7+H7+J7)</f>
        <v>0.33583959899749377</v>
      </c>
      <c r="P7">
        <f>O7*LN(O7)</f>
        <v>-0.3664418462902746</v>
      </c>
    </row>
    <row r="8" spans="1:16">
      <c r="A8" s="65" t="s">
        <v>9</v>
      </c>
      <c r="B8" s="65"/>
      <c r="C8" s="65"/>
      <c r="D8" s="65"/>
      <c r="E8" s="65"/>
      <c r="F8" s="65"/>
      <c r="L8" s="31" t="s">
        <v>41</v>
      </c>
      <c r="M8" s="1">
        <f>(F7*D7)/((J7+H7)*B7)</f>
        <v>25.846153846153847</v>
      </c>
    </row>
    <row r="9" spans="1:16">
      <c r="A9" s="19" t="s">
        <v>173</v>
      </c>
      <c r="B9" s="19" t="s">
        <v>174</v>
      </c>
      <c r="C9" s="19" t="s">
        <v>175</v>
      </c>
      <c r="D9" s="19" t="s">
        <v>173</v>
      </c>
      <c r="E9" s="19" t="s">
        <v>174</v>
      </c>
      <c r="F9" s="19" t="s">
        <v>175</v>
      </c>
      <c r="L9" s="31" t="s">
        <v>42</v>
      </c>
      <c r="M9" s="1">
        <f xml:space="preserve"> (B7+D7+F7)/(H7+J7)</f>
        <v>1.5576923076923077</v>
      </c>
    </row>
    <row r="10" spans="1:16">
      <c r="A10" s="19">
        <v>1</v>
      </c>
      <c r="B10" s="19">
        <v>2</v>
      </c>
      <c r="C10" s="19">
        <f>B10*6.67</f>
        <v>13.34</v>
      </c>
      <c r="D10" s="19">
        <v>101</v>
      </c>
      <c r="E10" s="19">
        <v>1.35</v>
      </c>
      <c r="F10" s="19">
        <f>E10*6.67</f>
        <v>9.0045000000000002</v>
      </c>
      <c r="L10" s="31" t="s">
        <v>43</v>
      </c>
      <c r="M10" s="1">
        <f>J7/F7</f>
        <v>0.5982142857142857</v>
      </c>
    </row>
    <row r="11" spans="1:16">
      <c r="A11" s="19">
        <v>2</v>
      </c>
      <c r="B11" s="19">
        <v>1.6</v>
      </c>
      <c r="C11" s="19">
        <f t="shared" ref="C11:C74" si="0">B11*6.67</f>
        <v>10.672000000000001</v>
      </c>
      <c r="D11" s="19">
        <v>102</v>
      </c>
      <c r="E11" s="19">
        <v>1.5</v>
      </c>
      <c r="F11" s="19">
        <f t="shared" ref="F11:F74" si="1">E11*6.67</f>
        <v>10.004999999999999</v>
      </c>
      <c r="L11" s="31" t="s">
        <v>44</v>
      </c>
      <c r="M11" s="1">
        <f>(D7+F7)/J7</f>
        <v>1.8059701492537314</v>
      </c>
    </row>
    <row r="12" spans="1:16">
      <c r="A12" s="19">
        <v>3</v>
      </c>
      <c r="B12" s="19">
        <v>1.5</v>
      </c>
      <c r="C12" s="19">
        <f t="shared" si="0"/>
        <v>10.004999999999999</v>
      </c>
      <c r="D12" s="19">
        <v>103</v>
      </c>
      <c r="E12" s="19">
        <v>2</v>
      </c>
      <c r="F12" s="19">
        <f t="shared" si="1"/>
        <v>13.34</v>
      </c>
      <c r="L12" s="31" t="s">
        <v>45</v>
      </c>
      <c r="M12" s="1">
        <f>(D7+F7)/H7</f>
        <v>11.000000000000002</v>
      </c>
    </row>
    <row r="13" spans="1:16">
      <c r="A13" s="19">
        <v>4</v>
      </c>
      <c r="B13" s="19">
        <v>1.65</v>
      </c>
      <c r="C13" s="19">
        <f t="shared" si="0"/>
        <v>11.0055</v>
      </c>
      <c r="D13" s="19">
        <v>104</v>
      </c>
      <c r="E13" s="19">
        <v>1.5</v>
      </c>
      <c r="F13" s="19">
        <f t="shared" si="1"/>
        <v>10.004999999999999</v>
      </c>
      <c r="L13" s="31" t="s">
        <v>46</v>
      </c>
      <c r="M13" s="1">
        <f>J7/H7</f>
        <v>6.0909090909090917</v>
      </c>
    </row>
    <row r="14" spans="1:16">
      <c r="A14" s="19">
        <v>5</v>
      </c>
      <c r="B14" s="19">
        <v>2</v>
      </c>
      <c r="C14" s="19">
        <f t="shared" si="0"/>
        <v>13.34</v>
      </c>
      <c r="D14" s="19">
        <v>105</v>
      </c>
      <c r="E14" s="19">
        <v>1.35</v>
      </c>
      <c r="F14" s="19">
        <f t="shared" si="1"/>
        <v>9.0045000000000002</v>
      </c>
      <c r="L14" s="31" t="s">
        <v>47</v>
      </c>
      <c r="M14" s="1">
        <f>J7/B7</f>
        <v>134.00000000000003</v>
      </c>
    </row>
    <row r="15" spans="1:16">
      <c r="A15" s="19">
        <v>6</v>
      </c>
      <c r="B15" s="19">
        <v>1.7</v>
      </c>
      <c r="C15" s="19">
        <f t="shared" si="0"/>
        <v>11.339</v>
      </c>
      <c r="D15" s="19">
        <v>106</v>
      </c>
      <c r="E15" s="19">
        <v>1.7</v>
      </c>
      <c r="F15" s="19">
        <f t="shared" si="1"/>
        <v>11.339</v>
      </c>
      <c r="L15" s="31" t="s">
        <v>48</v>
      </c>
      <c r="M15" s="1">
        <f>SUM(P3:P7)</f>
        <v>-1.0051296514137606</v>
      </c>
    </row>
    <row r="16" spans="1:16">
      <c r="A16" s="19">
        <v>7</v>
      </c>
      <c r="B16" s="19">
        <v>1.85</v>
      </c>
      <c r="C16" s="19">
        <f t="shared" si="0"/>
        <v>12.339500000000001</v>
      </c>
      <c r="D16" s="19">
        <v>107</v>
      </c>
      <c r="E16" s="19">
        <v>1.45</v>
      </c>
      <c r="F16" s="19">
        <f t="shared" si="1"/>
        <v>9.6715</v>
      </c>
    </row>
    <row r="17" spans="1:6">
      <c r="A17" s="19">
        <v>8</v>
      </c>
      <c r="B17" s="19">
        <v>2</v>
      </c>
      <c r="C17" s="19">
        <f t="shared" si="0"/>
        <v>13.34</v>
      </c>
      <c r="D17" s="19">
        <v>108</v>
      </c>
      <c r="E17" s="19">
        <v>2</v>
      </c>
      <c r="F17" s="19">
        <f t="shared" si="1"/>
        <v>13.34</v>
      </c>
    </row>
    <row r="18" spans="1:6">
      <c r="A18" s="19">
        <v>9</v>
      </c>
      <c r="B18" s="19">
        <v>1.55</v>
      </c>
      <c r="C18" s="19">
        <f t="shared" si="0"/>
        <v>10.3385</v>
      </c>
      <c r="D18" s="19">
        <v>109</v>
      </c>
      <c r="E18" s="19">
        <v>1.65</v>
      </c>
      <c r="F18" s="19">
        <f t="shared" si="1"/>
        <v>11.0055</v>
      </c>
    </row>
    <row r="19" spans="1:6">
      <c r="A19" s="19">
        <v>10</v>
      </c>
      <c r="B19" s="19">
        <v>1.75</v>
      </c>
      <c r="C19" s="19">
        <f t="shared" si="0"/>
        <v>11.672499999999999</v>
      </c>
      <c r="D19" s="19">
        <v>110</v>
      </c>
      <c r="E19" s="19">
        <v>1.45</v>
      </c>
      <c r="F19" s="19">
        <f t="shared" si="1"/>
        <v>9.6715</v>
      </c>
    </row>
    <row r="20" spans="1:6">
      <c r="A20" s="19">
        <v>11</v>
      </c>
      <c r="B20" s="19">
        <v>2</v>
      </c>
      <c r="C20" s="19">
        <f t="shared" si="0"/>
        <v>13.34</v>
      </c>
      <c r="D20" s="19">
        <v>111</v>
      </c>
      <c r="E20" s="19">
        <v>2</v>
      </c>
      <c r="F20" s="19">
        <f t="shared" si="1"/>
        <v>13.34</v>
      </c>
    </row>
    <row r="21" spans="1:6">
      <c r="A21" s="19">
        <v>12</v>
      </c>
      <c r="B21" s="19">
        <v>1.55</v>
      </c>
      <c r="C21" s="19">
        <f t="shared" si="0"/>
        <v>10.3385</v>
      </c>
      <c r="D21" s="19">
        <v>112</v>
      </c>
      <c r="E21" s="19">
        <v>1.3</v>
      </c>
      <c r="F21" s="19">
        <f t="shared" si="1"/>
        <v>8.6709999999999994</v>
      </c>
    </row>
    <row r="22" spans="1:6">
      <c r="A22" s="19">
        <v>13</v>
      </c>
      <c r="B22" s="19">
        <v>1.8</v>
      </c>
      <c r="C22" s="19">
        <f t="shared" si="0"/>
        <v>12.006</v>
      </c>
      <c r="D22" s="19">
        <v>113</v>
      </c>
      <c r="E22" s="19">
        <v>2</v>
      </c>
      <c r="F22" s="19">
        <f t="shared" si="1"/>
        <v>13.34</v>
      </c>
    </row>
    <row r="23" spans="1:6">
      <c r="A23" s="19">
        <v>14</v>
      </c>
      <c r="B23" s="19">
        <v>2</v>
      </c>
      <c r="C23" s="19">
        <f t="shared" si="0"/>
        <v>13.34</v>
      </c>
      <c r="D23" s="19">
        <v>114</v>
      </c>
      <c r="E23" s="19">
        <v>1.95</v>
      </c>
      <c r="F23" s="19">
        <f t="shared" si="1"/>
        <v>13.006499999999999</v>
      </c>
    </row>
    <row r="24" spans="1:6">
      <c r="A24" s="19">
        <v>15</v>
      </c>
      <c r="B24" s="19">
        <v>2</v>
      </c>
      <c r="C24" s="19">
        <f t="shared" si="0"/>
        <v>13.34</v>
      </c>
      <c r="D24" s="19">
        <v>115</v>
      </c>
      <c r="E24" s="19">
        <v>1.65</v>
      </c>
      <c r="F24" s="19">
        <f t="shared" si="1"/>
        <v>11.0055</v>
      </c>
    </row>
    <row r="25" spans="1:6">
      <c r="A25" s="19">
        <v>16</v>
      </c>
      <c r="B25" s="19">
        <v>1.75</v>
      </c>
      <c r="C25" s="19">
        <f t="shared" si="0"/>
        <v>11.672499999999999</v>
      </c>
      <c r="D25" s="19">
        <v>116</v>
      </c>
      <c r="E25" s="19">
        <v>1.85</v>
      </c>
      <c r="F25" s="19">
        <f t="shared" si="1"/>
        <v>12.339500000000001</v>
      </c>
    </row>
    <row r="26" spans="1:6">
      <c r="A26" s="19">
        <v>17</v>
      </c>
      <c r="B26" s="19">
        <v>1.65</v>
      </c>
      <c r="C26" s="19">
        <f t="shared" si="0"/>
        <v>11.0055</v>
      </c>
      <c r="D26" s="19">
        <v>117</v>
      </c>
      <c r="E26" s="19">
        <v>1.7</v>
      </c>
      <c r="F26" s="19">
        <f t="shared" si="1"/>
        <v>11.339</v>
      </c>
    </row>
    <row r="27" spans="1:6">
      <c r="A27" s="19">
        <v>18</v>
      </c>
      <c r="B27" s="19">
        <v>1.95</v>
      </c>
      <c r="C27" s="19">
        <f t="shared" si="0"/>
        <v>13.006499999999999</v>
      </c>
      <c r="D27" s="19">
        <v>118</v>
      </c>
      <c r="E27" s="39">
        <v>1.9</v>
      </c>
      <c r="F27" s="39">
        <f t="shared" si="1"/>
        <v>12.673</v>
      </c>
    </row>
    <row r="28" spans="1:6">
      <c r="A28" s="19">
        <v>19</v>
      </c>
      <c r="B28" s="19">
        <v>1.5</v>
      </c>
      <c r="C28" s="19">
        <f t="shared" si="0"/>
        <v>10.004999999999999</v>
      </c>
      <c r="D28" s="19">
        <v>119</v>
      </c>
      <c r="E28" s="19">
        <v>1.6</v>
      </c>
      <c r="F28" s="19">
        <f t="shared" si="1"/>
        <v>10.672000000000001</v>
      </c>
    </row>
    <row r="29" spans="1:6">
      <c r="A29" s="19">
        <v>20</v>
      </c>
      <c r="B29" s="19">
        <v>1.7</v>
      </c>
      <c r="C29" s="19">
        <f t="shared" si="0"/>
        <v>11.339</v>
      </c>
      <c r="D29" s="19">
        <v>120</v>
      </c>
      <c r="E29" s="19">
        <v>2</v>
      </c>
      <c r="F29" s="19">
        <f t="shared" si="1"/>
        <v>13.34</v>
      </c>
    </row>
    <row r="30" spans="1:6">
      <c r="A30" s="19">
        <v>21</v>
      </c>
      <c r="B30" s="19">
        <v>1.55</v>
      </c>
      <c r="C30" s="19">
        <f t="shared" si="0"/>
        <v>10.3385</v>
      </c>
      <c r="D30" s="19">
        <v>121</v>
      </c>
      <c r="E30" s="19">
        <v>1.55</v>
      </c>
      <c r="F30" s="19">
        <f t="shared" si="1"/>
        <v>10.3385</v>
      </c>
    </row>
    <row r="31" spans="1:6">
      <c r="A31" s="19">
        <v>22</v>
      </c>
      <c r="B31" s="19">
        <v>1.75</v>
      </c>
      <c r="C31" s="19">
        <f t="shared" si="0"/>
        <v>11.672499999999999</v>
      </c>
      <c r="D31" s="19">
        <v>122</v>
      </c>
      <c r="E31" s="19">
        <v>2</v>
      </c>
      <c r="F31" s="19">
        <f t="shared" si="1"/>
        <v>13.34</v>
      </c>
    </row>
    <row r="32" spans="1:6">
      <c r="A32" s="19">
        <v>23</v>
      </c>
      <c r="B32" s="19">
        <v>1.4</v>
      </c>
      <c r="C32" s="19">
        <f t="shared" si="0"/>
        <v>9.3379999999999992</v>
      </c>
      <c r="D32" s="19">
        <v>123</v>
      </c>
      <c r="E32" s="19">
        <v>1.3</v>
      </c>
      <c r="F32" s="19">
        <f t="shared" si="1"/>
        <v>8.6709999999999994</v>
      </c>
    </row>
    <row r="33" spans="1:6">
      <c r="A33" s="19">
        <v>24</v>
      </c>
      <c r="B33" s="19">
        <v>1.8</v>
      </c>
      <c r="C33" s="19">
        <f t="shared" si="0"/>
        <v>12.006</v>
      </c>
      <c r="D33" s="19">
        <v>124</v>
      </c>
      <c r="E33" s="19">
        <v>1.5</v>
      </c>
      <c r="F33" s="19">
        <f t="shared" si="1"/>
        <v>10.004999999999999</v>
      </c>
    </row>
    <row r="34" spans="1:6">
      <c r="A34" s="19">
        <v>25</v>
      </c>
      <c r="B34" s="19">
        <v>2</v>
      </c>
      <c r="C34" s="19">
        <f t="shared" si="0"/>
        <v>13.34</v>
      </c>
      <c r="D34" s="19">
        <v>125</v>
      </c>
      <c r="E34" s="19">
        <v>1.9</v>
      </c>
      <c r="F34" s="19">
        <f t="shared" si="1"/>
        <v>12.673</v>
      </c>
    </row>
    <row r="35" spans="1:6">
      <c r="A35" s="19">
        <v>26</v>
      </c>
      <c r="B35" s="19">
        <v>2</v>
      </c>
      <c r="C35" s="19">
        <f t="shared" si="0"/>
        <v>13.34</v>
      </c>
      <c r="D35" s="19">
        <v>126</v>
      </c>
      <c r="E35" s="19">
        <v>1.1000000000000001</v>
      </c>
      <c r="F35" s="19">
        <f t="shared" si="1"/>
        <v>7.3370000000000006</v>
      </c>
    </row>
    <row r="36" spans="1:6">
      <c r="A36" s="19">
        <v>27</v>
      </c>
      <c r="B36" s="19">
        <v>1.75</v>
      </c>
      <c r="C36" s="19">
        <f t="shared" si="0"/>
        <v>11.672499999999999</v>
      </c>
      <c r="D36" s="19">
        <v>127</v>
      </c>
      <c r="E36" s="19">
        <v>1.1000000000000001</v>
      </c>
      <c r="F36" s="19">
        <f t="shared" si="1"/>
        <v>7.3370000000000006</v>
      </c>
    </row>
    <row r="37" spans="1:6">
      <c r="A37" s="19">
        <v>28</v>
      </c>
      <c r="B37" s="19">
        <v>2</v>
      </c>
      <c r="C37" s="19">
        <f t="shared" si="0"/>
        <v>13.34</v>
      </c>
      <c r="D37" s="19">
        <v>128</v>
      </c>
      <c r="E37" s="19">
        <v>1.2</v>
      </c>
      <c r="F37" s="19">
        <f t="shared" si="1"/>
        <v>8.0039999999999996</v>
      </c>
    </row>
    <row r="38" spans="1:6">
      <c r="A38" s="19">
        <v>29</v>
      </c>
      <c r="B38" s="19">
        <v>1.6</v>
      </c>
      <c r="C38" s="19">
        <f t="shared" si="0"/>
        <v>10.672000000000001</v>
      </c>
      <c r="D38" s="19">
        <v>129</v>
      </c>
      <c r="E38" s="19">
        <v>1.3</v>
      </c>
      <c r="F38" s="19">
        <f t="shared" si="1"/>
        <v>8.6709999999999994</v>
      </c>
    </row>
    <row r="39" spans="1:6">
      <c r="A39" s="19">
        <v>30</v>
      </c>
      <c r="B39" s="19">
        <v>1.55</v>
      </c>
      <c r="C39" s="19">
        <f t="shared" si="0"/>
        <v>10.3385</v>
      </c>
      <c r="D39" s="19">
        <v>130</v>
      </c>
      <c r="E39" s="19">
        <v>2.2999999999999998</v>
      </c>
      <c r="F39" s="19">
        <f t="shared" si="1"/>
        <v>15.340999999999999</v>
      </c>
    </row>
    <row r="40" spans="1:6">
      <c r="A40" s="19">
        <v>31</v>
      </c>
      <c r="B40" s="19">
        <v>1.4</v>
      </c>
      <c r="C40" s="19">
        <f t="shared" si="0"/>
        <v>9.3379999999999992</v>
      </c>
      <c r="D40" s="19">
        <v>131</v>
      </c>
      <c r="E40" s="19">
        <v>1.7</v>
      </c>
      <c r="F40" s="19">
        <f t="shared" si="1"/>
        <v>11.339</v>
      </c>
    </row>
    <row r="41" spans="1:6">
      <c r="A41" s="19">
        <v>32</v>
      </c>
      <c r="B41" s="19">
        <v>1.4</v>
      </c>
      <c r="C41" s="19">
        <f t="shared" si="0"/>
        <v>9.3379999999999992</v>
      </c>
      <c r="D41" s="19">
        <v>132</v>
      </c>
      <c r="E41" s="19">
        <v>1.65</v>
      </c>
      <c r="F41" s="19">
        <f t="shared" si="1"/>
        <v>11.0055</v>
      </c>
    </row>
    <row r="42" spans="1:6">
      <c r="A42" s="19">
        <v>33</v>
      </c>
      <c r="B42" s="19">
        <v>1.75</v>
      </c>
      <c r="C42" s="19">
        <f t="shared" si="0"/>
        <v>11.672499999999999</v>
      </c>
      <c r="D42" s="19">
        <v>133</v>
      </c>
      <c r="E42" s="19">
        <v>1.85</v>
      </c>
      <c r="F42" s="19">
        <f t="shared" si="1"/>
        <v>12.339500000000001</v>
      </c>
    </row>
    <row r="43" spans="1:6">
      <c r="A43" s="19">
        <v>34</v>
      </c>
      <c r="B43" s="19">
        <v>1.5</v>
      </c>
      <c r="C43" s="19">
        <f t="shared" si="0"/>
        <v>10.004999999999999</v>
      </c>
      <c r="D43" s="19">
        <v>134</v>
      </c>
      <c r="E43" s="19">
        <v>1.55</v>
      </c>
      <c r="F43" s="19">
        <f t="shared" si="1"/>
        <v>10.3385</v>
      </c>
    </row>
    <row r="44" spans="1:6">
      <c r="A44" s="19">
        <v>35</v>
      </c>
      <c r="B44" s="19">
        <v>1.75</v>
      </c>
      <c r="C44" s="19">
        <f t="shared" si="0"/>
        <v>11.672499999999999</v>
      </c>
      <c r="D44" s="19">
        <v>135</v>
      </c>
      <c r="E44" s="19">
        <v>1.75</v>
      </c>
      <c r="F44" s="19">
        <f t="shared" si="1"/>
        <v>11.672499999999999</v>
      </c>
    </row>
    <row r="45" spans="1:6">
      <c r="A45" s="19">
        <v>36</v>
      </c>
      <c r="B45" s="19">
        <v>2</v>
      </c>
      <c r="C45" s="19">
        <f t="shared" si="0"/>
        <v>13.34</v>
      </c>
      <c r="D45" s="19">
        <v>136</v>
      </c>
      <c r="E45" s="19">
        <v>1.5</v>
      </c>
      <c r="F45" s="19">
        <f t="shared" si="1"/>
        <v>10.004999999999999</v>
      </c>
    </row>
    <row r="46" spans="1:6">
      <c r="A46" s="19">
        <v>37</v>
      </c>
      <c r="B46" s="19">
        <v>1.9</v>
      </c>
      <c r="C46" s="19">
        <f t="shared" si="0"/>
        <v>12.673</v>
      </c>
      <c r="D46" s="19">
        <v>137</v>
      </c>
      <c r="E46" s="19">
        <v>1.5</v>
      </c>
      <c r="F46" s="19">
        <f t="shared" si="1"/>
        <v>10.004999999999999</v>
      </c>
    </row>
    <row r="47" spans="1:6">
      <c r="A47" s="19">
        <v>38</v>
      </c>
      <c r="B47" s="19">
        <v>2</v>
      </c>
      <c r="C47" s="19">
        <f t="shared" si="0"/>
        <v>13.34</v>
      </c>
      <c r="D47" s="19">
        <v>138</v>
      </c>
      <c r="E47" s="19">
        <v>1.4</v>
      </c>
      <c r="F47" s="19">
        <f t="shared" si="1"/>
        <v>9.3379999999999992</v>
      </c>
    </row>
    <row r="48" spans="1:6">
      <c r="A48" s="19">
        <v>39</v>
      </c>
      <c r="B48" s="19">
        <v>2.15</v>
      </c>
      <c r="C48" s="19">
        <f t="shared" si="0"/>
        <v>14.340499999999999</v>
      </c>
      <c r="D48" s="19">
        <v>139</v>
      </c>
      <c r="E48" s="19">
        <v>1.4</v>
      </c>
      <c r="F48" s="19">
        <f t="shared" si="1"/>
        <v>9.3379999999999992</v>
      </c>
    </row>
    <row r="49" spans="1:6">
      <c r="A49" s="19">
        <v>40</v>
      </c>
      <c r="B49" s="19">
        <v>2</v>
      </c>
      <c r="C49" s="19">
        <f t="shared" si="0"/>
        <v>13.34</v>
      </c>
      <c r="D49" s="19">
        <v>140</v>
      </c>
      <c r="E49" s="19">
        <v>1.55</v>
      </c>
      <c r="F49" s="19">
        <f t="shared" si="1"/>
        <v>10.3385</v>
      </c>
    </row>
    <row r="50" spans="1:6">
      <c r="A50" s="19">
        <v>41</v>
      </c>
      <c r="B50" s="19">
        <v>1.75</v>
      </c>
      <c r="C50" s="19">
        <f t="shared" si="0"/>
        <v>11.672499999999999</v>
      </c>
      <c r="D50" s="19">
        <v>141</v>
      </c>
      <c r="E50" s="19">
        <v>1.1000000000000001</v>
      </c>
      <c r="F50" s="19">
        <f t="shared" si="1"/>
        <v>7.3370000000000006</v>
      </c>
    </row>
    <row r="51" spans="1:6">
      <c r="A51" s="19">
        <v>42</v>
      </c>
      <c r="B51" s="19">
        <v>1.7</v>
      </c>
      <c r="C51" s="19">
        <f t="shared" si="0"/>
        <v>11.339</v>
      </c>
      <c r="D51" s="19">
        <v>142</v>
      </c>
      <c r="E51" s="19">
        <v>1.4</v>
      </c>
      <c r="F51" s="19">
        <f t="shared" si="1"/>
        <v>9.3379999999999992</v>
      </c>
    </row>
    <row r="52" spans="1:6">
      <c r="A52" s="19">
        <v>43</v>
      </c>
      <c r="B52" s="19">
        <v>1.55</v>
      </c>
      <c r="C52" s="19">
        <f t="shared" si="0"/>
        <v>10.3385</v>
      </c>
      <c r="D52" s="19">
        <v>143</v>
      </c>
      <c r="E52" s="19">
        <v>1.95</v>
      </c>
      <c r="F52" s="19">
        <f t="shared" si="1"/>
        <v>13.006499999999999</v>
      </c>
    </row>
    <row r="53" spans="1:6">
      <c r="A53" s="19">
        <v>44</v>
      </c>
      <c r="B53" s="19">
        <v>1.25</v>
      </c>
      <c r="C53" s="19">
        <f t="shared" si="0"/>
        <v>8.3375000000000004</v>
      </c>
      <c r="D53" s="19">
        <v>144</v>
      </c>
      <c r="E53" s="19">
        <v>1.3</v>
      </c>
      <c r="F53" s="19">
        <f t="shared" si="1"/>
        <v>8.6709999999999994</v>
      </c>
    </row>
    <row r="54" spans="1:6">
      <c r="A54" s="19">
        <v>45</v>
      </c>
      <c r="B54" s="19">
        <v>1.65</v>
      </c>
      <c r="C54" s="19">
        <f t="shared" si="0"/>
        <v>11.0055</v>
      </c>
      <c r="D54" s="19">
        <v>145</v>
      </c>
      <c r="E54" s="19">
        <v>1.55</v>
      </c>
      <c r="F54" s="19">
        <f t="shared" si="1"/>
        <v>10.3385</v>
      </c>
    </row>
    <row r="55" spans="1:6">
      <c r="A55" s="19">
        <v>46</v>
      </c>
      <c r="B55" s="19">
        <v>1.35</v>
      </c>
      <c r="C55" s="19">
        <f t="shared" si="0"/>
        <v>9.0045000000000002</v>
      </c>
      <c r="D55" s="19">
        <v>146</v>
      </c>
      <c r="E55" s="19">
        <v>1.55</v>
      </c>
      <c r="F55" s="19">
        <f t="shared" si="1"/>
        <v>10.3385</v>
      </c>
    </row>
    <row r="56" spans="1:6">
      <c r="A56" s="19">
        <v>47</v>
      </c>
      <c r="B56" s="19">
        <v>1.9</v>
      </c>
      <c r="C56" s="19">
        <f t="shared" si="0"/>
        <v>12.673</v>
      </c>
      <c r="D56" s="19">
        <v>147</v>
      </c>
      <c r="E56" s="19">
        <v>1.75</v>
      </c>
      <c r="F56" s="19">
        <f t="shared" si="1"/>
        <v>11.672499999999999</v>
      </c>
    </row>
    <row r="57" spans="1:6">
      <c r="A57" s="19">
        <v>48</v>
      </c>
      <c r="B57" s="19">
        <v>2</v>
      </c>
      <c r="C57" s="19">
        <f t="shared" si="0"/>
        <v>13.34</v>
      </c>
      <c r="D57" s="19">
        <v>148</v>
      </c>
      <c r="E57" s="19">
        <v>1.4</v>
      </c>
      <c r="F57" s="19">
        <f t="shared" si="1"/>
        <v>9.3379999999999992</v>
      </c>
    </row>
    <row r="58" spans="1:6">
      <c r="A58" s="19">
        <v>49</v>
      </c>
      <c r="B58" s="19">
        <v>1.3</v>
      </c>
      <c r="C58" s="19">
        <f t="shared" si="0"/>
        <v>8.6709999999999994</v>
      </c>
      <c r="D58" s="19">
        <v>149</v>
      </c>
      <c r="E58" s="19">
        <v>2</v>
      </c>
      <c r="F58" s="19">
        <f t="shared" si="1"/>
        <v>13.34</v>
      </c>
    </row>
    <row r="59" spans="1:6">
      <c r="A59" s="19">
        <v>50</v>
      </c>
      <c r="B59" s="19">
        <v>1.65</v>
      </c>
      <c r="C59" s="19">
        <f t="shared" si="0"/>
        <v>11.0055</v>
      </c>
      <c r="D59" s="19">
        <v>150</v>
      </c>
      <c r="E59" s="19">
        <v>1.7</v>
      </c>
      <c r="F59" s="19">
        <f t="shared" si="1"/>
        <v>11.339</v>
      </c>
    </row>
    <row r="60" spans="1:6">
      <c r="A60" s="19">
        <v>51</v>
      </c>
      <c r="B60" s="19">
        <v>1.6</v>
      </c>
      <c r="C60" s="19">
        <f t="shared" si="0"/>
        <v>10.672000000000001</v>
      </c>
      <c r="D60" s="19">
        <v>151</v>
      </c>
      <c r="E60" s="19">
        <v>1.8</v>
      </c>
      <c r="F60" s="19">
        <f t="shared" si="1"/>
        <v>12.006</v>
      </c>
    </row>
    <row r="61" spans="1:6">
      <c r="A61" s="19">
        <v>52</v>
      </c>
      <c r="B61" s="19">
        <v>1.4</v>
      </c>
      <c r="C61" s="19">
        <f t="shared" si="0"/>
        <v>9.3379999999999992</v>
      </c>
      <c r="D61" s="19">
        <v>152</v>
      </c>
      <c r="E61" s="19">
        <v>1.8</v>
      </c>
      <c r="F61" s="19">
        <f t="shared" si="1"/>
        <v>12.006</v>
      </c>
    </row>
    <row r="62" spans="1:6">
      <c r="A62" s="19">
        <v>53</v>
      </c>
      <c r="B62" s="19">
        <v>2</v>
      </c>
      <c r="C62" s="19">
        <f t="shared" si="0"/>
        <v>13.34</v>
      </c>
      <c r="D62" s="19">
        <v>153</v>
      </c>
      <c r="E62" s="19">
        <v>1.65</v>
      </c>
      <c r="F62" s="19">
        <f t="shared" si="1"/>
        <v>11.0055</v>
      </c>
    </row>
    <row r="63" spans="1:6">
      <c r="A63" s="19">
        <v>54</v>
      </c>
      <c r="B63" s="19">
        <v>2</v>
      </c>
      <c r="C63" s="19">
        <f t="shared" si="0"/>
        <v>13.34</v>
      </c>
      <c r="D63" s="19">
        <v>154</v>
      </c>
      <c r="E63" s="19">
        <v>1.35</v>
      </c>
      <c r="F63" s="19">
        <f t="shared" si="1"/>
        <v>9.0045000000000002</v>
      </c>
    </row>
    <row r="64" spans="1:6">
      <c r="A64" s="19">
        <v>55</v>
      </c>
      <c r="B64" s="19">
        <v>1.3</v>
      </c>
      <c r="C64" s="19">
        <f t="shared" si="0"/>
        <v>8.6709999999999994</v>
      </c>
      <c r="D64" s="19">
        <v>155</v>
      </c>
      <c r="E64" s="19">
        <v>1.4</v>
      </c>
      <c r="F64" s="19">
        <f t="shared" si="1"/>
        <v>9.3379999999999992</v>
      </c>
    </row>
    <row r="65" spans="1:6">
      <c r="A65" s="19">
        <v>56</v>
      </c>
      <c r="B65" s="19">
        <v>2</v>
      </c>
      <c r="C65" s="19">
        <f t="shared" si="0"/>
        <v>13.34</v>
      </c>
      <c r="D65" s="19">
        <v>156</v>
      </c>
      <c r="E65" s="19">
        <v>1.45</v>
      </c>
      <c r="F65" s="19">
        <f t="shared" si="1"/>
        <v>9.6715</v>
      </c>
    </row>
    <row r="66" spans="1:6">
      <c r="A66" s="19">
        <v>57</v>
      </c>
      <c r="B66" s="19">
        <v>1.4</v>
      </c>
      <c r="C66" s="19">
        <f t="shared" si="0"/>
        <v>9.3379999999999992</v>
      </c>
      <c r="D66" s="19">
        <v>157</v>
      </c>
      <c r="E66" s="19">
        <v>2.1</v>
      </c>
      <c r="F66" s="19">
        <f t="shared" si="1"/>
        <v>14.007</v>
      </c>
    </row>
    <row r="67" spans="1:6">
      <c r="A67" s="19">
        <v>58</v>
      </c>
      <c r="B67" s="19">
        <v>1.35</v>
      </c>
      <c r="C67" s="19">
        <f t="shared" si="0"/>
        <v>9.0045000000000002</v>
      </c>
      <c r="D67" s="19">
        <v>158</v>
      </c>
      <c r="E67" s="19">
        <v>1.65</v>
      </c>
      <c r="F67" s="19">
        <f t="shared" si="1"/>
        <v>11.0055</v>
      </c>
    </row>
    <row r="68" spans="1:6">
      <c r="A68" s="19">
        <v>59</v>
      </c>
      <c r="B68" s="19">
        <v>1.5</v>
      </c>
      <c r="C68" s="19">
        <f t="shared" si="0"/>
        <v>10.004999999999999</v>
      </c>
      <c r="D68" s="19">
        <v>159</v>
      </c>
      <c r="E68" s="19">
        <v>1.5</v>
      </c>
      <c r="F68" s="19">
        <f t="shared" si="1"/>
        <v>10.004999999999999</v>
      </c>
    </row>
    <row r="69" spans="1:6">
      <c r="A69" s="19">
        <v>60</v>
      </c>
      <c r="B69" s="19">
        <v>1.5</v>
      </c>
      <c r="C69" s="19">
        <f t="shared" si="0"/>
        <v>10.004999999999999</v>
      </c>
      <c r="D69" s="19">
        <v>160</v>
      </c>
      <c r="E69" s="19">
        <v>2.1</v>
      </c>
      <c r="F69" s="19">
        <f t="shared" si="1"/>
        <v>14.007</v>
      </c>
    </row>
    <row r="70" spans="1:6">
      <c r="A70" s="19">
        <v>61</v>
      </c>
      <c r="B70" s="19">
        <v>2</v>
      </c>
      <c r="C70" s="19">
        <f t="shared" si="0"/>
        <v>13.34</v>
      </c>
      <c r="D70" s="19">
        <v>161</v>
      </c>
      <c r="E70" s="19">
        <v>1.45</v>
      </c>
      <c r="F70" s="19">
        <f t="shared" si="1"/>
        <v>9.6715</v>
      </c>
    </row>
    <row r="71" spans="1:6">
      <c r="A71" s="19">
        <v>62</v>
      </c>
      <c r="B71" s="19">
        <v>1.3</v>
      </c>
      <c r="C71" s="19">
        <f t="shared" si="0"/>
        <v>8.6709999999999994</v>
      </c>
      <c r="D71" s="19">
        <v>162</v>
      </c>
      <c r="E71" s="19">
        <v>2</v>
      </c>
      <c r="F71" s="19">
        <f t="shared" si="1"/>
        <v>13.34</v>
      </c>
    </row>
    <row r="72" spans="1:6">
      <c r="A72" s="19">
        <v>63</v>
      </c>
      <c r="B72" s="19">
        <v>1.25</v>
      </c>
      <c r="C72" s="19">
        <f t="shared" si="0"/>
        <v>8.3375000000000004</v>
      </c>
      <c r="D72" s="19">
        <v>163</v>
      </c>
      <c r="E72" s="19">
        <v>1.75</v>
      </c>
      <c r="F72" s="19">
        <f t="shared" si="1"/>
        <v>11.672499999999999</v>
      </c>
    </row>
    <row r="73" spans="1:6">
      <c r="A73" s="19">
        <v>64</v>
      </c>
      <c r="B73" s="19">
        <v>1.9</v>
      </c>
      <c r="C73" s="19">
        <f t="shared" si="0"/>
        <v>12.673</v>
      </c>
      <c r="D73" s="19">
        <v>164</v>
      </c>
      <c r="E73" s="19">
        <v>1.2</v>
      </c>
      <c r="F73" s="19">
        <f t="shared" si="1"/>
        <v>8.0039999999999996</v>
      </c>
    </row>
    <row r="74" spans="1:6">
      <c r="A74" s="19">
        <v>65</v>
      </c>
      <c r="B74" s="19">
        <v>1.3</v>
      </c>
      <c r="C74" s="19">
        <f t="shared" si="0"/>
        <v>8.6709999999999994</v>
      </c>
      <c r="D74" s="19">
        <v>165</v>
      </c>
      <c r="E74" s="19">
        <v>2</v>
      </c>
      <c r="F74" s="19">
        <f t="shared" si="1"/>
        <v>13.34</v>
      </c>
    </row>
    <row r="75" spans="1:6">
      <c r="A75" s="19">
        <v>66</v>
      </c>
      <c r="B75" s="19">
        <v>1.3</v>
      </c>
      <c r="C75" s="19">
        <f t="shared" ref="C75:C109" si="2">B75*6.67</f>
        <v>8.6709999999999994</v>
      </c>
      <c r="D75" s="19">
        <v>166</v>
      </c>
      <c r="E75" s="19">
        <v>1.4</v>
      </c>
      <c r="F75" s="19">
        <f t="shared" ref="F75:F109" si="3">E75*6.67</f>
        <v>9.3379999999999992</v>
      </c>
    </row>
    <row r="76" spans="1:6">
      <c r="A76" s="19">
        <v>67</v>
      </c>
      <c r="B76" s="19">
        <v>1.35</v>
      </c>
      <c r="C76" s="19">
        <f t="shared" si="2"/>
        <v>9.0045000000000002</v>
      </c>
      <c r="D76" s="19">
        <v>167</v>
      </c>
      <c r="E76" s="19">
        <v>1.3</v>
      </c>
      <c r="F76" s="19">
        <f t="shared" si="3"/>
        <v>8.6709999999999994</v>
      </c>
    </row>
    <row r="77" spans="1:6">
      <c r="A77" s="19">
        <v>68</v>
      </c>
      <c r="B77" s="19">
        <v>1.6</v>
      </c>
      <c r="C77" s="19">
        <f t="shared" si="2"/>
        <v>10.672000000000001</v>
      </c>
      <c r="D77" s="19">
        <v>168</v>
      </c>
      <c r="E77" s="19">
        <v>1.45</v>
      </c>
      <c r="F77" s="19">
        <f t="shared" si="3"/>
        <v>9.6715</v>
      </c>
    </row>
    <row r="78" spans="1:6">
      <c r="A78" s="19">
        <v>69</v>
      </c>
      <c r="B78" s="19">
        <v>1.3</v>
      </c>
      <c r="C78" s="19">
        <f t="shared" si="2"/>
        <v>8.6709999999999994</v>
      </c>
      <c r="D78" s="19">
        <v>169</v>
      </c>
      <c r="E78" s="19">
        <v>1.35</v>
      </c>
      <c r="F78" s="19">
        <f t="shared" si="3"/>
        <v>9.0045000000000002</v>
      </c>
    </row>
    <row r="79" spans="1:6">
      <c r="A79" s="19">
        <v>70</v>
      </c>
      <c r="B79" s="19">
        <v>2</v>
      </c>
      <c r="C79" s="19">
        <f t="shared" si="2"/>
        <v>13.34</v>
      </c>
      <c r="D79" s="19">
        <v>170</v>
      </c>
      <c r="E79" s="19">
        <v>1.5</v>
      </c>
      <c r="F79" s="19">
        <f t="shared" si="3"/>
        <v>10.004999999999999</v>
      </c>
    </row>
    <row r="80" spans="1:6">
      <c r="A80" s="19">
        <v>71</v>
      </c>
      <c r="B80" s="19">
        <v>1.55</v>
      </c>
      <c r="C80" s="19">
        <f t="shared" si="2"/>
        <v>10.3385</v>
      </c>
      <c r="D80" s="19">
        <v>171</v>
      </c>
      <c r="E80" s="19">
        <v>1.65</v>
      </c>
      <c r="F80" s="19">
        <f t="shared" si="3"/>
        <v>11.0055</v>
      </c>
    </row>
    <row r="81" spans="1:6">
      <c r="A81" s="19">
        <v>72</v>
      </c>
      <c r="B81" s="19">
        <v>1.65</v>
      </c>
      <c r="C81" s="19">
        <f t="shared" si="2"/>
        <v>11.0055</v>
      </c>
      <c r="D81" s="19">
        <v>172</v>
      </c>
      <c r="E81" s="19">
        <v>1.75</v>
      </c>
      <c r="F81" s="19">
        <f t="shared" si="3"/>
        <v>11.672499999999999</v>
      </c>
    </row>
    <row r="82" spans="1:6">
      <c r="A82" s="19">
        <v>73</v>
      </c>
      <c r="B82" s="19">
        <v>1.55</v>
      </c>
      <c r="C82" s="19">
        <f t="shared" si="2"/>
        <v>10.3385</v>
      </c>
      <c r="D82" s="19">
        <v>173</v>
      </c>
      <c r="E82" s="19">
        <v>1.7</v>
      </c>
      <c r="F82" s="19">
        <f t="shared" si="3"/>
        <v>11.339</v>
      </c>
    </row>
    <row r="83" spans="1:6">
      <c r="A83" s="19">
        <v>74</v>
      </c>
      <c r="B83" s="19">
        <v>1.2</v>
      </c>
      <c r="C83" s="19">
        <f t="shared" si="2"/>
        <v>8.0039999999999996</v>
      </c>
      <c r="D83" s="19">
        <v>174</v>
      </c>
      <c r="E83" s="19">
        <v>1.7</v>
      </c>
      <c r="F83" s="19">
        <f t="shared" si="3"/>
        <v>11.339</v>
      </c>
    </row>
    <row r="84" spans="1:6">
      <c r="A84" s="19">
        <v>75</v>
      </c>
      <c r="B84" s="19">
        <v>1.2</v>
      </c>
      <c r="C84" s="19">
        <f t="shared" si="2"/>
        <v>8.0039999999999996</v>
      </c>
      <c r="D84" s="19">
        <v>175</v>
      </c>
      <c r="E84" s="19">
        <v>1.1499999999999999</v>
      </c>
      <c r="F84" s="19">
        <f t="shared" si="3"/>
        <v>7.6704999999999997</v>
      </c>
    </row>
    <row r="85" spans="1:6">
      <c r="A85" s="19">
        <v>76</v>
      </c>
      <c r="B85" s="19">
        <v>1.55</v>
      </c>
      <c r="C85" s="19">
        <f t="shared" si="2"/>
        <v>10.3385</v>
      </c>
      <c r="D85" s="19">
        <v>176</v>
      </c>
      <c r="E85" s="19">
        <v>1.25</v>
      </c>
      <c r="F85" s="19">
        <f t="shared" si="3"/>
        <v>8.3375000000000004</v>
      </c>
    </row>
    <row r="86" spans="1:6">
      <c r="A86" s="19">
        <v>77</v>
      </c>
      <c r="B86" s="19">
        <v>1.75</v>
      </c>
      <c r="C86" s="19">
        <f t="shared" si="2"/>
        <v>11.672499999999999</v>
      </c>
      <c r="D86" s="19">
        <v>177</v>
      </c>
      <c r="E86" s="19">
        <v>1.9</v>
      </c>
      <c r="F86" s="19">
        <f t="shared" si="3"/>
        <v>12.673</v>
      </c>
    </row>
    <row r="87" spans="1:6">
      <c r="A87" s="19">
        <v>78</v>
      </c>
      <c r="B87" s="19">
        <v>1.8</v>
      </c>
      <c r="C87" s="19">
        <f t="shared" si="2"/>
        <v>12.006</v>
      </c>
      <c r="D87" s="19">
        <v>178</v>
      </c>
      <c r="E87" s="19">
        <v>1.9</v>
      </c>
      <c r="F87" s="19">
        <f t="shared" si="3"/>
        <v>12.673</v>
      </c>
    </row>
    <row r="88" spans="1:6">
      <c r="A88" s="19">
        <v>79</v>
      </c>
      <c r="B88" s="19">
        <v>1.4</v>
      </c>
      <c r="C88" s="19">
        <f t="shared" si="2"/>
        <v>9.3379999999999992</v>
      </c>
      <c r="D88" s="19">
        <v>179</v>
      </c>
      <c r="E88" s="19">
        <v>1.2</v>
      </c>
      <c r="F88" s="19">
        <f t="shared" si="3"/>
        <v>8.0039999999999996</v>
      </c>
    </row>
    <row r="89" spans="1:6">
      <c r="A89" s="19">
        <v>80</v>
      </c>
      <c r="B89" s="19">
        <v>1.1499999999999999</v>
      </c>
      <c r="C89" s="19">
        <f t="shared" si="2"/>
        <v>7.6704999999999997</v>
      </c>
      <c r="D89" s="19">
        <v>180</v>
      </c>
      <c r="E89" s="19">
        <v>1.4</v>
      </c>
      <c r="F89" s="19">
        <f t="shared" si="3"/>
        <v>9.3379999999999992</v>
      </c>
    </row>
    <row r="90" spans="1:6">
      <c r="A90" s="19">
        <v>81</v>
      </c>
      <c r="B90" s="19">
        <v>1.4</v>
      </c>
      <c r="C90" s="19">
        <f t="shared" si="2"/>
        <v>9.3379999999999992</v>
      </c>
      <c r="D90" s="19">
        <v>181</v>
      </c>
      <c r="E90" s="19">
        <v>1.35</v>
      </c>
      <c r="F90" s="19">
        <f t="shared" si="3"/>
        <v>9.0045000000000002</v>
      </c>
    </row>
    <row r="91" spans="1:6">
      <c r="A91" s="19">
        <v>82</v>
      </c>
      <c r="B91" s="19">
        <v>1.8</v>
      </c>
      <c r="C91" s="19">
        <f t="shared" si="2"/>
        <v>12.006</v>
      </c>
      <c r="D91" s="19">
        <v>182</v>
      </c>
      <c r="E91" s="19">
        <v>1.45</v>
      </c>
      <c r="F91" s="19">
        <f t="shared" si="3"/>
        <v>9.6715</v>
      </c>
    </row>
    <row r="92" spans="1:6">
      <c r="A92" s="19">
        <v>83</v>
      </c>
      <c r="B92" s="19">
        <v>1.4</v>
      </c>
      <c r="C92" s="19">
        <f t="shared" si="2"/>
        <v>9.3379999999999992</v>
      </c>
      <c r="D92" s="19">
        <v>183</v>
      </c>
      <c r="E92" s="19">
        <v>1.45</v>
      </c>
      <c r="F92" s="19">
        <f t="shared" si="3"/>
        <v>9.6715</v>
      </c>
    </row>
    <row r="93" spans="1:6">
      <c r="A93" s="19">
        <v>84</v>
      </c>
      <c r="B93" s="19">
        <v>1.05</v>
      </c>
      <c r="C93" s="19">
        <f t="shared" si="2"/>
        <v>7.0034999999999998</v>
      </c>
      <c r="D93" s="19">
        <v>184</v>
      </c>
      <c r="E93" s="19">
        <v>1.9</v>
      </c>
      <c r="F93" s="19">
        <f t="shared" si="3"/>
        <v>12.673</v>
      </c>
    </row>
    <row r="94" spans="1:6">
      <c r="A94" s="19">
        <v>85</v>
      </c>
      <c r="B94" s="19">
        <v>1.5</v>
      </c>
      <c r="C94" s="19">
        <f t="shared" si="2"/>
        <v>10.004999999999999</v>
      </c>
      <c r="D94" s="19">
        <v>185</v>
      </c>
      <c r="E94" s="19">
        <v>1.6</v>
      </c>
      <c r="F94" s="19">
        <f t="shared" si="3"/>
        <v>10.672000000000001</v>
      </c>
    </row>
    <row r="95" spans="1:6">
      <c r="A95" s="19">
        <v>86</v>
      </c>
      <c r="B95" s="19">
        <v>1.4</v>
      </c>
      <c r="C95" s="19">
        <f t="shared" si="2"/>
        <v>9.3379999999999992</v>
      </c>
      <c r="D95" s="19">
        <v>186</v>
      </c>
      <c r="E95" s="19">
        <v>1.7</v>
      </c>
      <c r="F95" s="19">
        <f t="shared" si="3"/>
        <v>11.339</v>
      </c>
    </row>
    <row r="96" spans="1:6">
      <c r="A96" s="19">
        <v>87</v>
      </c>
      <c r="B96" s="19">
        <v>1.45</v>
      </c>
      <c r="C96" s="19">
        <f t="shared" si="2"/>
        <v>9.6715</v>
      </c>
      <c r="D96" s="19">
        <v>187</v>
      </c>
      <c r="E96" s="19">
        <v>1.95</v>
      </c>
      <c r="F96" s="19">
        <f t="shared" si="3"/>
        <v>13.006499999999999</v>
      </c>
    </row>
    <row r="97" spans="1:6">
      <c r="A97" s="19">
        <v>88</v>
      </c>
      <c r="B97" s="19">
        <v>1.7</v>
      </c>
      <c r="C97" s="19">
        <f t="shared" si="2"/>
        <v>11.339</v>
      </c>
      <c r="D97" s="19">
        <v>188</v>
      </c>
      <c r="E97" s="19">
        <v>1.95</v>
      </c>
      <c r="F97" s="19">
        <f t="shared" si="3"/>
        <v>13.006499999999999</v>
      </c>
    </row>
    <row r="98" spans="1:6">
      <c r="A98" s="19">
        <v>89</v>
      </c>
      <c r="B98" s="19">
        <v>1.95</v>
      </c>
      <c r="C98" s="19">
        <f t="shared" si="2"/>
        <v>13.006499999999999</v>
      </c>
      <c r="D98" s="19">
        <v>189</v>
      </c>
      <c r="E98" s="19">
        <v>2</v>
      </c>
      <c r="F98" s="19">
        <f t="shared" si="3"/>
        <v>13.34</v>
      </c>
    </row>
    <row r="99" spans="1:6">
      <c r="A99" s="19">
        <v>90</v>
      </c>
      <c r="B99" s="19">
        <v>1.9</v>
      </c>
      <c r="C99" s="19">
        <f t="shared" si="2"/>
        <v>12.673</v>
      </c>
      <c r="D99" s="19">
        <v>190</v>
      </c>
      <c r="E99" s="19">
        <v>1.4</v>
      </c>
      <c r="F99" s="19">
        <f t="shared" si="3"/>
        <v>9.3379999999999992</v>
      </c>
    </row>
    <row r="100" spans="1:6">
      <c r="A100" s="19">
        <v>91</v>
      </c>
      <c r="B100" s="19">
        <v>1.7</v>
      </c>
      <c r="C100" s="19">
        <f t="shared" si="2"/>
        <v>11.339</v>
      </c>
      <c r="D100" s="19">
        <v>191</v>
      </c>
      <c r="E100" s="19">
        <v>1.85</v>
      </c>
      <c r="F100" s="19">
        <f t="shared" si="3"/>
        <v>12.339500000000001</v>
      </c>
    </row>
    <row r="101" spans="1:6">
      <c r="A101" s="19">
        <v>92</v>
      </c>
      <c r="B101" s="19">
        <v>1.8</v>
      </c>
      <c r="C101" s="19">
        <f t="shared" si="2"/>
        <v>12.006</v>
      </c>
      <c r="D101" s="19">
        <v>192</v>
      </c>
      <c r="E101" s="19">
        <v>2</v>
      </c>
      <c r="F101" s="19">
        <f t="shared" si="3"/>
        <v>13.34</v>
      </c>
    </row>
    <row r="102" spans="1:6">
      <c r="A102" s="19">
        <v>93</v>
      </c>
      <c r="B102" s="19">
        <v>1.35</v>
      </c>
      <c r="C102" s="19">
        <f t="shared" si="2"/>
        <v>9.0045000000000002</v>
      </c>
      <c r="D102" s="19">
        <v>193</v>
      </c>
      <c r="E102" s="19">
        <v>1.9</v>
      </c>
      <c r="F102" s="19">
        <f t="shared" si="3"/>
        <v>12.673</v>
      </c>
    </row>
    <row r="103" spans="1:6">
      <c r="A103" s="19">
        <v>94</v>
      </c>
      <c r="B103" s="19">
        <v>2.5499999999999998</v>
      </c>
      <c r="C103" s="19">
        <f t="shared" si="2"/>
        <v>17.008499999999998</v>
      </c>
      <c r="D103" s="19">
        <v>194</v>
      </c>
      <c r="E103" s="19">
        <v>1.65</v>
      </c>
      <c r="F103" s="19">
        <f t="shared" si="3"/>
        <v>11.0055</v>
      </c>
    </row>
    <row r="104" spans="1:6">
      <c r="A104" s="19">
        <v>95</v>
      </c>
      <c r="B104" s="19">
        <v>1.45</v>
      </c>
      <c r="C104" s="19">
        <f t="shared" si="2"/>
        <v>9.6715</v>
      </c>
      <c r="D104" s="19">
        <v>195</v>
      </c>
      <c r="E104" s="19">
        <v>1.7</v>
      </c>
      <c r="F104" s="19">
        <f t="shared" si="3"/>
        <v>11.339</v>
      </c>
    </row>
    <row r="105" spans="1:6">
      <c r="A105" s="19">
        <v>96</v>
      </c>
      <c r="B105" s="19">
        <v>2</v>
      </c>
      <c r="C105" s="19">
        <f t="shared" si="2"/>
        <v>13.34</v>
      </c>
      <c r="D105" s="19">
        <v>196</v>
      </c>
      <c r="E105" s="19">
        <v>1.7</v>
      </c>
      <c r="F105" s="19">
        <f t="shared" si="3"/>
        <v>11.339</v>
      </c>
    </row>
    <row r="106" spans="1:6">
      <c r="A106" s="19">
        <v>97</v>
      </c>
      <c r="B106" s="19">
        <v>1.1499999999999999</v>
      </c>
      <c r="C106" s="19">
        <f>B106*6.67</f>
        <v>7.6704999999999997</v>
      </c>
      <c r="D106" s="19">
        <v>197</v>
      </c>
      <c r="E106" s="19">
        <v>1.4</v>
      </c>
      <c r="F106" s="19">
        <f t="shared" si="3"/>
        <v>9.3379999999999992</v>
      </c>
    </row>
    <row r="107" spans="1:6">
      <c r="A107" s="19">
        <v>98</v>
      </c>
      <c r="B107" s="19">
        <v>1.85</v>
      </c>
      <c r="C107" s="19">
        <f t="shared" si="2"/>
        <v>12.339500000000001</v>
      </c>
      <c r="D107" s="19">
        <v>198</v>
      </c>
      <c r="E107" s="19">
        <v>1.35</v>
      </c>
      <c r="F107" s="19">
        <f t="shared" si="3"/>
        <v>9.0045000000000002</v>
      </c>
    </row>
    <row r="108" spans="1:6">
      <c r="A108" s="19">
        <v>99</v>
      </c>
      <c r="B108" s="19">
        <v>1.6</v>
      </c>
      <c r="C108" s="19">
        <f t="shared" si="2"/>
        <v>10.672000000000001</v>
      </c>
      <c r="D108" s="19">
        <v>199</v>
      </c>
      <c r="E108" s="19">
        <v>1</v>
      </c>
      <c r="F108" s="19">
        <f t="shared" si="3"/>
        <v>6.67</v>
      </c>
    </row>
    <row r="109" spans="1:6">
      <c r="A109" s="19">
        <v>100</v>
      </c>
      <c r="B109" s="19">
        <v>2</v>
      </c>
      <c r="C109" s="19">
        <f t="shared" si="2"/>
        <v>13.34</v>
      </c>
      <c r="D109" s="19">
        <v>200</v>
      </c>
      <c r="E109" s="19">
        <v>1.7</v>
      </c>
      <c r="F109" s="19">
        <f t="shared" si="3"/>
        <v>11.339</v>
      </c>
    </row>
    <row r="110" spans="1:6">
      <c r="B110" s="18"/>
      <c r="C110" s="18">
        <f>SUM(C10:C109)</f>
        <v>1107.22</v>
      </c>
      <c r="F110" s="18">
        <f>SUM(F10:F109)</f>
        <v>1077.2050000000004</v>
      </c>
    </row>
  </sheetData>
  <mergeCells count="14">
    <mergeCell ref="I3:J4"/>
    <mergeCell ref="C4:D4"/>
    <mergeCell ref="E4:F4"/>
    <mergeCell ref="A5:B5"/>
    <mergeCell ref="C5:D5"/>
    <mergeCell ref="E5:F5"/>
    <mergeCell ref="G5:H5"/>
    <mergeCell ref="I5:J5"/>
    <mergeCell ref="A8:F8"/>
    <mergeCell ref="A1:J1"/>
    <mergeCell ref="A2:J2"/>
    <mergeCell ref="A3:B4"/>
    <mergeCell ref="C3:F3"/>
    <mergeCell ref="G3:H4"/>
  </mergeCells>
  <phoneticPr fontId="0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P111"/>
  <sheetViews>
    <sheetView workbookViewId="0">
      <selection activeCell="A7" sqref="A7:J7"/>
    </sheetView>
  </sheetViews>
  <sheetFormatPr defaultRowHeight="15"/>
  <sheetData>
    <row r="1" spans="1:16" ht="15.75" thickBot="1">
      <c r="A1" s="66" t="s">
        <v>190</v>
      </c>
      <c r="B1" s="66"/>
      <c r="C1" s="66"/>
      <c r="D1" s="66"/>
      <c r="E1" s="66"/>
      <c r="F1" s="66"/>
      <c r="G1" s="66"/>
      <c r="H1" s="66"/>
      <c r="I1" s="66"/>
      <c r="J1" s="66"/>
    </row>
    <row r="2" spans="1:16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  <c r="L2" s="1" t="s">
        <v>38</v>
      </c>
      <c r="M2" s="1">
        <v>0.5</v>
      </c>
      <c r="O2" t="s">
        <v>49</v>
      </c>
      <c r="P2" t="s">
        <v>50</v>
      </c>
    </row>
    <row r="3" spans="1:16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15.5</v>
      </c>
      <c r="O3">
        <f>B7/(B7+D7+F7+H7+J7)</f>
        <v>1.0050251256281407E-2</v>
      </c>
      <c r="P3">
        <f>O3*LN(O3)</f>
        <v>-4.6232740142357252E-2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84</v>
      </c>
      <c r="O4">
        <f>D7/(B7+D7+F7+H7+J7)</f>
        <v>2.5125628140703519E-2</v>
      </c>
      <c r="P4">
        <f>O4*LN(O4)</f>
        <v>-9.255947015805005E-2</v>
      </c>
    </row>
    <row r="5" spans="1:16">
      <c r="A5" s="46">
        <v>2</v>
      </c>
      <c r="B5" s="46"/>
      <c r="C5" s="47">
        <v>6</v>
      </c>
      <c r="D5" s="47"/>
      <c r="E5" s="47">
        <v>110</v>
      </c>
      <c r="F5" s="47"/>
      <c r="G5" s="45">
        <v>17</v>
      </c>
      <c r="H5" s="45"/>
      <c r="I5" s="45">
        <v>65</v>
      </c>
      <c r="J5" s="45"/>
      <c r="L5" s="1" t="s">
        <v>35</v>
      </c>
      <c r="M5" s="1">
        <f>(C110+F110)/200</f>
        <v>11.802565000000005</v>
      </c>
      <c r="O5">
        <f>F7/(B7+D7+F7+H7+J7)</f>
        <v>0.55276381909547745</v>
      </c>
      <c r="P5">
        <f>O5*LN(O5)</f>
        <v>-0.32769191197250436</v>
      </c>
    </row>
    <row r="6" spans="1:16" ht="15.75" thickBot="1">
      <c r="A6" s="21" t="s">
        <v>7</v>
      </c>
      <c r="B6" s="22" t="s">
        <v>8</v>
      </c>
      <c r="C6" s="23" t="s">
        <v>7</v>
      </c>
      <c r="D6" s="24" t="s">
        <v>8</v>
      </c>
      <c r="E6" s="22" t="s">
        <v>7</v>
      </c>
      <c r="F6" s="22" t="s">
        <v>8</v>
      </c>
      <c r="G6" s="22" t="s">
        <v>7</v>
      </c>
      <c r="H6" s="22" t="s">
        <v>8</v>
      </c>
      <c r="I6" s="22" t="s">
        <v>7</v>
      </c>
      <c r="J6" s="23" t="s">
        <v>8</v>
      </c>
      <c r="L6" s="1" t="s">
        <v>36</v>
      </c>
      <c r="M6" s="1">
        <v>2.83</v>
      </c>
      <c r="O6">
        <f>H7/(B7+D7+F7+H7+J7)</f>
        <v>8.5427135678391955E-2</v>
      </c>
      <c r="P6">
        <f>O6*LN(O6)</f>
        <v>-0.21015856870030503</v>
      </c>
    </row>
    <row r="7" spans="1:16">
      <c r="A7" s="2">
        <f>200/200</f>
        <v>1</v>
      </c>
      <c r="B7" s="2">
        <f>9.95/100</f>
        <v>9.9499999999999991E-2</v>
      </c>
      <c r="C7" s="2">
        <f>500/200</f>
        <v>2.5</v>
      </c>
      <c r="D7" s="2">
        <f>2.5*9.95/100</f>
        <v>0.24875</v>
      </c>
      <c r="E7" s="2">
        <f>11000/200</f>
        <v>55</v>
      </c>
      <c r="F7" s="2">
        <f>55*9.95/100</f>
        <v>5.4725000000000001</v>
      </c>
      <c r="G7" s="2">
        <f>1700/200</f>
        <v>8.5</v>
      </c>
      <c r="H7" s="2">
        <f>8.5*9.95/100</f>
        <v>0.84574999999999989</v>
      </c>
      <c r="I7" s="2">
        <f>6500/200</f>
        <v>32.5</v>
      </c>
      <c r="J7" s="2">
        <f>32.5*9.95/100</f>
        <v>3.2337500000000001</v>
      </c>
      <c r="L7" s="1" t="s">
        <v>37</v>
      </c>
      <c r="M7" s="1">
        <v>28.158000000000001</v>
      </c>
      <c r="O7">
        <f>J7/(B7+D7+F7+H7+J7)</f>
        <v>0.32663316582914576</v>
      </c>
      <c r="P7">
        <f>O7*LN(O7)</f>
        <v>-0.36547558323555579</v>
      </c>
    </row>
    <row r="8" spans="1:16">
      <c r="A8" s="65" t="s">
        <v>9</v>
      </c>
      <c r="B8" s="65"/>
      <c r="C8" s="65"/>
      <c r="D8" s="65"/>
      <c r="E8" s="65"/>
      <c r="F8" s="65"/>
      <c r="L8" s="31" t="s">
        <v>41</v>
      </c>
      <c r="M8" s="1">
        <f>(F7*D7)/((J7+H7)*B7)</f>
        <v>3.3536585365853662</v>
      </c>
    </row>
    <row r="9" spans="1:16">
      <c r="A9" s="19" t="s">
        <v>173</v>
      </c>
      <c r="B9" s="19" t="s">
        <v>174</v>
      </c>
      <c r="C9" s="19" t="s">
        <v>175</v>
      </c>
      <c r="D9" s="19" t="s">
        <v>173</v>
      </c>
      <c r="E9" s="19" t="s">
        <v>174</v>
      </c>
      <c r="F9" s="19" t="s">
        <v>175</v>
      </c>
      <c r="L9" s="31" t="s">
        <v>42</v>
      </c>
      <c r="M9" s="1">
        <f xml:space="preserve"> (B7+D7+F7)/(H7+J7)</f>
        <v>1.4268292682926829</v>
      </c>
    </row>
    <row r="10" spans="1:16">
      <c r="A10" s="19">
        <v>1</v>
      </c>
      <c r="B10" s="19">
        <v>1.7</v>
      </c>
      <c r="C10" s="19">
        <f>B10*6.67</f>
        <v>11.339</v>
      </c>
      <c r="D10" s="19">
        <v>101</v>
      </c>
      <c r="E10" s="19">
        <v>2</v>
      </c>
      <c r="F10" s="19">
        <f>E10*6.67</f>
        <v>13.34</v>
      </c>
      <c r="L10" s="31" t="s">
        <v>43</v>
      </c>
      <c r="M10" s="1">
        <f>J7/F7</f>
        <v>0.59090909090909094</v>
      </c>
    </row>
    <row r="11" spans="1:16">
      <c r="A11" s="19">
        <v>2</v>
      </c>
      <c r="B11" s="19">
        <v>1.75</v>
      </c>
      <c r="C11" s="19">
        <f t="shared" ref="C11:C74" si="0">B11*6.67</f>
        <v>11.672499999999999</v>
      </c>
      <c r="D11" s="19">
        <v>102</v>
      </c>
      <c r="E11" s="19">
        <v>1.1499999999999999</v>
      </c>
      <c r="F11" s="19">
        <f t="shared" ref="F11:F74" si="1">E11*6.67</f>
        <v>7.6704999999999997</v>
      </c>
      <c r="L11" s="31" t="s">
        <v>44</v>
      </c>
      <c r="M11" s="1">
        <f>(D7+F7)/J7</f>
        <v>1.7692307692307694</v>
      </c>
    </row>
    <row r="12" spans="1:16">
      <c r="A12" s="19">
        <v>3</v>
      </c>
      <c r="B12" s="19">
        <v>1.75</v>
      </c>
      <c r="C12" s="19">
        <f t="shared" si="0"/>
        <v>11.672499999999999</v>
      </c>
      <c r="D12" s="19">
        <v>103</v>
      </c>
      <c r="E12" s="19">
        <v>2</v>
      </c>
      <c r="F12" s="19">
        <f t="shared" si="1"/>
        <v>13.34</v>
      </c>
      <c r="L12" s="31" t="s">
        <v>45</v>
      </c>
      <c r="M12" s="1">
        <f>(D7+F7)/H7</f>
        <v>6.7647058823529429</v>
      </c>
    </row>
    <row r="13" spans="1:16">
      <c r="A13" s="19">
        <v>4</v>
      </c>
      <c r="B13" s="19">
        <v>1.6</v>
      </c>
      <c r="C13" s="19">
        <f t="shared" si="0"/>
        <v>10.672000000000001</v>
      </c>
      <c r="D13" s="19">
        <v>104</v>
      </c>
      <c r="E13" s="19">
        <v>2.1</v>
      </c>
      <c r="F13" s="19">
        <f t="shared" si="1"/>
        <v>14.007</v>
      </c>
      <c r="L13" s="31" t="s">
        <v>46</v>
      </c>
      <c r="M13" s="1">
        <f>J7/H7</f>
        <v>3.8235294117647065</v>
      </c>
    </row>
    <row r="14" spans="1:16">
      <c r="A14" s="19">
        <v>5</v>
      </c>
      <c r="B14" s="19">
        <v>1.6</v>
      </c>
      <c r="C14" s="19">
        <f t="shared" si="0"/>
        <v>10.672000000000001</v>
      </c>
      <c r="D14" s="19">
        <v>105</v>
      </c>
      <c r="E14" s="19">
        <v>1.25</v>
      </c>
      <c r="F14" s="19">
        <f t="shared" si="1"/>
        <v>8.3375000000000004</v>
      </c>
      <c r="L14" s="31" t="s">
        <v>47</v>
      </c>
      <c r="M14" s="1">
        <f>J7/B7</f>
        <v>32.500000000000007</v>
      </c>
    </row>
    <row r="15" spans="1:16">
      <c r="A15" s="19">
        <v>6</v>
      </c>
      <c r="B15" s="19">
        <v>2</v>
      </c>
      <c r="C15" s="19">
        <f t="shared" si="0"/>
        <v>13.34</v>
      </c>
      <c r="D15" s="19">
        <v>106</v>
      </c>
      <c r="E15" s="19">
        <v>2</v>
      </c>
      <c r="F15" s="19">
        <f t="shared" si="1"/>
        <v>13.34</v>
      </c>
      <c r="L15" s="31" t="s">
        <v>48</v>
      </c>
      <c r="M15" s="1">
        <f>SUM(P3:P7)</f>
        <v>-1.0421182742087725</v>
      </c>
    </row>
    <row r="16" spans="1:16">
      <c r="A16" s="19">
        <v>7</v>
      </c>
      <c r="B16" s="19">
        <v>2</v>
      </c>
      <c r="C16" s="19">
        <f t="shared" si="0"/>
        <v>13.34</v>
      </c>
      <c r="D16" s="19">
        <v>107</v>
      </c>
      <c r="E16" s="19">
        <v>1.95</v>
      </c>
      <c r="F16" s="19">
        <f t="shared" si="1"/>
        <v>13.006499999999999</v>
      </c>
    </row>
    <row r="17" spans="1:6">
      <c r="A17" s="19">
        <v>8</v>
      </c>
      <c r="B17" s="19">
        <v>1.6</v>
      </c>
      <c r="C17" s="19">
        <f t="shared" si="0"/>
        <v>10.672000000000001</v>
      </c>
      <c r="D17" s="19">
        <v>108</v>
      </c>
      <c r="E17" s="19">
        <v>2</v>
      </c>
      <c r="F17" s="19">
        <f t="shared" si="1"/>
        <v>13.34</v>
      </c>
    </row>
    <row r="18" spans="1:6">
      <c r="A18" s="19">
        <v>9</v>
      </c>
      <c r="B18" s="19">
        <v>2</v>
      </c>
      <c r="C18" s="19">
        <f t="shared" si="0"/>
        <v>13.34</v>
      </c>
      <c r="D18" s="19">
        <v>109</v>
      </c>
      <c r="E18" s="19">
        <v>1.8</v>
      </c>
      <c r="F18" s="19">
        <f t="shared" si="1"/>
        <v>12.006</v>
      </c>
    </row>
    <row r="19" spans="1:6">
      <c r="A19" s="19">
        <v>10</v>
      </c>
      <c r="B19" s="19">
        <v>2.0499999999999998</v>
      </c>
      <c r="C19" s="19">
        <f t="shared" si="0"/>
        <v>13.673499999999999</v>
      </c>
      <c r="D19" s="19">
        <v>110</v>
      </c>
      <c r="E19" s="19">
        <v>2</v>
      </c>
      <c r="F19" s="19">
        <f t="shared" si="1"/>
        <v>13.34</v>
      </c>
    </row>
    <row r="20" spans="1:6">
      <c r="A20" s="19">
        <v>11</v>
      </c>
      <c r="B20" s="19">
        <v>2.15</v>
      </c>
      <c r="C20" s="19">
        <f t="shared" si="0"/>
        <v>14.340499999999999</v>
      </c>
      <c r="D20" s="19">
        <v>111</v>
      </c>
      <c r="E20" s="19">
        <v>2</v>
      </c>
      <c r="F20" s="19">
        <f t="shared" si="1"/>
        <v>13.34</v>
      </c>
    </row>
    <row r="21" spans="1:6">
      <c r="A21" s="19">
        <v>12</v>
      </c>
      <c r="B21" s="19">
        <v>2</v>
      </c>
      <c r="C21" s="19">
        <f t="shared" si="0"/>
        <v>13.34</v>
      </c>
      <c r="D21" s="19">
        <v>112</v>
      </c>
      <c r="E21" s="19">
        <v>2</v>
      </c>
      <c r="F21" s="19">
        <f t="shared" si="1"/>
        <v>13.34</v>
      </c>
    </row>
    <row r="22" spans="1:6">
      <c r="A22" s="19">
        <v>13</v>
      </c>
      <c r="B22" s="19">
        <v>1.85</v>
      </c>
      <c r="C22" s="19">
        <f t="shared" si="0"/>
        <v>12.339500000000001</v>
      </c>
      <c r="D22" s="19">
        <v>113</v>
      </c>
      <c r="E22" s="19">
        <v>1.45</v>
      </c>
      <c r="F22" s="19">
        <f t="shared" si="1"/>
        <v>9.6715</v>
      </c>
    </row>
    <row r="23" spans="1:6">
      <c r="A23" s="19">
        <v>14</v>
      </c>
      <c r="B23" s="19">
        <v>1.8</v>
      </c>
      <c r="C23" s="19">
        <f t="shared" si="0"/>
        <v>12.006</v>
      </c>
      <c r="D23" s="19">
        <v>114</v>
      </c>
      <c r="E23" s="19">
        <v>2</v>
      </c>
      <c r="F23" s="19">
        <f t="shared" si="1"/>
        <v>13.34</v>
      </c>
    </row>
    <row r="24" spans="1:6">
      <c r="A24" s="19">
        <v>15</v>
      </c>
      <c r="B24" s="19">
        <v>1.65</v>
      </c>
      <c r="C24" s="19">
        <f t="shared" si="0"/>
        <v>11.0055</v>
      </c>
      <c r="D24" s="19">
        <v>115</v>
      </c>
      <c r="E24" s="19">
        <v>1.85</v>
      </c>
      <c r="F24" s="19">
        <f t="shared" si="1"/>
        <v>12.339500000000001</v>
      </c>
    </row>
    <row r="25" spans="1:6">
      <c r="A25" s="19">
        <v>16</v>
      </c>
      <c r="B25" s="19">
        <v>1.85</v>
      </c>
      <c r="C25" s="19">
        <f t="shared" si="0"/>
        <v>12.339500000000001</v>
      </c>
      <c r="D25" s="19">
        <v>116</v>
      </c>
      <c r="E25" s="19">
        <v>1.25</v>
      </c>
      <c r="F25" s="19">
        <f t="shared" si="1"/>
        <v>8.3375000000000004</v>
      </c>
    </row>
    <row r="26" spans="1:6">
      <c r="A26" s="19">
        <v>17</v>
      </c>
      <c r="B26" s="19">
        <v>2</v>
      </c>
      <c r="C26" s="19">
        <f t="shared" si="0"/>
        <v>13.34</v>
      </c>
      <c r="D26" s="19">
        <v>117</v>
      </c>
      <c r="E26" s="19">
        <v>2.1</v>
      </c>
      <c r="F26" s="19">
        <f t="shared" si="1"/>
        <v>14.007</v>
      </c>
    </row>
    <row r="27" spans="1:6">
      <c r="A27" s="19">
        <v>18</v>
      </c>
      <c r="B27" s="19">
        <v>1.4</v>
      </c>
      <c r="C27" s="19">
        <f t="shared" si="0"/>
        <v>9.3379999999999992</v>
      </c>
      <c r="D27" s="19">
        <v>118</v>
      </c>
      <c r="E27" s="39">
        <v>2.1</v>
      </c>
      <c r="F27" s="39">
        <f t="shared" si="1"/>
        <v>14.007</v>
      </c>
    </row>
    <row r="28" spans="1:6">
      <c r="A28" s="19">
        <v>19</v>
      </c>
      <c r="B28" s="19">
        <v>2</v>
      </c>
      <c r="C28" s="19">
        <f t="shared" si="0"/>
        <v>13.34</v>
      </c>
      <c r="D28" s="19">
        <v>119</v>
      </c>
      <c r="E28" s="19">
        <v>2.5</v>
      </c>
      <c r="F28" s="19">
        <f t="shared" si="1"/>
        <v>16.675000000000001</v>
      </c>
    </row>
    <row r="29" spans="1:6">
      <c r="A29" s="19">
        <v>20</v>
      </c>
      <c r="B29" s="19">
        <v>1.75</v>
      </c>
      <c r="C29" s="19">
        <f t="shared" si="0"/>
        <v>11.672499999999999</v>
      </c>
      <c r="D29" s="19">
        <v>120</v>
      </c>
      <c r="E29" s="19">
        <v>1.85</v>
      </c>
      <c r="F29" s="19">
        <f t="shared" si="1"/>
        <v>12.339500000000001</v>
      </c>
    </row>
    <row r="30" spans="1:6">
      <c r="A30" s="19">
        <v>21</v>
      </c>
      <c r="B30" s="19">
        <v>1.25</v>
      </c>
      <c r="C30" s="19">
        <f t="shared" si="0"/>
        <v>8.3375000000000004</v>
      </c>
      <c r="D30" s="19">
        <v>121</v>
      </c>
      <c r="E30" s="19">
        <v>1.5</v>
      </c>
      <c r="F30" s="19">
        <f t="shared" si="1"/>
        <v>10.004999999999999</v>
      </c>
    </row>
    <row r="31" spans="1:6">
      <c r="A31" s="19">
        <v>22</v>
      </c>
      <c r="B31" s="19">
        <v>2</v>
      </c>
      <c r="C31" s="19">
        <f t="shared" si="0"/>
        <v>13.34</v>
      </c>
      <c r="D31" s="19">
        <v>122</v>
      </c>
      <c r="E31" s="19">
        <v>1.3</v>
      </c>
      <c r="F31" s="19">
        <f t="shared" si="1"/>
        <v>8.6709999999999994</v>
      </c>
    </row>
    <row r="32" spans="1:6">
      <c r="A32" s="19">
        <v>23</v>
      </c>
      <c r="B32" s="19">
        <v>1.7</v>
      </c>
      <c r="C32" s="19">
        <f t="shared" si="0"/>
        <v>11.339</v>
      </c>
      <c r="D32" s="19">
        <v>123</v>
      </c>
      <c r="E32" s="19">
        <v>1.35</v>
      </c>
      <c r="F32" s="19">
        <f t="shared" si="1"/>
        <v>9.0045000000000002</v>
      </c>
    </row>
    <row r="33" spans="1:6">
      <c r="A33" s="19">
        <v>24</v>
      </c>
      <c r="B33" s="19">
        <v>1.9</v>
      </c>
      <c r="C33" s="19">
        <f t="shared" si="0"/>
        <v>12.673</v>
      </c>
      <c r="D33" s="19">
        <v>124</v>
      </c>
      <c r="E33" s="19">
        <v>1</v>
      </c>
      <c r="F33" s="19">
        <f t="shared" si="1"/>
        <v>6.67</v>
      </c>
    </row>
    <row r="34" spans="1:6">
      <c r="A34" s="19">
        <v>25</v>
      </c>
      <c r="B34" s="19">
        <v>2</v>
      </c>
      <c r="C34" s="19">
        <f t="shared" si="0"/>
        <v>13.34</v>
      </c>
      <c r="D34" s="19">
        <v>125</v>
      </c>
      <c r="E34" s="19">
        <v>1.55</v>
      </c>
      <c r="F34" s="19">
        <f t="shared" si="1"/>
        <v>10.3385</v>
      </c>
    </row>
    <row r="35" spans="1:6">
      <c r="A35" s="19">
        <v>26</v>
      </c>
      <c r="B35" s="19">
        <v>1.5</v>
      </c>
      <c r="C35" s="19">
        <f t="shared" si="0"/>
        <v>10.004999999999999</v>
      </c>
      <c r="D35" s="19">
        <v>126</v>
      </c>
      <c r="E35" s="19">
        <v>1.85</v>
      </c>
      <c r="F35" s="19">
        <f t="shared" si="1"/>
        <v>12.339500000000001</v>
      </c>
    </row>
    <row r="36" spans="1:6">
      <c r="A36" s="19">
        <v>27</v>
      </c>
      <c r="B36" s="19">
        <v>2</v>
      </c>
      <c r="C36" s="19">
        <f t="shared" si="0"/>
        <v>13.34</v>
      </c>
      <c r="D36" s="19">
        <v>127</v>
      </c>
      <c r="E36" s="19">
        <v>1.75</v>
      </c>
      <c r="F36" s="19">
        <f t="shared" si="1"/>
        <v>11.672499999999999</v>
      </c>
    </row>
    <row r="37" spans="1:6">
      <c r="A37" s="19">
        <v>28</v>
      </c>
      <c r="B37" s="19">
        <v>1.8</v>
      </c>
      <c r="C37" s="19">
        <f t="shared" si="0"/>
        <v>12.006</v>
      </c>
      <c r="D37" s="19">
        <v>128</v>
      </c>
      <c r="E37" s="19">
        <v>1.6</v>
      </c>
      <c r="F37" s="19">
        <f t="shared" si="1"/>
        <v>10.672000000000001</v>
      </c>
    </row>
    <row r="38" spans="1:6">
      <c r="A38" s="19">
        <v>29</v>
      </c>
      <c r="B38" s="19">
        <v>2.0499999999999998</v>
      </c>
      <c r="C38" s="19">
        <f t="shared" si="0"/>
        <v>13.673499999999999</v>
      </c>
      <c r="D38" s="19">
        <v>129</v>
      </c>
      <c r="E38" s="19">
        <v>1.55</v>
      </c>
      <c r="F38" s="19">
        <f t="shared" si="1"/>
        <v>10.3385</v>
      </c>
    </row>
    <row r="39" spans="1:6">
      <c r="A39" s="19">
        <v>30</v>
      </c>
      <c r="B39" s="19">
        <v>2</v>
      </c>
      <c r="C39" s="19">
        <f t="shared" si="0"/>
        <v>13.34</v>
      </c>
      <c r="D39" s="19">
        <v>130</v>
      </c>
      <c r="E39" s="19">
        <v>1.5</v>
      </c>
      <c r="F39" s="19">
        <f t="shared" si="1"/>
        <v>10.004999999999999</v>
      </c>
    </row>
    <row r="40" spans="1:6">
      <c r="A40" s="19">
        <v>31</v>
      </c>
      <c r="B40" s="19">
        <v>1.75</v>
      </c>
      <c r="C40" s="19">
        <f t="shared" si="0"/>
        <v>11.672499999999999</v>
      </c>
      <c r="D40" s="19">
        <v>131</v>
      </c>
      <c r="E40" s="19">
        <v>1.45</v>
      </c>
      <c r="F40" s="19">
        <f t="shared" si="1"/>
        <v>9.6715</v>
      </c>
    </row>
    <row r="41" spans="1:6">
      <c r="A41" s="19">
        <v>32</v>
      </c>
      <c r="B41" s="19">
        <v>1.5</v>
      </c>
      <c r="C41" s="19">
        <f t="shared" si="0"/>
        <v>10.004999999999999</v>
      </c>
      <c r="D41" s="19">
        <v>132</v>
      </c>
      <c r="E41" s="19">
        <v>1.6</v>
      </c>
      <c r="F41" s="19">
        <f t="shared" si="1"/>
        <v>10.672000000000001</v>
      </c>
    </row>
    <row r="42" spans="1:6">
      <c r="A42" s="19">
        <v>33</v>
      </c>
      <c r="B42" s="19">
        <v>1.85</v>
      </c>
      <c r="C42" s="19">
        <f t="shared" si="0"/>
        <v>12.339500000000001</v>
      </c>
      <c r="D42" s="19">
        <v>133</v>
      </c>
      <c r="E42" s="19">
        <v>2</v>
      </c>
      <c r="F42" s="19">
        <f t="shared" si="1"/>
        <v>13.34</v>
      </c>
    </row>
    <row r="43" spans="1:6">
      <c r="A43" s="19">
        <v>34</v>
      </c>
      <c r="B43" s="19">
        <v>1.8</v>
      </c>
      <c r="C43" s="19">
        <f t="shared" si="0"/>
        <v>12.006</v>
      </c>
      <c r="D43" s="19">
        <v>134</v>
      </c>
      <c r="E43" s="19">
        <v>1.75</v>
      </c>
      <c r="F43" s="19">
        <f t="shared" si="1"/>
        <v>11.672499999999999</v>
      </c>
    </row>
    <row r="44" spans="1:6">
      <c r="A44" s="19">
        <v>35</v>
      </c>
      <c r="B44" s="19">
        <v>1.7</v>
      </c>
      <c r="C44" s="19">
        <f t="shared" si="0"/>
        <v>11.339</v>
      </c>
      <c r="D44" s="19">
        <v>135</v>
      </c>
      <c r="E44" s="19">
        <v>2.1</v>
      </c>
      <c r="F44" s="19">
        <f t="shared" si="1"/>
        <v>14.007</v>
      </c>
    </row>
    <row r="45" spans="1:6">
      <c r="A45" s="19">
        <v>36</v>
      </c>
      <c r="B45" s="19">
        <v>1.85</v>
      </c>
      <c r="C45" s="19">
        <f t="shared" si="0"/>
        <v>12.339500000000001</v>
      </c>
      <c r="D45" s="19">
        <v>136</v>
      </c>
      <c r="E45" s="19">
        <v>1.75</v>
      </c>
      <c r="F45" s="19">
        <f t="shared" si="1"/>
        <v>11.672499999999999</v>
      </c>
    </row>
    <row r="46" spans="1:6">
      <c r="A46" s="19">
        <v>37</v>
      </c>
      <c r="B46" s="19">
        <v>2.35</v>
      </c>
      <c r="C46" s="19">
        <f t="shared" si="0"/>
        <v>15.6745</v>
      </c>
      <c r="D46" s="19">
        <v>137</v>
      </c>
      <c r="E46" s="19">
        <v>1.55</v>
      </c>
      <c r="F46" s="19">
        <f t="shared" si="1"/>
        <v>10.3385</v>
      </c>
    </row>
    <row r="47" spans="1:6">
      <c r="A47" s="19">
        <v>38</v>
      </c>
      <c r="B47" s="19">
        <v>1.45</v>
      </c>
      <c r="C47" s="19">
        <f t="shared" si="0"/>
        <v>9.6715</v>
      </c>
      <c r="D47" s="19">
        <v>138</v>
      </c>
      <c r="E47" s="19">
        <v>2.2999999999999998</v>
      </c>
      <c r="F47" s="19">
        <f t="shared" si="1"/>
        <v>15.340999999999999</v>
      </c>
    </row>
    <row r="48" spans="1:6">
      <c r="A48" s="19">
        <v>39</v>
      </c>
      <c r="B48" s="19">
        <v>2</v>
      </c>
      <c r="C48" s="19">
        <f t="shared" si="0"/>
        <v>13.34</v>
      </c>
      <c r="D48" s="19">
        <v>139</v>
      </c>
      <c r="E48" s="19">
        <v>2</v>
      </c>
      <c r="F48" s="19">
        <f t="shared" si="1"/>
        <v>13.34</v>
      </c>
    </row>
    <row r="49" spans="1:6">
      <c r="A49" s="19">
        <v>40</v>
      </c>
      <c r="B49" s="19">
        <v>1.65</v>
      </c>
      <c r="C49" s="19">
        <f t="shared" si="0"/>
        <v>11.0055</v>
      </c>
      <c r="D49" s="19">
        <v>140</v>
      </c>
      <c r="E49" s="19">
        <v>2</v>
      </c>
      <c r="F49" s="19">
        <f t="shared" si="1"/>
        <v>13.34</v>
      </c>
    </row>
    <row r="50" spans="1:6">
      <c r="A50" s="19">
        <v>41</v>
      </c>
      <c r="B50" s="19">
        <v>2</v>
      </c>
      <c r="C50" s="19">
        <f t="shared" si="0"/>
        <v>13.34</v>
      </c>
      <c r="D50" s="19">
        <v>141</v>
      </c>
      <c r="E50" s="19">
        <v>1.3</v>
      </c>
      <c r="F50" s="19">
        <f t="shared" si="1"/>
        <v>8.6709999999999994</v>
      </c>
    </row>
    <row r="51" spans="1:6">
      <c r="A51" s="19">
        <v>42</v>
      </c>
      <c r="B51" s="19">
        <v>1.85</v>
      </c>
      <c r="C51" s="19">
        <f t="shared" si="0"/>
        <v>12.339500000000001</v>
      </c>
      <c r="D51" s="19">
        <v>142</v>
      </c>
      <c r="E51" s="19">
        <v>1.4</v>
      </c>
      <c r="F51" s="19">
        <f t="shared" si="1"/>
        <v>9.3379999999999992</v>
      </c>
    </row>
    <row r="52" spans="1:6">
      <c r="A52" s="19">
        <v>43</v>
      </c>
      <c r="B52" s="19">
        <v>1.95</v>
      </c>
      <c r="C52" s="19">
        <f t="shared" si="0"/>
        <v>13.006499999999999</v>
      </c>
      <c r="D52" s="19">
        <v>143</v>
      </c>
      <c r="E52" s="19">
        <v>1.25</v>
      </c>
      <c r="F52" s="19">
        <f t="shared" si="1"/>
        <v>8.3375000000000004</v>
      </c>
    </row>
    <row r="53" spans="1:6">
      <c r="A53" s="19">
        <v>44</v>
      </c>
      <c r="B53" s="19">
        <v>1.8</v>
      </c>
      <c r="C53" s="19">
        <f t="shared" si="0"/>
        <v>12.006</v>
      </c>
      <c r="D53" s="19">
        <v>144</v>
      </c>
      <c r="E53" s="19">
        <v>1.85</v>
      </c>
      <c r="F53" s="19">
        <f t="shared" si="1"/>
        <v>12.339500000000001</v>
      </c>
    </row>
    <row r="54" spans="1:6">
      <c r="A54" s="19">
        <v>45</v>
      </c>
      <c r="B54" s="19">
        <v>2</v>
      </c>
      <c r="C54" s="19">
        <f t="shared" si="0"/>
        <v>13.34</v>
      </c>
      <c r="D54" s="19">
        <v>145</v>
      </c>
      <c r="E54" s="19">
        <v>1.9</v>
      </c>
      <c r="F54" s="19">
        <f t="shared" si="1"/>
        <v>12.673</v>
      </c>
    </row>
    <row r="55" spans="1:6">
      <c r="A55" s="19">
        <v>46</v>
      </c>
      <c r="B55" s="19">
        <v>2</v>
      </c>
      <c r="C55" s="19">
        <f t="shared" si="0"/>
        <v>13.34</v>
      </c>
      <c r="D55" s="19">
        <v>146</v>
      </c>
      <c r="E55" s="19">
        <v>2.1</v>
      </c>
      <c r="F55" s="19">
        <f t="shared" si="1"/>
        <v>14.007</v>
      </c>
    </row>
    <row r="56" spans="1:6">
      <c r="A56" s="19">
        <v>47</v>
      </c>
      <c r="B56" s="19">
        <v>2</v>
      </c>
      <c r="C56" s="19">
        <f t="shared" si="0"/>
        <v>13.34</v>
      </c>
      <c r="D56" s="19">
        <v>147</v>
      </c>
      <c r="E56" s="19">
        <v>2</v>
      </c>
      <c r="F56" s="19">
        <f t="shared" si="1"/>
        <v>13.34</v>
      </c>
    </row>
    <row r="57" spans="1:6">
      <c r="A57" s="19">
        <v>48</v>
      </c>
      <c r="B57" s="19">
        <v>1.55</v>
      </c>
      <c r="C57" s="19">
        <f t="shared" si="0"/>
        <v>10.3385</v>
      </c>
      <c r="D57" s="19">
        <v>148</v>
      </c>
      <c r="E57" s="19">
        <v>2</v>
      </c>
      <c r="F57" s="19">
        <f t="shared" si="1"/>
        <v>13.34</v>
      </c>
    </row>
    <row r="58" spans="1:6">
      <c r="A58" s="19">
        <v>49</v>
      </c>
      <c r="B58" s="19">
        <v>1.85</v>
      </c>
      <c r="C58" s="19">
        <f t="shared" si="0"/>
        <v>12.339500000000001</v>
      </c>
      <c r="D58" s="19">
        <v>149</v>
      </c>
      <c r="E58" s="19">
        <v>1.7</v>
      </c>
      <c r="F58" s="19">
        <f t="shared" si="1"/>
        <v>11.339</v>
      </c>
    </row>
    <row r="59" spans="1:6">
      <c r="A59" s="19">
        <v>50</v>
      </c>
      <c r="B59" s="19">
        <v>1.55</v>
      </c>
      <c r="C59" s="19">
        <f t="shared" si="0"/>
        <v>10.3385</v>
      </c>
      <c r="D59" s="19">
        <v>150</v>
      </c>
      <c r="E59" s="19">
        <v>1.6</v>
      </c>
      <c r="F59" s="19">
        <f t="shared" si="1"/>
        <v>10.672000000000001</v>
      </c>
    </row>
    <row r="60" spans="1:6">
      <c r="A60" s="19">
        <v>51</v>
      </c>
      <c r="B60" s="19">
        <v>2.25</v>
      </c>
      <c r="C60" s="19">
        <f t="shared" si="0"/>
        <v>15.0075</v>
      </c>
      <c r="D60" s="19">
        <v>151</v>
      </c>
      <c r="E60" s="19">
        <v>1.6</v>
      </c>
      <c r="F60" s="19">
        <f t="shared" si="1"/>
        <v>10.672000000000001</v>
      </c>
    </row>
    <row r="61" spans="1:6">
      <c r="A61" s="19">
        <v>52</v>
      </c>
      <c r="B61" s="19">
        <v>1.35</v>
      </c>
      <c r="C61" s="19">
        <f t="shared" si="0"/>
        <v>9.0045000000000002</v>
      </c>
      <c r="D61" s="19">
        <v>152</v>
      </c>
      <c r="E61" s="19">
        <v>2.2000000000000002</v>
      </c>
      <c r="F61" s="19">
        <f t="shared" si="1"/>
        <v>14.674000000000001</v>
      </c>
    </row>
    <row r="62" spans="1:6">
      <c r="A62" s="19">
        <v>53</v>
      </c>
      <c r="B62" s="19">
        <v>1.3</v>
      </c>
      <c r="C62" s="19">
        <f t="shared" si="0"/>
        <v>8.6709999999999994</v>
      </c>
      <c r="D62" s="19">
        <v>153</v>
      </c>
      <c r="E62" s="19">
        <v>1.65</v>
      </c>
      <c r="F62" s="19">
        <f t="shared" si="1"/>
        <v>11.0055</v>
      </c>
    </row>
    <row r="63" spans="1:6">
      <c r="A63" s="19">
        <v>54</v>
      </c>
      <c r="B63" s="19">
        <v>2.1</v>
      </c>
      <c r="C63" s="19">
        <f t="shared" si="0"/>
        <v>14.007</v>
      </c>
      <c r="D63" s="19">
        <v>154</v>
      </c>
      <c r="E63" s="19">
        <v>2.1</v>
      </c>
      <c r="F63" s="19">
        <f t="shared" si="1"/>
        <v>14.007</v>
      </c>
    </row>
    <row r="64" spans="1:6">
      <c r="A64" s="19">
        <v>55</v>
      </c>
      <c r="B64" s="19">
        <v>1.55</v>
      </c>
      <c r="C64" s="19">
        <f t="shared" si="0"/>
        <v>10.3385</v>
      </c>
      <c r="D64" s="19">
        <v>155</v>
      </c>
      <c r="E64" s="19">
        <v>1.85</v>
      </c>
      <c r="F64" s="19">
        <f t="shared" si="1"/>
        <v>12.339500000000001</v>
      </c>
    </row>
    <row r="65" spans="1:6">
      <c r="A65" s="19">
        <v>56</v>
      </c>
      <c r="B65" s="19">
        <v>1.6</v>
      </c>
      <c r="C65" s="19">
        <f t="shared" si="0"/>
        <v>10.672000000000001</v>
      </c>
      <c r="D65" s="19">
        <v>156</v>
      </c>
      <c r="E65" s="19">
        <v>1.6</v>
      </c>
      <c r="F65" s="19">
        <f t="shared" si="1"/>
        <v>10.672000000000001</v>
      </c>
    </row>
    <row r="66" spans="1:6">
      <c r="A66" s="19">
        <v>57</v>
      </c>
      <c r="B66" s="19">
        <v>1.7</v>
      </c>
      <c r="C66" s="19">
        <f t="shared" si="0"/>
        <v>11.339</v>
      </c>
      <c r="D66" s="19">
        <v>157</v>
      </c>
      <c r="E66" s="19">
        <v>1.9</v>
      </c>
      <c r="F66" s="19">
        <f t="shared" si="1"/>
        <v>12.673</v>
      </c>
    </row>
    <row r="67" spans="1:6">
      <c r="A67" s="19">
        <v>58</v>
      </c>
      <c r="B67" s="19">
        <v>1.6</v>
      </c>
      <c r="C67" s="19">
        <f t="shared" si="0"/>
        <v>10.672000000000001</v>
      </c>
      <c r="D67" s="19">
        <v>158</v>
      </c>
      <c r="E67" s="19">
        <v>1.5</v>
      </c>
      <c r="F67" s="19">
        <f t="shared" si="1"/>
        <v>10.004999999999999</v>
      </c>
    </row>
    <row r="68" spans="1:6">
      <c r="A68" s="19">
        <v>59</v>
      </c>
      <c r="B68" s="19">
        <v>1.4</v>
      </c>
      <c r="C68" s="19">
        <f t="shared" si="0"/>
        <v>9.3379999999999992</v>
      </c>
      <c r="D68" s="19">
        <v>159</v>
      </c>
      <c r="E68" s="19">
        <v>2</v>
      </c>
      <c r="F68" s="19">
        <f t="shared" si="1"/>
        <v>13.34</v>
      </c>
    </row>
    <row r="69" spans="1:6">
      <c r="A69" s="19">
        <v>60</v>
      </c>
      <c r="B69" s="19">
        <v>1.25</v>
      </c>
      <c r="C69" s="19">
        <f t="shared" si="0"/>
        <v>8.3375000000000004</v>
      </c>
      <c r="D69" s="19">
        <v>160</v>
      </c>
      <c r="E69" s="19">
        <v>1.85</v>
      </c>
      <c r="F69" s="19">
        <f t="shared" si="1"/>
        <v>12.339500000000001</v>
      </c>
    </row>
    <row r="70" spans="1:6">
      <c r="A70" s="19">
        <v>61</v>
      </c>
      <c r="B70" s="19">
        <v>1.35</v>
      </c>
      <c r="C70" s="19">
        <f t="shared" si="0"/>
        <v>9.0045000000000002</v>
      </c>
      <c r="D70" s="19">
        <v>161</v>
      </c>
      <c r="E70" s="19">
        <v>1.9</v>
      </c>
      <c r="F70" s="19">
        <f t="shared" si="1"/>
        <v>12.673</v>
      </c>
    </row>
    <row r="71" spans="1:6">
      <c r="A71" s="19">
        <v>62</v>
      </c>
      <c r="B71" s="19">
        <v>1.95</v>
      </c>
      <c r="C71" s="19">
        <f t="shared" si="0"/>
        <v>13.006499999999999</v>
      </c>
      <c r="D71" s="19">
        <v>162</v>
      </c>
      <c r="E71" s="19">
        <v>1.5</v>
      </c>
      <c r="F71" s="19">
        <f t="shared" si="1"/>
        <v>10.004999999999999</v>
      </c>
    </row>
    <row r="72" spans="1:6">
      <c r="A72" s="19">
        <v>63</v>
      </c>
      <c r="B72" s="19">
        <v>2</v>
      </c>
      <c r="C72" s="19">
        <f t="shared" si="0"/>
        <v>13.34</v>
      </c>
      <c r="D72" s="19">
        <v>163</v>
      </c>
      <c r="E72" s="19">
        <v>1.7</v>
      </c>
      <c r="F72" s="19">
        <f t="shared" si="1"/>
        <v>11.339</v>
      </c>
    </row>
    <row r="73" spans="1:6">
      <c r="A73" s="19">
        <v>64</v>
      </c>
      <c r="B73" s="19">
        <v>2</v>
      </c>
      <c r="C73" s="19">
        <f t="shared" si="0"/>
        <v>13.34</v>
      </c>
      <c r="D73" s="19">
        <v>164</v>
      </c>
      <c r="E73" s="19">
        <v>2</v>
      </c>
      <c r="F73" s="19">
        <f t="shared" si="1"/>
        <v>13.34</v>
      </c>
    </row>
    <row r="74" spans="1:6">
      <c r="A74" s="19">
        <v>65</v>
      </c>
      <c r="B74" s="19">
        <v>2</v>
      </c>
      <c r="C74" s="19">
        <f t="shared" si="0"/>
        <v>13.34</v>
      </c>
      <c r="D74" s="19">
        <v>165</v>
      </c>
      <c r="E74" s="19">
        <v>1.1499999999999999</v>
      </c>
      <c r="F74" s="19">
        <f t="shared" si="1"/>
        <v>7.6704999999999997</v>
      </c>
    </row>
    <row r="75" spans="1:6">
      <c r="A75" s="19">
        <v>66</v>
      </c>
      <c r="B75" s="19">
        <v>1.8</v>
      </c>
      <c r="C75" s="19">
        <f t="shared" ref="C75:C109" si="2">B75*6.67</f>
        <v>12.006</v>
      </c>
      <c r="D75" s="19">
        <v>166</v>
      </c>
      <c r="E75" s="19">
        <v>2.1</v>
      </c>
      <c r="F75" s="19">
        <f t="shared" ref="F75:F109" si="3">E75*6.67</f>
        <v>14.007</v>
      </c>
    </row>
    <row r="76" spans="1:6">
      <c r="A76" s="19">
        <v>67</v>
      </c>
      <c r="B76" s="19">
        <v>2.1</v>
      </c>
      <c r="C76" s="19">
        <f t="shared" si="2"/>
        <v>14.007</v>
      </c>
      <c r="D76" s="19">
        <v>167</v>
      </c>
      <c r="E76" s="19">
        <v>1.2</v>
      </c>
      <c r="F76" s="19">
        <f t="shared" si="3"/>
        <v>8.0039999999999996</v>
      </c>
    </row>
    <row r="77" spans="1:6">
      <c r="A77" s="19">
        <v>68</v>
      </c>
      <c r="B77" s="19">
        <v>1.6</v>
      </c>
      <c r="C77" s="19">
        <f t="shared" si="2"/>
        <v>10.672000000000001</v>
      </c>
      <c r="D77" s="19">
        <v>168</v>
      </c>
      <c r="E77" s="19">
        <v>1.35</v>
      </c>
      <c r="F77" s="19">
        <f t="shared" si="3"/>
        <v>9.0045000000000002</v>
      </c>
    </row>
    <row r="78" spans="1:6">
      <c r="A78" s="19">
        <v>69</v>
      </c>
      <c r="B78" s="19">
        <v>2.0499999999999998</v>
      </c>
      <c r="C78" s="19">
        <f t="shared" si="2"/>
        <v>13.673499999999999</v>
      </c>
      <c r="D78" s="19">
        <v>169</v>
      </c>
      <c r="E78" s="19">
        <v>1.3</v>
      </c>
      <c r="F78" s="19">
        <f t="shared" si="3"/>
        <v>8.6709999999999994</v>
      </c>
    </row>
    <row r="79" spans="1:6">
      <c r="A79" s="19">
        <v>70</v>
      </c>
      <c r="B79" s="19">
        <v>1.5</v>
      </c>
      <c r="C79" s="19">
        <f t="shared" si="2"/>
        <v>10.004999999999999</v>
      </c>
      <c r="D79" s="19">
        <v>170</v>
      </c>
      <c r="E79" s="19">
        <v>1.85</v>
      </c>
      <c r="F79" s="19">
        <f t="shared" si="3"/>
        <v>12.339500000000001</v>
      </c>
    </row>
    <row r="80" spans="1:6">
      <c r="A80" s="19">
        <v>71</v>
      </c>
      <c r="B80" s="19">
        <v>2</v>
      </c>
      <c r="C80" s="19">
        <f t="shared" si="2"/>
        <v>13.34</v>
      </c>
      <c r="D80" s="19">
        <v>171</v>
      </c>
      <c r="E80" s="19">
        <v>2.2999999999999998</v>
      </c>
      <c r="F80" s="19">
        <f t="shared" si="3"/>
        <v>15.340999999999999</v>
      </c>
    </row>
    <row r="81" spans="1:6">
      <c r="A81" s="19">
        <v>72</v>
      </c>
      <c r="B81" s="19">
        <v>1.75</v>
      </c>
      <c r="C81" s="19">
        <f t="shared" si="2"/>
        <v>11.672499999999999</v>
      </c>
      <c r="D81" s="19">
        <v>172</v>
      </c>
      <c r="E81" s="19">
        <v>1.75</v>
      </c>
      <c r="F81" s="19">
        <f t="shared" si="3"/>
        <v>11.672499999999999</v>
      </c>
    </row>
    <row r="82" spans="1:6">
      <c r="A82" s="19">
        <v>73</v>
      </c>
      <c r="B82" s="19">
        <v>1.3</v>
      </c>
      <c r="C82" s="19">
        <f t="shared" si="2"/>
        <v>8.6709999999999994</v>
      </c>
      <c r="D82" s="19">
        <v>173</v>
      </c>
      <c r="E82" s="19">
        <v>1.5</v>
      </c>
      <c r="F82" s="19">
        <f t="shared" si="3"/>
        <v>10.004999999999999</v>
      </c>
    </row>
    <row r="83" spans="1:6">
      <c r="A83" s="19">
        <v>74</v>
      </c>
      <c r="B83" s="19">
        <v>2</v>
      </c>
      <c r="C83" s="19">
        <f t="shared" si="2"/>
        <v>13.34</v>
      </c>
      <c r="D83" s="19">
        <v>174</v>
      </c>
      <c r="E83" s="19">
        <v>1.4</v>
      </c>
      <c r="F83" s="19">
        <f t="shared" si="3"/>
        <v>9.3379999999999992</v>
      </c>
    </row>
    <row r="84" spans="1:6">
      <c r="A84" s="19">
        <v>75</v>
      </c>
      <c r="B84" s="19">
        <v>2</v>
      </c>
      <c r="C84" s="19">
        <f t="shared" si="2"/>
        <v>13.34</v>
      </c>
      <c r="D84" s="19">
        <v>175</v>
      </c>
      <c r="E84" s="19">
        <v>1.85</v>
      </c>
      <c r="F84" s="19">
        <f t="shared" si="3"/>
        <v>12.339500000000001</v>
      </c>
    </row>
    <row r="85" spans="1:6">
      <c r="A85" s="19">
        <v>76</v>
      </c>
      <c r="B85" s="19">
        <v>1.85</v>
      </c>
      <c r="C85" s="19">
        <f t="shared" si="2"/>
        <v>12.339500000000001</v>
      </c>
      <c r="D85" s="19">
        <v>176</v>
      </c>
      <c r="E85" s="19">
        <v>1.75</v>
      </c>
      <c r="F85" s="19">
        <f t="shared" si="3"/>
        <v>11.672499999999999</v>
      </c>
    </row>
    <row r="86" spans="1:6">
      <c r="A86" s="19">
        <v>77</v>
      </c>
      <c r="B86" s="19">
        <v>2</v>
      </c>
      <c r="C86" s="19">
        <f t="shared" si="2"/>
        <v>13.34</v>
      </c>
      <c r="D86" s="19">
        <v>177</v>
      </c>
      <c r="E86" s="19">
        <v>2</v>
      </c>
      <c r="F86" s="19">
        <f t="shared" si="3"/>
        <v>13.34</v>
      </c>
    </row>
    <row r="87" spans="1:6">
      <c r="A87" s="19">
        <v>78</v>
      </c>
      <c r="B87" s="19">
        <v>1.5</v>
      </c>
      <c r="C87" s="19">
        <f t="shared" si="2"/>
        <v>10.004999999999999</v>
      </c>
      <c r="D87" s="19">
        <v>178</v>
      </c>
      <c r="E87" s="19">
        <v>1.6</v>
      </c>
      <c r="F87" s="19">
        <f t="shared" si="3"/>
        <v>10.672000000000001</v>
      </c>
    </row>
    <row r="88" spans="1:6">
      <c r="A88" s="19">
        <v>79</v>
      </c>
      <c r="B88" s="19">
        <v>2</v>
      </c>
      <c r="C88" s="19">
        <f t="shared" si="2"/>
        <v>13.34</v>
      </c>
      <c r="D88" s="19">
        <v>179</v>
      </c>
      <c r="E88" s="19">
        <v>2</v>
      </c>
      <c r="F88" s="19">
        <f t="shared" si="3"/>
        <v>13.34</v>
      </c>
    </row>
    <row r="89" spans="1:6">
      <c r="A89" s="19">
        <v>80</v>
      </c>
      <c r="B89" s="19">
        <v>1.25</v>
      </c>
      <c r="C89" s="19">
        <f t="shared" si="2"/>
        <v>8.3375000000000004</v>
      </c>
      <c r="D89" s="19">
        <v>180</v>
      </c>
      <c r="E89" s="19">
        <v>1.3</v>
      </c>
      <c r="F89" s="19">
        <f t="shared" si="3"/>
        <v>8.6709999999999994</v>
      </c>
    </row>
    <row r="90" spans="1:6">
      <c r="A90" s="19">
        <v>81</v>
      </c>
      <c r="B90" s="19">
        <v>1.4</v>
      </c>
      <c r="C90" s="19">
        <f t="shared" si="2"/>
        <v>9.3379999999999992</v>
      </c>
      <c r="D90" s="19">
        <v>181</v>
      </c>
      <c r="E90" s="19">
        <v>1.9</v>
      </c>
      <c r="F90" s="19">
        <f t="shared" si="3"/>
        <v>12.673</v>
      </c>
    </row>
    <row r="91" spans="1:6">
      <c r="A91" s="19">
        <v>82</v>
      </c>
      <c r="B91" s="19">
        <v>1.7</v>
      </c>
      <c r="C91" s="19">
        <f t="shared" si="2"/>
        <v>11.339</v>
      </c>
      <c r="D91" s="19">
        <v>182</v>
      </c>
      <c r="E91" s="19">
        <v>2.1</v>
      </c>
      <c r="F91" s="19">
        <f t="shared" si="3"/>
        <v>14.007</v>
      </c>
    </row>
    <row r="92" spans="1:6">
      <c r="A92" s="19">
        <v>83</v>
      </c>
      <c r="B92" s="19">
        <v>1.7</v>
      </c>
      <c r="C92" s="19">
        <f t="shared" si="2"/>
        <v>11.339</v>
      </c>
      <c r="D92" s="19">
        <v>183</v>
      </c>
      <c r="E92" s="19">
        <v>2.1</v>
      </c>
      <c r="F92" s="19">
        <f t="shared" si="3"/>
        <v>14.007</v>
      </c>
    </row>
    <row r="93" spans="1:6">
      <c r="A93" s="19">
        <v>84</v>
      </c>
      <c r="B93" s="19">
        <v>1.4</v>
      </c>
      <c r="C93" s="19">
        <f t="shared" si="2"/>
        <v>9.3379999999999992</v>
      </c>
      <c r="D93" s="19">
        <v>184</v>
      </c>
      <c r="E93" s="19">
        <v>1.85</v>
      </c>
      <c r="F93" s="19">
        <f t="shared" si="3"/>
        <v>12.339500000000001</v>
      </c>
    </row>
    <row r="94" spans="1:6">
      <c r="A94" s="19">
        <v>85</v>
      </c>
      <c r="B94" s="19">
        <v>2</v>
      </c>
      <c r="C94" s="19">
        <f t="shared" si="2"/>
        <v>13.34</v>
      </c>
      <c r="D94" s="19">
        <v>185</v>
      </c>
      <c r="E94" s="19">
        <v>1.95</v>
      </c>
      <c r="F94" s="19">
        <f t="shared" si="3"/>
        <v>13.006499999999999</v>
      </c>
    </row>
    <row r="95" spans="1:6">
      <c r="A95" s="19">
        <v>86</v>
      </c>
      <c r="B95" s="19">
        <v>1.5</v>
      </c>
      <c r="C95" s="19">
        <f t="shared" si="2"/>
        <v>10.004999999999999</v>
      </c>
      <c r="D95" s="19">
        <v>186</v>
      </c>
      <c r="E95" s="19">
        <v>1.8</v>
      </c>
      <c r="F95" s="19">
        <f t="shared" si="3"/>
        <v>12.006</v>
      </c>
    </row>
    <row r="96" spans="1:6">
      <c r="A96" s="19">
        <v>87</v>
      </c>
      <c r="B96" s="19">
        <v>1.6</v>
      </c>
      <c r="C96" s="19">
        <f t="shared" si="2"/>
        <v>10.672000000000001</v>
      </c>
      <c r="D96" s="19">
        <v>187</v>
      </c>
      <c r="E96" s="19">
        <v>2</v>
      </c>
      <c r="F96" s="19">
        <f t="shared" si="3"/>
        <v>13.34</v>
      </c>
    </row>
    <row r="97" spans="1:6">
      <c r="A97" s="19">
        <v>88</v>
      </c>
      <c r="B97" s="19">
        <v>1.9</v>
      </c>
      <c r="C97" s="19">
        <f t="shared" si="2"/>
        <v>12.673</v>
      </c>
      <c r="D97" s="19">
        <v>188</v>
      </c>
      <c r="E97" s="19">
        <v>1.9</v>
      </c>
      <c r="F97" s="19">
        <f t="shared" si="3"/>
        <v>12.673</v>
      </c>
    </row>
    <row r="98" spans="1:6">
      <c r="A98" s="19">
        <v>89</v>
      </c>
      <c r="B98" s="19">
        <v>2</v>
      </c>
      <c r="C98" s="19">
        <f t="shared" si="2"/>
        <v>13.34</v>
      </c>
      <c r="D98" s="19">
        <v>189</v>
      </c>
      <c r="E98" s="19">
        <v>1.75</v>
      </c>
      <c r="F98" s="19">
        <f t="shared" si="3"/>
        <v>11.672499999999999</v>
      </c>
    </row>
    <row r="99" spans="1:6">
      <c r="A99" s="19">
        <v>90</v>
      </c>
      <c r="B99" s="19">
        <v>2</v>
      </c>
      <c r="C99" s="19">
        <f t="shared" si="2"/>
        <v>13.34</v>
      </c>
      <c r="D99" s="19">
        <v>190</v>
      </c>
      <c r="E99" s="19">
        <v>1.5</v>
      </c>
      <c r="F99" s="19">
        <f t="shared" si="3"/>
        <v>10.004999999999999</v>
      </c>
    </row>
    <row r="100" spans="1:6">
      <c r="A100" s="19">
        <v>91</v>
      </c>
      <c r="B100" s="19">
        <v>1.9</v>
      </c>
      <c r="C100" s="19">
        <f t="shared" si="2"/>
        <v>12.673</v>
      </c>
      <c r="D100" s="19">
        <v>191</v>
      </c>
      <c r="E100" s="19">
        <v>2.0499999999999998</v>
      </c>
      <c r="F100" s="19">
        <f t="shared" si="3"/>
        <v>13.673499999999999</v>
      </c>
    </row>
    <row r="101" spans="1:6">
      <c r="A101" s="19">
        <v>92</v>
      </c>
      <c r="B101" s="19">
        <v>2</v>
      </c>
      <c r="C101" s="19">
        <f t="shared" si="2"/>
        <v>13.34</v>
      </c>
      <c r="D101" s="19">
        <v>192</v>
      </c>
      <c r="E101" s="19">
        <v>1.65</v>
      </c>
      <c r="F101" s="19">
        <f t="shared" si="3"/>
        <v>11.0055</v>
      </c>
    </row>
    <row r="102" spans="1:6">
      <c r="A102" s="19">
        <v>93</v>
      </c>
      <c r="B102" s="19">
        <v>1.75</v>
      </c>
      <c r="C102" s="19">
        <f t="shared" si="2"/>
        <v>11.672499999999999</v>
      </c>
      <c r="D102" s="19">
        <v>193</v>
      </c>
      <c r="E102" s="19">
        <v>2.1</v>
      </c>
      <c r="F102" s="19">
        <f t="shared" si="3"/>
        <v>14.007</v>
      </c>
    </row>
    <row r="103" spans="1:6">
      <c r="A103" s="19">
        <v>94</v>
      </c>
      <c r="B103" s="19">
        <v>1.55</v>
      </c>
      <c r="C103" s="19">
        <f t="shared" si="2"/>
        <v>10.3385</v>
      </c>
      <c r="D103" s="19">
        <v>194</v>
      </c>
      <c r="E103" s="19">
        <v>1.8</v>
      </c>
      <c r="F103" s="19">
        <f t="shared" si="3"/>
        <v>12.006</v>
      </c>
    </row>
    <row r="104" spans="1:6">
      <c r="A104" s="19">
        <v>95</v>
      </c>
      <c r="B104" s="19">
        <v>1.9</v>
      </c>
      <c r="C104" s="19">
        <f t="shared" si="2"/>
        <v>12.673</v>
      </c>
      <c r="D104" s="19">
        <v>195</v>
      </c>
      <c r="E104" s="19">
        <v>1.45</v>
      </c>
      <c r="F104" s="19">
        <f t="shared" si="3"/>
        <v>9.6715</v>
      </c>
    </row>
    <row r="105" spans="1:6">
      <c r="A105" s="19">
        <v>96</v>
      </c>
      <c r="B105" s="19">
        <v>1.55</v>
      </c>
      <c r="C105" s="19">
        <f t="shared" si="2"/>
        <v>10.3385</v>
      </c>
      <c r="D105" s="19">
        <v>196</v>
      </c>
      <c r="E105" s="19">
        <v>1.65</v>
      </c>
      <c r="F105" s="19">
        <f t="shared" si="3"/>
        <v>11.0055</v>
      </c>
    </row>
    <row r="106" spans="1:6">
      <c r="A106" s="19">
        <v>97</v>
      </c>
      <c r="B106" s="19">
        <v>1.45</v>
      </c>
      <c r="C106" s="19">
        <f>B106*6.67</f>
        <v>9.6715</v>
      </c>
      <c r="D106" s="19">
        <v>197</v>
      </c>
      <c r="E106" s="19">
        <v>1.85</v>
      </c>
      <c r="F106" s="19">
        <f t="shared" si="3"/>
        <v>12.339500000000001</v>
      </c>
    </row>
    <row r="107" spans="1:6">
      <c r="A107" s="19">
        <v>98</v>
      </c>
      <c r="B107" s="19">
        <v>1.75</v>
      </c>
      <c r="C107" s="19">
        <f t="shared" si="2"/>
        <v>11.672499999999999</v>
      </c>
      <c r="D107" s="19">
        <v>198</v>
      </c>
      <c r="E107" s="19">
        <v>1.35</v>
      </c>
      <c r="F107" s="19">
        <f t="shared" si="3"/>
        <v>9.0045000000000002</v>
      </c>
    </row>
    <row r="108" spans="1:6">
      <c r="A108" s="19">
        <v>99</v>
      </c>
      <c r="B108" s="19">
        <v>2.35</v>
      </c>
      <c r="C108" s="19">
        <f t="shared" si="2"/>
        <v>15.6745</v>
      </c>
      <c r="D108" s="19">
        <v>199</v>
      </c>
      <c r="E108" s="19">
        <v>1.55</v>
      </c>
      <c r="F108" s="19">
        <f>E108*6.67</f>
        <v>10.3385</v>
      </c>
    </row>
    <row r="109" spans="1:6">
      <c r="A109" s="19">
        <v>100</v>
      </c>
      <c r="B109" s="19">
        <v>1.8</v>
      </c>
      <c r="C109" s="19">
        <f t="shared" si="2"/>
        <v>12.006</v>
      </c>
      <c r="D109" s="19">
        <v>200</v>
      </c>
      <c r="E109" s="19">
        <v>1.5</v>
      </c>
      <c r="F109" s="19">
        <f t="shared" si="3"/>
        <v>10.004999999999999</v>
      </c>
    </row>
    <row r="110" spans="1:6">
      <c r="B110" s="18"/>
      <c r="C110" s="18">
        <f>SUM(C10:C109)</f>
        <v>1190.2614999999998</v>
      </c>
      <c r="F110" s="18">
        <f>SUM(F10:F109)</f>
        <v>1170.2515000000008</v>
      </c>
    </row>
    <row r="111" spans="1:6">
      <c r="B111" s="18"/>
    </row>
  </sheetData>
  <mergeCells count="14">
    <mergeCell ref="I3:J4"/>
    <mergeCell ref="C4:D4"/>
    <mergeCell ref="E4:F4"/>
    <mergeCell ref="A5:B5"/>
    <mergeCell ref="C5:D5"/>
    <mergeCell ref="E5:F5"/>
    <mergeCell ref="G5:H5"/>
    <mergeCell ref="I5:J5"/>
    <mergeCell ref="A8:F8"/>
    <mergeCell ref="A1:J1"/>
    <mergeCell ref="A2:J2"/>
    <mergeCell ref="A3:B4"/>
    <mergeCell ref="C3:F3"/>
    <mergeCell ref="G3:H4"/>
  </mergeCells>
  <phoneticPr fontId="0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P111"/>
  <sheetViews>
    <sheetView workbookViewId="0">
      <selection activeCell="A7" sqref="A7:J7"/>
    </sheetView>
  </sheetViews>
  <sheetFormatPr defaultRowHeight="15"/>
  <sheetData>
    <row r="1" spans="1:16" ht="15.75" thickBot="1">
      <c r="A1" s="66" t="s">
        <v>189</v>
      </c>
      <c r="B1" s="66"/>
      <c r="C1" s="66"/>
      <c r="D1" s="66"/>
      <c r="E1" s="66"/>
      <c r="F1" s="66"/>
      <c r="G1" s="66"/>
      <c r="H1" s="66"/>
      <c r="I1" s="66"/>
      <c r="J1" s="66"/>
    </row>
    <row r="2" spans="1:16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  <c r="L2" s="1" t="s">
        <v>38</v>
      </c>
      <c r="M2" s="1">
        <v>5</v>
      </c>
      <c r="O2" t="s">
        <v>49</v>
      </c>
      <c r="P2" t="s">
        <v>50</v>
      </c>
    </row>
    <row r="3" spans="1:16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47.5</v>
      </c>
      <c r="O3">
        <f>B7/(B7+D7+F7+H7+J7)</f>
        <v>0</v>
      </c>
      <c r="P3">
        <v>0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47.5</v>
      </c>
      <c r="O4">
        <f>D7/(B7+D7+F7+H7+J7)</f>
        <v>4.5000000000000005E-2</v>
      </c>
      <c r="P4">
        <f>O4*LN(O4)</f>
        <v>-0.1395491755145318</v>
      </c>
    </row>
    <row r="5" spans="1:16">
      <c r="A5" s="46">
        <v>0</v>
      </c>
      <c r="B5" s="46"/>
      <c r="C5" s="47">
        <v>9</v>
      </c>
      <c r="D5" s="47"/>
      <c r="E5" s="47">
        <v>143</v>
      </c>
      <c r="F5" s="47"/>
      <c r="G5" s="45">
        <v>8</v>
      </c>
      <c r="H5" s="45"/>
      <c r="I5" s="45">
        <v>40</v>
      </c>
      <c r="J5" s="45"/>
      <c r="L5" s="1" t="s">
        <v>35</v>
      </c>
      <c r="M5" s="1">
        <f>(C110+F110)/200</f>
        <v>9.8899424999999965</v>
      </c>
      <c r="O5">
        <f>F7/(B7+D7+F7+H7+J7)</f>
        <v>0.71499999999999997</v>
      </c>
      <c r="P5">
        <f>O5*LN(O5)</f>
        <v>-0.23986300644601255</v>
      </c>
    </row>
    <row r="6" spans="1:16" ht="15.75" thickBot="1">
      <c r="A6" s="21" t="s">
        <v>7</v>
      </c>
      <c r="B6" s="22" t="s">
        <v>8</v>
      </c>
      <c r="C6" s="23" t="s">
        <v>7</v>
      </c>
      <c r="D6" s="24" t="s">
        <v>8</v>
      </c>
      <c r="E6" s="22" t="s">
        <v>7</v>
      </c>
      <c r="F6" s="22" t="s">
        <v>8</v>
      </c>
      <c r="G6" s="22" t="s">
        <v>7</v>
      </c>
      <c r="H6" s="22" t="s">
        <v>8</v>
      </c>
      <c r="I6" s="22" t="s">
        <v>7</v>
      </c>
      <c r="J6" s="23" t="s">
        <v>8</v>
      </c>
      <c r="L6" s="1" t="s">
        <v>36</v>
      </c>
      <c r="M6" s="1">
        <v>2.4249999999999998</v>
      </c>
      <c r="O6">
        <f>H7/(B7+D7+F7+H7+J7)</f>
        <v>0.04</v>
      </c>
      <c r="P6">
        <f>O6*LN(O6)</f>
        <v>-0.12875503299472801</v>
      </c>
    </row>
    <row r="7" spans="1:16">
      <c r="A7" s="2">
        <v>0</v>
      </c>
      <c r="B7" s="2">
        <v>0</v>
      </c>
      <c r="C7" s="2">
        <f>900/200</f>
        <v>4.5</v>
      </c>
      <c r="D7" s="2">
        <f>4.5*7.65/100</f>
        <v>0.34425000000000006</v>
      </c>
      <c r="E7" s="2">
        <f>14300/200</f>
        <v>71.5</v>
      </c>
      <c r="F7" s="2">
        <f>71.5*7.65/100</f>
        <v>5.4697500000000003</v>
      </c>
      <c r="G7" s="2">
        <f>800/200</f>
        <v>4</v>
      </c>
      <c r="H7" s="2">
        <f>4*7.65/100</f>
        <v>0.30599999999999999</v>
      </c>
      <c r="I7" s="2">
        <f>4000/200</f>
        <v>20</v>
      </c>
      <c r="J7" s="2">
        <f>20*7.65/100</f>
        <v>1.53</v>
      </c>
      <c r="L7" s="1" t="s">
        <v>37</v>
      </c>
      <c r="M7" s="1">
        <v>18.55</v>
      </c>
      <c r="O7">
        <f>J7/(B7+D7+F7+H7+J7)</f>
        <v>0.19999999999999998</v>
      </c>
      <c r="P7">
        <f>O7*LN(O7)</f>
        <v>-0.32188758248682009</v>
      </c>
    </row>
    <row r="8" spans="1:16">
      <c r="A8" s="65" t="s">
        <v>9</v>
      </c>
      <c r="B8" s="65"/>
      <c r="C8" s="65"/>
      <c r="D8" s="65"/>
      <c r="E8" s="65"/>
      <c r="F8" s="65"/>
      <c r="L8" s="31" t="s">
        <v>41</v>
      </c>
      <c r="M8" s="1">
        <v>0</v>
      </c>
    </row>
    <row r="9" spans="1:16">
      <c r="A9" s="19" t="s">
        <v>173</v>
      </c>
      <c r="B9" s="19" t="s">
        <v>174</v>
      </c>
      <c r="C9" s="19" t="s">
        <v>175</v>
      </c>
      <c r="D9" s="19" t="s">
        <v>173</v>
      </c>
      <c r="E9" s="19" t="s">
        <v>174</v>
      </c>
      <c r="F9" s="19" t="s">
        <v>175</v>
      </c>
      <c r="L9" s="31" t="s">
        <v>42</v>
      </c>
      <c r="M9" s="1">
        <f xml:space="preserve"> (B7+D7+F7)/(H7+J7)</f>
        <v>3.1666666666666665</v>
      </c>
    </row>
    <row r="10" spans="1:16">
      <c r="A10" s="19">
        <v>1</v>
      </c>
      <c r="B10" s="19">
        <v>1.7</v>
      </c>
      <c r="C10" s="19">
        <f>B10*6.67</f>
        <v>11.339</v>
      </c>
      <c r="D10" s="19">
        <v>101</v>
      </c>
      <c r="E10" s="19">
        <v>1.2</v>
      </c>
      <c r="F10" s="19">
        <f>E10*6.67</f>
        <v>8.0039999999999996</v>
      </c>
      <c r="L10" s="31" t="s">
        <v>43</v>
      </c>
      <c r="M10" s="1">
        <f>J7/F7</f>
        <v>0.27972027972027969</v>
      </c>
    </row>
    <row r="11" spans="1:16">
      <c r="A11" s="19">
        <v>2</v>
      </c>
      <c r="B11" s="19">
        <v>1.95</v>
      </c>
      <c r="C11" s="19">
        <f t="shared" ref="C11:C74" si="0">B11*6.67</f>
        <v>13.006499999999999</v>
      </c>
      <c r="D11" s="19">
        <v>102</v>
      </c>
      <c r="E11" s="19">
        <v>1.4</v>
      </c>
      <c r="F11" s="19">
        <f t="shared" ref="F11:F74" si="1">E11*6.67</f>
        <v>9.3379999999999992</v>
      </c>
      <c r="L11" s="31" t="s">
        <v>44</v>
      </c>
      <c r="M11" s="1">
        <f>(D7+F7)/J7</f>
        <v>3.8</v>
      </c>
    </row>
    <row r="12" spans="1:16">
      <c r="A12" s="19">
        <v>3</v>
      </c>
      <c r="B12" s="19">
        <v>1.6</v>
      </c>
      <c r="C12" s="19">
        <f t="shared" si="0"/>
        <v>10.672000000000001</v>
      </c>
      <c r="D12" s="19">
        <v>103</v>
      </c>
      <c r="E12" s="19">
        <v>1.1000000000000001</v>
      </c>
      <c r="F12" s="19">
        <f t="shared" si="1"/>
        <v>7.3370000000000006</v>
      </c>
      <c r="L12" s="31" t="s">
        <v>45</v>
      </c>
      <c r="M12" s="1">
        <f>(D7+F7)/H7</f>
        <v>19</v>
      </c>
    </row>
    <row r="13" spans="1:16">
      <c r="A13" s="19">
        <v>4</v>
      </c>
      <c r="B13" s="19">
        <v>1.7</v>
      </c>
      <c r="C13" s="19">
        <f t="shared" si="0"/>
        <v>11.339</v>
      </c>
      <c r="D13" s="19">
        <v>104</v>
      </c>
      <c r="E13" s="19">
        <v>1.65</v>
      </c>
      <c r="F13" s="19">
        <f t="shared" si="1"/>
        <v>11.0055</v>
      </c>
      <c r="L13" s="31" t="s">
        <v>46</v>
      </c>
      <c r="M13" s="1">
        <f>J7/H7</f>
        <v>5</v>
      </c>
    </row>
    <row r="14" spans="1:16">
      <c r="A14" s="19">
        <v>5</v>
      </c>
      <c r="B14" s="19">
        <v>1.4</v>
      </c>
      <c r="C14" s="19">
        <f t="shared" si="0"/>
        <v>9.3379999999999992</v>
      </c>
      <c r="D14" s="19">
        <v>105</v>
      </c>
      <c r="E14" s="19">
        <v>1.85</v>
      </c>
      <c r="F14" s="19">
        <f t="shared" si="1"/>
        <v>12.339500000000001</v>
      </c>
      <c r="L14" s="31" t="s">
        <v>47</v>
      </c>
      <c r="M14" s="1">
        <v>0</v>
      </c>
    </row>
    <row r="15" spans="1:16">
      <c r="A15" s="19">
        <v>6</v>
      </c>
      <c r="B15" s="19">
        <v>1.7</v>
      </c>
      <c r="C15" s="19">
        <f t="shared" si="0"/>
        <v>11.339</v>
      </c>
      <c r="D15" s="19">
        <v>106</v>
      </c>
      <c r="E15" s="19">
        <v>1.85</v>
      </c>
      <c r="F15" s="19">
        <f t="shared" si="1"/>
        <v>12.339500000000001</v>
      </c>
      <c r="L15" s="31" t="s">
        <v>48</v>
      </c>
      <c r="M15" s="1">
        <f>SUM(P3:P7)</f>
        <v>-0.83005479744209243</v>
      </c>
    </row>
    <row r="16" spans="1:16">
      <c r="A16" s="19">
        <v>7</v>
      </c>
      <c r="B16" s="19">
        <v>1.1000000000000001</v>
      </c>
      <c r="C16" s="19">
        <f t="shared" si="0"/>
        <v>7.3370000000000006</v>
      </c>
      <c r="D16" s="19">
        <v>107</v>
      </c>
      <c r="E16" s="19">
        <v>1.8</v>
      </c>
      <c r="F16" s="19">
        <f t="shared" si="1"/>
        <v>12.006</v>
      </c>
    </row>
    <row r="17" spans="1:6">
      <c r="A17" s="19">
        <v>8</v>
      </c>
      <c r="B17" s="19">
        <v>1.4</v>
      </c>
      <c r="C17" s="19">
        <f t="shared" si="0"/>
        <v>9.3379999999999992</v>
      </c>
      <c r="D17" s="19">
        <v>108</v>
      </c>
      <c r="E17" s="19">
        <v>1.05</v>
      </c>
      <c r="F17" s="19">
        <f t="shared" si="1"/>
        <v>7.0034999999999998</v>
      </c>
    </row>
    <row r="18" spans="1:6">
      <c r="A18" s="19">
        <v>9</v>
      </c>
      <c r="B18" s="19">
        <v>1.8</v>
      </c>
      <c r="C18" s="19">
        <f t="shared" si="0"/>
        <v>12.006</v>
      </c>
      <c r="D18" s="19">
        <v>109</v>
      </c>
      <c r="E18" s="19">
        <v>1.6</v>
      </c>
      <c r="F18" s="19">
        <f t="shared" si="1"/>
        <v>10.672000000000001</v>
      </c>
    </row>
    <row r="19" spans="1:6">
      <c r="A19" s="19">
        <v>10</v>
      </c>
      <c r="B19" s="19">
        <v>1.75</v>
      </c>
      <c r="C19" s="19">
        <f t="shared" si="0"/>
        <v>11.672499999999999</v>
      </c>
      <c r="D19" s="19">
        <v>110</v>
      </c>
      <c r="E19" s="19">
        <v>1.35</v>
      </c>
      <c r="F19" s="19">
        <f t="shared" si="1"/>
        <v>9.0045000000000002</v>
      </c>
    </row>
    <row r="20" spans="1:6">
      <c r="A20" s="19">
        <v>11</v>
      </c>
      <c r="B20" s="19">
        <v>2.1</v>
      </c>
      <c r="C20" s="19">
        <f t="shared" si="0"/>
        <v>14.007</v>
      </c>
      <c r="D20" s="19">
        <v>111</v>
      </c>
      <c r="E20" s="19">
        <v>1.1499999999999999</v>
      </c>
      <c r="F20" s="19">
        <f t="shared" si="1"/>
        <v>7.6704999999999997</v>
      </c>
    </row>
    <row r="21" spans="1:6">
      <c r="A21" s="19">
        <v>12</v>
      </c>
      <c r="B21" s="19">
        <v>1.05</v>
      </c>
      <c r="C21" s="19">
        <f t="shared" si="0"/>
        <v>7.0034999999999998</v>
      </c>
      <c r="D21" s="19">
        <v>112</v>
      </c>
      <c r="E21" s="19">
        <v>1.65</v>
      </c>
      <c r="F21" s="19">
        <f t="shared" si="1"/>
        <v>11.0055</v>
      </c>
    </row>
    <row r="22" spans="1:6">
      <c r="A22" s="19">
        <v>13</v>
      </c>
      <c r="B22" s="19">
        <v>1.6</v>
      </c>
      <c r="C22" s="19">
        <f t="shared" si="0"/>
        <v>10.672000000000001</v>
      </c>
      <c r="D22" s="19">
        <v>113</v>
      </c>
      <c r="E22" s="19">
        <v>1.9</v>
      </c>
      <c r="F22" s="19">
        <f t="shared" si="1"/>
        <v>12.673</v>
      </c>
    </row>
    <row r="23" spans="1:6">
      <c r="A23" s="19">
        <v>14</v>
      </c>
      <c r="B23" s="19">
        <v>2</v>
      </c>
      <c r="C23" s="19">
        <f t="shared" si="0"/>
        <v>13.34</v>
      </c>
      <c r="D23" s="19">
        <v>114</v>
      </c>
      <c r="E23" s="19">
        <v>1.9</v>
      </c>
      <c r="F23" s="19">
        <f t="shared" si="1"/>
        <v>12.673</v>
      </c>
    </row>
    <row r="24" spans="1:6">
      <c r="A24" s="19">
        <v>15</v>
      </c>
      <c r="B24" s="19">
        <v>1.45</v>
      </c>
      <c r="C24" s="19">
        <f t="shared" si="0"/>
        <v>9.6715</v>
      </c>
      <c r="D24" s="19">
        <v>115</v>
      </c>
      <c r="E24" s="19">
        <v>2</v>
      </c>
      <c r="F24" s="19">
        <f t="shared" si="1"/>
        <v>13.34</v>
      </c>
    </row>
    <row r="25" spans="1:6">
      <c r="A25" s="19">
        <v>16</v>
      </c>
      <c r="B25" s="19">
        <v>1.45</v>
      </c>
      <c r="C25" s="19">
        <f t="shared" si="0"/>
        <v>9.6715</v>
      </c>
      <c r="D25" s="19">
        <v>116</v>
      </c>
      <c r="E25" s="19">
        <v>1.85</v>
      </c>
      <c r="F25" s="19">
        <f t="shared" si="1"/>
        <v>12.339500000000001</v>
      </c>
    </row>
    <row r="26" spans="1:6">
      <c r="A26" s="19">
        <v>17</v>
      </c>
      <c r="B26" s="19">
        <v>1.45</v>
      </c>
      <c r="C26" s="19">
        <f t="shared" si="0"/>
        <v>9.6715</v>
      </c>
      <c r="D26" s="19">
        <v>117</v>
      </c>
      <c r="E26" s="19">
        <v>1.55</v>
      </c>
      <c r="F26" s="19">
        <f t="shared" si="1"/>
        <v>10.3385</v>
      </c>
    </row>
    <row r="27" spans="1:6">
      <c r="A27" s="19">
        <v>18</v>
      </c>
      <c r="B27" s="19">
        <v>1.55</v>
      </c>
      <c r="C27" s="19">
        <f t="shared" si="0"/>
        <v>10.3385</v>
      </c>
      <c r="D27" s="19">
        <v>118</v>
      </c>
      <c r="E27" s="39">
        <v>1.35</v>
      </c>
      <c r="F27" s="39">
        <f t="shared" si="1"/>
        <v>9.0045000000000002</v>
      </c>
    </row>
    <row r="28" spans="1:6">
      <c r="A28" s="19">
        <v>19</v>
      </c>
      <c r="B28" s="19">
        <v>1.25</v>
      </c>
      <c r="C28" s="19">
        <f t="shared" si="0"/>
        <v>8.3375000000000004</v>
      </c>
      <c r="D28" s="19">
        <v>119</v>
      </c>
      <c r="E28" s="19">
        <v>1.6</v>
      </c>
      <c r="F28" s="19">
        <f t="shared" si="1"/>
        <v>10.672000000000001</v>
      </c>
    </row>
    <row r="29" spans="1:6">
      <c r="A29" s="19">
        <v>20</v>
      </c>
      <c r="B29" s="19">
        <v>1.5</v>
      </c>
      <c r="C29" s="19">
        <f t="shared" si="0"/>
        <v>10.004999999999999</v>
      </c>
      <c r="D29" s="19">
        <v>120</v>
      </c>
      <c r="E29" s="19">
        <v>1.3</v>
      </c>
      <c r="F29" s="19">
        <f t="shared" si="1"/>
        <v>8.6709999999999994</v>
      </c>
    </row>
    <row r="30" spans="1:6">
      <c r="A30" s="19">
        <v>21</v>
      </c>
      <c r="B30" s="19">
        <v>2</v>
      </c>
      <c r="C30" s="19">
        <f t="shared" si="0"/>
        <v>13.34</v>
      </c>
      <c r="D30" s="19">
        <v>121</v>
      </c>
      <c r="E30" s="19">
        <v>1.55</v>
      </c>
      <c r="F30" s="19">
        <f t="shared" si="1"/>
        <v>10.3385</v>
      </c>
    </row>
    <row r="31" spans="1:6">
      <c r="A31" s="19">
        <v>22</v>
      </c>
      <c r="B31" s="19">
        <v>1.95</v>
      </c>
      <c r="C31" s="19">
        <f t="shared" si="0"/>
        <v>13.006499999999999</v>
      </c>
      <c r="D31" s="19">
        <v>122</v>
      </c>
      <c r="E31" s="19">
        <v>1</v>
      </c>
      <c r="F31" s="19">
        <f t="shared" si="1"/>
        <v>6.67</v>
      </c>
    </row>
    <row r="32" spans="1:6">
      <c r="A32" s="19">
        <v>23</v>
      </c>
      <c r="B32" s="19">
        <v>1.35</v>
      </c>
      <c r="C32" s="19">
        <f t="shared" si="0"/>
        <v>9.0045000000000002</v>
      </c>
      <c r="D32" s="19">
        <v>123</v>
      </c>
      <c r="E32" s="19">
        <v>1</v>
      </c>
      <c r="F32" s="19">
        <f t="shared" si="1"/>
        <v>6.67</v>
      </c>
    </row>
    <row r="33" spans="1:6">
      <c r="A33" s="19">
        <v>24</v>
      </c>
      <c r="B33" s="19">
        <v>1.1000000000000001</v>
      </c>
      <c r="C33" s="19">
        <f t="shared" si="0"/>
        <v>7.3370000000000006</v>
      </c>
      <c r="D33" s="19">
        <v>124</v>
      </c>
      <c r="E33" s="19">
        <v>1</v>
      </c>
      <c r="F33" s="19">
        <f t="shared" si="1"/>
        <v>6.67</v>
      </c>
    </row>
    <row r="34" spans="1:6">
      <c r="A34" s="19">
        <v>25</v>
      </c>
      <c r="B34" s="19">
        <v>1.05</v>
      </c>
      <c r="C34" s="19">
        <f t="shared" si="0"/>
        <v>7.0034999999999998</v>
      </c>
      <c r="D34" s="19">
        <v>125</v>
      </c>
      <c r="E34" s="19">
        <v>1.7</v>
      </c>
      <c r="F34" s="19">
        <f t="shared" si="1"/>
        <v>11.339</v>
      </c>
    </row>
    <row r="35" spans="1:6">
      <c r="A35" s="19">
        <v>26</v>
      </c>
      <c r="B35" s="19">
        <v>1.65</v>
      </c>
      <c r="C35" s="19">
        <f t="shared" si="0"/>
        <v>11.0055</v>
      </c>
      <c r="D35" s="19">
        <v>126</v>
      </c>
      <c r="E35" s="19">
        <v>1.75</v>
      </c>
      <c r="F35" s="19">
        <f t="shared" si="1"/>
        <v>11.672499999999999</v>
      </c>
    </row>
    <row r="36" spans="1:6">
      <c r="A36" s="19">
        <v>27</v>
      </c>
      <c r="B36" s="19">
        <v>1.4</v>
      </c>
      <c r="C36" s="19">
        <f t="shared" si="0"/>
        <v>9.3379999999999992</v>
      </c>
      <c r="D36" s="19">
        <v>127</v>
      </c>
      <c r="E36" s="19">
        <v>1.55</v>
      </c>
      <c r="F36" s="19">
        <f t="shared" si="1"/>
        <v>10.3385</v>
      </c>
    </row>
    <row r="37" spans="1:6">
      <c r="A37" s="19">
        <v>28</v>
      </c>
      <c r="B37" s="19">
        <v>2</v>
      </c>
      <c r="C37" s="19">
        <f t="shared" si="0"/>
        <v>13.34</v>
      </c>
      <c r="D37" s="19">
        <v>128</v>
      </c>
      <c r="E37" s="19">
        <v>1.7</v>
      </c>
      <c r="F37" s="19">
        <f t="shared" si="1"/>
        <v>11.339</v>
      </c>
    </row>
    <row r="38" spans="1:6">
      <c r="A38" s="19">
        <v>29</v>
      </c>
      <c r="B38" s="19">
        <v>1.3</v>
      </c>
      <c r="C38" s="19">
        <f t="shared" si="0"/>
        <v>8.6709999999999994</v>
      </c>
      <c r="D38" s="19">
        <v>129</v>
      </c>
      <c r="E38" s="19">
        <v>1.95</v>
      </c>
      <c r="F38" s="19">
        <f t="shared" si="1"/>
        <v>13.006499999999999</v>
      </c>
    </row>
    <row r="39" spans="1:6">
      <c r="A39" s="19">
        <v>30</v>
      </c>
      <c r="B39" s="19">
        <v>1.85</v>
      </c>
      <c r="C39" s="19">
        <f t="shared" si="0"/>
        <v>12.339500000000001</v>
      </c>
      <c r="D39" s="19">
        <v>130</v>
      </c>
      <c r="E39" s="19">
        <v>1.8</v>
      </c>
      <c r="F39" s="19">
        <f t="shared" si="1"/>
        <v>12.006</v>
      </c>
    </row>
    <row r="40" spans="1:6">
      <c r="A40" s="19">
        <v>31</v>
      </c>
      <c r="B40" s="19">
        <v>1.3</v>
      </c>
      <c r="C40" s="19">
        <f t="shared" si="0"/>
        <v>8.6709999999999994</v>
      </c>
      <c r="D40" s="19">
        <v>131</v>
      </c>
      <c r="E40" s="19">
        <v>1.35</v>
      </c>
      <c r="F40" s="19">
        <f t="shared" si="1"/>
        <v>9.0045000000000002</v>
      </c>
    </row>
    <row r="41" spans="1:6">
      <c r="A41" s="19">
        <v>32</v>
      </c>
      <c r="B41" s="19">
        <v>1.25</v>
      </c>
      <c r="C41" s="19">
        <f t="shared" si="0"/>
        <v>8.3375000000000004</v>
      </c>
      <c r="D41" s="19">
        <v>132</v>
      </c>
      <c r="E41" s="19">
        <v>2.0499999999999998</v>
      </c>
      <c r="F41" s="19">
        <f t="shared" si="1"/>
        <v>13.673499999999999</v>
      </c>
    </row>
    <row r="42" spans="1:6">
      <c r="A42" s="19">
        <v>33</v>
      </c>
      <c r="B42" s="19">
        <v>1.25</v>
      </c>
      <c r="C42" s="19">
        <f t="shared" si="0"/>
        <v>8.3375000000000004</v>
      </c>
      <c r="D42" s="19">
        <v>133</v>
      </c>
      <c r="E42" s="19">
        <v>1</v>
      </c>
      <c r="F42" s="19">
        <f t="shared" si="1"/>
        <v>6.67</v>
      </c>
    </row>
    <row r="43" spans="1:6">
      <c r="A43" s="19">
        <v>34</v>
      </c>
      <c r="B43" s="19">
        <v>1.3</v>
      </c>
      <c r="C43" s="19">
        <f t="shared" si="0"/>
        <v>8.6709999999999994</v>
      </c>
      <c r="D43" s="19">
        <v>134</v>
      </c>
      <c r="E43" s="19">
        <v>1.8</v>
      </c>
      <c r="F43" s="19">
        <f t="shared" si="1"/>
        <v>12.006</v>
      </c>
    </row>
    <row r="44" spans="1:6">
      <c r="A44" s="19">
        <v>35</v>
      </c>
      <c r="B44" s="19">
        <v>2</v>
      </c>
      <c r="C44" s="19">
        <f t="shared" si="0"/>
        <v>13.34</v>
      </c>
      <c r="D44" s="19">
        <v>135</v>
      </c>
      <c r="E44" s="19">
        <v>1.8</v>
      </c>
      <c r="F44" s="19">
        <f t="shared" si="1"/>
        <v>12.006</v>
      </c>
    </row>
    <row r="45" spans="1:6">
      <c r="A45" s="19">
        <v>36</v>
      </c>
      <c r="B45" s="19">
        <v>1.75</v>
      </c>
      <c r="C45" s="19">
        <f t="shared" si="0"/>
        <v>11.672499999999999</v>
      </c>
      <c r="D45" s="19">
        <v>136</v>
      </c>
      <c r="E45" s="19">
        <v>1</v>
      </c>
      <c r="F45" s="19">
        <f t="shared" si="1"/>
        <v>6.67</v>
      </c>
    </row>
    <row r="46" spans="1:6">
      <c r="A46" s="19">
        <v>37</v>
      </c>
      <c r="B46" s="19">
        <v>1.6</v>
      </c>
      <c r="C46" s="19">
        <f t="shared" si="0"/>
        <v>10.672000000000001</v>
      </c>
      <c r="D46" s="19">
        <v>137</v>
      </c>
      <c r="E46" s="19">
        <v>1.05</v>
      </c>
      <c r="F46" s="19">
        <f t="shared" si="1"/>
        <v>7.0034999999999998</v>
      </c>
    </row>
    <row r="47" spans="1:6">
      <c r="A47" s="19">
        <v>38</v>
      </c>
      <c r="B47" s="19">
        <v>1.55</v>
      </c>
      <c r="C47" s="19">
        <f t="shared" si="0"/>
        <v>10.3385</v>
      </c>
      <c r="D47" s="19">
        <v>138</v>
      </c>
      <c r="E47" s="19">
        <v>1.5</v>
      </c>
      <c r="F47" s="19">
        <f t="shared" si="1"/>
        <v>10.004999999999999</v>
      </c>
    </row>
    <row r="48" spans="1:6">
      <c r="A48" s="19">
        <v>39</v>
      </c>
      <c r="B48" s="19">
        <v>1.7</v>
      </c>
      <c r="C48" s="19">
        <f t="shared" si="0"/>
        <v>11.339</v>
      </c>
      <c r="D48" s="19">
        <v>139</v>
      </c>
      <c r="E48" s="19">
        <v>1.2</v>
      </c>
      <c r="F48" s="19">
        <f t="shared" si="1"/>
        <v>8.0039999999999996</v>
      </c>
    </row>
    <row r="49" spans="1:6">
      <c r="A49" s="19">
        <v>40</v>
      </c>
      <c r="B49" s="19">
        <v>1.35</v>
      </c>
      <c r="C49" s="19">
        <f t="shared" si="0"/>
        <v>9.0045000000000002</v>
      </c>
      <c r="D49" s="19">
        <v>140</v>
      </c>
      <c r="E49" s="19">
        <v>2.2999999999999998</v>
      </c>
      <c r="F49" s="19">
        <f t="shared" si="1"/>
        <v>15.340999999999999</v>
      </c>
    </row>
    <row r="50" spans="1:6">
      <c r="A50" s="19">
        <v>41</v>
      </c>
      <c r="B50" s="19">
        <v>1.1000000000000001</v>
      </c>
      <c r="C50" s="19">
        <f t="shared" si="0"/>
        <v>7.3370000000000006</v>
      </c>
      <c r="D50" s="19">
        <v>141</v>
      </c>
      <c r="E50" s="19">
        <v>1.6</v>
      </c>
      <c r="F50" s="19">
        <f t="shared" si="1"/>
        <v>10.672000000000001</v>
      </c>
    </row>
    <row r="51" spans="1:6">
      <c r="A51" s="19">
        <v>42</v>
      </c>
      <c r="B51" s="19">
        <v>1.05</v>
      </c>
      <c r="C51" s="19">
        <f t="shared" si="0"/>
        <v>7.0034999999999998</v>
      </c>
      <c r="D51" s="19">
        <v>142</v>
      </c>
      <c r="E51" s="19">
        <v>1.75</v>
      </c>
      <c r="F51" s="19">
        <f t="shared" si="1"/>
        <v>11.672499999999999</v>
      </c>
    </row>
    <row r="52" spans="1:6">
      <c r="A52" s="19">
        <v>43</v>
      </c>
      <c r="B52" s="19">
        <v>1.65</v>
      </c>
      <c r="C52" s="19">
        <f t="shared" si="0"/>
        <v>11.0055</v>
      </c>
      <c r="D52" s="19">
        <v>143</v>
      </c>
      <c r="E52" s="19">
        <v>1.3</v>
      </c>
      <c r="F52" s="19">
        <f t="shared" si="1"/>
        <v>8.6709999999999994</v>
      </c>
    </row>
    <row r="53" spans="1:6">
      <c r="A53" s="19">
        <v>44</v>
      </c>
      <c r="B53" s="19">
        <v>1.2</v>
      </c>
      <c r="C53" s="19">
        <f t="shared" si="0"/>
        <v>8.0039999999999996</v>
      </c>
      <c r="D53" s="19">
        <v>144</v>
      </c>
      <c r="E53" s="19">
        <v>1.1499999999999999</v>
      </c>
      <c r="F53" s="19">
        <f t="shared" si="1"/>
        <v>7.6704999999999997</v>
      </c>
    </row>
    <row r="54" spans="1:6">
      <c r="A54" s="19">
        <v>45</v>
      </c>
      <c r="B54" s="19">
        <v>1.85</v>
      </c>
      <c r="C54" s="19">
        <f t="shared" si="0"/>
        <v>12.339500000000001</v>
      </c>
      <c r="D54" s="19">
        <v>145</v>
      </c>
      <c r="E54" s="19">
        <v>1.1000000000000001</v>
      </c>
      <c r="F54" s="19">
        <f t="shared" si="1"/>
        <v>7.3370000000000006</v>
      </c>
    </row>
    <row r="55" spans="1:6">
      <c r="A55" s="19">
        <v>46</v>
      </c>
      <c r="B55" s="19">
        <v>1.85</v>
      </c>
      <c r="C55" s="19">
        <f t="shared" si="0"/>
        <v>12.339500000000001</v>
      </c>
      <c r="D55" s="19">
        <v>146</v>
      </c>
      <c r="E55" s="19">
        <v>1.2</v>
      </c>
      <c r="F55" s="19">
        <f t="shared" si="1"/>
        <v>8.0039999999999996</v>
      </c>
    </row>
    <row r="56" spans="1:6">
      <c r="A56" s="19">
        <v>47</v>
      </c>
      <c r="B56" s="19">
        <v>1.9</v>
      </c>
      <c r="C56" s="19">
        <f t="shared" si="0"/>
        <v>12.673</v>
      </c>
      <c r="D56" s="19">
        <v>147</v>
      </c>
      <c r="E56" s="19">
        <v>1.6</v>
      </c>
      <c r="F56" s="19">
        <f t="shared" si="1"/>
        <v>10.672000000000001</v>
      </c>
    </row>
    <row r="57" spans="1:6">
      <c r="A57" s="19">
        <v>48</v>
      </c>
      <c r="B57" s="19">
        <v>1.7</v>
      </c>
      <c r="C57" s="19">
        <f t="shared" si="0"/>
        <v>11.339</v>
      </c>
      <c r="D57" s="19">
        <v>148</v>
      </c>
      <c r="E57" s="19">
        <v>1.45</v>
      </c>
      <c r="F57" s="19">
        <f t="shared" si="1"/>
        <v>9.6715</v>
      </c>
    </row>
    <row r="58" spans="1:6">
      <c r="A58" s="19">
        <v>49</v>
      </c>
      <c r="B58" s="19">
        <v>1.3</v>
      </c>
      <c r="C58" s="19">
        <f t="shared" si="0"/>
        <v>8.6709999999999994</v>
      </c>
      <c r="D58" s="19">
        <v>149</v>
      </c>
      <c r="E58" s="19">
        <v>1.1000000000000001</v>
      </c>
      <c r="F58" s="19">
        <f t="shared" si="1"/>
        <v>7.3370000000000006</v>
      </c>
    </row>
    <row r="59" spans="1:6">
      <c r="A59" s="19">
        <v>50</v>
      </c>
      <c r="B59" s="19">
        <v>1.3</v>
      </c>
      <c r="C59" s="19">
        <f t="shared" si="0"/>
        <v>8.6709999999999994</v>
      </c>
      <c r="D59" s="19">
        <v>150</v>
      </c>
      <c r="E59" s="19">
        <v>1.9</v>
      </c>
      <c r="F59" s="19">
        <f t="shared" si="1"/>
        <v>12.673</v>
      </c>
    </row>
    <row r="60" spans="1:6">
      <c r="A60" s="19">
        <v>51</v>
      </c>
      <c r="B60" s="19">
        <v>1.45</v>
      </c>
      <c r="C60" s="19">
        <f t="shared" si="0"/>
        <v>9.6715</v>
      </c>
      <c r="D60" s="19">
        <v>151</v>
      </c>
      <c r="E60" s="19">
        <v>1.05</v>
      </c>
      <c r="F60" s="19">
        <f t="shared" si="1"/>
        <v>7.0034999999999998</v>
      </c>
    </row>
    <row r="61" spans="1:6">
      <c r="A61" s="19">
        <v>52</v>
      </c>
      <c r="B61" s="19">
        <v>2.2999999999999998</v>
      </c>
      <c r="C61" s="19">
        <f t="shared" si="0"/>
        <v>15.340999999999999</v>
      </c>
      <c r="D61" s="19">
        <v>152</v>
      </c>
      <c r="E61" s="19">
        <v>1</v>
      </c>
      <c r="F61" s="19">
        <f t="shared" si="1"/>
        <v>6.67</v>
      </c>
    </row>
    <row r="62" spans="1:6">
      <c r="A62" s="19">
        <v>53</v>
      </c>
      <c r="B62" s="19">
        <v>1.7</v>
      </c>
      <c r="C62" s="19">
        <f t="shared" si="0"/>
        <v>11.339</v>
      </c>
      <c r="D62" s="19">
        <v>153</v>
      </c>
      <c r="E62" s="19">
        <v>1.1000000000000001</v>
      </c>
      <c r="F62" s="19">
        <f t="shared" si="1"/>
        <v>7.3370000000000006</v>
      </c>
    </row>
    <row r="63" spans="1:6">
      <c r="A63" s="19">
        <v>54</v>
      </c>
      <c r="B63" s="19">
        <v>1.75</v>
      </c>
      <c r="C63" s="19">
        <f t="shared" si="0"/>
        <v>11.672499999999999</v>
      </c>
      <c r="D63" s="19">
        <v>154</v>
      </c>
      <c r="E63" s="19">
        <v>1.1499999999999999</v>
      </c>
      <c r="F63" s="19">
        <f t="shared" si="1"/>
        <v>7.6704999999999997</v>
      </c>
    </row>
    <row r="64" spans="1:6">
      <c r="A64" s="19">
        <v>55</v>
      </c>
      <c r="B64" s="19">
        <v>2</v>
      </c>
      <c r="C64" s="19">
        <f t="shared" si="0"/>
        <v>13.34</v>
      </c>
      <c r="D64" s="19">
        <v>155</v>
      </c>
      <c r="E64" s="19">
        <v>2.4</v>
      </c>
      <c r="F64" s="19">
        <f t="shared" si="1"/>
        <v>16.007999999999999</v>
      </c>
    </row>
    <row r="65" spans="1:6">
      <c r="A65" s="19">
        <v>56</v>
      </c>
      <c r="B65" s="19">
        <v>1.75</v>
      </c>
      <c r="C65" s="19">
        <f t="shared" si="0"/>
        <v>11.672499999999999</v>
      </c>
      <c r="D65" s="19">
        <v>156</v>
      </c>
      <c r="E65" s="19">
        <v>1.3</v>
      </c>
      <c r="F65" s="19">
        <f t="shared" si="1"/>
        <v>8.6709999999999994</v>
      </c>
    </row>
    <row r="66" spans="1:6">
      <c r="A66" s="19">
        <v>57</v>
      </c>
      <c r="B66" s="19">
        <v>1.6</v>
      </c>
      <c r="C66" s="19">
        <f t="shared" si="0"/>
        <v>10.672000000000001</v>
      </c>
      <c r="D66" s="19">
        <v>157</v>
      </c>
      <c r="E66" s="19">
        <v>1.25</v>
      </c>
      <c r="F66" s="19">
        <f t="shared" si="1"/>
        <v>8.3375000000000004</v>
      </c>
    </row>
    <row r="67" spans="1:6">
      <c r="A67" s="19">
        <v>58</v>
      </c>
      <c r="B67" s="19">
        <v>1.55</v>
      </c>
      <c r="C67" s="19">
        <f t="shared" si="0"/>
        <v>10.3385</v>
      </c>
      <c r="D67" s="19">
        <v>158</v>
      </c>
      <c r="E67" s="19">
        <v>1.1000000000000001</v>
      </c>
      <c r="F67" s="19">
        <f t="shared" si="1"/>
        <v>7.3370000000000006</v>
      </c>
    </row>
    <row r="68" spans="1:6">
      <c r="A68" s="19">
        <v>59</v>
      </c>
      <c r="B68" s="19">
        <v>1.2</v>
      </c>
      <c r="C68" s="19">
        <f t="shared" si="0"/>
        <v>8.0039999999999996</v>
      </c>
      <c r="D68" s="19">
        <v>159</v>
      </c>
      <c r="E68" s="19">
        <v>1.1000000000000001</v>
      </c>
      <c r="F68" s="19">
        <f t="shared" si="1"/>
        <v>7.3370000000000006</v>
      </c>
    </row>
    <row r="69" spans="1:6">
      <c r="A69" s="19">
        <v>60</v>
      </c>
      <c r="B69" s="19">
        <v>1.25</v>
      </c>
      <c r="C69" s="19">
        <f t="shared" si="0"/>
        <v>8.3375000000000004</v>
      </c>
      <c r="D69" s="19">
        <v>160</v>
      </c>
      <c r="E69" s="19">
        <v>1.4</v>
      </c>
      <c r="F69" s="19">
        <f t="shared" si="1"/>
        <v>9.3379999999999992</v>
      </c>
    </row>
    <row r="70" spans="1:6">
      <c r="A70" s="19">
        <v>61</v>
      </c>
      <c r="B70" s="19">
        <v>1.8</v>
      </c>
      <c r="C70" s="19">
        <f t="shared" si="0"/>
        <v>12.006</v>
      </c>
      <c r="D70" s="19">
        <v>161</v>
      </c>
      <c r="E70" s="19">
        <v>1.2</v>
      </c>
      <c r="F70" s="19">
        <f t="shared" si="1"/>
        <v>8.0039999999999996</v>
      </c>
    </row>
    <row r="71" spans="1:6">
      <c r="A71" s="19">
        <v>62</v>
      </c>
      <c r="B71" s="19">
        <v>1.05</v>
      </c>
      <c r="C71" s="19">
        <f t="shared" si="0"/>
        <v>7.0034999999999998</v>
      </c>
      <c r="D71" s="19">
        <v>162</v>
      </c>
      <c r="E71" s="19">
        <v>1.5</v>
      </c>
      <c r="F71" s="19">
        <f t="shared" si="1"/>
        <v>10.004999999999999</v>
      </c>
    </row>
    <row r="72" spans="1:6">
      <c r="A72" s="19">
        <v>63</v>
      </c>
      <c r="B72" s="19">
        <v>1.55</v>
      </c>
      <c r="C72" s="19">
        <f t="shared" si="0"/>
        <v>10.3385</v>
      </c>
      <c r="D72" s="19">
        <v>163</v>
      </c>
      <c r="E72" s="19">
        <v>1.1000000000000001</v>
      </c>
      <c r="F72" s="19">
        <f t="shared" si="1"/>
        <v>7.3370000000000006</v>
      </c>
    </row>
    <row r="73" spans="1:6">
      <c r="A73" s="19">
        <v>64</v>
      </c>
      <c r="B73" s="19">
        <v>1.75</v>
      </c>
      <c r="C73" s="19">
        <f t="shared" si="0"/>
        <v>11.672499999999999</v>
      </c>
      <c r="D73" s="19">
        <v>164</v>
      </c>
      <c r="E73" s="19">
        <v>1.8</v>
      </c>
      <c r="F73" s="19">
        <f t="shared" si="1"/>
        <v>12.006</v>
      </c>
    </row>
    <row r="74" spans="1:6">
      <c r="A74" s="19">
        <v>65</v>
      </c>
      <c r="B74" s="19">
        <v>1.95</v>
      </c>
      <c r="C74" s="19">
        <f t="shared" si="0"/>
        <v>13.006499999999999</v>
      </c>
      <c r="D74" s="19">
        <v>165</v>
      </c>
      <c r="E74" s="19">
        <v>1.1499999999999999</v>
      </c>
      <c r="F74" s="19">
        <f t="shared" si="1"/>
        <v>7.6704999999999997</v>
      </c>
    </row>
    <row r="75" spans="1:6">
      <c r="A75" s="19">
        <v>66</v>
      </c>
      <c r="B75" s="19">
        <v>1</v>
      </c>
      <c r="C75" s="19">
        <f t="shared" ref="C75:C109" si="2">B75*6.67</f>
        <v>6.67</v>
      </c>
      <c r="D75" s="19">
        <v>166</v>
      </c>
      <c r="E75" s="19">
        <v>1.7</v>
      </c>
      <c r="F75" s="19">
        <f t="shared" ref="F75:F109" si="3">E75*6.67</f>
        <v>11.339</v>
      </c>
    </row>
    <row r="76" spans="1:6">
      <c r="A76" s="19">
        <v>67</v>
      </c>
      <c r="B76" s="19">
        <v>1.2</v>
      </c>
      <c r="C76" s="19">
        <f t="shared" si="2"/>
        <v>8.0039999999999996</v>
      </c>
      <c r="D76" s="19">
        <v>167</v>
      </c>
      <c r="E76" s="19">
        <v>1.05</v>
      </c>
      <c r="F76" s="19">
        <f t="shared" si="3"/>
        <v>7.0034999999999998</v>
      </c>
    </row>
    <row r="77" spans="1:6">
      <c r="A77" s="19">
        <v>68</v>
      </c>
      <c r="B77" s="19">
        <v>1.7</v>
      </c>
      <c r="C77" s="19">
        <f t="shared" si="2"/>
        <v>11.339</v>
      </c>
      <c r="D77" s="19">
        <v>168</v>
      </c>
      <c r="E77" s="19">
        <v>1.25</v>
      </c>
      <c r="F77" s="19">
        <f t="shared" si="3"/>
        <v>8.3375000000000004</v>
      </c>
    </row>
    <row r="78" spans="1:6">
      <c r="A78" s="19">
        <v>69</v>
      </c>
      <c r="B78" s="19">
        <v>1.35</v>
      </c>
      <c r="C78" s="19">
        <f t="shared" si="2"/>
        <v>9.0045000000000002</v>
      </c>
      <c r="D78" s="19">
        <v>169</v>
      </c>
      <c r="E78" s="19">
        <v>2</v>
      </c>
      <c r="F78" s="19">
        <f t="shared" si="3"/>
        <v>13.34</v>
      </c>
    </row>
    <row r="79" spans="1:6">
      <c r="A79" s="19">
        <v>70</v>
      </c>
      <c r="B79" s="19">
        <v>1.8</v>
      </c>
      <c r="C79" s="19">
        <f t="shared" si="2"/>
        <v>12.006</v>
      </c>
      <c r="D79" s="19">
        <v>170</v>
      </c>
      <c r="E79" s="19">
        <v>1.25</v>
      </c>
      <c r="F79" s="19">
        <f t="shared" si="3"/>
        <v>8.3375000000000004</v>
      </c>
    </row>
    <row r="80" spans="1:6">
      <c r="A80" s="19">
        <v>71</v>
      </c>
      <c r="B80" s="19">
        <v>1.35</v>
      </c>
      <c r="C80" s="19">
        <f t="shared" si="2"/>
        <v>9.0045000000000002</v>
      </c>
      <c r="D80" s="19">
        <v>171</v>
      </c>
      <c r="E80" s="19">
        <v>1.25</v>
      </c>
      <c r="F80" s="19">
        <f t="shared" si="3"/>
        <v>8.3375000000000004</v>
      </c>
    </row>
    <row r="81" spans="1:6">
      <c r="A81" s="19">
        <v>72</v>
      </c>
      <c r="B81" s="19">
        <v>2</v>
      </c>
      <c r="C81" s="19">
        <f t="shared" si="2"/>
        <v>13.34</v>
      </c>
      <c r="D81" s="19">
        <v>172</v>
      </c>
      <c r="E81" s="19">
        <v>1.4</v>
      </c>
      <c r="F81" s="19">
        <f t="shared" si="3"/>
        <v>9.3379999999999992</v>
      </c>
    </row>
    <row r="82" spans="1:6">
      <c r="A82" s="19">
        <v>73</v>
      </c>
      <c r="B82" s="19">
        <v>1.1499999999999999</v>
      </c>
      <c r="C82" s="19">
        <f t="shared" si="2"/>
        <v>7.6704999999999997</v>
      </c>
      <c r="D82" s="19">
        <v>173</v>
      </c>
      <c r="E82" s="19">
        <v>1.1000000000000001</v>
      </c>
      <c r="F82" s="19">
        <f t="shared" si="3"/>
        <v>7.3370000000000006</v>
      </c>
    </row>
    <row r="83" spans="1:6">
      <c r="A83" s="19">
        <v>74</v>
      </c>
      <c r="B83" s="19">
        <v>1.1499999999999999</v>
      </c>
      <c r="C83" s="19">
        <f t="shared" si="2"/>
        <v>7.6704999999999997</v>
      </c>
      <c r="D83" s="19">
        <v>174</v>
      </c>
      <c r="E83" s="19">
        <v>1.25</v>
      </c>
      <c r="F83" s="19">
        <f t="shared" si="3"/>
        <v>8.3375000000000004</v>
      </c>
    </row>
    <row r="84" spans="1:6">
      <c r="A84" s="19">
        <v>75</v>
      </c>
      <c r="B84" s="19">
        <v>1.9</v>
      </c>
      <c r="C84" s="19">
        <f t="shared" si="2"/>
        <v>12.673</v>
      </c>
      <c r="D84" s="19">
        <v>175</v>
      </c>
      <c r="E84" s="19">
        <v>1.05</v>
      </c>
      <c r="F84" s="19">
        <f t="shared" si="3"/>
        <v>7.0034999999999998</v>
      </c>
    </row>
    <row r="85" spans="1:6">
      <c r="A85" s="19">
        <v>76</v>
      </c>
      <c r="B85" s="19">
        <v>1.1000000000000001</v>
      </c>
      <c r="C85" s="19">
        <f t="shared" si="2"/>
        <v>7.3370000000000006</v>
      </c>
      <c r="D85" s="19">
        <v>176</v>
      </c>
      <c r="E85" s="19">
        <v>1.45</v>
      </c>
      <c r="F85" s="19">
        <f t="shared" si="3"/>
        <v>9.6715</v>
      </c>
    </row>
    <row r="86" spans="1:6">
      <c r="A86" s="19">
        <v>77</v>
      </c>
      <c r="B86" s="19">
        <v>2.1</v>
      </c>
      <c r="C86" s="19">
        <f t="shared" si="2"/>
        <v>14.007</v>
      </c>
      <c r="D86" s="19">
        <v>177</v>
      </c>
      <c r="E86" s="19">
        <v>1.25</v>
      </c>
      <c r="F86" s="19">
        <f t="shared" si="3"/>
        <v>8.3375000000000004</v>
      </c>
    </row>
    <row r="87" spans="1:6">
      <c r="A87" s="19">
        <v>78</v>
      </c>
      <c r="B87" s="19">
        <v>1.1000000000000001</v>
      </c>
      <c r="C87" s="19">
        <f t="shared" si="2"/>
        <v>7.3370000000000006</v>
      </c>
      <c r="D87" s="19">
        <v>178</v>
      </c>
      <c r="E87" s="19">
        <v>1.65</v>
      </c>
      <c r="F87" s="19">
        <f t="shared" si="3"/>
        <v>11.0055</v>
      </c>
    </row>
    <row r="88" spans="1:6">
      <c r="A88" s="19">
        <v>79</v>
      </c>
      <c r="B88" s="19">
        <v>1.3</v>
      </c>
      <c r="C88" s="19">
        <f t="shared" si="2"/>
        <v>8.6709999999999994</v>
      </c>
      <c r="D88" s="19">
        <v>179</v>
      </c>
      <c r="E88" s="19">
        <v>1.9</v>
      </c>
      <c r="F88" s="19">
        <f t="shared" si="3"/>
        <v>12.673</v>
      </c>
    </row>
    <row r="89" spans="1:6">
      <c r="A89" s="19">
        <v>80</v>
      </c>
      <c r="B89" s="19">
        <v>1.6</v>
      </c>
      <c r="C89" s="19">
        <f t="shared" si="2"/>
        <v>10.672000000000001</v>
      </c>
      <c r="D89" s="19">
        <v>180</v>
      </c>
      <c r="E89" s="19">
        <v>2</v>
      </c>
      <c r="F89" s="19">
        <f t="shared" si="3"/>
        <v>13.34</v>
      </c>
    </row>
    <row r="90" spans="1:6">
      <c r="A90" s="19">
        <v>81</v>
      </c>
      <c r="B90" s="19">
        <v>1.4</v>
      </c>
      <c r="C90" s="19">
        <f t="shared" si="2"/>
        <v>9.3379999999999992</v>
      </c>
      <c r="D90" s="19">
        <v>181</v>
      </c>
      <c r="E90" s="19">
        <v>1.1000000000000001</v>
      </c>
      <c r="F90" s="19">
        <f t="shared" si="3"/>
        <v>7.3370000000000006</v>
      </c>
    </row>
    <row r="91" spans="1:6">
      <c r="A91" s="19">
        <v>82</v>
      </c>
      <c r="B91" s="19">
        <v>1.55</v>
      </c>
      <c r="C91" s="19">
        <f t="shared" si="2"/>
        <v>10.3385</v>
      </c>
      <c r="D91" s="19">
        <v>182</v>
      </c>
      <c r="E91" s="19">
        <v>1.3</v>
      </c>
      <c r="F91" s="19">
        <f t="shared" si="3"/>
        <v>8.6709999999999994</v>
      </c>
    </row>
    <row r="92" spans="1:6">
      <c r="A92" s="19">
        <v>83</v>
      </c>
      <c r="B92" s="19">
        <v>1.1499999999999999</v>
      </c>
      <c r="C92" s="19">
        <f t="shared" si="2"/>
        <v>7.6704999999999997</v>
      </c>
      <c r="D92" s="19">
        <v>183</v>
      </c>
      <c r="E92" s="19">
        <v>1.1499999999999999</v>
      </c>
      <c r="F92" s="19">
        <f t="shared" si="3"/>
        <v>7.6704999999999997</v>
      </c>
    </row>
    <row r="93" spans="1:6">
      <c r="A93" s="19">
        <v>84</v>
      </c>
      <c r="B93" s="19">
        <v>1.9</v>
      </c>
      <c r="C93" s="19">
        <f t="shared" si="2"/>
        <v>12.673</v>
      </c>
      <c r="D93" s="19">
        <v>184</v>
      </c>
      <c r="E93" s="19">
        <v>1.95</v>
      </c>
      <c r="F93" s="19">
        <f t="shared" si="3"/>
        <v>13.006499999999999</v>
      </c>
    </row>
    <row r="94" spans="1:6">
      <c r="A94" s="19">
        <v>85</v>
      </c>
      <c r="B94" s="19">
        <v>1.35</v>
      </c>
      <c r="C94" s="19">
        <f t="shared" si="2"/>
        <v>9.0045000000000002</v>
      </c>
      <c r="D94" s="19">
        <v>185</v>
      </c>
      <c r="E94" s="19">
        <v>1</v>
      </c>
      <c r="F94" s="19">
        <f t="shared" si="3"/>
        <v>6.67</v>
      </c>
    </row>
    <row r="95" spans="1:6">
      <c r="A95" s="19">
        <v>86</v>
      </c>
      <c r="B95" s="19">
        <v>1.4</v>
      </c>
      <c r="C95" s="19">
        <f t="shared" si="2"/>
        <v>9.3379999999999992</v>
      </c>
      <c r="D95" s="19">
        <v>186</v>
      </c>
      <c r="E95" s="19">
        <v>1</v>
      </c>
      <c r="F95" s="19">
        <f t="shared" si="3"/>
        <v>6.67</v>
      </c>
    </row>
    <row r="96" spans="1:6">
      <c r="A96" s="19">
        <v>87</v>
      </c>
      <c r="B96" s="19">
        <v>1.5</v>
      </c>
      <c r="C96" s="19">
        <f t="shared" si="2"/>
        <v>10.004999999999999</v>
      </c>
      <c r="D96" s="19">
        <v>187</v>
      </c>
      <c r="E96" s="19">
        <v>1.1000000000000001</v>
      </c>
      <c r="F96" s="19">
        <f t="shared" si="3"/>
        <v>7.3370000000000006</v>
      </c>
    </row>
    <row r="97" spans="1:6">
      <c r="A97" s="19">
        <v>88</v>
      </c>
      <c r="B97" s="19">
        <v>1.2</v>
      </c>
      <c r="C97" s="19">
        <f t="shared" si="2"/>
        <v>8.0039999999999996</v>
      </c>
      <c r="D97" s="19">
        <v>188</v>
      </c>
      <c r="E97" s="19">
        <v>1.45</v>
      </c>
      <c r="F97" s="19">
        <f t="shared" si="3"/>
        <v>9.6715</v>
      </c>
    </row>
    <row r="98" spans="1:6">
      <c r="A98" s="19">
        <v>89</v>
      </c>
      <c r="B98" s="19">
        <v>1.45</v>
      </c>
      <c r="C98" s="19">
        <f t="shared" si="2"/>
        <v>9.6715</v>
      </c>
      <c r="D98" s="19">
        <v>189</v>
      </c>
      <c r="E98" s="19">
        <v>1.3</v>
      </c>
      <c r="F98" s="19">
        <f t="shared" si="3"/>
        <v>8.6709999999999994</v>
      </c>
    </row>
    <row r="99" spans="1:6">
      <c r="A99" s="19">
        <v>90</v>
      </c>
      <c r="B99" s="19">
        <v>2</v>
      </c>
      <c r="C99" s="19">
        <f t="shared" si="2"/>
        <v>13.34</v>
      </c>
      <c r="D99" s="19">
        <v>190</v>
      </c>
      <c r="E99" s="19">
        <v>1.2</v>
      </c>
      <c r="F99" s="19">
        <f t="shared" si="3"/>
        <v>8.0039999999999996</v>
      </c>
    </row>
    <row r="100" spans="1:6">
      <c r="A100" s="19">
        <v>91</v>
      </c>
      <c r="B100" s="19">
        <v>1.55</v>
      </c>
      <c r="C100" s="19">
        <f t="shared" si="2"/>
        <v>10.3385</v>
      </c>
      <c r="D100" s="19">
        <v>191</v>
      </c>
      <c r="E100" s="19">
        <v>1.75</v>
      </c>
      <c r="F100" s="19">
        <f t="shared" si="3"/>
        <v>11.672499999999999</v>
      </c>
    </row>
    <row r="101" spans="1:6">
      <c r="A101" s="19">
        <v>92</v>
      </c>
      <c r="B101" s="19">
        <v>1.25</v>
      </c>
      <c r="C101" s="19">
        <f t="shared" si="2"/>
        <v>8.3375000000000004</v>
      </c>
      <c r="D101" s="19">
        <v>192</v>
      </c>
      <c r="E101" s="19">
        <v>1.45</v>
      </c>
      <c r="F101" s="19">
        <f t="shared" si="3"/>
        <v>9.6715</v>
      </c>
    </row>
    <row r="102" spans="1:6">
      <c r="A102" s="19">
        <v>93</v>
      </c>
      <c r="B102" s="19">
        <v>1.35</v>
      </c>
      <c r="C102" s="19">
        <f t="shared" si="2"/>
        <v>9.0045000000000002</v>
      </c>
      <c r="D102" s="19">
        <v>193</v>
      </c>
      <c r="E102" s="19">
        <v>1.95</v>
      </c>
      <c r="F102" s="19">
        <f t="shared" si="3"/>
        <v>13.006499999999999</v>
      </c>
    </row>
    <row r="103" spans="1:6">
      <c r="A103" s="19">
        <v>94</v>
      </c>
      <c r="B103" s="19">
        <v>1.4</v>
      </c>
      <c r="C103" s="19">
        <f t="shared" si="2"/>
        <v>9.3379999999999992</v>
      </c>
      <c r="D103" s="19">
        <v>194</v>
      </c>
      <c r="E103" s="19">
        <v>1.25</v>
      </c>
      <c r="F103" s="19">
        <f t="shared" si="3"/>
        <v>8.3375000000000004</v>
      </c>
    </row>
    <row r="104" spans="1:6">
      <c r="A104" s="19">
        <v>95</v>
      </c>
      <c r="B104" s="19">
        <v>1</v>
      </c>
      <c r="C104" s="19">
        <f t="shared" si="2"/>
        <v>6.67</v>
      </c>
      <c r="D104" s="19">
        <v>195</v>
      </c>
      <c r="E104" s="19">
        <v>1.6</v>
      </c>
      <c r="F104" s="19">
        <f t="shared" si="3"/>
        <v>10.672000000000001</v>
      </c>
    </row>
    <row r="105" spans="1:6">
      <c r="A105" s="19">
        <v>96</v>
      </c>
      <c r="B105" s="19">
        <v>1</v>
      </c>
      <c r="C105" s="19">
        <f t="shared" si="2"/>
        <v>6.67</v>
      </c>
      <c r="D105" s="19">
        <v>196</v>
      </c>
      <c r="E105" s="19">
        <v>1.5</v>
      </c>
      <c r="F105" s="19">
        <f t="shared" si="3"/>
        <v>10.004999999999999</v>
      </c>
    </row>
    <row r="106" spans="1:6">
      <c r="A106" s="19">
        <v>97</v>
      </c>
      <c r="B106" s="19">
        <v>1.1499999999999999</v>
      </c>
      <c r="C106" s="19">
        <f>B106*6.67</f>
        <v>7.6704999999999997</v>
      </c>
      <c r="D106" s="19">
        <v>197</v>
      </c>
      <c r="E106" s="19">
        <v>1.25</v>
      </c>
      <c r="F106" s="19">
        <f t="shared" si="3"/>
        <v>8.3375000000000004</v>
      </c>
    </row>
    <row r="107" spans="1:6">
      <c r="A107" s="19">
        <v>98</v>
      </c>
      <c r="B107" s="19">
        <v>1.3</v>
      </c>
      <c r="C107" s="19">
        <f t="shared" si="2"/>
        <v>8.6709999999999994</v>
      </c>
      <c r="D107" s="19">
        <v>198</v>
      </c>
      <c r="E107" s="19">
        <v>2</v>
      </c>
      <c r="F107" s="19">
        <f t="shared" si="3"/>
        <v>13.34</v>
      </c>
    </row>
    <row r="108" spans="1:6">
      <c r="A108" s="19">
        <v>99</v>
      </c>
      <c r="B108" s="19">
        <v>1.2</v>
      </c>
      <c r="C108" s="19">
        <f t="shared" si="2"/>
        <v>8.0039999999999996</v>
      </c>
      <c r="D108" s="19">
        <v>199</v>
      </c>
      <c r="E108" s="19">
        <v>2</v>
      </c>
      <c r="F108" s="19">
        <f>E108*6.67</f>
        <v>13.34</v>
      </c>
    </row>
    <row r="109" spans="1:6">
      <c r="A109" s="19">
        <v>100</v>
      </c>
      <c r="B109" s="19">
        <v>1.65</v>
      </c>
      <c r="C109" s="19">
        <f t="shared" si="2"/>
        <v>11.0055</v>
      </c>
      <c r="D109" s="19">
        <v>200</v>
      </c>
      <c r="E109" s="19">
        <v>1.5</v>
      </c>
      <c r="F109" s="19">
        <f t="shared" si="3"/>
        <v>10.004999999999999</v>
      </c>
    </row>
    <row r="110" spans="1:6">
      <c r="B110" s="18"/>
      <c r="C110" s="18">
        <f>SUM(C10:C109)</f>
        <v>1009.1709999999997</v>
      </c>
      <c r="F110" s="18">
        <f>SUM(F10:F109)</f>
        <v>968.81749999999988</v>
      </c>
    </row>
    <row r="111" spans="1:6">
      <c r="B111" s="18"/>
    </row>
  </sheetData>
  <mergeCells count="14">
    <mergeCell ref="I3:J4"/>
    <mergeCell ref="C4:D4"/>
    <mergeCell ref="E4:F4"/>
    <mergeCell ref="A5:B5"/>
    <mergeCell ref="C5:D5"/>
    <mergeCell ref="E5:F5"/>
    <mergeCell ref="G5:H5"/>
    <mergeCell ref="I5:J5"/>
    <mergeCell ref="A8:F8"/>
    <mergeCell ref="A1:J1"/>
    <mergeCell ref="A2:J2"/>
    <mergeCell ref="A3:B4"/>
    <mergeCell ref="C3:F3"/>
    <mergeCell ref="G3:H4"/>
  </mergeCells>
  <phoneticPr fontId="0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P111"/>
  <sheetViews>
    <sheetView workbookViewId="0">
      <selection activeCell="A7" sqref="A7:J7"/>
    </sheetView>
  </sheetViews>
  <sheetFormatPr defaultRowHeight="15"/>
  <sheetData>
    <row r="1" spans="1:16" ht="15.75" thickBot="1">
      <c r="A1" s="66" t="s">
        <v>191</v>
      </c>
      <c r="B1" s="66"/>
      <c r="C1" s="66"/>
      <c r="D1" s="66"/>
      <c r="E1" s="66"/>
      <c r="F1" s="66"/>
      <c r="G1" s="66"/>
      <c r="H1" s="66"/>
      <c r="I1" s="66"/>
      <c r="J1" s="66"/>
    </row>
    <row r="2" spans="1:16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  <c r="L2" s="1" t="s">
        <v>38</v>
      </c>
      <c r="M2" s="1">
        <v>0</v>
      </c>
      <c r="O2" t="s">
        <v>49</v>
      </c>
      <c r="P2" t="s">
        <v>50</v>
      </c>
    </row>
    <row r="3" spans="1:16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20.5</v>
      </c>
      <c r="O3">
        <f>B7/(B7+D7+F7+H7+J7)</f>
        <v>0</v>
      </c>
      <c r="P3">
        <v>0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79.5</v>
      </c>
      <c r="O4">
        <f>D7/(B7+D7+F7+H7+J7)</f>
        <v>0.03</v>
      </c>
      <c r="P4">
        <f>O4*LN(O4)</f>
        <v>-0.10519673691959945</v>
      </c>
    </row>
    <row r="5" spans="1:16">
      <c r="A5" s="46">
        <v>0</v>
      </c>
      <c r="B5" s="46"/>
      <c r="C5" s="47">
        <v>6</v>
      </c>
      <c r="D5" s="47"/>
      <c r="E5" s="47">
        <v>108</v>
      </c>
      <c r="F5" s="47"/>
      <c r="G5" s="45">
        <v>10</v>
      </c>
      <c r="H5" s="45"/>
      <c r="I5" s="45">
        <v>76</v>
      </c>
      <c r="J5" s="45"/>
      <c r="L5" s="1" t="s">
        <v>35</v>
      </c>
      <c r="M5" s="1">
        <f>(C110+F110)/200</f>
        <v>11.330662499999999</v>
      </c>
      <c r="O5">
        <f>F7/(B7+D7+F7+H7+J7)</f>
        <v>0.54</v>
      </c>
      <c r="P5">
        <f>O5*LN(O5)</f>
        <v>-0.33274051528886117</v>
      </c>
    </row>
    <row r="6" spans="1:16" ht="15.75" thickBot="1">
      <c r="A6" s="21" t="s">
        <v>7</v>
      </c>
      <c r="B6" s="22" t="s">
        <v>8</v>
      </c>
      <c r="C6" s="23" t="s">
        <v>7</v>
      </c>
      <c r="D6" s="24" t="s">
        <v>8</v>
      </c>
      <c r="E6" s="22" t="s">
        <v>7</v>
      </c>
      <c r="F6" s="22" t="s">
        <v>8</v>
      </c>
      <c r="G6" s="22" t="s">
        <v>7</v>
      </c>
      <c r="H6" s="22" t="s">
        <v>8</v>
      </c>
      <c r="I6" s="22" t="s">
        <v>7</v>
      </c>
      <c r="J6" s="23" t="s">
        <v>8</v>
      </c>
      <c r="L6" s="1" t="s">
        <v>36</v>
      </c>
      <c r="M6" s="1">
        <v>2.79</v>
      </c>
      <c r="O6">
        <f>H7/(B7+D7+F7+H7+J7)</f>
        <v>4.9999999999999996E-2</v>
      </c>
      <c r="P6">
        <f>O6*LN(O6)</f>
        <v>-0.14978661367769955</v>
      </c>
    </row>
    <row r="7" spans="1:16">
      <c r="A7" s="2">
        <v>0</v>
      </c>
      <c r="B7" s="2">
        <v>0</v>
      </c>
      <c r="C7" s="2">
        <f>6*100/200</f>
        <v>3</v>
      </c>
      <c r="D7" s="2">
        <f>10.3*3/100</f>
        <v>0.309</v>
      </c>
      <c r="E7" s="2">
        <f>10800/200</f>
        <v>54</v>
      </c>
      <c r="F7" s="2">
        <f>10.3*54/100</f>
        <v>5.5620000000000003</v>
      </c>
      <c r="G7" s="2">
        <f>1000/200</f>
        <v>5</v>
      </c>
      <c r="H7" s="2">
        <f>10.3*5/100</f>
        <v>0.51500000000000001</v>
      </c>
      <c r="I7" s="2">
        <f>7600/200</f>
        <v>38</v>
      </c>
      <c r="J7" s="2">
        <f>10.3*38/100</f>
        <v>3.9140000000000001</v>
      </c>
      <c r="L7" s="1" t="s">
        <v>37</v>
      </c>
      <c r="M7" s="1">
        <v>28.736999999999998</v>
      </c>
      <c r="O7">
        <f>J7/(B7+D7+F7+H7+J7)</f>
        <v>0.38</v>
      </c>
      <c r="P7">
        <f>O7*LN(O7)</f>
        <v>-0.36768192997944815</v>
      </c>
    </row>
    <row r="8" spans="1:16">
      <c r="A8" s="65" t="s">
        <v>9</v>
      </c>
      <c r="B8" s="65"/>
      <c r="C8" s="65"/>
      <c r="D8" s="65"/>
      <c r="E8" s="65"/>
      <c r="F8" s="65"/>
      <c r="L8" s="31" t="s">
        <v>41</v>
      </c>
      <c r="M8" s="1">
        <v>0</v>
      </c>
    </row>
    <row r="9" spans="1:16">
      <c r="A9" s="19" t="s">
        <v>173</v>
      </c>
      <c r="B9" s="19" t="s">
        <v>174</v>
      </c>
      <c r="C9" s="19" t="s">
        <v>175</v>
      </c>
      <c r="D9" s="19" t="s">
        <v>173</v>
      </c>
      <c r="E9" s="19" t="s">
        <v>174</v>
      </c>
      <c r="F9" s="19" t="s">
        <v>175</v>
      </c>
      <c r="L9" s="31" t="s">
        <v>42</v>
      </c>
      <c r="M9" s="1">
        <f xml:space="preserve"> (B7+D7+F7)/(H7+J7)</f>
        <v>1.3255813953488371</v>
      </c>
    </row>
    <row r="10" spans="1:16">
      <c r="A10" s="19">
        <v>1</v>
      </c>
      <c r="B10" s="19">
        <v>2.2000000000000002</v>
      </c>
      <c r="C10" s="19">
        <f>B10*6.67</f>
        <v>14.674000000000001</v>
      </c>
      <c r="D10" s="19">
        <v>101</v>
      </c>
      <c r="E10" s="19">
        <v>1.4</v>
      </c>
      <c r="F10" s="19">
        <f>E10*6.67</f>
        <v>9.3379999999999992</v>
      </c>
      <c r="L10" s="31" t="s">
        <v>43</v>
      </c>
      <c r="M10" s="1">
        <f>J7/F7</f>
        <v>0.70370370370370372</v>
      </c>
    </row>
    <row r="11" spans="1:16">
      <c r="A11" s="19">
        <v>2</v>
      </c>
      <c r="B11" s="19">
        <v>1.95</v>
      </c>
      <c r="C11" s="19">
        <f t="shared" ref="C11:C74" si="0">B11*6.67</f>
        <v>13.006499999999999</v>
      </c>
      <c r="D11" s="19">
        <v>102</v>
      </c>
      <c r="E11" s="19">
        <v>1.95</v>
      </c>
      <c r="F11" s="19">
        <f t="shared" ref="F11:F74" si="1">E11*6.67</f>
        <v>13.006499999999999</v>
      </c>
      <c r="L11" s="31" t="s">
        <v>44</v>
      </c>
      <c r="M11" s="1">
        <f>(D7+F7)/J7</f>
        <v>1.5</v>
      </c>
    </row>
    <row r="12" spans="1:16">
      <c r="A12" s="19">
        <v>3</v>
      </c>
      <c r="B12" s="19">
        <v>1.1000000000000001</v>
      </c>
      <c r="C12" s="19">
        <f t="shared" si="0"/>
        <v>7.3370000000000006</v>
      </c>
      <c r="D12" s="19">
        <v>103</v>
      </c>
      <c r="E12" s="19">
        <v>1.8</v>
      </c>
      <c r="F12" s="19">
        <f t="shared" si="1"/>
        <v>12.006</v>
      </c>
      <c r="L12" s="31" t="s">
        <v>45</v>
      </c>
      <c r="M12" s="1">
        <f>(D7+F7)/H7</f>
        <v>11.4</v>
      </c>
    </row>
    <row r="13" spans="1:16">
      <c r="A13" s="19">
        <v>4</v>
      </c>
      <c r="B13" s="19">
        <v>1.8</v>
      </c>
      <c r="C13" s="19">
        <f t="shared" si="0"/>
        <v>12.006</v>
      </c>
      <c r="D13" s="19">
        <v>104</v>
      </c>
      <c r="E13" s="19">
        <v>1.5</v>
      </c>
      <c r="F13" s="19">
        <f t="shared" si="1"/>
        <v>10.004999999999999</v>
      </c>
      <c r="L13" s="31" t="s">
        <v>46</v>
      </c>
      <c r="M13" s="1">
        <f>J7/H7</f>
        <v>7.6</v>
      </c>
    </row>
    <row r="14" spans="1:16">
      <c r="A14" s="19">
        <v>5</v>
      </c>
      <c r="B14" s="19">
        <v>2</v>
      </c>
      <c r="C14" s="19">
        <f t="shared" si="0"/>
        <v>13.34</v>
      </c>
      <c r="D14" s="19">
        <v>105</v>
      </c>
      <c r="E14" s="19">
        <v>2</v>
      </c>
      <c r="F14" s="19">
        <f t="shared" si="1"/>
        <v>13.34</v>
      </c>
      <c r="L14" s="31" t="s">
        <v>47</v>
      </c>
      <c r="M14" s="1">
        <v>0</v>
      </c>
    </row>
    <row r="15" spans="1:16">
      <c r="A15" s="19">
        <v>6</v>
      </c>
      <c r="B15" s="19">
        <v>1.6</v>
      </c>
      <c r="C15" s="19">
        <f t="shared" si="0"/>
        <v>10.672000000000001</v>
      </c>
      <c r="D15" s="19">
        <v>106</v>
      </c>
      <c r="E15" s="19">
        <v>1.5</v>
      </c>
      <c r="F15" s="19">
        <f t="shared" si="1"/>
        <v>10.004999999999999</v>
      </c>
      <c r="L15" s="31" t="s">
        <v>48</v>
      </c>
      <c r="M15" s="1">
        <f>SUM(P3:P7)</f>
        <v>-0.95540579586560836</v>
      </c>
    </row>
    <row r="16" spans="1:16">
      <c r="A16" s="19">
        <v>7</v>
      </c>
      <c r="B16" s="19">
        <v>1.8</v>
      </c>
      <c r="C16" s="19">
        <f t="shared" si="0"/>
        <v>12.006</v>
      </c>
      <c r="D16" s="19">
        <v>107</v>
      </c>
      <c r="E16" s="19">
        <v>1.85</v>
      </c>
      <c r="F16" s="19">
        <f t="shared" si="1"/>
        <v>12.339500000000001</v>
      </c>
    </row>
    <row r="17" spans="1:6">
      <c r="A17" s="19">
        <v>8</v>
      </c>
      <c r="B17" s="19">
        <v>1.45</v>
      </c>
      <c r="C17" s="19">
        <f t="shared" si="0"/>
        <v>9.6715</v>
      </c>
      <c r="D17" s="19">
        <v>108</v>
      </c>
      <c r="E17" s="19">
        <v>1.55</v>
      </c>
      <c r="F17" s="19">
        <f t="shared" si="1"/>
        <v>10.3385</v>
      </c>
    </row>
    <row r="18" spans="1:6">
      <c r="A18" s="19">
        <v>9</v>
      </c>
      <c r="B18" s="19">
        <v>1.55</v>
      </c>
      <c r="C18" s="19">
        <f t="shared" si="0"/>
        <v>10.3385</v>
      </c>
      <c r="D18" s="19">
        <v>109</v>
      </c>
      <c r="E18" s="19">
        <v>1.6</v>
      </c>
      <c r="F18" s="19">
        <f t="shared" si="1"/>
        <v>10.672000000000001</v>
      </c>
    </row>
    <row r="19" spans="1:6">
      <c r="A19" s="19">
        <v>10</v>
      </c>
      <c r="B19" s="19">
        <v>1.6</v>
      </c>
      <c r="C19" s="19">
        <f t="shared" si="0"/>
        <v>10.672000000000001</v>
      </c>
      <c r="D19" s="19">
        <v>110</v>
      </c>
      <c r="E19" s="19">
        <v>1.65</v>
      </c>
      <c r="F19" s="19">
        <f t="shared" si="1"/>
        <v>11.0055</v>
      </c>
    </row>
    <row r="20" spans="1:6">
      <c r="A20" s="19">
        <v>11</v>
      </c>
      <c r="B20" s="19">
        <v>1.4</v>
      </c>
      <c r="C20" s="19">
        <f t="shared" si="0"/>
        <v>9.3379999999999992</v>
      </c>
      <c r="D20" s="19">
        <v>111</v>
      </c>
      <c r="E20" s="19">
        <v>1.95</v>
      </c>
      <c r="F20" s="19">
        <f t="shared" si="1"/>
        <v>13.006499999999999</v>
      </c>
    </row>
    <row r="21" spans="1:6">
      <c r="A21" s="19">
        <v>12</v>
      </c>
      <c r="B21" s="19">
        <v>1.6</v>
      </c>
      <c r="C21" s="19">
        <f t="shared" si="0"/>
        <v>10.672000000000001</v>
      </c>
      <c r="D21" s="19">
        <v>112</v>
      </c>
      <c r="E21" s="19">
        <v>1.45</v>
      </c>
      <c r="F21" s="19">
        <f t="shared" si="1"/>
        <v>9.6715</v>
      </c>
    </row>
    <row r="22" spans="1:6">
      <c r="A22" s="19">
        <v>13</v>
      </c>
      <c r="B22" s="19">
        <v>1.8</v>
      </c>
      <c r="C22" s="19">
        <f t="shared" si="0"/>
        <v>12.006</v>
      </c>
      <c r="D22" s="19">
        <v>113</v>
      </c>
      <c r="E22" s="19">
        <v>1.6</v>
      </c>
      <c r="F22" s="19">
        <f t="shared" si="1"/>
        <v>10.672000000000001</v>
      </c>
    </row>
    <row r="23" spans="1:6">
      <c r="A23" s="19">
        <v>14</v>
      </c>
      <c r="B23" s="19">
        <v>1.6</v>
      </c>
      <c r="C23" s="19">
        <f t="shared" si="0"/>
        <v>10.672000000000001</v>
      </c>
      <c r="D23" s="19">
        <v>114</v>
      </c>
      <c r="E23" s="19">
        <v>2</v>
      </c>
      <c r="F23" s="19">
        <f t="shared" si="1"/>
        <v>13.34</v>
      </c>
    </row>
    <row r="24" spans="1:6">
      <c r="A24" s="19">
        <v>15</v>
      </c>
      <c r="B24" s="19">
        <v>1.8</v>
      </c>
      <c r="C24" s="19">
        <f t="shared" si="0"/>
        <v>12.006</v>
      </c>
      <c r="D24" s="19">
        <v>115</v>
      </c>
      <c r="E24" s="19">
        <v>1.35</v>
      </c>
      <c r="F24" s="19">
        <f t="shared" si="1"/>
        <v>9.0045000000000002</v>
      </c>
    </row>
    <row r="25" spans="1:6">
      <c r="A25" s="19">
        <v>16</v>
      </c>
      <c r="B25" s="19">
        <v>1.85</v>
      </c>
      <c r="C25" s="19">
        <f t="shared" si="0"/>
        <v>12.339500000000001</v>
      </c>
      <c r="D25" s="19">
        <v>116</v>
      </c>
      <c r="E25" s="19">
        <v>2.1</v>
      </c>
      <c r="F25" s="19">
        <f t="shared" si="1"/>
        <v>14.007</v>
      </c>
    </row>
    <row r="26" spans="1:6">
      <c r="A26" s="19">
        <v>17</v>
      </c>
      <c r="B26" s="19">
        <v>2</v>
      </c>
      <c r="C26" s="19">
        <f t="shared" si="0"/>
        <v>13.34</v>
      </c>
      <c r="D26" s="19">
        <v>117</v>
      </c>
      <c r="E26" s="19">
        <v>1.8</v>
      </c>
      <c r="F26" s="19">
        <f t="shared" si="1"/>
        <v>12.006</v>
      </c>
    </row>
    <row r="27" spans="1:6">
      <c r="A27" s="19">
        <v>18</v>
      </c>
      <c r="B27" s="19">
        <v>1.65</v>
      </c>
      <c r="C27" s="19">
        <f t="shared" si="0"/>
        <v>11.0055</v>
      </c>
      <c r="D27" s="19">
        <v>118</v>
      </c>
      <c r="E27" s="39">
        <v>1.85</v>
      </c>
      <c r="F27" s="39">
        <f t="shared" si="1"/>
        <v>12.339500000000001</v>
      </c>
    </row>
    <row r="28" spans="1:6">
      <c r="A28" s="19">
        <v>19</v>
      </c>
      <c r="B28" s="19">
        <v>1.65</v>
      </c>
      <c r="C28" s="19">
        <f t="shared" si="0"/>
        <v>11.0055</v>
      </c>
      <c r="D28" s="19">
        <v>119</v>
      </c>
      <c r="E28" s="19">
        <v>2</v>
      </c>
      <c r="F28" s="19">
        <f t="shared" si="1"/>
        <v>13.34</v>
      </c>
    </row>
    <row r="29" spans="1:6">
      <c r="A29" s="19">
        <v>20</v>
      </c>
      <c r="B29" s="19">
        <v>1.95</v>
      </c>
      <c r="C29" s="19">
        <f t="shared" si="0"/>
        <v>13.006499999999999</v>
      </c>
      <c r="D29" s="19">
        <v>120</v>
      </c>
      <c r="E29" s="19">
        <v>1.6</v>
      </c>
      <c r="F29" s="19">
        <f t="shared" si="1"/>
        <v>10.672000000000001</v>
      </c>
    </row>
    <row r="30" spans="1:6">
      <c r="A30" s="19">
        <v>21</v>
      </c>
      <c r="B30" s="19">
        <v>1.8</v>
      </c>
      <c r="C30" s="19">
        <f t="shared" si="0"/>
        <v>12.006</v>
      </c>
      <c r="D30" s="19">
        <v>121</v>
      </c>
      <c r="E30" s="19">
        <v>2</v>
      </c>
      <c r="F30" s="19">
        <f t="shared" si="1"/>
        <v>13.34</v>
      </c>
    </row>
    <row r="31" spans="1:6">
      <c r="A31" s="19">
        <v>22</v>
      </c>
      <c r="B31" s="19">
        <v>2</v>
      </c>
      <c r="C31" s="19">
        <f t="shared" si="0"/>
        <v>13.34</v>
      </c>
      <c r="D31" s="19">
        <v>122</v>
      </c>
      <c r="E31" s="19">
        <v>1.55</v>
      </c>
      <c r="F31" s="19">
        <f t="shared" si="1"/>
        <v>10.3385</v>
      </c>
    </row>
    <row r="32" spans="1:6">
      <c r="A32" s="19">
        <v>23</v>
      </c>
      <c r="B32" s="19">
        <v>1.8</v>
      </c>
      <c r="C32" s="19">
        <f t="shared" si="0"/>
        <v>12.006</v>
      </c>
      <c r="D32" s="19">
        <v>123</v>
      </c>
      <c r="E32" s="19">
        <v>2</v>
      </c>
      <c r="F32" s="19">
        <f t="shared" si="1"/>
        <v>13.34</v>
      </c>
    </row>
    <row r="33" spans="1:6">
      <c r="A33" s="19">
        <v>24</v>
      </c>
      <c r="B33" s="19">
        <v>2.4</v>
      </c>
      <c r="C33" s="19">
        <f t="shared" si="0"/>
        <v>16.007999999999999</v>
      </c>
      <c r="D33" s="19">
        <v>124</v>
      </c>
      <c r="E33" s="19">
        <v>1.5</v>
      </c>
      <c r="F33" s="19">
        <f t="shared" si="1"/>
        <v>10.004999999999999</v>
      </c>
    </row>
    <row r="34" spans="1:6">
      <c r="A34" s="19">
        <v>25</v>
      </c>
      <c r="B34" s="19">
        <v>1.6</v>
      </c>
      <c r="C34" s="19">
        <f t="shared" si="0"/>
        <v>10.672000000000001</v>
      </c>
      <c r="D34" s="19">
        <v>125</v>
      </c>
      <c r="E34" s="19">
        <v>1.4</v>
      </c>
      <c r="F34" s="19">
        <f t="shared" si="1"/>
        <v>9.3379999999999992</v>
      </c>
    </row>
    <row r="35" spans="1:6">
      <c r="A35" s="19">
        <v>26</v>
      </c>
      <c r="B35" s="19">
        <v>2</v>
      </c>
      <c r="C35" s="19">
        <f t="shared" si="0"/>
        <v>13.34</v>
      </c>
      <c r="D35" s="19">
        <v>126</v>
      </c>
      <c r="E35" s="19">
        <v>1.3</v>
      </c>
      <c r="F35" s="19">
        <f t="shared" si="1"/>
        <v>8.6709999999999994</v>
      </c>
    </row>
    <row r="36" spans="1:6">
      <c r="A36" s="19">
        <v>27</v>
      </c>
      <c r="B36" s="19">
        <v>1.85</v>
      </c>
      <c r="C36" s="19">
        <f t="shared" si="0"/>
        <v>12.339500000000001</v>
      </c>
      <c r="D36" s="19">
        <v>127</v>
      </c>
      <c r="E36" s="19">
        <v>1.45</v>
      </c>
      <c r="F36" s="19">
        <f t="shared" si="1"/>
        <v>9.6715</v>
      </c>
    </row>
    <row r="37" spans="1:6">
      <c r="A37" s="19">
        <v>28</v>
      </c>
      <c r="B37" s="19">
        <v>2</v>
      </c>
      <c r="C37" s="19">
        <f t="shared" si="0"/>
        <v>13.34</v>
      </c>
      <c r="D37" s="19">
        <v>128</v>
      </c>
      <c r="E37" s="19">
        <v>1.3</v>
      </c>
      <c r="F37" s="19">
        <f t="shared" si="1"/>
        <v>8.6709999999999994</v>
      </c>
    </row>
    <row r="38" spans="1:6">
      <c r="A38" s="19">
        <v>29</v>
      </c>
      <c r="B38" s="19">
        <v>1.9</v>
      </c>
      <c r="C38" s="19">
        <f t="shared" si="0"/>
        <v>12.673</v>
      </c>
      <c r="D38" s="19">
        <v>129</v>
      </c>
      <c r="E38" s="19">
        <v>1.85</v>
      </c>
      <c r="F38" s="19">
        <f t="shared" si="1"/>
        <v>12.339500000000001</v>
      </c>
    </row>
    <row r="39" spans="1:6">
      <c r="A39" s="19">
        <v>30</v>
      </c>
      <c r="B39" s="19">
        <v>1.55</v>
      </c>
      <c r="C39" s="19">
        <f t="shared" si="0"/>
        <v>10.3385</v>
      </c>
      <c r="D39" s="19">
        <v>130</v>
      </c>
      <c r="E39" s="19">
        <v>2.15</v>
      </c>
      <c r="F39" s="19">
        <f t="shared" si="1"/>
        <v>14.340499999999999</v>
      </c>
    </row>
    <row r="40" spans="1:6">
      <c r="A40" s="19">
        <v>31</v>
      </c>
      <c r="B40" s="19">
        <v>1.7</v>
      </c>
      <c r="C40" s="19">
        <f t="shared" si="0"/>
        <v>11.339</v>
      </c>
      <c r="D40" s="19">
        <v>131</v>
      </c>
      <c r="E40" s="19">
        <v>1.95</v>
      </c>
      <c r="F40" s="19">
        <f t="shared" si="1"/>
        <v>13.006499999999999</v>
      </c>
    </row>
    <row r="41" spans="1:6">
      <c r="A41" s="19">
        <v>32</v>
      </c>
      <c r="B41" s="19">
        <v>1.5</v>
      </c>
      <c r="C41" s="19">
        <f t="shared" si="0"/>
        <v>10.004999999999999</v>
      </c>
      <c r="D41" s="19">
        <v>132</v>
      </c>
      <c r="E41" s="19">
        <v>2</v>
      </c>
      <c r="F41" s="19">
        <f t="shared" si="1"/>
        <v>13.34</v>
      </c>
    </row>
    <row r="42" spans="1:6">
      <c r="A42" s="19">
        <v>33</v>
      </c>
      <c r="B42" s="19">
        <v>1.95</v>
      </c>
      <c r="C42" s="19">
        <f t="shared" si="0"/>
        <v>13.006499999999999</v>
      </c>
      <c r="D42" s="19">
        <v>133</v>
      </c>
      <c r="E42" s="19">
        <v>1.45</v>
      </c>
      <c r="F42" s="19">
        <f t="shared" si="1"/>
        <v>9.6715</v>
      </c>
    </row>
    <row r="43" spans="1:6">
      <c r="A43" s="19">
        <v>34</v>
      </c>
      <c r="B43" s="19">
        <v>1.8</v>
      </c>
      <c r="C43" s="19">
        <f t="shared" si="0"/>
        <v>12.006</v>
      </c>
      <c r="D43" s="19">
        <v>134</v>
      </c>
      <c r="E43" s="19">
        <v>2</v>
      </c>
      <c r="F43" s="19">
        <f t="shared" si="1"/>
        <v>13.34</v>
      </c>
    </row>
    <row r="44" spans="1:6">
      <c r="A44" s="19">
        <v>35</v>
      </c>
      <c r="B44" s="19">
        <v>1.95</v>
      </c>
      <c r="C44" s="19">
        <f t="shared" si="0"/>
        <v>13.006499999999999</v>
      </c>
      <c r="D44" s="19">
        <v>135</v>
      </c>
      <c r="E44" s="19">
        <v>1.65</v>
      </c>
      <c r="F44" s="19">
        <f t="shared" si="1"/>
        <v>11.0055</v>
      </c>
    </row>
    <row r="45" spans="1:6">
      <c r="A45" s="19">
        <v>36</v>
      </c>
      <c r="B45" s="19">
        <v>1.25</v>
      </c>
      <c r="C45" s="19">
        <f t="shared" si="0"/>
        <v>8.3375000000000004</v>
      </c>
      <c r="D45" s="19">
        <v>136</v>
      </c>
      <c r="E45" s="19">
        <v>1.6</v>
      </c>
      <c r="F45" s="19">
        <f t="shared" si="1"/>
        <v>10.672000000000001</v>
      </c>
    </row>
    <row r="46" spans="1:6">
      <c r="A46" s="19">
        <v>37</v>
      </c>
      <c r="B46" s="19">
        <v>1.6</v>
      </c>
      <c r="C46" s="19">
        <f t="shared" si="0"/>
        <v>10.672000000000001</v>
      </c>
      <c r="D46" s="19">
        <v>137</v>
      </c>
      <c r="E46" s="19">
        <v>1.45</v>
      </c>
      <c r="F46" s="19">
        <f t="shared" si="1"/>
        <v>9.6715</v>
      </c>
    </row>
    <row r="47" spans="1:6">
      <c r="A47" s="19">
        <v>38</v>
      </c>
      <c r="B47" s="19">
        <v>1.7</v>
      </c>
      <c r="C47" s="19">
        <f t="shared" si="0"/>
        <v>11.339</v>
      </c>
      <c r="D47" s="19">
        <v>138</v>
      </c>
      <c r="E47" s="19">
        <v>1.55</v>
      </c>
      <c r="F47" s="19">
        <f t="shared" si="1"/>
        <v>10.3385</v>
      </c>
    </row>
    <row r="48" spans="1:6">
      <c r="A48" s="19">
        <v>39</v>
      </c>
      <c r="B48" s="19">
        <v>1.35</v>
      </c>
      <c r="C48" s="19">
        <f t="shared" si="0"/>
        <v>9.0045000000000002</v>
      </c>
      <c r="D48" s="19">
        <v>139</v>
      </c>
      <c r="E48" s="19">
        <v>1.9</v>
      </c>
      <c r="F48" s="19">
        <f t="shared" si="1"/>
        <v>12.673</v>
      </c>
    </row>
    <row r="49" spans="1:6">
      <c r="A49" s="19">
        <v>40</v>
      </c>
      <c r="B49" s="19">
        <v>1.9</v>
      </c>
      <c r="C49" s="19">
        <f t="shared" si="0"/>
        <v>12.673</v>
      </c>
      <c r="D49" s="19">
        <v>140</v>
      </c>
      <c r="E49" s="19">
        <v>1.4</v>
      </c>
      <c r="F49" s="19">
        <f t="shared" si="1"/>
        <v>9.3379999999999992</v>
      </c>
    </row>
    <row r="50" spans="1:6">
      <c r="A50" s="19">
        <v>41</v>
      </c>
      <c r="B50" s="19">
        <v>2</v>
      </c>
      <c r="C50" s="19">
        <f t="shared" si="0"/>
        <v>13.34</v>
      </c>
      <c r="D50" s="19">
        <v>141</v>
      </c>
      <c r="E50" s="19">
        <v>1.85</v>
      </c>
      <c r="F50" s="19">
        <f t="shared" si="1"/>
        <v>12.339500000000001</v>
      </c>
    </row>
    <row r="51" spans="1:6">
      <c r="A51" s="19">
        <v>42</v>
      </c>
      <c r="B51" s="19">
        <v>1.8</v>
      </c>
      <c r="C51" s="19">
        <f t="shared" si="0"/>
        <v>12.006</v>
      </c>
      <c r="D51" s="19">
        <v>142</v>
      </c>
      <c r="E51" s="19">
        <v>1.4</v>
      </c>
      <c r="F51" s="19">
        <f t="shared" si="1"/>
        <v>9.3379999999999992</v>
      </c>
    </row>
    <row r="52" spans="1:6">
      <c r="A52" s="19">
        <v>43</v>
      </c>
      <c r="B52" s="19">
        <v>2</v>
      </c>
      <c r="C52" s="19">
        <f t="shared" si="0"/>
        <v>13.34</v>
      </c>
      <c r="D52" s="19">
        <v>143</v>
      </c>
      <c r="E52" s="19">
        <v>1.65</v>
      </c>
      <c r="F52" s="19">
        <f t="shared" si="1"/>
        <v>11.0055</v>
      </c>
    </row>
    <row r="53" spans="1:6">
      <c r="A53" s="19">
        <v>44</v>
      </c>
      <c r="B53" s="19">
        <v>1.8</v>
      </c>
      <c r="C53" s="19">
        <f t="shared" si="0"/>
        <v>12.006</v>
      </c>
      <c r="D53" s="19">
        <v>144</v>
      </c>
      <c r="E53" s="19">
        <v>2.15</v>
      </c>
      <c r="F53" s="19">
        <f t="shared" si="1"/>
        <v>14.340499999999999</v>
      </c>
    </row>
    <row r="54" spans="1:6">
      <c r="A54" s="19">
        <v>45</v>
      </c>
      <c r="B54" s="19">
        <v>1.6</v>
      </c>
      <c r="C54" s="19">
        <f t="shared" si="0"/>
        <v>10.672000000000001</v>
      </c>
      <c r="D54" s="19">
        <v>145</v>
      </c>
      <c r="E54" s="19">
        <v>1.75</v>
      </c>
      <c r="F54" s="19">
        <f t="shared" si="1"/>
        <v>11.672499999999999</v>
      </c>
    </row>
    <row r="55" spans="1:6">
      <c r="A55" s="19">
        <v>46</v>
      </c>
      <c r="B55" s="19">
        <v>1.95</v>
      </c>
      <c r="C55" s="19">
        <f t="shared" si="0"/>
        <v>13.006499999999999</v>
      </c>
      <c r="D55" s="19">
        <v>146</v>
      </c>
      <c r="E55" s="19">
        <v>1.5</v>
      </c>
      <c r="F55" s="19">
        <f t="shared" si="1"/>
        <v>10.004999999999999</v>
      </c>
    </row>
    <row r="56" spans="1:6">
      <c r="A56" s="19">
        <v>47</v>
      </c>
      <c r="B56" s="19">
        <v>1.5</v>
      </c>
      <c r="C56" s="19">
        <f t="shared" si="0"/>
        <v>10.004999999999999</v>
      </c>
      <c r="D56" s="19">
        <v>147</v>
      </c>
      <c r="E56" s="19">
        <v>1.8</v>
      </c>
      <c r="F56" s="19">
        <f t="shared" si="1"/>
        <v>12.006</v>
      </c>
    </row>
    <row r="57" spans="1:6">
      <c r="A57" s="19">
        <v>48</v>
      </c>
      <c r="B57" s="19">
        <v>1.5</v>
      </c>
      <c r="C57" s="19">
        <f t="shared" si="0"/>
        <v>10.004999999999999</v>
      </c>
      <c r="D57" s="19">
        <v>148</v>
      </c>
      <c r="E57" s="19">
        <v>1.8</v>
      </c>
      <c r="F57" s="19">
        <f t="shared" si="1"/>
        <v>12.006</v>
      </c>
    </row>
    <row r="58" spans="1:6">
      <c r="A58" s="19">
        <v>49</v>
      </c>
      <c r="B58" s="19">
        <v>1.65</v>
      </c>
      <c r="C58" s="19">
        <f t="shared" si="0"/>
        <v>11.0055</v>
      </c>
      <c r="D58" s="19">
        <v>149</v>
      </c>
      <c r="E58" s="19">
        <v>1.35</v>
      </c>
      <c r="F58" s="19">
        <f t="shared" si="1"/>
        <v>9.0045000000000002</v>
      </c>
    </row>
    <row r="59" spans="1:6">
      <c r="A59" s="19">
        <v>50</v>
      </c>
      <c r="B59" s="19">
        <v>2.6</v>
      </c>
      <c r="C59" s="19">
        <f t="shared" si="0"/>
        <v>17.341999999999999</v>
      </c>
      <c r="D59" s="19">
        <v>150</v>
      </c>
      <c r="E59" s="19">
        <v>1.45</v>
      </c>
      <c r="F59" s="19">
        <f t="shared" si="1"/>
        <v>9.6715</v>
      </c>
    </row>
    <row r="60" spans="1:6">
      <c r="A60" s="19">
        <v>51</v>
      </c>
      <c r="B60" s="19">
        <v>1.95</v>
      </c>
      <c r="C60" s="19">
        <f t="shared" si="0"/>
        <v>13.006499999999999</v>
      </c>
      <c r="D60" s="19">
        <v>151</v>
      </c>
      <c r="E60" s="19">
        <v>1.4</v>
      </c>
      <c r="F60" s="19">
        <f t="shared" si="1"/>
        <v>9.3379999999999992</v>
      </c>
    </row>
    <row r="61" spans="1:6">
      <c r="A61" s="19">
        <v>52</v>
      </c>
      <c r="B61" s="19">
        <v>1.75</v>
      </c>
      <c r="C61" s="19">
        <f t="shared" si="0"/>
        <v>11.672499999999999</v>
      </c>
      <c r="D61" s="19">
        <v>152</v>
      </c>
      <c r="E61" s="19">
        <v>1.75</v>
      </c>
      <c r="F61" s="19">
        <f t="shared" si="1"/>
        <v>11.672499999999999</v>
      </c>
    </row>
    <row r="62" spans="1:6">
      <c r="A62" s="19">
        <v>53</v>
      </c>
      <c r="B62" s="19">
        <v>1.6</v>
      </c>
      <c r="C62" s="19">
        <f t="shared" si="0"/>
        <v>10.672000000000001</v>
      </c>
      <c r="D62" s="19">
        <v>153</v>
      </c>
      <c r="E62" s="19">
        <v>2.1</v>
      </c>
      <c r="F62" s="19">
        <f t="shared" si="1"/>
        <v>14.007</v>
      </c>
    </row>
    <row r="63" spans="1:6">
      <c r="A63" s="19">
        <v>54</v>
      </c>
      <c r="B63" s="19">
        <v>1.85</v>
      </c>
      <c r="C63" s="19">
        <f t="shared" si="0"/>
        <v>12.339500000000001</v>
      </c>
      <c r="D63" s="19">
        <v>154</v>
      </c>
      <c r="E63" s="19">
        <v>2</v>
      </c>
      <c r="F63" s="19">
        <f t="shared" si="1"/>
        <v>13.34</v>
      </c>
    </row>
    <row r="64" spans="1:6">
      <c r="A64" s="19">
        <v>55</v>
      </c>
      <c r="B64" s="19">
        <v>1.9</v>
      </c>
      <c r="C64" s="19">
        <f t="shared" si="0"/>
        <v>12.673</v>
      </c>
      <c r="D64" s="19">
        <v>155</v>
      </c>
      <c r="E64" s="19">
        <v>1.1000000000000001</v>
      </c>
      <c r="F64" s="19">
        <f t="shared" si="1"/>
        <v>7.3370000000000006</v>
      </c>
    </row>
    <row r="65" spans="1:6">
      <c r="A65" s="19">
        <v>56</v>
      </c>
      <c r="B65" s="19">
        <v>1.35</v>
      </c>
      <c r="C65" s="19">
        <f t="shared" si="0"/>
        <v>9.0045000000000002</v>
      </c>
      <c r="D65" s="19">
        <v>156</v>
      </c>
      <c r="E65" s="19">
        <v>1.75</v>
      </c>
      <c r="F65" s="19">
        <f t="shared" si="1"/>
        <v>11.672499999999999</v>
      </c>
    </row>
    <row r="66" spans="1:6">
      <c r="A66" s="19">
        <v>57</v>
      </c>
      <c r="B66" s="19">
        <v>2.1</v>
      </c>
      <c r="C66" s="19">
        <f t="shared" si="0"/>
        <v>14.007</v>
      </c>
      <c r="D66" s="19">
        <v>157</v>
      </c>
      <c r="E66" s="19">
        <v>1.45</v>
      </c>
      <c r="F66" s="19">
        <f t="shared" si="1"/>
        <v>9.6715</v>
      </c>
    </row>
    <row r="67" spans="1:6">
      <c r="A67" s="19">
        <v>58</v>
      </c>
      <c r="B67" s="19">
        <v>1.8</v>
      </c>
      <c r="C67" s="19">
        <f t="shared" si="0"/>
        <v>12.006</v>
      </c>
      <c r="D67" s="19">
        <v>158</v>
      </c>
      <c r="E67" s="19">
        <v>1.8</v>
      </c>
      <c r="F67" s="19">
        <f t="shared" si="1"/>
        <v>12.006</v>
      </c>
    </row>
    <row r="68" spans="1:6">
      <c r="A68" s="19">
        <v>59</v>
      </c>
      <c r="B68" s="19">
        <v>1.45</v>
      </c>
      <c r="C68" s="19">
        <f t="shared" si="0"/>
        <v>9.6715</v>
      </c>
      <c r="D68" s="19">
        <v>159</v>
      </c>
      <c r="E68" s="19">
        <v>1.7</v>
      </c>
      <c r="F68" s="19">
        <f t="shared" si="1"/>
        <v>11.339</v>
      </c>
    </row>
    <row r="69" spans="1:6">
      <c r="A69" s="19">
        <v>60</v>
      </c>
      <c r="B69" s="19">
        <v>2</v>
      </c>
      <c r="C69" s="19">
        <f t="shared" si="0"/>
        <v>13.34</v>
      </c>
      <c r="D69" s="19">
        <v>160</v>
      </c>
      <c r="E69" s="19">
        <v>1.9</v>
      </c>
      <c r="F69" s="19">
        <f t="shared" si="1"/>
        <v>12.673</v>
      </c>
    </row>
    <row r="70" spans="1:6">
      <c r="A70" s="19">
        <v>61</v>
      </c>
      <c r="B70" s="19">
        <v>1.9</v>
      </c>
      <c r="C70" s="19">
        <f t="shared" si="0"/>
        <v>12.673</v>
      </c>
      <c r="D70" s="19">
        <v>161</v>
      </c>
      <c r="E70" s="19">
        <v>1.9</v>
      </c>
      <c r="F70" s="19">
        <f t="shared" si="1"/>
        <v>12.673</v>
      </c>
    </row>
    <row r="71" spans="1:6">
      <c r="A71" s="19">
        <v>62</v>
      </c>
      <c r="B71" s="19">
        <v>1.9</v>
      </c>
      <c r="C71" s="19">
        <f t="shared" si="0"/>
        <v>12.673</v>
      </c>
      <c r="D71" s="19">
        <v>162</v>
      </c>
      <c r="E71" s="19">
        <v>1.55</v>
      </c>
      <c r="F71" s="19">
        <f t="shared" si="1"/>
        <v>10.3385</v>
      </c>
    </row>
    <row r="72" spans="1:6">
      <c r="A72" s="19">
        <v>63</v>
      </c>
      <c r="B72" s="19">
        <v>1.9</v>
      </c>
      <c r="C72" s="19">
        <f t="shared" si="0"/>
        <v>12.673</v>
      </c>
      <c r="D72" s="19">
        <v>163</v>
      </c>
      <c r="E72" s="19">
        <v>1.5</v>
      </c>
      <c r="F72" s="19">
        <f t="shared" si="1"/>
        <v>10.004999999999999</v>
      </c>
    </row>
    <row r="73" spans="1:6">
      <c r="A73" s="19">
        <v>64</v>
      </c>
      <c r="B73" s="19">
        <v>1.5</v>
      </c>
      <c r="C73" s="19">
        <f t="shared" si="0"/>
        <v>10.004999999999999</v>
      </c>
      <c r="D73" s="19">
        <v>164</v>
      </c>
      <c r="E73" s="19">
        <v>1.4</v>
      </c>
      <c r="F73" s="19">
        <f t="shared" si="1"/>
        <v>9.3379999999999992</v>
      </c>
    </row>
    <row r="74" spans="1:6">
      <c r="A74" s="19">
        <v>65</v>
      </c>
      <c r="B74" s="19">
        <v>1.85</v>
      </c>
      <c r="C74" s="19">
        <f t="shared" si="0"/>
        <v>12.339500000000001</v>
      </c>
      <c r="D74" s="19">
        <v>165</v>
      </c>
      <c r="E74" s="19">
        <v>1.8</v>
      </c>
      <c r="F74" s="19">
        <f t="shared" si="1"/>
        <v>12.006</v>
      </c>
    </row>
    <row r="75" spans="1:6">
      <c r="A75" s="19">
        <v>66</v>
      </c>
      <c r="B75" s="19">
        <v>1.65</v>
      </c>
      <c r="C75" s="19">
        <f t="shared" ref="C75:C109" si="2">B75*6.67</f>
        <v>11.0055</v>
      </c>
      <c r="D75" s="19">
        <v>166</v>
      </c>
      <c r="E75" s="19">
        <v>2</v>
      </c>
      <c r="F75" s="19">
        <f t="shared" ref="F75:F109" si="3">E75*6.67</f>
        <v>13.34</v>
      </c>
    </row>
    <row r="76" spans="1:6">
      <c r="A76" s="19">
        <v>67</v>
      </c>
      <c r="B76" s="19">
        <v>1.8</v>
      </c>
      <c r="C76" s="19">
        <f t="shared" si="2"/>
        <v>12.006</v>
      </c>
      <c r="D76" s="19">
        <v>167</v>
      </c>
      <c r="E76" s="19">
        <v>2</v>
      </c>
      <c r="F76" s="19">
        <f t="shared" si="3"/>
        <v>13.34</v>
      </c>
    </row>
    <row r="77" spans="1:6">
      <c r="A77" s="19">
        <v>68</v>
      </c>
      <c r="B77" s="19">
        <v>1.7</v>
      </c>
      <c r="C77" s="19">
        <f t="shared" si="2"/>
        <v>11.339</v>
      </c>
      <c r="D77" s="19">
        <v>168</v>
      </c>
      <c r="E77" s="19">
        <v>1.45</v>
      </c>
      <c r="F77" s="19">
        <f t="shared" si="3"/>
        <v>9.6715</v>
      </c>
    </row>
    <row r="78" spans="1:6">
      <c r="A78" s="19">
        <v>69</v>
      </c>
      <c r="B78" s="19">
        <v>1.9</v>
      </c>
      <c r="C78" s="19">
        <f t="shared" si="2"/>
        <v>12.673</v>
      </c>
      <c r="D78" s="19">
        <v>169</v>
      </c>
      <c r="E78" s="19">
        <v>1.5</v>
      </c>
      <c r="F78" s="19">
        <f t="shared" si="3"/>
        <v>10.004999999999999</v>
      </c>
    </row>
    <row r="79" spans="1:6">
      <c r="A79" s="19">
        <v>70</v>
      </c>
      <c r="B79" s="19">
        <v>1.25</v>
      </c>
      <c r="C79" s="19">
        <f t="shared" si="2"/>
        <v>8.3375000000000004</v>
      </c>
      <c r="D79" s="19">
        <v>170</v>
      </c>
      <c r="E79" s="19">
        <v>1.35</v>
      </c>
      <c r="F79" s="19">
        <f t="shared" si="3"/>
        <v>9.0045000000000002</v>
      </c>
    </row>
    <row r="80" spans="1:6">
      <c r="A80" s="19">
        <v>71</v>
      </c>
      <c r="B80" s="19">
        <v>1.85</v>
      </c>
      <c r="C80" s="19">
        <f t="shared" si="2"/>
        <v>12.339500000000001</v>
      </c>
      <c r="D80" s="19">
        <v>171</v>
      </c>
      <c r="E80" s="19">
        <v>2</v>
      </c>
      <c r="F80" s="19">
        <f t="shared" si="3"/>
        <v>13.34</v>
      </c>
    </row>
    <row r="81" spans="1:6">
      <c r="A81" s="19">
        <v>72</v>
      </c>
      <c r="B81" s="19">
        <v>1.7</v>
      </c>
      <c r="C81" s="19">
        <f t="shared" si="2"/>
        <v>11.339</v>
      </c>
      <c r="D81" s="19">
        <v>172</v>
      </c>
      <c r="E81" s="19">
        <v>1.8</v>
      </c>
      <c r="F81" s="19">
        <f t="shared" si="3"/>
        <v>12.006</v>
      </c>
    </row>
    <row r="82" spans="1:6">
      <c r="A82" s="19">
        <v>73</v>
      </c>
      <c r="B82" s="19">
        <v>1.35</v>
      </c>
      <c r="C82" s="19">
        <f t="shared" si="2"/>
        <v>9.0045000000000002</v>
      </c>
      <c r="D82" s="19">
        <v>173</v>
      </c>
      <c r="E82" s="19">
        <v>1.65</v>
      </c>
      <c r="F82" s="19">
        <f t="shared" si="3"/>
        <v>11.0055</v>
      </c>
    </row>
    <row r="83" spans="1:6">
      <c r="A83" s="19">
        <v>74</v>
      </c>
      <c r="B83" s="19">
        <v>1.85</v>
      </c>
      <c r="C83" s="19">
        <f t="shared" si="2"/>
        <v>12.339500000000001</v>
      </c>
      <c r="D83" s="19">
        <v>174</v>
      </c>
      <c r="E83" s="19">
        <v>2</v>
      </c>
      <c r="F83" s="19">
        <f t="shared" si="3"/>
        <v>13.34</v>
      </c>
    </row>
    <row r="84" spans="1:6">
      <c r="A84" s="19">
        <v>75</v>
      </c>
      <c r="B84" s="19">
        <v>1.35</v>
      </c>
      <c r="C84" s="19">
        <f t="shared" si="2"/>
        <v>9.0045000000000002</v>
      </c>
      <c r="D84" s="19">
        <v>175</v>
      </c>
      <c r="E84" s="19">
        <v>2</v>
      </c>
      <c r="F84" s="19">
        <f t="shared" si="3"/>
        <v>13.34</v>
      </c>
    </row>
    <row r="85" spans="1:6">
      <c r="A85" s="19">
        <v>76</v>
      </c>
      <c r="B85" s="19">
        <v>2</v>
      </c>
      <c r="C85" s="19">
        <f t="shared" si="2"/>
        <v>13.34</v>
      </c>
      <c r="D85" s="19">
        <v>176</v>
      </c>
      <c r="E85" s="19">
        <v>1.55</v>
      </c>
      <c r="F85" s="19">
        <f t="shared" si="3"/>
        <v>10.3385</v>
      </c>
    </row>
    <row r="86" spans="1:6">
      <c r="A86" s="19">
        <v>77</v>
      </c>
      <c r="B86" s="19">
        <v>1.75</v>
      </c>
      <c r="C86" s="19">
        <f t="shared" si="2"/>
        <v>11.672499999999999</v>
      </c>
      <c r="D86" s="19">
        <v>177</v>
      </c>
      <c r="E86" s="19">
        <v>1.5</v>
      </c>
      <c r="F86" s="19">
        <f t="shared" si="3"/>
        <v>10.004999999999999</v>
      </c>
    </row>
    <row r="87" spans="1:6">
      <c r="A87" s="19">
        <v>78</v>
      </c>
      <c r="B87" s="19">
        <v>1.2</v>
      </c>
      <c r="C87" s="19">
        <f t="shared" si="2"/>
        <v>8.0039999999999996</v>
      </c>
      <c r="D87" s="19">
        <v>178</v>
      </c>
      <c r="E87" s="19">
        <v>1.5</v>
      </c>
      <c r="F87" s="19">
        <f t="shared" si="3"/>
        <v>10.004999999999999</v>
      </c>
    </row>
    <row r="88" spans="1:6">
      <c r="A88" s="19">
        <v>79</v>
      </c>
      <c r="B88" s="19">
        <v>2</v>
      </c>
      <c r="C88" s="19">
        <f t="shared" si="2"/>
        <v>13.34</v>
      </c>
      <c r="D88" s="19">
        <v>179</v>
      </c>
      <c r="E88" s="19">
        <v>1.6</v>
      </c>
      <c r="F88" s="19">
        <f t="shared" si="3"/>
        <v>10.672000000000001</v>
      </c>
    </row>
    <row r="89" spans="1:6">
      <c r="A89" s="19">
        <v>80</v>
      </c>
      <c r="B89" s="19">
        <v>1.75</v>
      </c>
      <c r="C89" s="19">
        <f t="shared" si="2"/>
        <v>11.672499999999999</v>
      </c>
      <c r="D89" s="19">
        <v>180</v>
      </c>
      <c r="E89" s="19">
        <v>1.6</v>
      </c>
      <c r="F89" s="19">
        <f t="shared" si="3"/>
        <v>10.672000000000001</v>
      </c>
    </row>
    <row r="90" spans="1:6">
      <c r="A90" s="19">
        <v>81</v>
      </c>
      <c r="B90" s="19">
        <v>1.5</v>
      </c>
      <c r="C90" s="19">
        <f t="shared" si="2"/>
        <v>10.004999999999999</v>
      </c>
      <c r="D90" s="19">
        <v>181</v>
      </c>
      <c r="E90" s="19">
        <v>1.1499999999999999</v>
      </c>
      <c r="F90" s="19">
        <f t="shared" si="3"/>
        <v>7.6704999999999997</v>
      </c>
    </row>
    <row r="91" spans="1:6">
      <c r="A91" s="19">
        <v>82</v>
      </c>
      <c r="B91" s="19">
        <v>1.5</v>
      </c>
      <c r="C91" s="19">
        <f t="shared" si="2"/>
        <v>10.004999999999999</v>
      </c>
      <c r="D91" s="19">
        <v>182</v>
      </c>
      <c r="E91" s="19">
        <v>1.3</v>
      </c>
      <c r="F91" s="19">
        <f t="shared" si="3"/>
        <v>8.6709999999999994</v>
      </c>
    </row>
    <row r="92" spans="1:6">
      <c r="A92" s="19">
        <v>83</v>
      </c>
      <c r="B92" s="19">
        <v>2</v>
      </c>
      <c r="C92" s="19">
        <f t="shared" si="2"/>
        <v>13.34</v>
      </c>
      <c r="D92" s="19">
        <v>183</v>
      </c>
      <c r="E92" s="19">
        <v>1.3</v>
      </c>
      <c r="F92" s="19">
        <f t="shared" si="3"/>
        <v>8.6709999999999994</v>
      </c>
    </row>
    <row r="93" spans="1:6">
      <c r="A93" s="19">
        <v>84</v>
      </c>
      <c r="B93" s="19">
        <v>1.55</v>
      </c>
      <c r="C93" s="19">
        <f t="shared" si="2"/>
        <v>10.3385</v>
      </c>
      <c r="D93" s="19">
        <v>184</v>
      </c>
      <c r="E93" s="19">
        <v>1.6</v>
      </c>
      <c r="F93" s="19">
        <f t="shared" si="3"/>
        <v>10.672000000000001</v>
      </c>
    </row>
    <row r="94" spans="1:6">
      <c r="A94" s="19">
        <v>85</v>
      </c>
      <c r="B94" s="19">
        <v>1.8</v>
      </c>
      <c r="C94" s="19">
        <f t="shared" si="2"/>
        <v>12.006</v>
      </c>
      <c r="D94" s="19">
        <v>185</v>
      </c>
      <c r="E94" s="19">
        <v>2</v>
      </c>
      <c r="F94" s="19">
        <f t="shared" si="3"/>
        <v>13.34</v>
      </c>
    </row>
    <row r="95" spans="1:6">
      <c r="A95" s="19">
        <v>86</v>
      </c>
      <c r="B95" s="19">
        <v>1.95</v>
      </c>
      <c r="C95" s="19">
        <f t="shared" si="2"/>
        <v>13.006499999999999</v>
      </c>
      <c r="D95" s="19">
        <v>186</v>
      </c>
      <c r="E95" s="19">
        <v>1.55</v>
      </c>
      <c r="F95" s="19">
        <f t="shared" si="3"/>
        <v>10.3385</v>
      </c>
    </row>
    <row r="96" spans="1:6">
      <c r="A96" s="19">
        <v>87</v>
      </c>
      <c r="B96" s="19">
        <v>1.95</v>
      </c>
      <c r="C96" s="19">
        <f t="shared" si="2"/>
        <v>13.006499999999999</v>
      </c>
      <c r="D96" s="19">
        <v>187</v>
      </c>
      <c r="E96" s="19">
        <v>1.75</v>
      </c>
      <c r="F96" s="19">
        <f t="shared" si="3"/>
        <v>11.672499999999999</v>
      </c>
    </row>
    <row r="97" spans="1:6">
      <c r="A97" s="19">
        <v>88</v>
      </c>
      <c r="B97" s="19">
        <v>1.65</v>
      </c>
      <c r="C97" s="19">
        <f t="shared" si="2"/>
        <v>11.0055</v>
      </c>
      <c r="D97" s="19">
        <v>188</v>
      </c>
      <c r="E97" s="19">
        <v>1.9</v>
      </c>
      <c r="F97" s="19">
        <f t="shared" si="3"/>
        <v>12.673</v>
      </c>
    </row>
    <row r="98" spans="1:6">
      <c r="A98" s="19">
        <v>89</v>
      </c>
      <c r="B98" s="19">
        <v>1.4</v>
      </c>
      <c r="C98" s="19">
        <f t="shared" si="2"/>
        <v>9.3379999999999992</v>
      </c>
      <c r="D98" s="19">
        <v>189</v>
      </c>
      <c r="E98" s="19">
        <v>2</v>
      </c>
      <c r="F98" s="19">
        <f t="shared" si="3"/>
        <v>13.34</v>
      </c>
    </row>
    <row r="99" spans="1:6">
      <c r="A99" s="19">
        <v>90</v>
      </c>
      <c r="B99" s="19">
        <v>1.55</v>
      </c>
      <c r="C99" s="19">
        <f t="shared" si="2"/>
        <v>10.3385</v>
      </c>
      <c r="D99" s="19">
        <v>190</v>
      </c>
      <c r="E99" s="19">
        <v>2</v>
      </c>
      <c r="F99" s="19">
        <f t="shared" si="3"/>
        <v>13.34</v>
      </c>
    </row>
    <row r="100" spans="1:6">
      <c r="A100" s="19">
        <v>91</v>
      </c>
      <c r="B100" s="19">
        <v>1.7</v>
      </c>
      <c r="C100" s="19">
        <f t="shared" si="2"/>
        <v>11.339</v>
      </c>
      <c r="D100" s="19">
        <v>191</v>
      </c>
      <c r="E100" s="19">
        <v>2</v>
      </c>
      <c r="F100" s="19">
        <f t="shared" si="3"/>
        <v>13.34</v>
      </c>
    </row>
    <row r="101" spans="1:6">
      <c r="A101" s="19">
        <v>92</v>
      </c>
      <c r="B101" s="19">
        <v>2</v>
      </c>
      <c r="C101" s="19">
        <f t="shared" si="2"/>
        <v>13.34</v>
      </c>
      <c r="D101" s="19">
        <v>192</v>
      </c>
      <c r="E101" s="19">
        <v>1.3</v>
      </c>
      <c r="F101" s="19">
        <f t="shared" si="3"/>
        <v>8.6709999999999994</v>
      </c>
    </row>
    <row r="102" spans="1:6">
      <c r="A102" s="19">
        <v>93</v>
      </c>
      <c r="B102" s="19">
        <v>1.05</v>
      </c>
      <c r="C102" s="19">
        <f t="shared" si="2"/>
        <v>7.0034999999999998</v>
      </c>
      <c r="D102" s="19">
        <v>193</v>
      </c>
      <c r="E102" s="19">
        <v>1.45</v>
      </c>
      <c r="F102" s="19">
        <f t="shared" si="3"/>
        <v>9.6715</v>
      </c>
    </row>
    <row r="103" spans="1:6">
      <c r="A103" s="19">
        <v>94</v>
      </c>
      <c r="B103" s="19">
        <v>1.85</v>
      </c>
      <c r="C103" s="19">
        <f t="shared" si="2"/>
        <v>12.339500000000001</v>
      </c>
      <c r="D103" s="19">
        <v>194</v>
      </c>
      <c r="E103" s="19">
        <v>2</v>
      </c>
      <c r="F103" s="19">
        <f t="shared" si="3"/>
        <v>13.34</v>
      </c>
    </row>
    <row r="104" spans="1:6">
      <c r="A104" s="19">
        <v>95</v>
      </c>
      <c r="B104" s="19">
        <v>1.6</v>
      </c>
      <c r="C104" s="19">
        <f t="shared" si="2"/>
        <v>10.672000000000001</v>
      </c>
      <c r="D104" s="19">
        <v>195</v>
      </c>
      <c r="E104" s="19">
        <v>1.2</v>
      </c>
      <c r="F104" s="19">
        <f t="shared" si="3"/>
        <v>8.0039999999999996</v>
      </c>
    </row>
    <row r="105" spans="1:6">
      <c r="A105" s="19">
        <v>96</v>
      </c>
      <c r="B105" s="19">
        <v>2</v>
      </c>
      <c r="C105" s="19">
        <f t="shared" si="2"/>
        <v>13.34</v>
      </c>
      <c r="D105" s="19">
        <v>196</v>
      </c>
      <c r="E105" s="19">
        <v>1.2</v>
      </c>
      <c r="F105" s="19">
        <f t="shared" si="3"/>
        <v>8.0039999999999996</v>
      </c>
    </row>
    <row r="106" spans="1:6">
      <c r="A106" s="19">
        <v>97</v>
      </c>
      <c r="B106" s="19">
        <v>1.25</v>
      </c>
      <c r="C106" s="19">
        <f>B106*6.67</f>
        <v>8.3375000000000004</v>
      </c>
      <c r="D106" s="19">
        <v>197</v>
      </c>
      <c r="E106" s="19">
        <v>1.1499999999999999</v>
      </c>
      <c r="F106" s="19">
        <f t="shared" si="3"/>
        <v>7.6704999999999997</v>
      </c>
    </row>
    <row r="107" spans="1:6">
      <c r="A107" s="19">
        <v>98</v>
      </c>
      <c r="B107" s="19">
        <v>1.3</v>
      </c>
      <c r="C107" s="19">
        <f t="shared" si="2"/>
        <v>8.6709999999999994</v>
      </c>
      <c r="D107" s="19">
        <v>198</v>
      </c>
      <c r="E107" s="19">
        <v>2</v>
      </c>
      <c r="F107" s="19">
        <f t="shared" si="3"/>
        <v>13.34</v>
      </c>
    </row>
    <row r="108" spans="1:6">
      <c r="A108" s="19">
        <v>99</v>
      </c>
      <c r="B108" s="19">
        <v>1.2</v>
      </c>
      <c r="C108" s="19">
        <f t="shared" si="2"/>
        <v>8.0039999999999996</v>
      </c>
      <c r="D108" s="19">
        <v>199</v>
      </c>
      <c r="E108" s="19">
        <v>1.6</v>
      </c>
      <c r="F108" s="19">
        <f>E108*6.67</f>
        <v>10.672000000000001</v>
      </c>
    </row>
    <row r="109" spans="1:6">
      <c r="A109" s="19">
        <v>100</v>
      </c>
      <c r="B109" s="19">
        <v>1.55</v>
      </c>
      <c r="C109" s="19">
        <f t="shared" si="2"/>
        <v>10.3385</v>
      </c>
      <c r="D109" s="19">
        <v>200</v>
      </c>
      <c r="E109" s="19">
        <v>1.45</v>
      </c>
      <c r="F109" s="19">
        <f t="shared" si="3"/>
        <v>9.6715</v>
      </c>
    </row>
    <row r="110" spans="1:6">
      <c r="B110" s="18"/>
      <c r="C110" s="18">
        <f>SUM(C10:C109)</f>
        <v>1151.2420000000002</v>
      </c>
      <c r="F110" s="18">
        <f>SUM(F10:F109)</f>
        <v>1114.8904999999997</v>
      </c>
    </row>
    <row r="111" spans="1:6">
      <c r="B111" s="18"/>
    </row>
  </sheetData>
  <mergeCells count="14">
    <mergeCell ref="I3:J4"/>
    <mergeCell ref="C4:D4"/>
    <mergeCell ref="E4:F4"/>
    <mergeCell ref="A5:B5"/>
    <mergeCell ref="C5:D5"/>
    <mergeCell ref="E5:F5"/>
    <mergeCell ref="G5:H5"/>
    <mergeCell ref="I5:J5"/>
    <mergeCell ref="A8:F8"/>
    <mergeCell ref="A1:J1"/>
    <mergeCell ref="A2:J2"/>
    <mergeCell ref="A3:B4"/>
    <mergeCell ref="C3:F3"/>
    <mergeCell ref="G3:H4"/>
  </mergeCells>
  <phoneticPr fontId="0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A7" sqref="A7:J7"/>
    </sheetView>
  </sheetViews>
  <sheetFormatPr defaultRowHeight="15"/>
  <sheetData>
    <row r="1" spans="1:16" ht="15.75" thickBot="1">
      <c r="A1" s="66" t="s">
        <v>182</v>
      </c>
      <c r="B1" s="66"/>
      <c r="C1" s="66"/>
      <c r="D1" s="66"/>
      <c r="E1" s="66"/>
      <c r="F1" s="66"/>
      <c r="G1" s="66"/>
      <c r="H1" s="66"/>
      <c r="I1" s="66"/>
      <c r="J1" s="66"/>
    </row>
    <row r="2" spans="1:16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  <c r="L2" s="1" t="s">
        <v>38</v>
      </c>
      <c r="M2" s="1">
        <v>0</v>
      </c>
      <c r="O2" t="s">
        <v>49</v>
      </c>
      <c r="P2" t="s">
        <v>50</v>
      </c>
    </row>
    <row r="3" spans="1:16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11.5</v>
      </c>
      <c r="O3">
        <f>B7/(B7+D7+F7+H7+J7)</f>
        <v>9.0000000000000011E-3</v>
      </c>
      <c r="P3">
        <f>O3*LN(O3)</f>
        <v>-4.2394776314813261E-2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88.5</v>
      </c>
      <c r="O4">
        <f>D7/(B7+D7+F7+H7+J7)</f>
        <v>5.8000000000000003E-2</v>
      </c>
      <c r="P4">
        <f>O4*LN(O4)</f>
        <v>-0.16514411156927164</v>
      </c>
    </row>
    <row r="5" spans="1:16">
      <c r="A5" s="46">
        <v>2</v>
      </c>
      <c r="B5" s="46"/>
      <c r="C5" s="47">
        <v>12</v>
      </c>
      <c r="D5" s="47"/>
      <c r="E5" s="47">
        <v>96</v>
      </c>
      <c r="F5" s="47"/>
      <c r="G5" s="45">
        <v>10</v>
      </c>
      <c r="H5" s="45"/>
      <c r="I5" s="45">
        <v>85</v>
      </c>
      <c r="J5" s="45"/>
      <c r="L5" s="1" t="s">
        <v>35</v>
      </c>
      <c r="M5" s="1">
        <f>(C110+F110)/200</f>
        <v>11.845920000000001</v>
      </c>
      <c r="O5">
        <f>F7/(B7+D7+F7+H7+J7)</f>
        <v>0.46799999999999997</v>
      </c>
      <c r="P5">
        <f>O5*LN(O5)</f>
        <v>-0.35534630807418149</v>
      </c>
    </row>
    <row r="6" spans="1:16" ht="15.75" thickBot="1">
      <c r="A6" s="21" t="s">
        <v>7</v>
      </c>
      <c r="B6" s="22" t="s">
        <v>8</v>
      </c>
      <c r="C6" s="23" t="s">
        <v>7</v>
      </c>
      <c r="D6" s="24" t="s">
        <v>8</v>
      </c>
      <c r="E6" s="22" t="s">
        <v>7</v>
      </c>
      <c r="F6" s="22" t="s">
        <v>8</v>
      </c>
      <c r="G6" s="22" t="s">
        <v>7</v>
      </c>
      <c r="H6" s="22" t="s">
        <v>8</v>
      </c>
      <c r="I6" s="22" t="s">
        <v>7</v>
      </c>
      <c r="J6" s="23" t="s">
        <v>8</v>
      </c>
      <c r="L6" s="1" t="s">
        <v>36</v>
      </c>
      <c r="M6" s="1">
        <v>2.88</v>
      </c>
      <c r="O6">
        <f>H7/(B7+D7+F7+H7+J7)</f>
        <v>4.8000000000000001E-2</v>
      </c>
      <c r="P6">
        <f>O6*LN(O6)</f>
        <v>-0.14575460486756381</v>
      </c>
    </row>
    <row r="7" spans="1:16">
      <c r="A7" s="2">
        <v>0.9</v>
      </c>
      <c r="B7" s="2">
        <f>0.9*7.4/100</f>
        <v>6.6600000000000006E-2</v>
      </c>
      <c r="C7" s="2">
        <v>5.8</v>
      </c>
      <c r="D7" s="2">
        <f>7.4*5.8/100</f>
        <v>0.42920000000000003</v>
      </c>
      <c r="E7" s="2">
        <v>46.8</v>
      </c>
      <c r="F7" s="2">
        <f>7.4*46.8/100</f>
        <v>3.4632000000000001</v>
      </c>
      <c r="G7" s="2">
        <v>4.8</v>
      </c>
      <c r="H7" s="2">
        <f>7.4*4.8/100</f>
        <v>0.35520000000000002</v>
      </c>
      <c r="I7" s="2">
        <v>41.7</v>
      </c>
      <c r="J7" s="2">
        <f>41.7*7.4/100</f>
        <v>3.0858000000000003</v>
      </c>
      <c r="L7" s="1" t="s">
        <v>37</v>
      </c>
      <c r="M7" s="1">
        <v>21.31</v>
      </c>
      <c r="O7">
        <f>J7/(B7+D7+F7+H7+J7)</f>
        <v>0.41700000000000004</v>
      </c>
      <c r="P7">
        <f>O7*LN(O7)</f>
        <v>-0.36473699684545097</v>
      </c>
    </row>
    <row r="8" spans="1:16">
      <c r="A8" s="65" t="s">
        <v>9</v>
      </c>
      <c r="B8" s="65"/>
      <c r="C8" s="65"/>
      <c r="D8" s="65"/>
      <c r="E8" s="65"/>
      <c r="F8" s="65"/>
      <c r="L8" s="31" t="s">
        <v>41</v>
      </c>
      <c r="M8" s="1">
        <f>(F7*D7)/((J7+H7)*B7)</f>
        <v>6.4860215053763444</v>
      </c>
    </row>
    <row r="9" spans="1:16">
      <c r="A9" s="19" t="s">
        <v>173</v>
      </c>
      <c r="B9" s="19" t="s">
        <v>174</v>
      </c>
      <c r="C9" s="19" t="s">
        <v>175</v>
      </c>
      <c r="D9" s="19" t="s">
        <v>173</v>
      </c>
      <c r="E9" s="19" t="s">
        <v>174</v>
      </c>
      <c r="F9" s="19" t="s">
        <v>175</v>
      </c>
      <c r="L9" s="31" t="s">
        <v>42</v>
      </c>
      <c r="M9" s="1">
        <f xml:space="preserve"> (B7+D7+F7)/(H7+J7)</f>
        <v>1.150537634408602</v>
      </c>
    </row>
    <row r="10" spans="1:16">
      <c r="A10" s="19">
        <v>1</v>
      </c>
      <c r="B10" s="19">
        <v>2</v>
      </c>
      <c r="C10" s="19">
        <f>B10*6.67</f>
        <v>13.34</v>
      </c>
      <c r="D10" s="19">
        <v>101</v>
      </c>
      <c r="E10" s="19">
        <v>2</v>
      </c>
      <c r="F10" s="19">
        <f>E10*6.67</f>
        <v>13.34</v>
      </c>
      <c r="L10" s="31" t="s">
        <v>43</v>
      </c>
      <c r="M10" s="1">
        <f>J7/F7</f>
        <v>0.89102564102564108</v>
      </c>
    </row>
    <row r="11" spans="1:16">
      <c r="A11" s="19">
        <v>2</v>
      </c>
      <c r="B11" s="19">
        <v>1.4</v>
      </c>
      <c r="C11" s="19">
        <f t="shared" ref="C11:C74" si="0">B11*6.67</f>
        <v>9.3379999999999992</v>
      </c>
      <c r="D11" s="19">
        <v>102</v>
      </c>
      <c r="E11" s="19">
        <v>1.95</v>
      </c>
      <c r="F11" s="19">
        <f t="shared" ref="F11:F74" si="1">E11*6.67</f>
        <v>13.006499999999999</v>
      </c>
      <c r="L11" s="31" t="s">
        <v>44</v>
      </c>
      <c r="M11" s="1">
        <f>(D7+F7)/J7</f>
        <v>1.2613908872901678</v>
      </c>
    </row>
    <row r="12" spans="1:16">
      <c r="A12" s="19">
        <v>3</v>
      </c>
      <c r="B12" s="19">
        <v>2</v>
      </c>
      <c r="C12" s="19">
        <f t="shared" si="0"/>
        <v>13.34</v>
      </c>
      <c r="D12" s="19">
        <v>103</v>
      </c>
      <c r="E12" s="19">
        <v>2</v>
      </c>
      <c r="F12" s="19">
        <f t="shared" si="1"/>
        <v>13.34</v>
      </c>
      <c r="L12" s="31" t="s">
        <v>45</v>
      </c>
      <c r="M12" s="1">
        <f>(D7+F7)/H7</f>
        <v>10.958333333333334</v>
      </c>
    </row>
    <row r="13" spans="1:16">
      <c r="A13" s="19">
        <v>4</v>
      </c>
      <c r="B13" s="19">
        <v>2</v>
      </c>
      <c r="C13" s="19">
        <f t="shared" si="0"/>
        <v>13.34</v>
      </c>
      <c r="D13" s="19">
        <v>104</v>
      </c>
      <c r="E13" s="19">
        <v>1.3</v>
      </c>
      <c r="F13" s="19">
        <f t="shared" si="1"/>
        <v>8.6709999999999994</v>
      </c>
      <c r="L13" s="31" t="s">
        <v>46</v>
      </c>
      <c r="M13" s="1">
        <f>J7/H7</f>
        <v>8.6875</v>
      </c>
    </row>
    <row r="14" spans="1:16">
      <c r="A14" s="19">
        <v>5</v>
      </c>
      <c r="B14" s="19">
        <v>1.95</v>
      </c>
      <c r="C14" s="19">
        <f t="shared" si="0"/>
        <v>13.006499999999999</v>
      </c>
      <c r="D14" s="19">
        <v>105</v>
      </c>
      <c r="E14" s="19">
        <v>2</v>
      </c>
      <c r="F14" s="19">
        <f t="shared" si="1"/>
        <v>13.34</v>
      </c>
      <c r="L14" s="31" t="s">
        <v>47</v>
      </c>
      <c r="M14" s="1">
        <f>J7/B7</f>
        <v>46.333333333333336</v>
      </c>
    </row>
    <row r="15" spans="1:16">
      <c r="A15" s="19">
        <v>6</v>
      </c>
      <c r="B15" s="19">
        <v>2</v>
      </c>
      <c r="C15" s="19">
        <f t="shared" si="0"/>
        <v>13.34</v>
      </c>
      <c r="D15" s="19">
        <v>106</v>
      </c>
      <c r="E15" s="19">
        <v>1.5</v>
      </c>
      <c r="F15" s="19">
        <f t="shared" si="1"/>
        <v>10.004999999999999</v>
      </c>
      <c r="L15" s="31" t="s">
        <v>48</v>
      </c>
      <c r="M15" s="1">
        <f>SUM(P3:P7)</f>
        <v>-1.0733767976712811</v>
      </c>
    </row>
    <row r="16" spans="1:16">
      <c r="A16" s="19">
        <v>7</v>
      </c>
      <c r="B16" s="19">
        <v>1.8</v>
      </c>
      <c r="C16" s="19">
        <f t="shared" si="0"/>
        <v>12.006</v>
      </c>
      <c r="D16" s="19">
        <v>107</v>
      </c>
      <c r="E16" s="19">
        <v>1.55</v>
      </c>
      <c r="F16" s="19">
        <f t="shared" si="1"/>
        <v>10.3385</v>
      </c>
    </row>
    <row r="17" spans="1:6">
      <c r="A17" s="19">
        <v>8</v>
      </c>
      <c r="B17" s="19">
        <v>1.85</v>
      </c>
      <c r="C17" s="19">
        <f t="shared" si="0"/>
        <v>12.339500000000001</v>
      </c>
      <c r="D17" s="19">
        <v>108</v>
      </c>
      <c r="E17" s="19">
        <v>1.5</v>
      </c>
      <c r="F17" s="19">
        <f t="shared" si="1"/>
        <v>10.004999999999999</v>
      </c>
    </row>
    <row r="18" spans="1:6">
      <c r="A18" s="19">
        <v>9</v>
      </c>
      <c r="B18" s="19">
        <v>1.65</v>
      </c>
      <c r="C18" s="19">
        <f t="shared" si="0"/>
        <v>11.0055</v>
      </c>
      <c r="D18" s="19">
        <v>109</v>
      </c>
      <c r="E18" s="19">
        <v>1.65</v>
      </c>
      <c r="F18" s="19">
        <f t="shared" si="1"/>
        <v>11.0055</v>
      </c>
    </row>
    <row r="19" spans="1:6">
      <c r="A19" s="19">
        <v>10</v>
      </c>
      <c r="B19" s="19">
        <v>1.55</v>
      </c>
      <c r="C19" s="19">
        <f t="shared" si="0"/>
        <v>10.3385</v>
      </c>
      <c r="D19" s="19">
        <v>110</v>
      </c>
      <c r="E19" s="19">
        <v>1.75</v>
      </c>
      <c r="F19" s="19">
        <f t="shared" si="1"/>
        <v>11.672499999999999</v>
      </c>
    </row>
    <row r="20" spans="1:6">
      <c r="A20" s="19">
        <v>11</v>
      </c>
      <c r="B20" s="19">
        <v>1.65</v>
      </c>
      <c r="C20" s="19">
        <f t="shared" si="0"/>
        <v>11.0055</v>
      </c>
      <c r="D20" s="19">
        <v>111</v>
      </c>
      <c r="E20" s="19">
        <v>1.85</v>
      </c>
      <c r="F20" s="19">
        <f t="shared" si="1"/>
        <v>12.339500000000001</v>
      </c>
    </row>
    <row r="21" spans="1:6">
      <c r="A21" s="19">
        <v>12</v>
      </c>
      <c r="B21" s="19">
        <v>2</v>
      </c>
      <c r="C21" s="19">
        <f t="shared" si="0"/>
        <v>13.34</v>
      </c>
      <c r="D21" s="19">
        <v>112</v>
      </c>
      <c r="E21" s="19">
        <v>2.2000000000000002</v>
      </c>
      <c r="F21" s="19">
        <f t="shared" si="1"/>
        <v>14.674000000000001</v>
      </c>
    </row>
    <row r="22" spans="1:6">
      <c r="A22" s="19">
        <v>13</v>
      </c>
      <c r="B22" s="19">
        <v>2</v>
      </c>
      <c r="C22" s="19">
        <f t="shared" si="0"/>
        <v>13.34</v>
      </c>
      <c r="D22" s="19">
        <v>113</v>
      </c>
      <c r="E22" s="19">
        <v>1.7</v>
      </c>
      <c r="F22" s="19">
        <f t="shared" si="1"/>
        <v>11.339</v>
      </c>
    </row>
    <row r="23" spans="1:6">
      <c r="A23" s="19">
        <v>14</v>
      </c>
      <c r="B23" s="19">
        <v>1.95</v>
      </c>
      <c r="C23" s="19">
        <f t="shared" si="0"/>
        <v>13.006499999999999</v>
      </c>
      <c r="D23" s="19">
        <v>114</v>
      </c>
      <c r="E23" s="19">
        <v>1.4</v>
      </c>
      <c r="F23" s="19">
        <f t="shared" si="1"/>
        <v>9.3379999999999992</v>
      </c>
    </row>
    <row r="24" spans="1:6">
      <c r="A24" s="19">
        <v>15</v>
      </c>
      <c r="B24" s="19">
        <v>1.85</v>
      </c>
      <c r="C24" s="19">
        <f t="shared" si="0"/>
        <v>12.339500000000001</v>
      </c>
      <c r="D24" s="19">
        <v>115</v>
      </c>
      <c r="E24" s="19">
        <v>2.15</v>
      </c>
      <c r="F24" s="19">
        <f t="shared" si="1"/>
        <v>14.340499999999999</v>
      </c>
    </row>
    <row r="25" spans="1:6">
      <c r="A25" s="19">
        <v>16</v>
      </c>
      <c r="B25" s="19">
        <v>1.7</v>
      </c>
      <c r="C25" s="19">
        <f t="shared" si="0"/>
        <v>11.339</v>
      </c>
      <c r="D25" s="19">
        <v>116</v>
      </c>
      <c r="E25" s="19">
        <v>1.7</v>
      </c>
      <c r="F25" s="19">
        <f t="shared" si="1"/>
        <v>11.339</v>
      </c>
    </row>
    <row r="26" spans="1:6">
      <c r="A26" s="19">
        <v>17</v>
      </c>
      <c r="B26" s="19">
        <v>1.8</v>
      </c>
      <c r="C26" s="19">
        <f t="shared" si="0"/>
        <v>12.006</v>
      </c>
      <c r="D26" s="19">
        <v>117</v>
      </c>
      <c r="E26" s="19">
        <v>1.9</v>
      </c>
      <c r="F26" s="19">
        <f t="shared" si="1"/>
        <v>12.673</v>
      </c>
    </row>
    <row r="27" spans="1:6">
      <c r="A27" s="19">
        <v>18</v>
      </c>
      <c r="B27" s="19">
        <v>2</v>
      </c>
      <c r="C27" s="19">
        <f t="shared" si="0"/>
        <v>13.34</v>
      </c>
      <c r="D27" s="19">
        <v>118</v>
      </c>
      <c r="E27" s="39">
        <v>2</v>
      </c>
      <c r="F27" s="39">
        <f t="shared" si="1"/>
        <v>13.34</v>
      </c>
    </row>
    <row r="28" spans="1:6">
      <c r="A28" s="19">
        <v>19</v>
      </c>
      <c r="B28" s="19">
        <v>2</v>
      </c>
      <c r="C28" s="19">
        <f t="shared" si="0"/>
        <v>13.34</v>
      </c>
      <c r="D28" s="19">
        <v>119</v>
      </c>
      <c r="E28" s="19">
        <v>1.2</v>
      </c>
      <c r="F28" s="19">
        <f t="shared" si="1"/>
        <v>8.0039999999999996</v>
      </c>
    </row>
    <row r="29" spans="1:6">
      <c r="A29" s="19">
        <v>20</v>
      </c>
      <c r="B29" s="19">
        <v>1.45</v>
      </c>
      <c r="C29" s="19">
        <f t="shared" si="0"/>
        <v>9.6715</v>
      </c>
      <c r="D29" s="19">
        <v>120</v>
      </c>
      <c r="E29" s="19">
        <v>2</v>
      </c>
      <c r="F29" s="19">
        <f t="shared" si="1"/>
        <v>13.34</v>
      </c>
    </row>
    <row r="30" spans="1:6">
      <c r="A30" s="19">
        <v>21</v>
      </c>
      <c r="B30" s="19">
        <v>1.9</v>
      </c>
      <c r="C30" s="19">
        <f t="shared" si="0"/>
        <v>12.673</v>
      </c>
      <c r="D30" s="19">
        <v>121</v>
      </c>
      <c r="E30" s="19">
        <v>1.9</v>
      </c>
      <c r="F30" s="19">
        <f t="shared" si="1"/>
        <v>12.673</v>
      </c>
    </row>
    <row r="31" spans="1:6">
      <c r="A31" s="19">
        <v>22</v>
      </c>
      <c r="B31" s="19">
        <v>1.9</v>
      </c>
      <c r="C31" s="19">
        <f t="shared" si="0"/>
        <v>12.673</v>
      </c>
      <c r="D31" s="19">
        <v>122</v>
      </c>
      <c r="E31" s="19">
        <v>1.5</v>
      </c>
      <c r="F31" s="19">
        <f t="shared" si="1"/>
        <v>10.004999999999999</v>
      </c>
    </row>
    <row r="32" spans="1:6">
      <c r="A32" s="19">
        <v>23</v>
      </c>
      <c r="B32" s="19">
        <v>1.65</v>
      </c>
      <c r="C32" s="19">
        <f t="shared" si="0"/>
        <v>11.0055</v>
      </c>
      <c r="D32" s="19">
        <v>123</v>
      </c>
      <c r="E32" s="19">
        <v>1.35</v>
      </c>
      <c r="F32" s="19">
        <f t="shared" si="1"/>
        <v>9.0045000000000002</v>
      </c>
    </row>
    <row r="33" spans="1:6">
      <c r="A33" s="19">
        <v>24</v>
      </c>
      <c r="B33" s="19">
        <v>2</v>
      </c>
      <c r="C33" s="19">
        <f t="shared" si="0"/>
        <v>13.34</v>
      </c>
      <c r="D33" s="19">
        <v>124</v>
      </c>
      <c r="E33" s="19">
        <v>1.4</v>
      </c>
      <c r="F33" s="19">
        <f t="shared" si="1"/>
        <v>9.3379999999999992</v>
      </c>
    </row>
    <row r="34" spans="1:6">
      <c r="A34" s="19">
        <v>25</v>
      </c>
      <c r="B34" s="19">
        <v>1.85</v>
      </c>
      <c r="C34" s="19">
        <f t="shared" si="0"/>
        <v>12.339500000000001</v>
      </c>
      <c r="D34" s="19">
        <v>125</v>
      </c>
      <c r="E34" s="19">
        <v>2</v>
      </c>
      <c r="F34" s="19">
        <f t="shared" si="1"/>
        <v>13.34</v>
      </c>
    </row>
    <row r="35" spans="1:6">
      <c r="A35" s="19">
        <v>26</v>
      </c>
      <c r="B35" s="19">
        <v>1.75</v>
      </c>
      <c r="C35" s="19">
        <f t="shared" si="0"/>
        <v>11.672499999999999</v>
      </c>
      <c r="D35" s="19">
        <v>126</v>
      </c>
      <c r="E35" s="19">
        <v>2</v>
      </c>
      <c r="F35" s="19">
        <f t="shared" si="1"/>
        <v>13.34</v>
      </c>
    </row>
    <row r="36" spans="1:6">
      <c r="A36" s="19">
        <v>27</v>
      </c>
      <c r="B36" s="19">
        <v>1.7</v>
      </c>
      <c r="C36" s="19">
        <f t="shared" si="0"/>
        <v>11.339</v>
      </c>
      <c r="D36" s="19">
        <v>127</v>
      </c>
      <c r="E36" s="19">
        <v>1.3</v>
      </c>
      <c r="F36" s="19">
        <f t="shared" si="1"/>
        <v>8.6709999999999994</v>
      </c>
    </row>
    <row r="37" spans="1:6">
      <c r="A37" s="19">
        <v>28</v>
      </c>
      <c r="B37" s="19">
        <v>1.55</v>
      </c>
      <c r="C37" s="19">
        <f t="shared" si="0"/>
        <v>10.3385</v>
      </c>
      <c r="D37" s="19">
        <v>128</v>
      </c>
      <c r="E37" s="19">
        <v>1.75</v>
      </c>
      <c r="F37" s="19">
        <f t="shared" si="1"/>
        <v>11.672499999999999</v>
      </c>
    </row>
    <row r="38" spans="1:6">
      <c r="A38" s="19">
        <v>29</v>
      </c>
      <c r="B38" s="19">
        <v>2</v>
      </c>
      <c r="C38" s="19">
        <f t="shared" si="0"/>
        <v>13.34</v>
      </c>
      <c r="D38" s="19">
        <v>129</v>
      </c>
      <c r="E38" s="19">
        <v>1.25</v>
      </c>
      <c r="F38" s="19">
        <f t="shared" si="1"/>
        <v>8.3375000000000004</v>
      </c>
    </row>
    <row r="39" spans="1:6">
      <c r="A39" s="19">
        <v>30</v>
      </c>
      <c r="B39" s="19">
        <v>1.75</v>
      </c>
      <c r="C39" s="19">
        <f t="shared" si="0"/>
        <v>11.672499999999999</v>
      </c>
      <c r="D39" s="19">
        <v>130</v>
      </c>
      <c r="E39" s="19">
        <v>1.4</v>
      </c>
      <c r="F39" s="19">
        <f t="shared" si="1"/>
        <v>9.3379999999999992</v>
      </c>
    </row>
    <row r="40" spans="1:6">
      <c r="A40" s="19">
        <v>31</v>
      </c>
      <c r="B40" s="19">
        <v>1.9</v>
      </c>
      <c r="C40" s="19">
        <f t="shared" si="0"/>
        <v>12.673</v>
      </c>
      <c r="D40" s="19">
        <v>131</v>
      </c>
      <c r="E40" s="19">
        <v>1.65</v>
      </c>
      <c r="F40" s="19">
        <f t="shared" si="1"/>
        <v>11.0055</v>
      </c>
    </row>
    <row r="41" spans="1:6">
      <c r="A41" s="19">
        <v>32</v>
      </c>
      <c r="B41" s="19">
        <v>1.5</v>
      </c>
      <c r="C41" s="19">
        <f t="shared" si="0"/>
        <v>10.004999999999999</v>
      </c>
      <c r="D41" s="19">
        <v>132</v>
      </c>
      <c r="E41" s="19">
        <v>1.6</v>
      </c>
      <c r="F41" s="19">
        <f t="shared" si="1"/>
        <v>10.672000000000001</v>
      </c>
    </row>
    <row r="42" spans="1:6">
      <c r="A42" s="19">
        <v>33</v>
      </c>
      <c r="B42" s="19">
        <v>1.4</v>
      </c>
      <c r="C42" s="19">
        <f t="shared" si="0"/>
        <v>9.3379999999999992</v>
      </c>
      <c r="D42" s="19">
        <v>133</v>
      </c>
      <c r="E42" s="19">
        <v>1.5</v>
      </c>
      <c r="F42" s="19">
        <f t="shared" si="1"/>
        <v>10.004999999999999</v>
      </c>
    </row>
    <row r="43" spans="1:6">
      <c r="A43" s="19">
        <v>34</v>
      </c>
      <c r="B43" s="19">
        <v>1.75</v>
      </c>
      <c r="C43" s="19">
        <f t="shared" si="0"/>
        <v>11.672499999999999</v>
      </c>
      <c r="D43" s="19">
        <v>134</v>
      </c>
      <c r="E43" s="19">
        <v>1.4</v>
      </c>
      <c r="F43" s="19">
        <f t="shared" si="1"/>
        <v>9.3379999999999992</v>
      </c>
    </row>
    <row r="44" spans="1:6">
      <c r="A44" s="19">
        <v>35</v>
      </c>
      <c r="B44" s="19">
        <v>1.95</v>
      </c>
      <c r="C44" s="19">
        <f t="shared" si="0"/>
        <v>13.006499999999999</v>
      </c>
      <c r="D44" s="19">
        <v>135</v>
      </c>
      <c r="E44" s="19">
        <v>1.65</v>
      </c>
      <c r="F44" s="19">
        <f t="shared" si="1"/>
        <v>11.0055</v>
      </c>
    </row>
    <row r="45" spans="1:6">
      <c r="A45" s="19">
        <v>36</v>
      </c>
      <c r="B45" s="19">
        <v>2</v>
      </c>
      <c r="C45" s="19">
        <f t="shared" si="0"/>
        <v>13.34</v>
      </c>
      <c r="D45" s="19">
        <v>136</v>
      </c>
      <c r="E45" s="19">
        <v>2</v>
      </c>
      <c r="F45" s="19">
        <f t="shared" si="1"/>
        <v>13.34</v>
      </c>
    </row>
    <row r="46" spans="1:6">
      <c r="A46" s="19">
        <v>37</v>
      </c>
      <c r="B46" s="19">
        <v>1.9</v>
      </c>
      <c r="C46" s="19">
        <f t="shared" si="0"/>
        <v>12.673</v>
      </c>
      <c r="D46" s="19">
        <v>137</v>
      </c>
      <c r="E46" s="19">
        <v>1.95</v>
      </c>
      <c r="F46" s="19">
        <f t="shared" si="1"/>
        <v>13.006499999999999</v>
      </c>
    </row>
    <row r="47" spans="1:6">
      <c r="A47" s="19">
        <v>38</v>
      </c>
      <c r="B47" s="19">
        <v>1.85</v>
      </c>
      <c r="C47" s="19">
        <f t="shared" si="0"/>
        <v>12.339500000000001</v>
      </c>
      <c r="D47" s="19">
        <v>138</v>
      </c>
      <c r="E47" s="19">
        <v>1.65</v>
      </c>
      <c r="F47" s="19">
        <f t="shared" si="1"/>
        <v>11.0055</v>
      </c>
    </row>
    <row r="48" spans="1:6">
      <c r="A48" s="19">
        <v>39</v>
      </c>
      <c r="B48" s="19">
        <v>2</v>
      </c>
      <c r="C48" s="19">
        <f t="shared" si="0"/>
        <v>13.34</v>
      </c>
      <c r="D48" s="19">
        <v>139</v>
      </c>
      <c r="E48" s="19">
        <v>1.85</v>
      </c>
      <c r="F48" s="19">
        <f t="shared" si="1"/>
        <v>12.339500000000001</v>
      </c>
    </row>
    <row r="49" spans="1:6">
      <c r="A49" s="19">
        <v>40</v>
      </c>
      <c r="B49" s="19">
        <v>2</v>
      </c>
      <c r="C49" s="19">
        <f t="shared" si="0"/>
        <v>13.34</v>
      </c>
      <c r="D49" s="19">
        <v>140</v>
      </c>
      <c r="E49" s="19">
        <v>1.5</v>
      </c>
      <c r="F49" s="19">
        <f t="shared" si="1"/>
        <v>10.004999999999999</v>
      </c>
    </row>
    <row r="50" spans="1:6">
      <c r="A50" s="19">
        <v>41</v>
      </c>
      <c r="B50" s="19">
        <v>1.55</v>
      </c>
      <c r="C50" s="19">
        <f t="shared" si="0"/>
        <v>10.3385</v>
      </c>
      <c r="D50" s="19">
        <v>141</v>
      </c>
      <c r="E50" s="19">
        <v>2</v>
      </c>
      <c r="F50" s="19">
        <f t="shared" si="1"/>
        <v>13.34</v>
      </c>
    </row>
    <row r="51" spans="1:6">
      <c r="A51" s="19">
        <v>42</v>
      </c>
      <c r="B51" s="19">
        <v>1.7</v>
      </c>
      <c r="C51" s="19">
        <f t="shared" si="0"/>
        <v>11.339</v>
      </c>
      <c r="D51" s="19">
        <v>142</v>
      </c>
      <c r="E51" s="19">
        <v>1.75</v>
      </c>
      <c r="F51" s="19">
        <f t="shared" si="1"/>
        <v>11.672499999999999</v>
      </c>
    </row>
    <row r="52" spans="1:6">
      <c r="A52" s="19">
        <v>43</v>
      </c>
      <c r="B52" s="19">
        <v>2</v>
      </c>
      <c r="C52" s="19">
        <f t="shared" si="0"/>
        <v>13.34</v>
      </c>
      <c r="D52" s="19">
        <v>143</v>
      </c>
      <c r="E52" s="19">
        <v>1.4</v>
      </c>
      <c r="F52" s="19">
        <f t="shared" si="1"/>
        <v>9.3379999999999992</v>
      </c>
    </row>
    <row r="53" spans="1:6">
      <c r="A53" s="19">
        <v>44</v>
      </c>
      <c r="B53" s="19">
        <v>1.75</v>
      </c>
      <c r="C53" s="19">
        <f t="shared" si="0"/>
        <v>11.672499999999999</v>
      </c>
      <c r="D53" s="19">
        <v>144</v>
      </c>
      <c r="E53" s="19">
        <v>2</v>
      </c>
      <c r="F53" s="19">
        <f t="shared" si="1"/>
        <v>13.34</v>
      </c>
    </row>
    <row r="54" spans="1:6">
      <c r="A54" s="19">
        <v>45</v>
      </c>
      <c r="B54" s="19">
        <v>1.65</v>
      </c>
      <c r="C54" s="19">
        <f t="shared" si="0"/>
        <v>11.0055</v>
      </c>
      <c r="D54" s="19">
        <v>145</v>
      </c>
      <c r="E54" s="19">
        <v>2</v>
      </c>
      <c r="F54" s="19">
        <f t="shared" si="1"/>
        <v>13.34</v>
      </c>
    </row>
    <row r="55" spans="1:6">
      <c r="A55" s="19">
        <v>46</v>
      </c>
      <c r="B55" s="19">
        <v>1.7</v>
      </c>
      <c r="C55" s="19">
        <f t="shared" si="0"/>
        <v>11.339</v>
      </c>
      <c r="D55" s="19">
        <v>146</v>
      </c>
      <c r="E55" s="19">
        <v>1.55</v>
      </c>
      <c r="F55" s="19">
        <f t="shared" si="1"/>
        <v>10.3385</v>
      </c>
    </row>
    <row r="56" spans="1:6">
      <c r="A56" s="19">
        <v>47</v>
      </c>
      <c r="B56" s="19">
        <v>1.7</v>
      </c>
      <c r="C56" s="19">
        <f t="shared" si="0"/>
        <v>11.339</v>
      </c>
      <c r="D56" s="19">
        <v>147</v>
      </c>
      <c r="E56" s="19">
        <v>1.5</v>
      </c>
      <c r="F56" s="19">
        <f t="shared" si="1"/>
        <v>10.004999999999999</v>
      </c>
    </row>
    <row r="57" spans="1:6">
      <c r="A57" s="19">
        <v>48</v>
      </c>
      <c r="B57" s="19">
        <v>1.55</v>
      </c>
      <c r="C57" s="19">
        <f t="shared" si="0"/>
        <v>10.3385</v>
      </c>
      <c r="D57" s="19">
        <v>148</v>
      </c>
      <c r="E57" s="19">
        <v>2</v>
      </c>
      <c r="F57" s="19">
        <f t="shared" si="1"/>
        <v>13.34</v>
      </c>
    </row>
    <row r="58" spans="1:6">
      <c r="A58" s="19">
        <v>49</v>
      </c>
      <c r="B58" s="19">
        <v>1.75</v>
      </c>
      <c r="C58" s="19">
        <f t="shared" si="0"/>
        <v>11.672499999999999</v>
      </c>
      <c r="D58" s="19">
        <v>149</v>
      </c>
      <c r="E58" s="19">
        <v>1.85</v>
      </c>
      <c r="F58" s="19">
        <f t="shared" si="1"/>
        <v>12.339500000000001</v>
      </c>
    </row>
    <row r="59" spans="1:6">
      <c r="A59" s="19">
        <v>50</v>
      </c>
      <c r="B59" s="19">
        <v>1.8</v>
      </c>
      <c r="C59" s="19">
        <f t="shared" si="0"/>
        <v>12.006</v>
      </c>
      <c r="D59" s="19">
        <v>150</v>
      </c>
      <c r="E59" s="19">
        <v>1.9</v>
      </c>
      <c r="F59" s="19">
        <f t="shared" si="1"/>
        <v>12.673</v>
      </c>
    </row>
    <row r="60" spans="1:6">
      <c r="A60" s="19">
        <v>51</v>
      </c>
      <c r="B60" s="19">
        <v>2.1</v>
      </c>
      <c r="C60" s="19">
        <f t="shared" si="0"/>
        <v>14.007</v>
      </c>
      <c r="D60" s="19">
        <v>151</v>
      </c>
      <c r="E60" s="19">
        <v>1.9</v>
      </c>
      <c r="F60" s="19">
        <f t="shared" si="1"/>
        <v>12.673</v>
      </c>
    </row>
    <row r="61" spans="1:6">
      <c r="A61" s="19">
        <v>52</v>
      </c>
      <c r="B61" s="19">
        <v>2</v>
      </c>
      <c r="C61" s="19">
        <f t="shared" si="0"/>
        <v>13.34</v>
      </c>
      <c r="D61" s="19">
        <v>152</v>
      </c>
      <c r="E61" s="19">
        <v>1.3</v>
      </c>
      <c r="F61" s="19">
        <f t="shared" si="1"/>
        <v>8.6709999999999994</v>
      </c>
    </row>
    <row r="62" spans="1:6">
      <c r="A62" s="19">
        <v>53</v>
      </c>
      <c r="B62" s="19">
        <v>1.95</v>
      </c>
      <c r="C62" s="19">
        <f t="shared" si="0"/>
        <v>13.006499999999999</v>
      </c>
      <c r="D62" s="19">
        <v>153</v>
      </c>
      <c r="E62" s="19">
        <v>1.5</v>
      </c>
      <c r="F62" s="19">
        <f t="shared" si="1"/>
        <v>10.004999999999999</v>
      </c>
    </row>
    <row r="63" spans="1:6">
      <c r="A63" s="19">
        <v>54</v>
      </c>
      <c r="B63" s="19">
        <v>2.0499999999999998</v>
      </c>
      <c r="C63" s="19">
        <f t="shared" si="0"/>
        <v>13.673499999999999</v>
      </c>
      <c r="D63" s="19">
        <v>154</v>
      </c>
      <c r="E63" s="19">
        <v>1.95</v>
      </c>
      <c r="F63" s="19">
        <f t="shared" si="1"/>
        <v>13.006499999999999</v>
      </c>
    </row>
    <row r="64" spans="1:6">
      <c r="A64" s="19">
        <v>55</v>
      </c>
      <c r="B64" s="19">
        <v>2</v>
      </c>
      <c r="C64" s="19">
        <f t="shared" si="0"/>
        <v>13.34</v>
      </c>
      <c r="D64" s="19">
        <v>155</v>
      </c>
      <c r="E64" s="19">
        <v>1.75</v>
      </c>
      <c r="F64" s="19">
        <f t="shared" si="1"/>
        <v>11.672499999999999</v>
      </c>
    </row>
    <row r="65" spans="1:6">
      <c r="A65" s="19">
        <v>56</v>
      </c>
      <c r="B65" s="19">
        <v>1.95</v>
      </c>
      <c r="C65" s="19">
        <f t="shared" si="0"/>
        <v>13.006499999999999</v>
      </c>
      <c r="D65" s="19">
        <v>156</v>
      </c>
      <c r="E65" s="19">
        <v>1.6</v>
      </c>
      <c r="F65" s="19">
        <f t="shared" si="1"/>
        <v>10.672000000000001</v>
      </c>
    </row>
    <row r="66" spans="1:6">
      <c r="A66" s="19">
        <v>57</v>
      </c>
      <c r="B66" s="19">
        <v>1.95</v>
      </c>
      <c r="C66" s="19">
        <f t="shared" si="0"/>
        <v>13.006499999999999</v>
      </c>
      <c r="D66" s="19">
        <v>157</v>
      </c>
      <c r="E66" s="19">
        <v>1.4</v>
      </c>
      <c r="F66" s="19">
        <f t="shared" si="1"/>
        <v>9.3379999999999992</v>
      </c>
    </row>
    <row r="67" spans="1:6">
      <c r="A67" s="19">
        <v>58</v>
      </c>
      <c r="B67" s="19">
        <v>1.3</v>
      </c>
      <c r="C67" s="19">
        <f t="shared" si="0"/>
        <v>8.6709999999999994</v>
      </c>
      <c r="D67" s="19">
        <v>158</v>
      </c>
      <c r="E67" s="19">
        <v>2</v>
      </c>
      <c r="F67" s="19">
        <f t="shared" si="1"/>
        <v>13.34</v>
      </c>
    </row>
    <row r="68" spans="1:6">
      <c r="A68" s="19">
        <v>59</v>
      </c>
      <c r="B68" s="19">
        <v>1.9</v>
      </c>
      <c r="C68" s="19">
        <f t="shared" si="0"/>
        <v>12.673</v>
      </c>
      <c r="D68" s="19">
        <v>159</v>
      </c>
      <c r="E68" s="19">
        <v>1.65</v>
      </c>
      <c r="F68" s="19">
        <f t="shared" si="1"/>
        <v>11.0055</v>
      </c>
    </row>
    <row r="69" spans="1:6">
      <c r="A69" s="19">
        <v>60</v>
      </c>
      <c r="B69" s="19">
        <v>1.9</v>
      </c>
      <c r="C69" s="19">
        <f t="shared" si="0"/>
        <v>12.673</v>
      </c>
      <c r="D69" s="19">
        <v>160</v>
      </c>
      <c r="E69" s="19">
        <v>2</v>
      </c>
      <c r="F69" s="19">
        <f t="shared" si="1"/>
        <v>13.34</v>
      </c>
    </row>
    <row r="70" spans="1:6">
      <c r="A70" s="19">
        <v>61</v>
      </c>
      <c r="B70" s="19">
        <v>1.9</v>
      </c>
      <c r="C70" s="19">
        <f t="shared" si="0"/>
        <v>12.673</v>
      </c>
      <c r="D70" s="19">
        <v>161</v>
      </c>
      <c r="E70" s="19">
        <v>2</v>
      </c>
      <c r="F70" s="19">
        <f t="shared" si="1"/>
        <v>13.34</v>
      </c>
    </row>
    <row r="71" spans="1:6">
      <c r="A71" s="19">
        <v>62</v>
      </c>
      <c r="B71" s="19">
        <v>1.8</v>
      </c>
      <c r="C71" s="19">
        <f t="shared" si="0"/>
        <v>12.006</v>
      </c>
      <c r="D71" s="19">
        <v>162</v>
      </c>
      <c r="E71" s="19">
        <v>1.7</v>
      </c>
      <c r="F71" s="19">
        <f t="shared" si="1"/>
        <v>11.339</v>
      </c>
    </row>
    <row r="72" spans="1:6">
      <c r="A72" s="19">
        <v>63</v>
      </c>
      <c r="B72" s="19">
        <v>1.8</v>
      </c>
      <c r="C72" s="19">
        <f t="shared" si="0"/>
        <v>12.006</v>
      </c>
      <c r="D72" s="19">
        <v>163</v>
      </c>
      <c r="E72" s="19">
        <v>1.9</v>
      </c>
      <c r="F72" s="19">
        <f t="shared" si="1"/>
        <v>12.673</v>
      </c>
    </row>
    <row r="73" spans="1:6">
      <c r="A73" s="19">
        <v>64</v>
      </c>
      <c r="B73" s="19">
        <v>2</v>
      </c>
      <c r="C73" s="19">
        <f t="shared" si="0"/>
        <v>13.34</v>
      </c>
      <c r="D73" s="19">
        <v>164</v>
      </c>
      <c r="E73" s="19">
        <v>1.6</v>
      </c>
      <c r="F73" s="19">
        <f t="shared" si="1"/>
        <v>10.672000000000001</v>
      </c>
    </row>
    <row r="74" spans="1:6">
      <c r="A74" s="19">
        <v>65</v>
      </c>
      <c r="B74" s="19">
        <v>1.8</v>
      </c>
      <c r="C74" s="19">
        <f t="shared" si="0"/>
        <v>12.006</v>
      </c>
      <c r="D74" s="19">
        <v>165</v>
      </c>
      <c r="E74" s="19">
        <v>2</v>
      </c>
      <c r="F74" s="19">
        <f t="shared" si="1"/>
        <v>13.34</v>
      </c>
    </row>
    <row r="75" spans="1:6">
      <c r="A75" s="19">
        <v>66</v>
      </c>
      <c r="B75" s="19">
        <v>1.9</v>
      </c>
      <c r="C75" s="19">
        <f t="shared" ref="C75:C109" si="2">B75*6.67</f>
        <v>12.673</v>
      </c>
      <c r="D75" s="19">
        <v>166</v>
      </c>
      <c r="E75" s="19">
        <v>1.5</v>
      </c>
      <c r="F75" s="19">
        <f t="shared" ref="F75:F109" si="3">E75*6.67</f>
        <v>10.004999999999999</v>
      </c>
    </row>
    <row r="76" spans="1:6">
      <c r="A76" s="19">
        <v>67</v>
      </c>
      <c r="B76" s="19">
        <v>1.85</v>
      </c>
      <c r="C76" s="19">
        <f t="shared" si="2"/>
        <v>12.339500000000001</v>
      </c>
      <c r="D76" s="19">
        <v>167</v>
      </c>
      <c r="E76" s="19">
        <v>1.85</v>
      </c>
      <c r="F76" s="19">
        <f t="shared" si="3"/>
        <v>12.339500000000001</v>
      </c>
    </row>
    <row r="77" spans="1:6">
      <c r="A77" s="19">
        <v>68</v>
      </c>
      <c r="B77" s="19">
        <v>1.65</v>
      </c>
      <c r="C77" s="19">
        <f t="shared" si="2"/>
        <v>11.0055</v>
      </c>
      <c r="D77" s="19">
        <v>168</v>
      </c>
      <c r="E77" s="19">
        <v>2</v>
      </c>
      <c r="F77" s="19">
        <f t="shared" si="3"/>
        <v>13.34</v>
      </c>
    </row>
    <row r="78" spans="1:6">
      <c r="A78" s="19">
        <v>69</v>
      </c>
      <c r="B78" s="19">
        <v>1.4</v>
      </c>
      <c r="C78" s="19">
        <f t="shared" si="2"/>
        <v>9.3379999999999992</v>
      </c>
      <c r="D78" s="19">
        <v>169</v>
      </c>
      <c r="E78" s="19">
        <v>1.85</v>
      </c>
      <c r="F78" s="19">
        <f t="shared" si="3"/>
        <v>12.339500000000001</v>
      </c>
    </row>
    <row r="79" spans="1:6">
      <c r="A79" s="19">
        <v>70</v>
      </c>
      <c r="B79" s="19">
        <v>1.85</v>
      </c>
      <c r="C79" s="19">
        <f t="shared" si="2"/>
        <v>12.339500000000001</v>
      </c>
      <c r="D79" s="19">
        <v>170</v>
      </c>
      <c r="E79" s="19">
        <v>2</v>
      </c>
      <c r="F79" s="19">
        <f t="shared" si="3"/>
        <v>13.34</v>
      </c>
    </row>
    <row r="80" spans="1:6">
      <c r="A80" s="19">
        <v>71</v>
      </c>
      <c r="B80" s="19">
        <v>1.75</v>
      </c>
      <c r="C80" s="19">
        <f t="shared" si="2"/>
        <v>11.672499999999999</v>
      </c>
      <c r="D80" s="19">
        <v>171</v>
      </c>
      <c r="E80" s="19">
        <v>1.8</v>
      </c>
      <c r="F80" s="19">
        <f t="shared" si="3"/>
        <v>12.006</v>
      </c>
    </row>
    <row r="81" spans="1:6">
      <c r="A81" s="19">
        <v>72</v>
      </c>
      <c r="B81" s="19">
        <v>1.8</v>
      </c>
      <c r="C81" s="19">
        <f t="shared" si="2"/>
        <v>12.006</v>
      </c>
      <c r="D81" s="19">
        <v>172</v>
      </c>
      <c r="E81" s="19">
        <v>1.95</v>
      </c>
      <c r="F81" s="19">
        <f t="shared" si="3"/>
        <v>13.006499999999999</v>
      </c>
    </row>
    <row r="82" spans="1:6">
      <c r="A82" s="19">
        <v>73</v>
      </c>
      <c r="B82" s="19">
        <v>1.5</v>
      </c>
      <c r="C82" s="19">
        <f t="shared" si="2"/>
        <v>10.004999999999999</v>
      </c>
      <c r="D82" s="19">
        <v>173</v>
      </c>
      <c r="E82" s="19">
        <v>2</v>
      </c>
      <c r="F82" s="19">
        <f t="shared" si="3"/>
        <v>13.34</v>
      </c>
    </row>
    <row r="83" spans="1:6">
      <c r="A83" s="19">
        <v>74</v>
      </c>
      <c r="B83" s="19">
        <v>1.2</v>
      </c>
      <c r="C83" s="19">
        <f t="shared" si="2"/>
        <v>8.0039999999999996</v>
      </c>
      <c r="D83" s="19">
        <v>174</v>
      </c>
      <c r="E83" s="19">
        <v>2</v>
      </c>
      <c r="F83" s="19">
        <f t="shared" si="3"/>
        <v>13.34</v>
      </c>
    </row>
    <row r="84" spans="1:6">
      <c r="A84" s="19">
        <v>75</v>
      </c>
      <c r="B84" s="19">
        <v>2</v>
      </c>
      <c r="C84" s="19">
        <f t="shared" si="2"/>
        <v>13.34</v>
      </c>
      <c r="D84" s="19">
        <v>175</v>
      </c>
      <c r="E84" s="19">
        <v>1.9</v>
      </c>
      <c r="F84" s="19">
        <f t="shared" si="3"/>
        <v>12.673</v>
      </c>
    </row>
    <row r="85" spans="1:6">
      <c r="A85" s="19">
        <v>76</v>
      </c>
      <c r="B85" s="19">
        <v>1.75</v>
      </c>
      <c r="C85" s="19">
        <f t="shared" si="2"/>
        <v>11.672499999999999</v>
      </c>
      <c r="D85" s="19">
        <v>176</v>
      </c>
      <c r="E85" s="19">
        <v>2.35</v>
      </c>
      <c r="F85" s="19">
        <f t="shared" si="3"/>
        <v>15.6745</v>
      </c>
    </row>
    <row r="86" spans="1:6">
      <c r="A86" s="19">
        <v>77</v>
      </c>
      <c r="B86" s="19">
        <v>1.7</v>
      </c>
      <c r="C86" s="19">
        <f t="shared" si="2"/>
        <v>11.339</v>
      </c>
      <c r="D86" s="19">
        <v>177</v>
      </c>
      <c r="E86" s="19">
        <v>2</v>
      </c>
      <c r="F86" s="19">
        <f t="shared" si="3"/>
        <v>13.34</v>
      </c>
    </row>
    <row r="87" spans="1:6">
      <c r="A87" s="19">
        <v>78</v>
      </c>
      <c r="B87" s="19">
        <v>1.2</v>
      </c>
      <c r="C87" s="19">
        <f t="shared" si="2"/>
        <v>8.0039999999999996</v>
      </c>
      <c r="D87" s="19">
        <v>178</v>
      </c>
      <c r="E87" s="19">
        <v>2</v>
      </c>
      <c r="F87" s="19">
        <f t="shared" si="3"/>
        <v>13.34</v>
      </c>
    </row>
    <row r="88" spans="1:6">
      <c r="A88" s="19">
        <v>79</v>
      </c>
      <c r="B88" s="19">
        <v>1.7</v>
      </c>
      <c r="C88" s="19">
        <f t="shared" si="2"/>
        <v>11.339</v>
      </c>
      <c r="D88" s="19">
        <v>179</v>
      </c>
      <c r="E88" s="19">
        <v>1.8</v>
      </c>
      <c r="F88" s="19">
        <f t="shared" si="3"/>
        <v>12.006</v>
      </c>
    </row>
    <row r="89" spans="1:6">
      <c r="A89" s="19">
        <v>80</v>
      </c>
      <c r="B89" s="19">
        <v>2</v>
      </c>
      <c r="C89" s="19">
        <f t="shared" si="2"/>
        <v>13.34</v>
      </c>
      <c r="D89" s="19">
        <v>180</v>
      </c>
      <c r="E89" s="19">
        <v>1.85</v>
      </c>
      <c r="F89" s="19">
        <f t="shared" si="3"/>
        <v>12.339500000000001</v>
      </c>
    </row>
    <row r="90" spans="1:6">
      <c r="A90" s="19">
        <v>81</v>
      </c>
      <c r="B90" s="19">
        <v>2</v>
      </c>
      <c r="C90" s="19">
        <f t="shared" si="2"/>
        <v>13.34</v>
      </c>
      <c r="D90" s="19">
        <v>181</v>
      </c>
      <c r="E90" s="19">
        <v>1.9</v>
      </c>
      <c r="F90" s="19">
        <f t="shared" si="3"/>
        <v>12.673</v>
      </c>
    </row>
    <row r="91" spans="1:6">
      <c r="A91" s="19">
        <v>82</v>
      </c>
      <c r="B91" s="19">
        <v>2</v>
      </c>
      <c r="C91" s="19">
        <f t="shared" si="2"/>
        <v>13.34</v>
      </c>
      <c r="D91" s="19">
        <v>182</v>
      </c>
      <c r="E91" s="19">
        <v>1.55</v>
      </c>
      <c r="F91" s="19">
        <f t="shared" si="3"/>
        <v>10.3385</v>
      </c>
    </row>
    <row r="92" spans="1:6">
      <c r="A92" s="19">
        <v>83</v>
      </c>
      <c r="B92" s="19">
        <v>1.85</v>
      </c>
      <c r="C92" s="19">
        <f t="shared" si="2"/>
        <v>12.339500000000001</v>
      </c>
      <c r="D92" s="19">
        <v>183</v>
      </c>
      <c r="E92" s="19">
        <v>1.8</v>
      </c>
      <c r="F92" s="19">
        <f t="shared" si="3"/>
        <v>12.006</v>
      </c>
    </row>
    <row r="93" spans="1:6">
      <c r="A93" s="19">
        <v>84</v>
      </c>
      <c r="B93" s="19">
        <v>2</v>
      </c>
      <c r="C93" s="19">
        <f t="shared" si="2"/>
        <v>13.34</v>
      </c>
      <c r="D93" s="19">
        <v>184</v>
      </c>
      <c r="E93" s="19">
        <v>1.9</v>
      </c>
      <c r="F93" s="19">
        <f t="shared" si="3"/>
        <v>12.673</v>
      </c>
    </row>
    <row r="94" spans="1:6">
      <c r="A94" s="19">
        <v>85</v>
      </c>
      <c r="B94" s="19">
        <v>1.95</v>
      </c>
      <c r="C94" s="19">
        <f t="shared" si="2"/>
        <v>13.006499999999999</v>
      </c>
      <c r="D94" s="19">
        <v>185</v>
      </c>
      <c r="E94" s="19">
        <v>1.4</v>
      </c>
      <c r="F94" s="19">
        <f t="shared" si="3"/>
        <v>9.3379999999999992</v>
      </c>
    </row>
    <row r="95" spans="1:6">
      <c r="A95" s="19">
        <v>86</v>
      </c>
      <c r="B95" s="19">
        <v>2</v>
      </c>
      <c r="C95" s="19">
        <f t="shared" si="2"/>
        <v>13.34</v>
      </c>
      <c r="D95" s="19">
        <v>186</v>
      </c>
      <c r="E95" s="19">
        <v>1.75</v>
      </c>
      <c r="F95" s="19">
        <f t="shared" si="3"/>
        <v>11.672499999999999</v>
      </c>
    </row>
    <row r="96" spans="1:6">
      <c r="A96" s="19">
        <v>87</v>
      </c>
      <c r="B96" s="19">
        <v>1.85</v>
      </c>
      <c r="C96" s="19">
        <f t="shared" si="2"/>
        <v>12.339500000000001</v>
      </c>
      <c r="D96" s="19">
        <v>187</v>
      </c>
      <c r="E96" s="19">
        <v>1.7</v>
      </c>
      <c r="F96" s="19">
        <f t="shared" si="3"/>
        <v>11.339</v>
      </c>
    </row>
    <row r="97" spans="1:6">
      <c r="A97" s="19">
        <v>88</v>
      </c>
      <c r="B97" s="19">
        <v>1.2</v>
      </c>
      <c r="C97" s="19">
        <f t="shared" si="2"/>
        <v>8.0039999999999996</v>
      </c>
      <c r="D97" s="19">
        <v>188</v>
      </c>
      <c r="E97" s="19">
        <v>2</v>
      </c>
      <c r="F97" s="19">
        <f t="shared" si="3"/>
        <v>13.34</v>
      </c>
    </row>
    <row r="98" spans="1:6">
      <c r="A98" s="19">
        <v>89</v>
      </c>
      <c r="B98" s="19">
        <v>1.9</v>
      </c>
      <c r="C98" s="19">
        <f t="shared" si="2"/>
        <v>12.673</v>
      </c>
      <c r="D98" s="19">
        <v>189</v>
      </c>
      <c r="E98" s="19">
        <v>1.8</v>
      </c>
      <c r="F98" s="19">
        <f t="shared" si="3"/>
        <v>12.006</v>
      </c>
    </row>
    <row r="99" spans="1:6">
      <c r="A99" s="19">
        <v>90</v>
      </c>
      <c r="B99" s="19">
        <v>1.55</v>
      </c>
      <c r="C99" s="19">
        <f t="shared" si="2"/>
        <v>10.3385</v>
      </c>
      <c r="D99" s="19">
        <v>190</v>
      </c>
      <c r="E99" s="19">
        <v>2</v>
      </c>
      <c r="F99" s="19">
        <f t="shared" si="3"/>
        <v>13.34</v>
      </c>
    </row>
    <row r="100" spans="1:6">
      <c r="A100" s="19">
        <v>91</v>
      </c>
      <c r="B100" s="19">
        <v>1.7</v>
      </c>
      <c r="C100" s="19">
        <f t="shared" si="2"/>
        <v>11.339</v>
      </c>
      <c r="D100" s="19">
        <v>191</v>
      </c>
      <c r="E100" s="19">
        <v>2</v>
      </c>
      <c r="F100" s="19">
        <f t="shared" si="3"/>
        <v>13.34</v>
      </c>
    </row>
    <row r="101" spans="1:6">
      <c r="A101" s="19">
        <v>92</v>
      </c>
      <c r="B101" s="19">
        <v>1.55</v>
      </c>
      <c r="C101" s="19">
        <f t="shared" si="2"/>
        <v>10.3385</v>
      </c>
      <c r="D101" s="19">
        <v>192</v>
      </c>
      <c r="E101" s="19">
        <v>1.85</v>
      </c>
      <c r="F101" s="19">
        <f t="shared" si="3"/>
        <v>12.339500000000001</v>
      </c>
    </row>
    <row r="102" spans="1:6">
      <c r="A102" s="19">
        <v>93</v>
      </c>
      <c r="B102" s="19">
        <v>1.7</v>
      </c>
      <c r="C102" s="19">
        <f t="shared" si="2"/>
        <v>11.339</v>
      </c>
      <c r="D102" s="19">
        <v>193</v>
      </c>
      <c r="E102" s="19">
        <v>1.55</v>
      </c>
      <c r="F102" s="19">
        <f t="shared" si="3"/>
        <v>10.3385</v>
      </c>
    </row>
    <row r="103" spans="1:6">
      <c r="A103" s="19">
        <v>94</v>
      </c>
      <c r="B103" s="19">
        <v>1.85</v>
      </c>
      <c r="C103" s="19">
        <f t="shared" si="2"/>
        <v>12.339500000000001</v>
      </c>
      <c r="D103" s="19">
        <v>194</v>
      </c>
      <c r="E103" s="19">
        <v>1.65</v>
      </c>
      <c r="F103" s="19">
        <f t="shared" si="3"/>
        <v>11.0055</v>
      </c>
    </row>
    <row r="104" spans="1:6">
      <c r="A104" s="19">
        <v>95</v>
      </c>
      <c r="B104" s="19">
        <v>1.45</v>
      </c>
      <c r="C104" s="19">
        <f t="shared" si="2"/>
        <v>9.6715</v>
      </c>
      <c r="D104" s="19">
        <v>195</v>
      </c>
      <c r="E104" s="19">
        <v>1.7</v>
      </c>
      <c r="F104" s="19">
        <f t="shared" si="3"/>
        <v>11.339</v>
      </c>
    </row>
    <row r="105" spans="1:6">
      <c r="A105" s="19">
        <v>96</v>
      </c>
      <c r="B105" s="19">
        <v>2</v>
      </c>
      <c r="C105" s="19">
        <f t="shared" si="2"/>
        <v>13.34</v>
      </c>
      <c r="D105" s="19">
        <v>196</v>
      </c>
      <c r="E105" s="19">
        <v>2</v>
      </c>
      <c r="F105" s="19">
        <f t="shared" si="3"/>
        <v>13.34</v>
      </c>
    </row>
    <row r="106" spans="1:6">
      <c r="A106" s="19">
        <v>97</v>
      </c>
      <c r="B106" s="19">
        <v>1.55</v>
      </c>
      <c r="C106" s="19">
        <f>B106*6.67</f>
        <v>10.3385</v>
      </c>
      <c r="D106" s="19">
        <v>197</v>
      </c>
      <c r="E106" s="19">
        <v>1.45</v>
      </c>
      <c r="F106" s="19">
        <f t="shared" si="3"/>
        <v>9.6715</v>
      </c>
    </row>
    <row r="107" spans="1:6">
      <c r="A107" s="19">
        <v>98</v>
      </c>
      <c r="B107" s="19">
        <v>1.9</v>
      </c>
      <c r="C107" s="19">
        <f t="shared" si="2"/>
        <v>12.673</v>
      </c>
      <c r="D107" s="19">
        <v>198</v>
      </c>
      <c r="E107" s="19">
        <v>2</v>
      </c>
      <c r="F107" s="19">
        <f t="shared" si="3"/>
        <v>13.34</v>
      </c>
    </row>
    <row r="108" spans="1:6">
      <c r="A108" s="19">
        <v>99</v>
      </c>
      <c r="B108" s="19">
        <v>1.75</v>
      </c>
      <c r="C108" s="19">
        <f t="shared" si="2"/>
        <v>11.672499999999999</v>
      </c>
      <c r="D108" s="19">
        <v>199</v>
      </c>
      <c r="E108" s="19">
        <v>1.7</v>
      </c>
      <c r="F108" s="19">
        <f t="shared" si="3"/>
        <v>11.339</v>
      </c>
    </row>
    <row r="109" spans="1:6">
      <c r="A109" s="19">
        <v>100</v>
      </c>
      <c r="B109" s="19">
        <v>1.6</v>
      </c>
      <c r="C109" s="19">
        <f t="shared" si="2"/>
        <v>10.672000000000001</v>
      </c>
      <c r="D109" s="19">
        <v>200</v>
      </c>
      <c r="E109" s="19">
        <v>1.5</v>
      </c>
      <c r="F109" s="19">
        <f t="shared" si="3"/>
        <v>10.004999999999999</v>
      </c>
    </row>
    <row r="110" spans="1:6">
      <c r="B110" s="18"/>
      <c r="C110" s="18">
        <f>SUM(C10:C109)</f>
        <v>1194.2635</v>
      </c>
      <c r="F110" s="18">
        <f>SUM(F10:F109)</f>
        <v>1174.9204999999999</v>
      </c>
    </row>
  </sheetData>
  <mergeCells count="14">
    <mergeCell ref="I3:J4"/>
    <mergeCell ref="C4:D4"/>
    <mergeCell ref="E4:F4"/>
    <mergeCell ref="A5:B5"/>
    <mergeCell ref="C5:D5"/>
    <mergeCell ref="E5:F5"/>
    <mergeCell ref="G5:H5"/>
    <mergeCell ref="I5:J5"/>
    <mergeCell ref="A8:F8"/>
    <mergeCell ref="A1:J1"/>
    <mergeCell ref="A2:J2"/>
    <mergeCell ref="A3:B4"/>
    <mergeCell ref="C3:F3"/>
    <mergeCell ref="G3:H4"/>
  </mergeCells>
  <phoneticPr fontId="0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A7" sqref="A7:J7"/>
    </sheetView>
  </sheetViews>
  <sheetFormatPr defaultRowHeight="15"/>
  <sheetData>
    <row r="1" spans="1:16" ht="15.75" thickBot="1">
      <c r="A1" s="66" t="s">
        <v>181</v>
      </c>
      <c r="B1" s="66"/>
      <c r="C1" s="66"/>
      <c r="D1" s="66"/>
      <c r="E1" s="66"/>
      <c r="F1" s="66"/>
      <c r="G1" s="66"/>
      <c r="H1" s="66"/>
      <c r="I1" s="66"/>
      <c r="J1" s="66"/>
    </row>
    <row r="2" spans="1:16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  <c r="L2" s="1" t="s">
        <v>38</v>
      </c>
      <c r="M2" s="1">
        <v>4</v>
      </c>
      <c r="O2" t="s">
        <v>49</v>
      </c>
      <c r="P2" t="s">
        <v>50</v>
      </c>
    </row>
    <row r="3" spans="1:16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73</v>
      </c>
      <c r="O3">
        <f>B7/(B7+D7+F7+H7+J7)</f>
        <v>1.5000000000000001E-2</v>
      </c>
      <c r="P3">
        <f>O3*LN(O3)</f>
        <v>-6.2995576168198911E-2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23</v>
      </c>
      <c r="O4">
        <f>D7/(B7+D7+F7+H7+J7)</f>
        <v>2.5000000000000001E-2</v>
      </c>
      <c r="P4">
        <f>O4*LN(O4)</f>
        <v>-9.2221986352848409E-2</v>
      </c>
    </row>
    <row r="5" spans="1:16">
      <c r="A5" s="46">
        <v>3</v>
      </c>
      <c r="B5" s="46"/>
      <c r="C5" s="47">
        <v>5</v>
      </c>
      <c r="D5" s="47"/>
      <c r="E5" s="47">
        <v>108</v>
      </c>
      <c r="F5" s="47"/>
      <c r="G5" s="45">
        <v>2</v>
      </c>
      <c r="H5" s="45"/>
      <c r="I5" s="45">
        <v>82</v>
      </c>
      <c r="J5" s="45"/>
      <c r="L5" s="1" t="s">
        <v>35</v>
      </c>
      <c r="M5" s="1">
        <f>(C110+F110)/200</f>
        <v>8.8931109999999993</v>
      </c>
      <c r="O5">
        <f>F7/(B7+D7+F7+H7+J7)</f>
        <v>0.54</v>
      </c>
      <c r="P5">
        <f>O5*LN(O5)</f>
        <v>-0.33274051528886117</v>
      </c>
    </row>
    <row r="6" spans="1:16" ht="15.75" thickBot="1">
      <c r="A6" s="21" t="s">
        <v>7</v>
      </c>
      <c r="B6" s="22" t="s">
        <v>8</v>
      </c>
      <c r="C6" s="23" t="s">
        <v>7</v>
      </c>
      <c r="D6" s="24" t="s">
        <v>8</v>
      </c>
      <c r="E6" s="22" t="s">
        <v>7</v>
      </c>
      <c r="F6" s="22" t="s">
        <v>8</v>
      </c>
      <c r="G6" s="22" t="s">
        <v>7</v>
      </c>
      <c r="H6" s="22" t="s">
        <v>8</v>
      </c>
      <c r="I6" s="22" t="s">
        <v>7</v>
      </c>
      <c r="J6" s="23" t="s">
        <v>8</v>
      </c>
      <c r="L6" s="1" t="s">
        <v>36</v>
      </c>
      <c r="M6" s="1">
        <v>2.16</v>
      </c>
      <c r="O6">
        <f>H7/(B7+D7+F7+H7+J7)</f>
        <v>0.01</v>
      </c>
      <c r="P6">
        <f>O6*LN(O6)</f>
        <v>-4.605170185988091E-2</v>
      </c>
    </row>
    <row r="7" spans="1:16">
      <c r="A7" s="2">
        <v>1.5</v>
      </c>
      <c r="B7" s="2">
        <f>1.5*6.7/100</f>
        <v>0.10050000000000001</v>
      </c>
      <c r="C7" s="2">
        <f>500/200</f>
        <v>2.5</v>
      </c>
      <c r="D7" s="2">
        <f>2.5*6.7/100</f>
        <v>0.16750000000000001</v>
      </c>
      <c r="E7" s="2">
        <f>10800/200</f>
        <v>54</v>
      </c>
      <c r="F7" s="2">
        <f>54*6.7/100</f>
        <v>3.6180000000000003</v>
      </c>
      <c r="G7" s="2">
        <v>1</v>
      </c>
      <c r="H7" s="2">
        <f>6.7/100</f>
        <v>6.7000000000000004E-2</v>
      </c>
      <c r="I7" s="2">
        <f>8200/200</f>
        <v>41</v>
      </c>
      <c r="J7" s="2">
        <f>41*6.7/100</f>
        <v>2.7469999999999999</v>
      </c>
      <c r="L7" s="1" t="s">
        <v>37</v>
      </c>
      <c r="M7" s="1">
        <v>14.67</v>
      </c>
      <c r="O7">
        <f>J7/(B7+D7+F7+H7+J7)</f>
        <v>0.41</v>
      </c>
      <c r="P7">
        <f>O7*LN(O7)</f>
        <v>-0.36555522890635128</v>
      </c>
    </row>
    <row r="8" spans="1:16">
      <c r="A8" s="65" t="s">
        <v>9</v>
      </c>
      <c r="B8" s="65"/>
      <c r="C8" s="65"/>
      <c r="D8" s="65"/>
      <c r="E8" s="65"/>
      <c r="F8" s="65"/>
      <c r="L8" s="31" t="s">
        <v>41</v>
      </c>
      <c r="M8" s="1">
        <f>(F7*D7)/((J7+H7)*B7)</f>
        <v>2.1428571428571428</v>
      </c>
    </row>
    <row r="9" spans="1:16">
      <c r="A9" s="19" t="s">
        <v>173</v>
      </c>
      <c r="B9" s="19" t="s">
        <v>174</v>
      </c>
      <c r="C9" s="19" t="s">
        <v>175</v>
      </c>
      <c r="D9" s="19" t="s">
        <v>173</v>
      </c>
      <c r="E9" s="19" t="s">
        <v>174</v>
      </c>
      <c r="F9" s="19" t="s">
        <v>175</v>
      </c>
      <c r="L9" s="31" t="s">
        <v>42</v>
      </c>
      <c r="M9" s="1">
        <f xml:space="preserve"> (B7+D7+F7)/(H7+J7)</f>
        <v>1.3809523809523809</v>
      </c>
    </row>
    <row r="10" spans="1:16">
      <c r="A10" s="19">
        <v>1</v>
      </c>
      <c r="B10" s="19">
        <v>1.1499999999999999</v>
      </c>
      <c r="C10" s="19">
        <f>B10*6.67</f>
        <v>7.6704999999999997</v>
      </c>
      <c r="D10" s="19">
        <v>101</v>
      </c>
      <c r="E10" s="19">
        <v>1.2</v>
      </c>
      <c r="F10" s="19">
        <f>E10*6.67</f>
        <v>8.0039999999999996</v>
      </c>
      <c r="L10" s="31" t="s">
        <v>43</v>
      </c>
      <c r="M10" s="1">
        <f>J7/F7</f>
        <v>0.75925925925925919</v>
      </c>
    </row>
    <row r="11" spans="1:16">
      <c r="A11" s="19">
        <v>2</v>
      </c>
      <c r="B11" s="19">
        <v>1.75</v>
      </c>
      <c r="C11" s="19">
        <f t="shared" ref="C11:C74" si="0">B11*6.67</f>
        <v>11.672499999999999</v>
      </c>
      <c r="D11" s="19">
        <v>102</v>
      </c>
      <c r="E11" s="19">
        <v>1.2</v>
      </c>
      <c r="F11" s="19">
        <f t="shared" ref="F11:F74" si="1">E11*6.67</f>
        <v>8.0039999999999996</v>
      </c>
      <c r="L11" s="31" t="s">
        <v>44</v>
      </c>
      <c r="M11" s="1">
        <f>(D7+F7)/J7</f>
        <v>1.378048780487805</v>
      </c>
    </row>
    <row r="12" spans="1:16">
      <c r="A12" s="19">
        <v>3</v>
      </c>
      <c r="B12" s="19">
        <v>1.1499999999999999</v>
      </c>
      <c r="C12" s="19">
        <f t="shared" si="0"/>
        <v>7.6704999999999997</v>
      </c>
      <c r="D12" s="19">
        <v>103</v>
      </c>
      <c r="E12" s="19">
        <v>1.05</v>
      </c>
      <c r="F12" s="19">
        <f t="shared" si="1"/>
        <v>7.0034999999999998</v>
      </c>
      <c r="L12" s="31" t="s">
        <v>45</v>
      </c>
      <c r="M12" s="1">
        <f>(D7+F7)/H7</f>
        <v>56.5</v>
      </c>
    </row>
    <row r="13" spans="1:16">
      <c r="A13" s="19">
        <v>4</v>
      </c>
      <c r="B13" s="19">
        <v>1.2</v>
      </c>
      <c r="C13" s="19">
        <f t="shared" si="0"/>
        <v>8.0039999999999996</v>
      </c>
      <c r="D13" s="19">
        <v>104</v>
      </c>
      <c r="E13" s="19">
        <v>1.1000000000000001</v>
      </c>
      <c r="F13" s="19">
        <f t="shared" si="1"/>
        <v>7.3370000000000006</v>
      </c>
      <c r="L13" s="31" t="s">
        <v>46</v>
      </c>
      <c r="M13" s="1">
        <f>J7/H7</f>
        <v>40.999999999999993</v>
      </c>
    </row>
    <row r="14" spans="1:16">
      <c r="A14" s="19">
        <v>5</v>
      </c>
      <c r="B14" s="19">
        <v>1.4</v>
      </c>
      <c r="C14" s="19">
        <f t="shared" si="0"/>
        <v>9.3379999999999992</v>
      </c>
      <c r="D14" s="19">
        <v>105</v>
      </c>
      <c r="E14" s="19">
        <v>1</v>
      </c>
      <c r="F14" s="19">
        <f t="shared" si="1"/>
        <v>6.67</v>
      </c>
      <c r="L14" s="31" t="s">
        <v>47</v>
      </c>
      <c r="M14" s="1">
        <f>J7/B7</f>
        <v>27.333333333333332</v>
      </c>
    </row>
    <row r="15" spans="1:16">
      <c r="A15" s="19">
        <v>6</v>
      </c>
      <c r="B15" s="19">
        <v>1.6</v>
      </c>
      <c r="C15" s="19">
        <f t="shared" si="0"/>
        <v>10.672000000000001</v>
      </c>
      <c r="D15" s="19">
        <v>106</v>
      </c>
      <c r="E15" s="19">
        <v>1.55</v>
      </c>
      <c r="F15" s="19">
        <f t="shared" si="1"/>
        <v>10.3385</v>
      </c>
      <c r="L15" s="31" t="s">
        <v>48</v>
      </c>
      <c r="M15" s="1">
        <f>SUM(P3:P7)</f>
        <v>-0.89956500857614075</v>
      </c>
    </row>
    <row r="16" spans="1:16">
      <c r="A16" s="19">
        <v>7</v>
      </c>
      <c r="B16" s="19">
        <v>1.45</v>
      </c>
      <c r="C16" s="19">
        <f t="shared" si="0"/>
        <v>9.6715</v>
      </c>
      <c r="D16" s="19">
        <v>107</v>
      </c>
      <c r="E16" s="19">
        <v>1.6</v>
      </c>
      <c r="F16" s="19">
        <f t="shared" si="1"/>
        <v>10.672000000000001</v>
      </c>
    </row>
    <row r="17" spans="1:6">
      <c r="A17" s="19">
        <v>8</v>
      </c>
      <c r="B17" s="19">
        <v>1.6</v>
      </c>
      <c r="C17" s="19">
        <f t="shared" si="0"/>
        <v>10.672000000000001</v>
      </c>
      <c r="D17" s="19">
        <v>108</v>
      </c>
      <c r="E17" s="19">
        <v>1.1000000000000001</v>
      </c>
      <c r="F17" s="19">
        <f t="shared" si="1"/>
        <v>7.3370000000000006</v>
      </c>
    </row>
    <row r="18" spans="1:6">
      <c r="A18" s="19">
        <v>9</v>
      </c>
      <c r="B18" s="19">
        <v>1.35</v>
      </c>
      <c r="C18" s="19">
        <f t="shared" si="0"/>
        <v>9.0045000000000002</v>
      </c>
      <c r="D18" s="19">
        <v>109</v>
      </c>
      <c r="E18" s="19">
        <v>1.1000000000000001</v>
      </c>
      <c r="F18" s="19">
        <f t="shared" si="1"/>
        <v>7.3370000000000006</v>
      </c>
    </row>
    <row r="19" spans="1:6">
      <c r="A19" s="19">
        <v>10</v>
      </c>
      <c r="B19" s="19">
        <v>1.7</v>
      </c>
      <c r="C19" s="19">
        <f t="shared" si="0"/>
        <v>11.339</v>
      </c>
      <c r="D19" s="19">
        <v>110</v>
      </c>
      <c r="E19" s="19">
        <v>1.3</v>
      </c>
      <c r="F19" s="19">
        <f t="shared" si="1"/>
        <v>8.6709999999999994</v>
      </c>
    </row>
    <row r="20" spans="1:6">
      <c r="A20" s="19">
        <v>11</v>
      </c>
      <c r="B20" s="19">
        <v>1.4</v>
      </c>
      <c r="C20" s="19">
        <f t="shared" si="0"/>
        <v>9.3379999999999992</v>
      </c>
      <c r="D20" s="19">
        <v>111</v>
      </c>
      <c r="E20" s="19">
        <v>1.7</v>
      </c>
      <c r="F20" s="19">
        <f t="shared" si="1"/>
        <v>11.339</v>
      </c>
    </row>
    <row r="21" spans="1:6">
      <c r="A21" s="19">
        <v>12</v>
      </c>
      <c r="B21" s="19">
        <v>2</v>
      </c>
      <c r="C21" s="19">
        <f t="shared" si="0"/>
        <v>13.34</v>
      </c>
      <c r="D21" s="19">
        <v>112</v>
      </c>
      <c r="E21" s="19">
        <v>1.4</v>
      </c>
      <c r="F21" s="19">
        <f t="shared" si="1"/>
        <v>9.3379999999999992</v>
      </c>
    </row>
    <row r="22" spans="1:6">
      <c r="A22" s="19">
        <v>13</v>
      </c>
      <c r="B22" s="19">
        <v>1.4</v>
      </c>
      <c r="C22" s="19">
        <f t="shared" si="0"/>
        <v>9.3379999999999992</v>
      </c>
      <c r="D22" s="19">
        <v>113</v>
      </c>
      <c r="E22" s="19">
        <v>1.25</v>
      </c>
      <c r="F22" s="19">
        <f t="shared" si="1"/>
        <v>8.3375000000000004</v>
      </c>
    </row>
    <row r="23" spans="1:6">
      <c r="A23" s="19">
        <v>14</v>
      </c>
      <c r="B23" s="19">
        <v>1.55</v>
      </c>
      <c r="C23" s="19">
        <f t="shared" si="0"/>
        <v>10.3385</v>
      </c>
      <c r="D23" s="19">
        <v>114</v>
      </c>
      <c r="E23" s="19">
        <v>1.25</v>
      </c>
      <c r="F23" s="19">
        <f t="shared" si="1"/>
        <v>8.3375000000000004</v>
      </c>
    </row>
    <row r="24" spans="1:6">
      <c r="A24" s="19">
        <v>15</v>
      </c>
      <c r="B24" s="19">
        <v>1.5</v>
      </c>
      <c r="C24" s="19">
        <f t="shared" si="0"/>
        <v>10.004999999999999</v>
      </c>
      <c r="D24" s="19">
        <v>115</v>
      </c>
      <c r="E24" s="19">
        <v>1.75</v>
      </c>
      <c r="F24" s="19">
        <f t="shared" si="1"/>
        <v>11.672499999999999</v>
      </c>
    </row>
    <row r="25" spans="1:6">
      <c r="A25" s="19">
        <v>16</v>
      </c>
      <c r="B25" s="19">
        <v>2</v>
      </c>
      <c r="C25" s="19">
        <f t="shared" si="0"/>
        <v>13.34</v>
      </c>
      <c r="D25" s="19">
        <v>116</v>
      </c>
      <c r="E25" s="19">
        <v>1.65</v>
      </c>
      <c r="F25" s="19">
        <f t="shared" si="1"/>
        <v>11.0055</v>
      </c>
    </row>
    <row r="26" spans="1:6">
      <c r="A26" s="19">
        <v>17</v>
      </c>
      <c r="B26" s="19">
        <v>1.35</v>
      </c>
      <c r="C26" s="19">
        <f t="shared" si="0"/>
        <v>9.0045000000000002</v>
      </c>
      <c r="D26" s="19">
        <v>117</v>
      </c>
      <c r="E26" s="19">
        <v>1.1000000000000001</v>
      </c>
      <c r="F26" s="19">
        <f t="shared" si="1"/>
        <v>7.3370000000000006</v>
      </c>
    </row>
    <row r="27" spans="1:6">
      <c r="A27" s="19">
        <v>18</v>
      </c>
      <c r="B27" s="19">
        <v>1.1499999999999999</v>
      </c>
      <c r="C27" s="19">
        <f t="shared" si="0"/>
        <v>7.6704999999999997</v>
      </c>
      <c r="D27" s="19">
        <v>118</v>
      </c>
      <c r="E27" s="39">
        <v>1.45</v>
      </c>
      <c r="F27" s="39">
        <f t="shared" si="1"/>
        <v>9.6715</v>
      </c>
    </row>
    <row r="28" spans="1:6">
      <c r="A28" s="19">
        <v>19</v>
      </c>
      <c r="B28" s="19">
        <v>2</v>
      </c>
      <c r="C28" s="19">
        <f t="shared" si="0"/>
        <v>13.34</v>
      </c>
      <c r="D28" s="19">
        <v>119</v>
      </c>
      <c r="E28" s="19">
        <v>1.1000000000000001</v>
      </c>
      <c r="F28" s="19">
        <f t="shared" si="1"/>
        <v>7.3370000000000006</v>
      </c>
    </row>
    <row r="29" spans="1:6">
      <c r="A29" s="19">
        <v>20</v>
      </c>
      <c r="B29" s="19">
        <v>1.25</v>
      </c>
      <c r="C29" s="19">
        <f t="shared" si="0"/>
        <v>8.3375000000000004</v>
      </c>
      <c r="D29" s="19">
        <v>120</v>
      </c>
      <c r="E29" s="19">
        <v>1.35</v>
      </c>
      <c r="F29" s="19">
        <f t="shared" si="1"/>
        <v>9.0045000000000002</v>
      </c>
    </row>
    <row r="30" spans="1:6">
      <c r="A30" s="19">
        <v>21</v>
      </c>
      <c r="B30" s="19">
        <v>1.1000000000000001</v>
      </c>
      <c r="C30" s="19">
        <f t="shared" si="0"/>
        <v>7.3370000000000006</v>
      </c>
      <c r="D30" s="19">
        <v>121</v>
      </c>
      <c r="E30" s="19">
        <v>1.4</v>
      </c>
      <c r="F30" s="19">
        <f t="shared" si="1"/>
        <v>9.3379999999999992</v>
      </c>
    </row>
    <row r="31" spans="1:6">
      <c r="A31" s="19">
        <v>22</v>
      </c>
      <c r="B31" s="19">
        <v>1</v>
      </c>
      <c r="C31" s="19">
        <f t="shared" si="0"/>
        <v>6.67</v>
      </c>
      <c r="D31" s="19">
        <v>122</v>
      </c>
      <c r="E31" s="19">
        <v>1.4</v>
      </c>
      <c r="F31" s="19">
        <f t="shared" si="1"/>
        <v>9.3379999999999992</v>
      </c>
    </row>
    <row r="32" spans="1:6">
      <c r="A32" s="19">
        <v>23</v>
      </c>
      <c r="B32" s="19">
        <v>1.6</v>
      </c>
      <c r="C32" s="19">
        <f t="shared" si="0"/>
        <v>10.672000000000001</v>
      </c>
      <c r="D32" s="19">
        <v>123</v>
      </c>
      <c r="E32" s="19">
        <v>1.25</v>
      </c>
      <c r="F32" s="19">
        <f t="shared" si="1"/>
        <v>8.3375000000000004</v>
      </c>
    </row>
    <row r="33" spans="1:6">
      <c r="A33" s="19">
        <v>24</v>
      </c>
      <c r="B33" s="19">
        <v>1.1499999999999999</v>
      </c>
      <c r="C33" s="19">
        <f t="shared" si="0"/>
        <v>7.6704999999999997</v>
      </c>
      <c r="D33" s="19">
        <v>124</v>
      </c>
      <c r="E33" s="19">
        <v>1.05</v>
      </c>
      <c r="F33" s="19">
        <f t="shared" si="1"/>
        <v>7.0034999999999998</v>
      </c>
    </row>
    <row r="34" spans="1:6">
      <c r="A34" s="19">
        <v>25</v>
      </c>
      <c r="B34" s="19">
        <v>1.3</v>
      </c>
      <c r="C34" s="19">
        <f t="shared" si="0"/>
        <v>8.6709999999999994</v>
      </c>
      <c r="D34" s="19">
        <v>125</v>
      </c>
      <c r="E34" s="19">
        <v>1.2</v>
      </c>
      <c r="F34" s="19">
        <f t="shared" si="1"/>
        <v>8.0039999999999996</v>
      </c>
    </row>
    <row r="35" spans="1:6">
      <c r="A35" s="19">
        <v>26</v>
      </c>
      <c r="B35" s="19">
        <v>1.1499999999999999</v>
      </c>
      <c r="C35" s="19">
        <f t="shared" si="0"/>
        <v>7.6704999999999997</v>
      </c>
      <c r="D35" s="19">
        <v>126</v>
      </c>
      <c r="E35" s="19">
        <v>1.35</v>
      </c>
      <c r="F35" s="19">
        <f t="shared" si="1"/>
        <v>9.0045000000000002</v>
      </c>
    </row>
    <row r="36" spans="1:6">
      <c r="A36" s="19">
        <v>27</v>
      </c>
      <c r="B36" s="19">
        <v>1.1000000000000001</v>
      </c>
      <c r="C36" s="19">
        <f t="shared" si="0"/>
        <v>7.3370000000000006</v>
      </c>
      <c r="D36" s="19">
        <v>127</v>
      </c>
      <c r="E36" s="19">
        <v>1.25</v>
      </c>
      <c r="F36" s="19">
        <f t="shared" si="1"/>
        <v>8.3375000000000004</v>
      </c>
    </row>
    <row r="37" spans="1:6">
      <c r="A37" s="19">
        <v>28</v>
      </c>
      <c r="B37" s="19">
        <v>1.1499999999999999</v>
      </c>
      <c r="C37" s="19">
        <f t="shared" si="0"/>
        <v>7.6704999999999997</v>
      </c>
      <c r="D37" s="19">
        <v>128</v>
      </c>
      <c r="E37" s="19">
        <v>1.85</v>
      </c>
      <c r="F37" s="19">
        <f t="shared" si="1"/>
        <v>12.339500000000001</v>
      </c>
    </row>
    <row r="38" spans="1:6">
      <c r="A38" s="19">
        <v>29</v>
      </c>
      <c r="B38" s="19">
        <v>1.65</v>
      </c>
      <c r="C38" s="19">
        <f t="shared" si="0"/>
        <v>11.0055</v>
      </c>
      <c r="D38" s="19">
        <v>129</v>
      </c>
      <c r="E38" s="19">
        <v>1.2</v>
      </c>
      <c r="F38" s="19">
        <f t="shared" si="1"/>
        <v>8.0039999999999996</v>
      </c>
    </row>
    <row r="39" spans="1:6">
      <c r="A39" s="19">
        <v>30</v>
      </c>
      <c r="B39" s="19">
        <v>1.3</v>
      </c>
      <c r="C39" s="19">
        <f t="shared" si="0"/>
        <v>8.6709999999999994</v>
      </c>
      <c r="D39" s="19">
        <v>130</v>
      </c>
      <c r="E39" s="19">
        <v>1.8</v>
      </c>
      <c r="F39" s="19">
        <f t="shared" si="1"/>
        <v>12.006</v>
      </c>
    </row>
    <row r="40" spans="1:6">
      <c r="A40" s="19">
        <v>31</v>
      </c>
      <c r="B40" s="19">
        <v>1.4</v>
      </c>
      <c r="C40" s="19">
        <f t="shared" si="0"/>
        <v>9.3379999999999992</v>
      </c>
      <c r="D40" s="19">
        <v>131</v>
      </c>
      <c r="E40" s="19">
        <v>1</v>
      </c>
      <c r="F40" s="19">
        <f t="shared" si="1"/>
        <v>6.67</v>
      </c>
    </row>
    <row r="41" spans="1:6">
      <c r="A41" s="19">
        <v>32</v>
      </c>
      <c r="B41" s="19">
        <v>1.3</v>
      </c>
      <c r="C41" s="19">
        <f t="shared" si="0"/>
        <v>8.6709999999999994</v>
      </c>
      <c r="D41" s="19">
        <v>132</v>
      </c>
      <c r="E41" s="19">
        <v>1.1000000000000001</v>
      </c>
      <c r="F41" s="19">
        <f t="shared" si="1"/>
        <v>7.3370000000000006</v>
      </c>
    </row>
    <row r="42" spans="1:6">
      <c r="A42" s="19">
        <v>33</v>
      </c>
      <c r="B42" s="19">
        <v>1.05</v>
      </c>
      <c r="C42" s="19">
        <f t="shared" si="0"/>
        <v>7.0034999999999998</v>
      </c>
      <c r="D42" s="19">
        <v>133</v>
      </c>
      <c r="E42" s="19">
        <v>1.1499999999999999</v>
      </c>
      <c r="F42" s="19">
        <f t="shared" si="1"/>
        <v>7.6704999999999997</v>
      </c>
    </row>
    <row r="43" spans="1:6">
      <c r="A43" s="19">
        <v>34</v>
      </c>
      <c r="B43" s="19">
        <v>1.5</v>
      </c>
      <c r="C43" s="19">
        <f t="shared" si="0"/>
        <v>10.004999999999999</v>
      </c>
      <c r="D43" s="19">
        <v>134</v>
      </c>
      <c r="E43" s="19">
        <v>1.2</v>
      </c>
      <c r="F43" s="19">
        <f t="shared" si="1"/>
        <v>8.0039999999999996</v>
      </c>
    </row>
    <row r="44" spans="1:6">
      <c r="A44" s="19">
        <v>35</v>
      </c>
      <c r="B44" s="19">
        <v>1.5</v>
      </c>
      <c r="C44" s="19">
        <f t="shared" si="0"/>
        <v>10.004999999999999</v>
      </c>
      <c r="D44" s="19">
        <v>135</v>
      </c>
      <c r="E44" s="19">
        <v>1.1000000000000001</v>
      </c>
      <c r="F44" s="19">
        <f t="shared" si="1"/>
        <v>7.3370000000000006</v>
      </c>
    </row>
    <row r="45" spans="1:6">
      <c r="A45" s="19">
        <v>36</v>
      </c>
      <c r="B45" s="19">
        <v>1.4</v>
      </c>
      <c r="C45" s="19">
        <f t="shared" si="0"/>
        <v>9.3379999999999992</v>
      </c>
      <c r="D45" s="19">
        <v>136</v>
      </c>
      <c r="E45" s="19">
        <v>1.1000000000000001</v>
      </c>
      <c r="F45" s="19">
        <f t="shared" si="1"/>
        <v>7.3370000000000006</v>
      </c>
    </row>
    <row r="46" spans="1:6">
      <c r="A46" s="19">
        <v>37</v>
      </c>
      <c r="B46" s="19">
        <v>1.25</v>
      </c>
      <c r="C46" s="19">
        <f t="shared" si="0"/>
        <v>8.3375000000000004</v>
      </c>
      <c r="D46" s="19">
        <v>137</v>
      </c>
      <c r="E46" s="19">
        <v>1.1000000000000001</v>
      </c>
      <c r="F46" s="19">
        <f t="shared" si="1"/>
        <v>7.3370000000000006</v>
      </c>
    </row>
    <row r="47" spans="1:6">
      <c r="A47" s="19">
        <v>38</v>
      </c>
      <c r="B47" s="19">
        <v>2</v>
      </c>
      <c r="C47" s="19">
        <f t="shared" si="0"/>
        <v>13.34</v>
      </c>
      <c r="D47" s="19">
        <v>138</v>
      </c>
      <c r="E47" s="19">
        <v>1.05</v>
      </c>
      <c r="F47" s="19">
        <f t="shared" si="1"/>
        <v>7.0034999999999998</v>
      </c>
    </row>
    <row r="48" spans="1:6">
      <c r="A48" s="19">
        <v>39</v>
      </c>
      <c r="B48" s="19">
        <v>1.5</v>
      </c>
      <c r="C48" s="19">
        <f t="shared" si="0"/>
        <v>10.004999999999999</v>
      </c>
      <c r="D48" s="19">
        <v>139</v>
      </c>
      <c r="E48" s="19">
        <v>1.3</v>
      </c>
      <c r="F48" s="19">
        <f t="shared" si="1"/>
        <v>8.6709999999999994</v>
      </c>
    </row>
    <row r="49" spans="1:6">
      <c r="A49" s="19">
        <v>40</v>
      </c>
      <c r="B49" s="19">
        <v>1.5</v>
      </c>
      <c r="C49" s="19">
        <f t="shared" si="0"/>
        <v>10.004999999999999</v>
      </c>
      <c r="D49" s="19">
        <v>140</v>
      </c>
      <c r="E49" s="19">
        <v>1.25</v>
      </c>
      <c r="F49" s="19">
        <f t="shared" si="1"/>
        <v>8.3375000000000004</v>
      </c>
    </row>
    <row r="50" spans="1:6">
      <c r="A50" s="19">
        <v>41</v>
      </c>
      <c r="B50" s="19">
        <v>1.1000000000000001</v>
      </c>
      <c r="C50" s="19">
        <f t="shared" si="0"/>
        <v>7.3370000000000006</v>
      </c>
      <c r="D50" s="19">
        <v>141</v>
      </c>
      <c r="E50" s="19">
        <v>1.1499999999999999</v>
      </c>
      <c r="F50" s="19">
        <f t="shared" si="1"/>
        <v>7.6704999999999997</v>
      </c>
    </row>
    <row r="51" spans="1:6">
      <c r="A51" s="19">
        <v>42</v>
      </c>
      <c r="B51" s="19">
        <v>1.6</v>
      </c>
      <c r="C51" s="19">
        <f t="shared" si="0"/>
        <v>10.672000000000001</v>
      </c>
      <c r="D51" s="19">
        <v>142</v>
      </c>
      <c r="E51" s="19">
        <v>1.35</v>
      </c>
      <c r="F51" s="19">
        <f t="shared" si="1"/>
        <v>9.0045000000000002</v>
      </c>
    </row>
    <row r="52" spans="1:6">
      <c r="A52" s="19">
        <v>43</v>
      </c>
      <c r="B52" s="19">
        <v>1.1499999999999999</v>
      </c>
      <c r="C52" s="19">
        <f t="shared" si="0"/>
        <v>7.6704999999999997</v>
      </c>
      <c r="D52" s="19">
        <v>143</v>
      </c>
      <c r="E52" s="19">
        <v>1.4</v>
      </c>
      <c r="F52" s="19">
        <f t="shared" si="1"/>
        <v>9.3379999999999992</v>
      </c>
    </row>
    <row r="53" spans="1:6">
      <c r="A53" s="19">
        <v>44</v>
      </c>
      <c r="B53" s="19">
        <v>1.25</v>
      </c>
      <c r="C53" s="19">
        <f t="shared" si="0"/>
        <v>8.3375000000000004</v>
      </c>
      <c r="D53" s="19">
        <v>144</v>
      </c>
      <c r="E53" s="19">
        <v>1.9</v>
      </c>
      <c r="F53" s="19">
        <f t="shared" si="1"/>
        <v>12.673</v>
      </c>
    </row>
    <row r="54" spans="1:6">
      <c r="A54" s="19">
        <v>45</v>
      </c>
      <c r="B54" s="19">
        <v>1.4</v>
      </c>
      <c r="C54" s="19">
        <f t="shared" si="0"/>
        <v>9.3379999999999992</v>
      </c>
      <c r="D54" s="19">
        <v>145</v>
      </c>
      <c r="E54" s="19">
        <v>1.2</v>
      </c>
      <c r="F54" s="19">
        <f t="shared" si="1"/>
        <v>8.0039999999999996</v>
      </c>
    </row>
    <row r="55" spans="1:6">
      <c r="A55" s="19">
        <v>46</v>
      </c>
      <c r="B55" s="19">
        <v>1.45</v>
      </c>
      <c r="C55" s="19">
        <f t="shared" si="0"/>
        <v>9.6715</v>
      </c>
      <c r="D55" s="19">
        <v>146</v>
      </c>
      <c r="E55" s="19">
        <v>1.45</v>
      </c>
      <c r="F55" s="19">
        <f t="shared" si="1"/>
        <v>9.6715</v>
      </c>
    </row>
    <row r="56" spans="1:6">
      <c r="A56" s="19">
        <v>47</v>
      </c>
      <c r="B56" s="19">
        <v>1.1499999999999999</v>
      </c>
      <c r="C56" s="19">
        <f t="shared" si="0"/>
        <v>7.6704999999999997</v>
      </c>
      <c r="D56" s="19">
        <v>147</v>
      </c>
      <c r="E56" s="19">
        <v>1.2</v>
      </c>
      <c r="F56" s="19">
        <f t="shared" si="1"/>
        <v>8.0039999999999996</v>
      </c>
    </row>
    <row r="57" spans="1:6">
      <c r="A57" s="19">
        <v>48</v>
      </c>
      <c r="B57" s="19">
        <v>1.2</v>
      </c>
      <c r="C57" s="19">
        <f t="shared" si="0"/>
        <v>8.0039999999999996</v>
      </c>
      <c r="D57" s="19">
        <v>148</v>
      </c>
      <c r="E57" s="19">
        <v>1.6</v>
      </c>
      <c r="F57" s="19">
        <f t="shared" si="1"/>
        <v>10.672000000000001</v>
      </c>
    </row>
    <row r="58" spans="1:6">
      <c r="A58" s="19">
        <v>49</v>
      </c>
      <c r="B58" s="19">
        <v>1</v>
      </c>
      <c r="C58" s="19">
        <f t="shared" si="0"/>
        <v>6.67</v>
      </c>
      <c r="D58" s="19">
        <v>149</v>
      </c>
      <c r="E58" s="19">
        <v>1.8</v>
      </c>
      <c r="F58" s="19">
        <f t="shared" si="1"/>
        <v>12.006</v>
      </c>
    </row>
    <row r="59" spans="1:6">
      <c r="A59" s="19">
        <v>50</v>
      </c>
      <c r="B59" s="19">
        <v>1.55</v>
      </c>
      <c r="C59" s="19">
        <f t="shared" si="0"/>
        <v>10.3385</v>
      </c>
      <c r="D59" s="19">
        <v>150</v>
      </c>
      <c r="E59" s="19">
        <v>1.1000000000000001</v>
      </c>
      <c r="F59" s="19">
        <f t="shared" si="1"/>
        <v>7.3370000000000006</v>
      </c>
    </row>
    <row r="60" spans="1:6">
      <c r="A60" s="19">
        <v>51</v>
      </c>
      <c r="B60" s="19">
        <v>1.6</v>
      </c>
      <c r="C60" s="19">
        <f t="shared" si="0"/>
        <v>10.672000000000001</v>
      </c>
      <c r="D60" s="19">
        <v>151</v>
      </c>
      <c r="E60" s="19">
        <v>1.2</v>
      </c>
      <c r="F60" s="19">
        <f t="shared" si="1"/>
        <v>8.0039999999999996</v>
      </c>
    </row>
    <row r="61" spans="1:6">
      <c r="A61" s="19">
        <v>52</v>
      </c>
      <c r="B61" s="19">
        <v>1.3</v>
      </c>
      <c r="C61" s="19">
        <f t="shared" si="0"/>
        <v>8.6709999999999994</v>
      </c>
      <c r="D61" s="19">
        <v>152</v>
      </c>
      <c r="E61" s="19">
        <v>1.2</v>
      </c>
      <c r="F61" s="19">
        <f t="shared" si="1"/>
        <v>8.0039999999999996</v>
      </c>
    </row>
    <row r="62" spans="1:6">
      <c r="A62" s="19">
        <v>53</v>
      </c>
      <c r="B62" s="19">
        <v>1.25</v>
      </c>
      <c r="C62" s="19">
        <f t="shared" si="0"/>
        <v>8.3375000000000004</v>
      </c>
      <c r="D62" s="19">
        <v>153</v>
      </c>
      <c r="E62" s="19">
        <v>1.9</v>
      </c>
      <c r="F62" s="19">
        <f t="shared" si="1"/>
        <v>12.673</v>
      </c>
    </row>
    <row r="63" spans="1:6">
      <c r="A63" s="19">
        <v>54</v>
      </c>
      <c r="B63" s="19">
        <v>1.1000000000000001</v>
      </c>
      <c r="C63" s="19">
        <f t="shared" si="0"/>
        <v>7.3370000000000006</v>
      </c>
      <c r="D63" s="19">
        <v>154</v>
      </c>
      <c r="E63" s="19">
        <v>1.3</v>
      </c>
      <c r="F63" s="19">
        <f t="shared" si="1"/>
        <v>8.6709999999999994</v>
      </c>
    </row>
    <row r="64" spans="1:6">
      <c r="A64" s="19">
        <v>55</v>
      </c>
      <c r="B64" s="19">
        <v>1.3</v>
      </c>
      <c r="C64" s="19">
        <f t="shared" si="0"/>
        <v>8.6709999999999994</v>
      </c>
      <c r="D64" s="19">
        <v>155</v>
      </c>
      <c r="E64" s="19">
        <v>1.1000000000000001</v>
      </c>
      <c r="F64" s="19">
        <f t="shared" si="1"/>
        <v>7.3370000000000006</v>
      </c>
    </row>
    <row r="65" spans="1:6">
      <c r="A65" s="19">
        <v>56</v>
      </c>
      <c r="B65" s="19">
        <v>1.3</v>
      </c>
      <c r="C65" s="19">
        <f t="shared" si="0"/>
        <v>8.6709999999999994</v>
      </c>
      <c r="D65" s="19">
        <v>156</v>
      </c>
      <c r="E65" s="19">
        <v>1.6</v>
      </c>
      <c r="F65" s="19">
        <f t="shared" si="1"/>
        <v>10.672000000000001</v>
      </c>
    </row>
    <row r="66" spans="1:6">
      <c r="A66" s="19">
        <v>57</v>
      </c>
      <c r="B66" s="19">
        <v>1.5</v>
      </c>
      <c r="C66" s="19">
        <f t="shared" si="0"/>
        <v>10.004999999999999</v>
      </c>
      <c r="D66" s="19">
        <v>157</v>
      </c>
      <c r="E66" s="19">
        <v>1.4</v>
      </c>
      <c r="F66" s="19">
        <f t="shared" si="1"/>
        <v>9.3379999999999992</v>
      </c>
    </row>
    <row r="67" spans="1:6">
      <c r="A67" s="19">
        <v>58</v>
      </c>
      <c r="B67" s="19">
        <v>1.05</v>
      </c>
      <c r="C67" s="19">
        <f t="shared" si="0"/>
        <v>7.0034999999999998</v>
      </c>
      <c r="D67" s="19">
        <v>158</v>
      </c>
      <c r="E67" s="19">
        <v>1.65</v>
      </c>
      <c r="F67" s="19">
        <f t="shared" si="1"/>
        <v>11.0055</v>
      </c>
    </row>
    <row r="68" spans="1:6">
      <c r="A68" s="19">
        <v>59</v>
      </c>
      <c r="B68" s="19">
        <v>1.3</v>
      </c>
      <c r="C68" s="19">
        <f t="shared" si="0"/>
        <v>8.6709999999999994</v>
      </c>
      <c r="D68" s="19">
        <v>159</v>
      </c>
      <c r="E68" s="19">
        <v>1.1499999999999999</v>
      </c>
      <c r="F68" s="19">
        <f t="shared" si="1"/>
        <v>7.6704999999999997</v>
      </c>
    </row>
    <row r="69" spans="1:6">
      <c r="A69" s="19">
        <v>60</v>
      </c>
      <c r="B69" s="19">
        <v>1.4</v>
      </c>
      <c r="C69" s="19">
        <f t="shared" si="0"/>
        <v>9.3379999999999992</v>
      </c>
      <c r="D69" s="19">
        <v>160</v>
      </c>
      <c r="E69" s="19">
        <v>1.1000000000000001</v>
      </c>
      <c r="F69" s="19">
        <f t="shared" si="1"/>
        <v>7.3370000000000006</v>
      </c>
    </row>
    <row r="70" spans="1:6">
      <c r="A70" s="19">
        <v>61</v>
      </c>
      <c r="B70" s="19">
        <v>1.5</v>
      </c>
      <c r="C70" s="19">
        <f t="shared" si="0"/>
        <v>10.004999999999999</v>
      </c>
      <c r="D70" s="19">
        <v>161</v>
      </c>
      <c r="E70" s="19">
        <v>1.1499999999999999</v>
      </c>
      <c r="F70" s="19">
        <f t="shared" si="1"/>
        <v>7.6704999999999997</v>
      </c>
    </row>
    <row r="71" spans="1:6">
      <c r="A71" s="19">
        <v>62</v>
      </c>
      <c r="B71" s="19">
        <v>1.2</v>
      </c>
      <c r="C71" s="19">
        <f t="shared" si="0"/>
        <v>8.0039999999999996</v>
      </c>
      <c r="D71" s="19">
        <v>162</v>
      </c>
      <c r="E71" s="19">
        <v>1.25</v>
      </c>
      <c r="F71" s="19">
        <f t="shared" si="1"/>
        <v>8.3375000000000004</v>
      </c>
    </row>
    <row r="72" spans="1:6">
      <c r="A72" s="19">
        <v>63</v>
      </c>
      <c r="B72" s="19">
        <v>1.2</v>
      </c>
      <c r="C72" s="19">
        <f t="shared" si="0"/>
        <v>8.0039999999999996</v>
      </c>
      <c r="D72" s="19">
        <v>163</v>
      </c>
      <c r="E72" s="19">
        <v>1</v>
      </c>
      <c r="F72" s="19">
        <f t="shared" si="1"/>
        <v>6.67</v>
      </c>
    </row>
    <row r="73" spans="1:6">
      <c r="A73" s="19">
        <v>64</v>
      </c>
      <c r="B73" s="19">
        <v>1.25</v>
      </c>
      <c r="C73" s="19">
        <f t="shared" si="0"/>
        <v>8.3375000000000004</v>
      </c>
      <c r="D73" s="19">
        <v>164</v>
      </c>
      <c r="E73" s="19">
        <v>1.1000000000000001</v>
      </c>
      <c r="F73" s="19">
        <f t="shared" si="1"/>
        <v>7.3370000000000006</v>
      </c>
    </row>
    <row r="74" spans="1:6">
      <c r="A74" s="19">
        <v>65</v>
      </c>
      <c r="B74" s="19">
        <v>1.2</v>
      </c>
      <c r="C74" s="19">
        <f t="shared" si="0"/>
        <v>8.0039999999999996</v>
      </c>
      <c r="D74" s="19">
        <v>165</v>
      </c>
      <c r="E74" s="19">
        <v>1.2</v>
      </c>
      <c r="F74" s="19">
        <f t="shared" si="1"/>
        <v>8.0039999999999996</v>
      </c>
    </row>
    <row r="75" spans="1:6">
      <c r="A75" s="19">
        <v>66</v>
      </c>
      <c r="B75" s="19">
        <v>1.1000000000000001</v>
      </c>
      <c r="C75" s="19">
        <f t="shared" ref="C75:C109" si="2">B75*6.67</f>
        <v>7.3370000000000006</v>
      </c>
      <c r="D75" s="19">
        <v>166</v>
      </c>
      <c r="E75" s="19">
        <v>1</v>
      </c>
      <c r="F75" s="19">
        <f t="shared" ref="F75:F109" si="3">E75*6.67</f>
        <v>6.67</v>
      </c>
    </row>
    <row r="76" spans="1:6">
      <c r="A76" s="19">
        <v>67</v>
      </c>
      <c r="B76" s="19">
        <v>1.9</v>
      </c>
      <c r="C76" s="19">
        <f t="shared" si="2"/>
        <v>12.673</v>
      </c>
      <c r="D76" s="19">
        <v>167</v>
      </c>
      <c r="E76" s="19">
        <v>1.1000000000000001</v>
      </c>
      <c r="F76" s="19">
        <f t="shared" si="3"/>
        <v>7.3370000000000006</v>
      </c>
    </row>
    <row r="77" spans="1:6">
      <c r="A77" s="19">
        <v>68</v>
      </c>
      <c r="B77" s="19">
        <v>1.35</v>
      </c>
      <c r="C77" s="19">
        <f t="shared" si="2"/>
        <v>9.0045000000000002</v>
      </c>
      <c r="D77" s="19">
        <v>168</v>
      </c>
      <c r="E77" s="19">
        <v>1.5</v>
      </c>
      <c r="F77" s="19">
        <f t="shared" si="3"/>
        <v>10.004999999999999</v>
      </c>
    </row>
    <row r="78" spans="1:6">
      <c r="A78" s="19">
        <v>69</v>
      </c>
      <c r="B78" s="19">
        <v>1.4</v>
      </c>
      <c r="C78" s="19">
        <f t="shared" si="2"/>
        <v>9.3379999999999992</v>
      </c>
      <c r="D78" s="19">
        <v>169</v>
      </c>
      <c r="E78" s="19">
        <v>1.55</v>
      </c>
      <c r="F78" s="19">
        <f t="shared" si="3"/>
        <v>10.3385</v>
      </c>
    </row>
    <row r="79" spans="1:6">
      <c r="A79" s="19">
        <v>70</v>
      </c>
      <c r="B79" s="19">
        <v>1.25</v>
      </c>
      <c r="C79" s="19">
        <f t="shared" si="2"/>
        <v>8.3375000000000004</v>
      </c>
      <c r="D79" s="19">
        <v>170</v>
      </c>
      <c r="E79" s="19">
        <v>1</v>
      </c>
      <c r="F79" s="19">
        <f t="shared" si="3"/>
        <v>6.67</v>
      </c>
    </row>
    <row r="80" spans="1:6">
      <c r="A80" s="19">
        <v>71</v>
      </c>
      <c r="B80" s="19">
        <v>1.25</v>
      </c>
      <c r="C80" s="19">
        <f t="shared" si="2"/>
        <v>8.3375000000000004</v>
      </c>
      <c r="D80" s="19">
        <v>171</v>
      </c>
      <c r="E80" s="19">
        <v>1.25</v>
      </c>
      <c r="F80" s="19">
        <f t="shared" si="3"/>
        <v>8.3375000000000004</v>
      </c>
    </row>
    <row r="81" spans="1:6">
      <c r="A81" s="19">
        <v>72</v>
      </c>
      <c r="B81" s="19">
        <v>1.4</v>
      </c>
      <c r="C81" s="19">
        <f t="shared" si="2"/>
        <v>9.3379999999999992</v>
      </c>
      <c r="D81" s="19">
        <v>172</v>
      </c>
      <c r="E81" s="19">
        <v>1.1499999999999999</v>
      </c>
      <c r="F81" s="19">
        <f t="shared" si="3"/>
        <v>7.6704999999999997</v>
      </c>
    </row>
    <row r="82" spans="1:6">
      <c r="A82" s="19">
        <v>73</v>
      </c>
      <c r="B82" s="19">
        <v>1.4</v>
      </c>
      <c r="C82" s="19">
        <f t="shared" si="2"/>
        <v>9.3379999999999992</v>
      </c>
      <c r="D82" s="19">
        <v>173</v>
      </c>
      <c r="E82" s="19">
        <v>1.1000000000000001</v>
      </c>
      <c r="F82" s="19">
        <f t="shared" si="3"/>
        <v>7.3370000000000006</v>
      </c>
    </row>
    <row r="83" spans="1:6">
      <c r="A83" s="19">
        <v>74</v>
      </c>
      <c r="B83" s="19">
        <v>1.25</v>
      </c>
      <c r="C83" s="19">
        <f t="shared" si="2"/>
        <v>8.3375000000000004</v>
      </c>
      <c r="D83" s="19">
        <v>174</v>
      </c>
      <c r="E83" s="19">
        <v>1.05</v>
      </c>
      <c r="F83" s="19">
        <f t="shared" si="3"/>
        <v>7.0034999999999998</v>
      </c>
    </row>
    <row r="84" spans="1:6">
      <c r="A84" s="19">
        <v>75</v>
      </c>
      <c r="B84" s="19">
        <v>1.1000000000000001</v>
      </c>
      <c r="C84" s="19">
        <f t="shared" si="2"/>
        <v>7.3370000000000006</v>
      </c>
      <c r="D84" s="19">
        <v>175</v>
      </c>
      <c r="E84" s="19">
        <v>1.05</v>
      </c>
      <c r="F84" s="19">
        <f t="shared" si="3"/>
        <v>7.0034999999999998</v>
      </c>
    </row>
    <row r="85" spans="1:6">
      <c r="A85" s="19">
        <v>76</v>
      </c>
      <c r="B85" s="19">
        <v>1.1000000000000001</v>
      </c>
      <c r="C85" s="19">
        <f t="shared" si="2"/>
        <v>7.3370000000000006</v>
      </c>
      <c r="D85" s="19">
        <v>176</v>
      </c>
      <c r="E85" s="19">
        <v>1.4</v>
      </c>
      <c r="F85" s="19">
        <f t="shared" si="3"/>
        <v>9.3379999999999992</v>
      </c>
    </row>
    <row r="86" spans="1:6">
      <c r="A86" s="19">
        <v>77</v>
      </c>
      <c r="B86" s="19">
        <v>1.2</v>
      </c>
      <c r="C86" s="19">
        <f t="shared" si="2"/>
        <v>8.0039999999999996</v>
      </c>
      <c r="D86" s="19">
        <v>177</v>
      </c>
      <c r="E86" s="19">
        <v>1.1499999999999999</v>
      </c>
      <c r="F86" s="19">
        <f t="shared" si="3"/>
        <v>7.6704999999999997</v>
      </c>
    </row>
    <row r="87" spans="1:6">
      <c r="A87" s="19">
        <v>78</v>
      </c>
      <c r="B87" s="19">
        <v>1.05</v>
      </c>
      <c r="C87" s="19">
        <f t="shared" si="2"/>
        <v>7.0034999999999998</v>
      </c>
      <c r="D87" s="19">
        <v>178</v>
      </c>
      <c r="E87" s="19">
        <v>1.25</v>
      </c>
      <c r="F87" s="19">
        <f t="shared" si="3"/>
        <v>8.3375000000000004</v>
      </c>
    </row>
    <row r="88" spans="1:6">
      <c r="A88" s="19">
        <v>79</v>
      </c>
      <c r="B88" s="19">
        <v>1.4</v>
      </c>
      <c r="C88" s="19">
        <f t="shared" si="2"/>
        <v>9.3379999999999992</v>
      </c>
      <c r="D88" s="19">
        <v>179</v>
      </c>
      <c r="E88" s="19">
        <v>1</v>
      </c>
      <c r="F88" s="19">
        <f t="shared" si="3"/>
        <v>6.67</v>
      </c>
    </row>
    <row r="89" spans="1:6">
      <c r="A89" s="19">
        <v>80</v>
      </c>
      <c r="B89" s="19">
        <v>1.3</v>
      </c>
      <c r="C89" s="19">
        <f t="shared" si="2"/>
        <v>8.6709999999999994</v>
      </c>
      <c r="D89" s="19">
        <v>180</v>
      </c>
      <c r="E89" s="19">
        <v>1.3</v>
      </c>
      <c r="F89" s="19">
        <f t="shared" si="3"/>
        <v>8.6709999999999994</v>
      </c>
    </row>
    <row r="90" spans="1:6">
      <c r="A90" s="19">
        <v>81</v>
      </c>
      <c r="B90" s="19">
        <v>1.4</v>
      </c>
      <c r="C90" s="19">
        <f t="shared" si="2"/>
        <v>9.3379999999999992</v>
      </c>
      <c r="D90" s="19">
        <v>181</v>
      </c>
      <c r="E90" s="19">
        <v>1.1499999999999999</v>
      </c>
      <c r="F90" s="19">
        <f t="shared" si="3"/>
        <v>7.6704999999999997</v>
      </c>
    </row>
    <row r="91" spans="1:6">
      <c r="A91" s="19">
        <v>82</v>
      </c>
      <c r="B91" s="19">
        <v>1.3</v>
      </c>
      <c r="C91" s="19">
        <f t="shared" si="2"/>
        <v>8.6709999999999994</v>
      </c>
      <c r="D91" s="19">
        <v>182</v>
      </c>
      <c r="E91" s="19">
        <v>1.85</v>
      </c>
      <c r="F91" s="19">
        <f t="shared" si="3"/>
        <v>12.339500000000001</v>
      </c>
    </row>
    <row r="92" spans="1:6">
      <c r="A92" s="19">
        <v>83</v>
      </c>
      <c r="B92" s="19">
        <v>1.45</v>
      </c>
      <c r="C92" s="19">
        <f t="shared" si="2"/>
        <v>9.6715</v>
      </c>
      <c r="D92" s="19">
        <v>183</v>
      </c>
      <c r="E92" s="19">
        <v>1.1000000000000001</v>
      </c>
      <c r="F92" s="19">
        <f t="shared" si="3"/>
        <v>7.3370000000000006</v>
      </c>
    </row>
    <row r="93" spans="1:6">
      <c r="A93" s="19">
        <v>84</v>
      </c>
      <c r="B93" s="19">
        <v>1.05</v>
      </c>
      <c r="C93" s="19">
        <f t="shared" si="2"/>
        <v>7.0034999999999998</v>
      </c>
      <c r="D93" s="19">
        <v>184</v>
      </c>
      <c r="E93" s="19">
        <v>1.4</v>
      </c>
      <c r="F93" s="19">
        <f t="shared" si="3"/>
        <v>9.3379999999999992</v>
      </c>
    </row>
    <row r="94" spans="1:6">
      <c r="A94" s="19">
        <v>85</v>
      </c>
      <c r="B94" s="19">
        <v>1.05</v>
      </c>
      <c r="C94" s="19">
        <f t="shared" si="2"/>
        <v>7.0034999999999998</v>
      </c>
      <c r="D94" s="19">
        <v>185</v>
      </c>
      <c r="E94" s="19">
        <v>1.3</v>
      </c>
      <c r="F94" s="19">
        <f t="shared" si="3"/>
        <v>8.6709999999999994</v>
      </c>
    </row>
    <row r="95" spans="1:6">
      <c r="A95" s="19">
        <v>86</v>
      </c>
      <c r="B95" s="19">
        <v>1.25</v>
      </c>
      <c r="C95" s="19">
        <f t="shared" si="2"/>
        <v>8.3375000000000004</v>
      </c>
      <c r="D95" s="19">
        <v>186</v>
      </c>
      <c r="E95" s="19">
        <v>1.1000000000000001</v>
      </c>
      <c r="F95" s="19">
        <f t="shared" si="3"/>
        <v>7.3370000000000006</v>
      </c>
    </row>
    <row r="96" spans="1:6">
      <c r="A96" s="19">
        <v>87</v>
      </c>
      <c r="B96" s="19">
        <v>1.35</v>
      </c>
      <c r="C96" s="19">
        <f t="shared" si="2"/>
        <v>9.0045000000000002</v>
      </c>
      <c r="D96" s="19">
        <v>187</v>
      </c>
      <c r="E96" s="19">
        <v>1.6</v>
      </c>
      <c r="F96" s="19">
        <f t="shared" si="3"/>
        <v>10.672000000000001</v>
      </c>
    </row>
    <row r="97" spans="1:6">
      <c r="A97" s="19">
        <v>88</v>
      </c>
      <c r="B97" s="19">
        <v>1.45</v>
      </c>
      <c r="C97" s="19">
        <f t="shared" si="2"/>
        <v>9.6715</v>
      </c>
      <c r="D97" s="19">
        <v>188</v>
      </c>
      <c r="E97" s="19">
        <v>1.2</v>
      </c>
      <c r="F97" s="19">
        <f t="shared" si="3"/>
        <v>8.0039999999999996</v>
      </c>
    </row>
    <row r="98" spans="1:6">
      <c r="A98" s="19">
        <v>89</v>
      </c>
      <c r="B98" s="19">
        <v>1.45</v>
      </c>
      <c r="C98" s="19">
        <f t="shared" si="2"/>
        <v>9.6715</v>
      </c>
      <c r="D98" s="19">
        <v>189</v>
      </c>
      <c r="E98" s="19">
        <v>1.4</v>
      </c>
      <c r="F98" s="19">
        <f t="shared" si="3"/>
        <v>9.3379999999999992</v>
      </c>
    </row>
    <row r="99" spans="1:6">
      <c r="A99" s="19">
        <v>90</v>
      </c>
      <c r="B99" s="19">
        <v>1.3</v>
      </c>
      <c r="C99" s="19">
        <f t="shared" si="2"/>
        <v>8.6709999999999994</v>
      </c>
      <c r="D99" s="19">
        <v>190</v>
      </c>
      <c r="E99" s="19">
        <v>1.1000000000000001</v>
      </c>
      <c r="F99" s="19">
        <f t="shared" si="3"/>
        <v>7.3370000000000006</v>
      </c>
    </row>
    <row r="100" spans="1:6">
      <c r="A100" s="19">
        <v>91</v>
      </c>
      <c r="B100" s="19">
        <v>1.7</v>
      </c>
      <c r="C100" s="19">
        <f t="shared" si="2"/>
        <v>11.339</v>
      </c>
      <c r="D100" s="19">
        <v>191</v>
      </c>
      <c r="E100" s="19">
        <v>2</v>
      </c>
      <c r="F100" s="19">
        <f t="shared" si="3"/>
        <v>13.34</v>
      </c>
    </row>
    <row r="101" spans="1:6">
      <c r="A101" s="19">
        <v>92</v>
      </c>
      <c r="B101" s="19">
        <v>1.5</v>
      </c>
      <c r="C101" s="19">
        <f t="shared" si="2"/>
        <v>10.004999999999999</v>
      </c>
      <c r="D101" s="19">
        <v>192</v>
      </c>
      <c r="E101" s="19">
        <v>1.8</v>
      </c>
      <c r="F101" s="19">
        <f t="shared" si="3"/>
        <v>12.006</v>
      </c>
    </row>
    <row r="102" spans="1:6">
      <c r="A102" s="19">
        <v>93</v>
      </c>
      <c r="B102" s="19">
        <v>1.1499999999999999</v>
      </c>
      <c r="C102" s="19">
        <f t="shared" si="2"/>
        <v>7.6704999999999997</v>
      </c>
      <c r="D102" s="19">
        <v>193</v>
      </c>
      <c r="E102" s="19">
        <v>1.3</v>
      </c>
      <c r="F102" s="19">
        <f t="shared" si="3"/>
        <v>8.6709999999999994</v>
      </c>
    </row>
    <row r="103" spans="1:6">
      <c r="A103" s="19">
        <v>94</v>
      </c>
      <c r="B103" s="19">
        <v>1.3</v>
      </c>
      <c r="C103" s="19">
        <f t="shared" si="2"/>
        <v>8.6709999999999994</v>
      </c>
      <c r="D103" s="19">
        <v>194</v>
      </c>
      <c r="E103" s="19">
        <v>1.45</v>
      </c>
      <c r="F103" s="19">
        <f t="shared" si="3"/>
        <v>9.6715</v>
      </c>
    </row>
    <row r="104" spans="1:6">
      <c r="A104" s="19">
        <v>95</v>
      </c>
      <c r="B104" s="19">
        <v>1.45</v>
      </c>
      <c r="C104" s="19">
        <f t="shared" si="2"/>
        <v>9.6715</v>
      </c>
      <c r="D104" s="19">
        <v>195</v>
      </c>
      <c r="E104" s="19">
        <v>1.81</v>
      </c>
      <c r="F104" s="19">
        <f t="shared" si="3"/>
        <v>12.072700000000001</v>
      </c>
    </row>
    <row r="105" spans="1:6">
      <c r="A105" s="19">
        <v>96</v>
      </c>
      <c r="B105" s="19">
        <v>1.4</v>
      </c>
      <c r="C105" s="19">
        <f t="shared" si="2"/>
        <v>9.3379999999999992</v>
      </c>
      <c r="D105" s="19">
        <v>196</v>
      </c>
      <c r="E105" s="19">
        <v>1.7</v>
      </c>
      <c r="F105" s="19">
        <f t="shared" si="3"/>
        <v>11.339</v>
      </c>
    </row>
    <row r="106" spans="1:6">
      <c r="A106" s="19">
        <v>97</v>
      </c>
      <c r="B106" s="19">
        <v>1.25</v>
      </c>
      <c r="C106" s="19">
        <f>B106*6.67</f>
        <v>8.3375000000000004</v>
      </c>
      <c r="D106" s="19">
        <v>197</v>
      </c>
      <c r="E106" s="19">
        <v>1.3</v>
      </c>
      <c r="F106" s="19">
        <f t="shared" si="3"/>
        <v>8.6709999999999994</v>
      </c>
    </row>
    <row r="107" spans="1:6">
      <c r="A107" s="19">
        <v>98</v>
      </c>
      <c r="B107" s="19">
        <v>1.4</v>
      </c>
      <c r="C107" s="19">
        <f t="shared" si="2"/>
        <v>9.3379999999999992</v>
      </c>
      <c r="D107" s="19">
        <v>198</v>
      </c>
      <c r="E107" s="19">
        <v>1.3</v>
      </c>
      <c r="F107" s="19">
        <f t="shared" si="3"/>
        <v>8.6709999999999994</v>
      </c>
    </row>
    <row r="108" spans="1:6">
      <c r="A108" s="19">
        <v>99</v>
      </c>
      <c r="B108" s="19">
        <v>1.1000000000000001</v>
      </c>
      <c r="C108" s="19">
        <f t="shared" si="2"/>
        <v>7.3370000000000006</v>
      </c>
      <c r="D108" s="19">
        <v>199</v>
      </c>
      <c r="E108" s="19">
        <v>1.8</v>
      </c>
      <c r="F108" s="19">
        <f t="shared" si="3"/>
        <v>12.006</v>
      </c>
    </row>
    <row r="109" spans="1:6">
      <c r="A109" s="19">
        <v>100</v>
      </c>
      <c r="B109" s="19">
        <v>1.2</v>
      </c>
      <c r="C109" s="19">
        <f t="shared" si="2"/>
        <v>8.0039999999999996</v>
      </c>
      <c r="D109" s="19">
        <v>200</v>
      </c>
      <c r="E109" s="19">
        <v>1.3</v>
      </c>
      <c r="F109" s="19">
        <f t="shared" si="3"/>
        <v>8.6709999999999994</v>
      </c>
    </row>
    <row r="110" spans="1:6">
      <c r="C110" s="18">
        <f>SUM(C10:C109)</f>
        <v>901.11700000000008</v>
      </c>
      <c r="F110" s="18">
        <f>SUM(F10:F109)</f>
        <v>877.50519999999995</v>
      </c>
    </row>
  </sheetData>
  <mergeCells count="14">
    <mergeCell ref="I3:J4"/>
    <mergeCell ref="C4:D4"/>
    <mergeCell ref="E4:F4"/>
    <mergeCell ref="A5:B5"/>
    <mergeCell ref="C5:D5"/>
    <mergeCell ref="E5:F5"/>
    <mergeCell ref="G5:H5"/>
    <mergeCell ref="I5:J5"/>
    <mergeCell ref="A8:F8"/>
    <mergeCell ref="A1:J1"/>
    <mergeCell ref="A2:J2"/>
    <mergeCell ref="A3:B4"/>
    <mergeCell ref="C3:F3"/>
    <mergeCell ref="G3:H4"/>
  </mergeCells>
  <phoneticPr fontId="0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A7" sqref="A7:J7"/>
    </sheetView>
  </sheetViews>
  <sheetFormatPr defaultRowHeight="15"/>
  <sheetData>
    <row r="1" spans="1:16" ht="15.75" thickBot="1">
      <c r="A1" s="66" t="s">
        <v>180</v>
      </c>
      <c r="B1" s="66"/>
      <c r="C1" s="66"/>
      <c r="D1" s="66"/>
      <c r="E1" s="66"/>
      <c r="F1" s="66"/>
      <c r="G1" s="66"/>
      <c r="H1" s="66"/>
      <c r="I1" s="66"/>
      <c r="J1" s="66"/>
    </row>
    <row r="2" spans="1:16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  <c r="L2" s="1" t="s">
        <v>38</v>
      </c>
      <c r="M2" s="1">
        <v>3</v>
      </c>
      <c r="O2" t="s">
        <v>49</v>
      </c>
      <c r="P2" t="s">
        <v>50</v>
      </c>
    </row>
    <row r="3" spans="1:16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44.5</v>
      </c>
      <c r="O3">
        <f>B7/(B7+D7+F7+H7+J7)</f>
        <v>1.5000000000000001E-2</v>
      </c>
      <c r="P3">
        <f>O3*LN(O3)</f>
        <v>-6.2995576168198911E-2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52.5</v>
      </c>
      <c r="O4">
        <f>D7/(B7+D7+F7+H7+J7)</f>
        <v>2.4999999999999998E-2</v>
      </c>
      <c r="P4">
        <f>O4*LN(O4)</f>
        <v>-9.2221986352848395E-2</v>
      </c>
    </row>
    <row r="5" spans="1:16">
      <c r="A5" s="46">
        <v>3</v>
      </c>
      <c r="B5" s="46"/>
      <c r="C5" s="47">
        <v>5</v>
      </c>
      <c r="D5" s="47"/>
      <c r="E5" s="47">
        <v>109</v>
      </c>
      <c r="F5" s="47"/>
      <c r="G5" s="45">
        <v>10</v>
      </c>
      <c r="H5" s="45"/>
      <c r="I5" s="45">
        <v>73</v>
      </c>
      <c r="J5" s="45"/>
      <c r="L5" s="1" t="s">
        <v>35</v>
      </c>
      <c r="M5" s="1">
        <f>(C110+F110)/200</f>
        <v>10.278470000000002</v>
      </c>
      <c r="O5">
        <f>F7/(B7+D7+F7+H7+J7)</f>
        <v>0.54499999999999993</v>
      </c>
      <c r="P5">
        <f>O5*LN(O5)</f>
        <v>-0.33079836895379666</v>
      </c>
    </row>
    <row r="6" spans="1:16" ht="15.75" thickBot="1">
      <c r="A6" s="21" t="s">
        <v>7</v>
      </c>
      <c r="B6" s="22" t="s">
        <v>8</v>
      </c>
      <c r="C6" s="23" t="s">
        <v>7</v>
      </c>
      <c r="D6" s="24" t="s">
        <v>8</v>
      </c>
      <c r="E6" s="22" t="s">
        <v>7</v>
      </c>
      <c r="F6" s="22" t="s">
        <v>8</v>
      </c>
      <c r="G6" s="22" t="s">
        <v>7</v>
      </c>
      <c r="H6" s="22" t="s">
        <v>8</v>
      </c>
      <c r="I6" s="22" t="s">
        <v>7</v>
      </c>
      <c r="J6" s="23" t="s">
        <v>8</v>
      </c>
      <c r="L6" s="1" t="s">
        <v>36</v>
      </c>
      <c r="M6" s="1">
        <v>2.4900000000000002</v>
      </c>
      <c r="O6">
        <f>H7/(B7+D7+F7+H7+J7)</f>
        <v>4.9999999999999996E-2</v>
      </c>
      <c r="P6">
        <f>O6*LN(O6)</f>
        <v>-0.14978661367769955</v>
      </c>
    </row>
    <row r="7" spans="1:16">
      <c r="A7" s="2">
        <v>1.5</v>
      </c>
      <c r="B7" s="2">
        <f>7.15*1.5/100</f>
        <v>0.10725000000000001</v>
      </c>
      <c r="C7" s="2">
        <f>500/200</f>
        <v>2.5</v>
      </c>
      <c r="D7" s="2">
        <f>2.5*7.15/100</f>
        <v>0.17874999999999999</v>
      </c>
      <c r="E7" s="2">
        <f>10900/200</f>
        <v>54.5</v>
      </c>
      <c r="F7" s="2">
        <f>54.5*7.15/100</f>
        <v>3.8967499999999999</v>
      </c>
      <c r="G7" s="2">
        <f>1000/200</f>
        <v>5</v>
      </c>
      <c r="H7" s="2">
        <f>5*7.15/100</f>
        <v>0.35749999999999998</v>
      </c>
      <c r="I7" s="2">
        <f>7300/200</f>
        <v>36.5</v>
      </c>
      <c r="J7" s="2">
        <f>36.5*7.15/100</f>
        <v>2.60975</v>
      </c>
      <c r="L7" s="1" t="s">
        <v>37</v>
      </c>
      <c r="M7" s="1">
        <v>17.8</v>
      </c>
      <c r="O7">
        <f>J7/(B7+D7+F7+H7+J7)</f>
        <v>0.36499999999999999</v>
      </c>
      <c r="P7">
        <f>O7*LN(O7)</f>
        <v>-0.36786814277087065</v>
      </c>
    </row>
    <row r="8" spans="1:16">
      <c r="A8" s="65" t="s">
        <v>9</v>
      </c>
      <c r="B8" s="65"/>
      <c r="C8" s="65"/>
      <c r="D8" s="65"/>
      <c r="E8" s="65"/>
      <c r="F8" s="65"/>
      <c r="L8" s="31" t="s">
        <v>41</v>
      </c>
      <c r="M8" s="1">
        <f>(F7*D7)/((J7+H7)*B7)</f>
        <v>2.1887550200803214</v>
      </c>
    </row>
    <row r="9" spans="1:16">
      <c r="A9" s="19" t="s">
        <v>173</v>
      </c>
      <c r="B9" s="19" t="s">
        <v>174</v>
      </c>
      <c r="C9" s="19" t="s">
        <v>175</v>
      </c>
      <c r="D9" s="19" t="s">
        <v>173</v>
      </c>
      <c r="E9" s="19" t="s">
        <v>174</v>
      </c>
      <c r="F9" s="19" t="s">
        <v>175</v>
      </c>
      <c r="L9" s="31" t="s">
        <v>42</v>
      </c>
      <c r="M9" s="1">
        <f xml:space="preserve"> (B7+D7+F7)/(H7+J7)</f>
        <v>1.4096385542168677</v>
      </c>
    </row>
    <row r="10" spans="1:16">
      <c r="A10" s="19">
        <v>1</v>
      </c>
      <c r="B10" s="19">
        <v>1.75</v>
      </c>
      <c r="C10" s="19">
        <f>B10*6.67</f>
        <v>11.672499999999999</v>
      </c>
      <c r="D10" s="19">
        <v>101</v>
      </c>
      <c r="E10" s="19">
        <v>1.3</v>
      </c>
      <c r="F10" s="19">
        <f>E10*6.67</f>
        <v>8.6709999999999994</v>
      </c>
      <c r="L10" s="31" t="s">
        <v>43</v>
      </c>
      <c r="M10" s="1">
        <f>J7/F7</f>
        <v>0.66972477064220182</v>
      </c>
    </row>
    <row r="11" spans="1:16">
      <c r="A11" s="19">
        <v>2</v>
      </c>
      <c r="B11" s="19">
        <v>2</v>
      </c>
      <c r="C11" s="19">
        <f t="shared" ref="C11:C74" si="0">B11*6.67</f>
        <v>13.34</v>
      </c>
      <c r="D11" s="19">
        <v>102</v>
      </c>
      <c r="E11" s="19">
        <v>1.35</v>
      </c>
      <c r="F11" s="19">
        <f t="shared" ref="F11:F74" si="1">E11*6.67</f>
        <v>9.0045000000000002</v>
      </c>
      <c r="L11" s="31" t="s">
        <v>44</v>
      </c>
      <c r="M11" s="1">
        <f>(D7+F7)/J7</f>
        <v>1.5616438356164384</v>
      </c>
    </row>
    <row r="12" spans="1:16">
      <c r="A12" s="19">
        <v>3</v>
      </c>
      <c r="B12" s="19">
        <v>1.85</v>
      </c>
      <c r="C12" s="19">
        <f t="shared" si="0"/>
        <v>12.339500000000001</v>
      </c>
      <c r="D12" s="19">
        <v>103</v>
      </c>
      <c r="E12" s="19">
        <v>2</v>
      </c>
      <c r="F12" s="19">
        <f t="shared" si="1"/>
        <v>13.34</v>
      </c>
      <c r="L12" s="31" t="s">
        <v>45</v>
      </c>
      <c r="M12" s="1">
        <f>(D7+F7)/H7</f>
        <v>11.4</v>
      </c>
    </row>
    <row r="13" spans="1:16">
      <c r="A13" s="19">
        <v>4</v>
      </c>
      <c r="B13" s="19">
        <v>1.7</v>
      </c>
      <c r="C13" s="19">
        <f t="shared" si="0"/>
        <v>11.339</v>
      </c>
      <c r="D13" s="19">
        <v>104</v>
      </c>
      <c r="E13" s="19">
        <v>1.55</v>
      </c>
      <c r="F13" s="19">
        <f t="shared" si="1"/>
        <v>10.3385</v>
      </c>
      <c r="L13" s="31" t="s">
        <v>46</v>
      </c>
      <c r="M13" s="1">
        <f>J7/H7</f>
        <v>7.3000000000000007</v>
      </c>
    </row>
    <row r="14" spans="1:16">
      <c r="A14" s="19">
        <v>5</v>
      </c>
      <c r="B14" s="19">
        <v>1.65</v>
      </c>
      <c r="C14" s="19">
        <f t="shared" si="0"/>
        <v>11.0055</v>
      </c>
      <c r="D14" s="19">
        <v>105</v>
      </c>
      <c r="E14" s="19">
        <v>1.3</v>
      </c>
      <c r="F14" s="19">
        <f t="shared" si="1"/>
        <v>8.6709999999999994</v>
      </c>
      <c r="L14" s="31" t="s">
        <v>47</v>
      </c>
      <c r="M14" s="1">
        <f>J7/B7</f>
        <v>24.333333333333332</v>
      </c>
    </row>
    <row r="15" spans="1:16">
      <c r="A15" s="19">
        <v>6</v>
      </c>
      <c r="B15" s="19">
        <v>1.3</v>
      </c>
      <c r="C15" s="19">
        <f t="shared" si="0"/>
        <v>8.6709999999999994</v>
      </c>
      <c r="D15" s="19">
        <v>106</v>
      </c>
      <c r="E15" s="19">
        <v>1.55</v>
      </c>
      <c r="F15" s="19">
        <f t="shared" si="1"/>
        <v>10.3385</v>
      </c>
      <c r="L15" s="31" t="s">
        <v>48</v>
      </c>
      <c r="M15" s="1">
        <f>SUM(P3:P7)</f>
        <v>-1.0036706879234143</v>
      </c>
    </row>
    <row r="16" spans="1:16">
      <c r="A16" s="19">
        <v>7</v>
      </c>
      <c r="B16" s="19">
        <v>1.25</v>
      </c>
      <c r="C16" s="19">
        <f t="shared" si="0"/>
        <v>8.3375000000000004</v>
      </c>
      <c r="D16" s="19">
        <v>107</v>
      </c>
      <c r="E16" s="19">
        <v>1.4</v>
      </c>
      <c r="F16" s="19">
        <f t="shared" si="1"/>
        <v>9.3379999999999992</v>
      </c>
    </row>
    <row r="17" spans="1:6">
      <c r="A17" s="19">
        <v>8</v>
      </c>
      <c r="B17" s="19">
        <v>1.85</v>
      </c>
      <c r="C17" s="19">
        <f t="shared" si="0"/>
        <v>12.339500000000001</v>
      </c>
      <c r="D17" s="19">
        <v>108</v>
      </c>
      <c r="E17" s="19">
        <v>1.5</v>
      </c>
      <c r="F17" s="19">
        <f t="shared" si="1"/>
        <v>10.004999999999999</v>
      </c>
    </row>
    <row r="18" spans="1:6">
      <c r="A18" s="19">
        <v>9</v>
      </c>
      <c r="B18" s="19">
        <v>2</v>
      </c>
      <c r="C18" s="19">
        <f t="shared" si="0"/>
        <v>13.34</v>
      </c>
      <c r="D18" s="19">
        <v>109</v>
      </c>
      <c r="E18" s="19">
        <v>1.35</v>
      </c>
      <c r="F18" s="19">
        <f t="shared" si="1"/>
        <v>9.0045000000000002</v>
      </c>
    </row>
    <row r="19" spans="1:6">
      <c r="A19" s="19">
        <v>10</v>
      </c>
      <c r="B19" s="19">
        <v>2.35</v>
      </c>
      <c r="C19" s="19">
        <f t="shared" si="0"/>
        <v>15.6745</v>
      </c>
      <c r="D19" s="19">
        <v>110</v>
      </c>
      <c r="E19" s="19">
        <v>1.7</v>
      </c>
      <c r="F19" s="19">
        <f t="shared" si="1"/>
        <v>11.339</v>
      </c>
    </row>
    <row r="20" spans="1:6">
      <c r="A20" s="19">
        <v>11</v>
      </c>
      <c r="B20" s="19">
        <v>1.3</v>
      </c>
      <c r="C20" s="19">
        <f t="shared" si="0"/>
        <v>8.6709999999999994</v>
      </c>
      <c r="D20" s="19">
        <v>111</v>
      </c>
      <c r="E20" s="19">
        <v>1.7</v>
      </c>
      <c r="F20" s="19">
        <f t="shared" si="1"/>
        <v>11.339</v>
      </c>
    </row>
    <row r="21" spans="1:6">
      <c r="A21" s="19">
        <v>12</v>
      </c>
      <c r="B21" s="19">
        <v>1.9</v>
      </c>
      <c r="C21" s="19">
        <f t="shared" si="0"/>
        <v>12.673</v>
      </c>
      <c r="D21" s="19">
        <v>112</v>
      </c>
      <c r="E21" s="19">
        <v>2</v>
      </c>
      <c r="F21" s="19">
        <f t="shared" si="1"/>
        <v>13.34</v>
      </c>
    </row>
    <row r="22" spans="1:6">
      <c r="A22" s="19">
        <v>13</v>
      </c>
      <c r="B22" s="19">
        <v>1.6</v>
      </c>
      <c r="C22" s="19">
        <f t="shared" si="0"/>
        <v>10.672000000000001</v>
      </c>
      <c r="D22" s="19">
        <v>113</v>
      </c>
      <c r="E22" s="19">
        <v>1.05</v>
      </c>
      <c r="F22" s="19">
        <f t="shared" si="1"/>
        <v>7.0034999999999998</v>
      </c>
    </row>
    <row r="23" spans="1:6">
      <c r="A23" s="19">
        <v>14</v>
      </c>
      <c r="B23" s="19">
        <v>1.75</v>
      </c>
      <c r="C23" s="19">
        <f t="shared" si="0"/>
        <v>11.672499999999999</v>
      </c>
      <c r="D23" s="19">
        <v>114</v>
      </c>
      <c r="E23" s="19">
        <v>1</v>
      </c>
      <c r="F23" s="19">
        <f t="shared" si="1"/>
        <v>6.67</v>
      </c>
    </row>
    <row r="24" spans="1:6">
      <c r="A24" s="19">
        <v>15</v>
      </c>
      <c r="B24" s="19">
        <v>1.5</v>
      </c>
      <c r="C24" s="19">
        <f t="shared" si="0"/>
        <v>10.004999999999999</v>
      </c>
      <c r="D24" s="19">
        <v>115</v>
      </c>
      <c r="E24" s="19">
        <v>1.8</v>
      </c>
      <c r="F24" s="19">
        <f t="shared" si="1"/>
        <v>12.006</v>
      </c>
    </row>
    <row r="25" spans="1:6">
      <c r="A25" s="19">
        <v>16</v>
      </c>
      <c r="B25" s="19">
        <v>1.95</v>
      </c>
      <c r="C25" s="19">
        <f t="shared" si="0"/>
        <v>13.006499999999999</v>
      </c>
      <c r="D25" s="19">
        <v>116</v>
      </c>
      <c r="E25" s="19">
        <v>1.85</v>
      </c>
      <c r="F25" s="19">
        <f t="shared" si="1"/>
        <v>12.339500000000001</v>
      </c>
    </row>
    <row r="26" spans="1:6">
      <c r="A26" s="19">
        <v>17</v>
      </c>
      <c r="B26" s="19">
        <v>1.7</v>
      </c>
      <c r="C26" s="19">
        <f t="shared" si="0"/>
        <v>11.339</v>
      </c>
      <c r="D26" s="19">
        <v>117</v>
      </c>
      <c r="E26" s="19">
        <v>1.2</v>
      </c>
      <c r="F26" s="19">
        <f t="shared" si="1"/>
        <v>8.0039999999999996</v>
      </c>
    </row>
    <row r="27" spans="1:6">
      <c r="A27" s="19">
        <v>18</v>
      </c>
      <c r="B27" s="19">
        <v>1.65</v>
      </c>
      <c r="C27" s="19">
        <f t="shared" si="0"/>
        <v>11.0055</v>
      </c>
      <c r="D27" s="19">
        <v>118</v>
      </c>
      <c r="E27" s="39">
        <v>1.1000000000000001</v>
      </c>
      <c r="F27" s="39">
        <f t="shared" si="1"/>
        <v>7.3370000000000006</v>
      </c>
    </row>
    <row r="28" spans="1:6">
      <c r="A28" s="19">
        <v>19</v>
      </c>
      <c r="B28" s="19">
        <v>1.6</v>
      </c>
      <c r="C28" s="19">
        <f t="shared" si="0"/>
        <v>10.672000000000001</v>
      </c>
      <c r="D28" s="19">
        <v>119</v>
      </c>
      <c r="E28" s="19">
        <v>1.45</v>
      </c>
      <c r="F28" s="19">
        <f t="shared" si="1"/>
        <v>9.6715</v>
      </c>
    </row>
    <row r="29" spans="1:6">
      <c r="A29" s="19">
        <v>20</v>
      </c>
      <c r="B29" s="19">
        <v>2</v>
      </c>
      <c r="C29" s="19">
        <f t="shared" si="0"/>
        <v>13.34</v>
      </c>
      <c r="D29" s="19">
        <v>120</v>
      </c>
      <c r="E29" s="19">
        <v>1.35</v>
      </c>
      <c r="F29" s="19">
        <f t="shared" si="1"/>
        <v>9.0045000000000002</v>
      </c>
    </row>
    <row r="30" spans="1:6">
      <c r="A30" s="19">
        <v>21</v>
      </c>
      <c r="B30" s="19">
        <v>1.65</v>
      </c>
      <c r="C30" s="19">
        <f t="shared" si="0"/>
        <v>11.0055</v>
      </c>
      <c r="D30" s="19">
        <v>121</v>
      </c>
      <c r="E30" s="19">
        <v>1.95</v>
      </c>
      <c r="F30" s="19">
        <f t="shared" si="1"/>
        <v>13.006499999999999</v>
      </c>
    </row>
    <row r="31" spans="1:6">
      <c r="A31" s="19">
        <v>22</v>
      </c>
      <c r="B31" s="19">
        <v>1.9</v>
      </c>
      <c r="C31" s="19">
        <f t="shared" si="0"/>
        <v>12.673</v>
      </c>
      <c r="D31" s="19">
        <v>122</v>
      </c>
      <c r="E31" s="19">
        <v>1.5</v>
      </c>
      <c r="F31" s="19">
        <f t="shared" si="1"/>
        <v>10.004999999999999</v>
      </c>
    </row>
    <row r="32" spans="1:6">
      <c r="A32" s="19">
        <v>23</v>
      </c>
      <c r="B32" s="19">
        <v>1.95</v>
      </c>
      <c r="C32" s="19">
        <f t="shared" si="0"/>
        <v>13.006499999999999</v>
      </c>
      <c r="D32" s="19">
        <v>123</v>
      </c>
      <c r="E32" s="19">
        <v>2</v>
      </c>
      <c r="F32" s="19">
        <f t="shared" si="1"/>
        <v>13.34</v>
      </c>
    </row>
    <row r="33" spans="1:6">
      <c r="A33" s="19">
        <v>24</v>
      </c>
      <c r="B33" s="19">
        <v>1.2</v>
      </c>
      <c r="C33" s="19">
        <f t="shared" si="0"/>
        <v>8.0039999999999996</v>
      </c>
      <c r="D33" s="19">
        <v>124</v>
      </c>
      <c r="E33" s="19">
        <v>2</v>
      </c>
      <c r="F33" s="19">
        <f t="shared" si="1"/>
        <v>13.34</v>
      </c>
    </row>
    <row r="34" spans="1:6">
      <c r="A34" s="19">
        <v>25</v>
      </c>
      <c r="B34" s="19">
        <v>1.3</v>
      </c>
      <c r="C34" s="19">
        <f t="shared" si="0"/>
        <v>8.6709999999999994</v>
      </c>
      <c r="D34" s="19">
        <v>125</v>
      </c>
      <c r="E34" s="19">
        <v>2.2000000000000002</v>
      </c>
      <c r="F34" s="19">
        <f t="shared" si="1"/>
        <v>14.674000000000001</v>
      </c>
    </row>
    <row r="35" spans="1:6">
      <c r="A35" s="19">
        <v>26</v>
      </c>
      <c r="B35" s="19">
        <v>1.35</v>
      </c>
      <c r="C35" s="19">
        <f t="shared" si="0"/>
        <v>9.0045000000000002</v>
      </c>
      <c r="D35" s="19">
        <v>126</v>
      </c>
      <c r="E35" s="19">
        <v>1.5</v>
      </c>
      <c r="F35" s="19">
        <f t="shared" si="1"/>
        <v>10.004999999999999</v>
      </c>
    </row>
    <row r="36" spans="1:6">
      <c r="A36" s="19">
        <v>27</v>
      </c>
      <c r="B36" s="19">
        <v>1.4</v>
      </c>
      <c r="C36" s="19">
        <f t="shared" si="0"/>
        <v>9.3379999999999992</v>
      </c>
      <c r="D36" s="19">
        <v>127</v>
      </c>
      <c r="E36" s="19">
        <v>1.2</v>
      </c>
      <c r="F36" s="19">
        <f t="shared" si="1"/>
        <v>8.0039999999999996</v>
      </c>
    </row>
    <row r="37" spans="1:6">
      <c r="A37" s="19">
        <v>28</v>
      </c>
      <c r="B37" s="19">
        <v>1.3</v>
      </c>
      <c r="C37" s="19">
        <f t="shared" si="0"/>
        <v>8.6709999999999994</v>
      </c>
      <c r="D37" s="19">
        <v>128</v>
      </c>
      <c r="E37" s="19">
        <v>1.7</v>
      </c>
      <c r="F37" s="19">
        <f t="shared" si="1"/>
        <v>11.339</v>
      </c>
    </row>
    <row r="38" spans="1:6">
      <c r="A38" s="19">
        <v>29</v>
      </c>
      <c r="B38" s="19">
        <v>1</v>
      </c>
      <c r="C38" s="19">
        <f t="shared" si="0"/>
        <v>6.67</v>
      </c>
      <c r="D38" s="19">
        <v>129</v>
      </c>
      <c r="E38" s="19">
        <v>2</v>
      </c>
      <c r="F38" s="19">
        <f t="shared" si="1"/>
        <v>13.34</v>
      </c>
    </row>
    <row r="39" spans="1:6">
      <c r="A39" s="19">
        <v>30</v>
      </c>
      <c r="B39" s="19">
        <v>1.1499999999999999</v>
      </c>
      <c r="C39" s="19">
        <f t="shared" si="0"/>
        <v>7.6704999999999997</v>
      </c>
      <c r="D39" s="19">
        <v>130</v>
      </c>
      <c r="E39" s="19">
        <v>1.3</v>
      </c>
      <c r="F39" s="19">
        <f t="shared" si="1"/>
        <v>8.6709999999999994</v>
      </c>
    </row>
    <row r="40" spans="1:6">
      <c r="A40" s="19">
        <v>31</v>
      </c>
      <c r="B40" s="19">
        <v>1.2</v>
      </c>
      <c r="C40" s="19">
        <f t="shared" si="0"/>
        <v>8.0039999999999996</v>
      </c>
      <c r="D40" s="19">
        <v>131</v>
      </c>
      <c r="E40" s="19">
        <v>1.8</v>
      </c>
      <c r="F40" s="19">
        <f t="shared" si="1"/>
        <v>12.006</v>
      </c>
    </row>
    <row r="41" spans="1:6">
      <c r="A41" s="19">
        <v>32</v>
      </c>
      <c r="B41" s="19">
        <v>1.85</v>
      </c>
      <c r="C41" s="19">
        <f t="shared" si="0"/>
        <v>12.339500000000001</v>
      </c>
      <c r="D41" s="19">
        <v>132</v>
      </c>
      <c r="E41" s="19">
        <v>1.85</v>
      </c>
      <c r="F41" s="19">
        <f t="shared" si="1"/>
        <v>12.339500000000001</v>
      </c>
    </row>
    <row r="42" spans="1:6">
      <c r="A42" s="19">
        <v>33</v>
      </c>
      <c r="B42" s="19">
        <v>1.6</v>
      </c>
      <c r="C42" s="19">
        <f t="shared" si="0"/>
        <v>10.672000000000001</v>
      </c>
      <c r="D42" s="19">
        <v>133</v>
      </c>
      <c r="E42" s="19">
        <v>1.65</v>
      </c>
      <c r="F42" s="19">
        <f t="shared" si="1"/>
        <v>11.0055</v>
      </c>
    </row>
    <row r="43" spans="1:6">
      <c r="A43" s="19">
        <v>34</v>
      </c>
      <c r="B43" s="19">
        <v>1.1000000000000001</v>
      </c>
      <c r="C43" s="19">
        <f t="shared" si="0"/>
        <v>7.3370000000000006</v>
      </c>
      <c r="D43" s="19">
        <v>134</v>
      </c>
      <c r="E43" s="19">
        <v>1.65</v>
      </c>
      <c r="F43" s="19">
        <f t="shared" si="1"/>
        <v>11.0055</v>
      </c>
    </row>
    <row r="44" spans="1:6">
      <c r="A44" s="19">
        <v>35</v>
      </c>
      <c r="B44" s="19">
        <v>1.8</v>
      </c>
      <c r="C44" s="19">
        <f t="shared" si="0"/>
        <v>12.006</v>
      </c>
      <c r="D44" s="19">
        <v>135</v>
      </c>
      <c r="E44" s="19">
        <v>1.7</v>
      </c>
      <c r="F44" s="19">
        <f t="shared" si="1"/>
        <v>11.339</v>
      </c>
    </row>
    <row r="45" spans="1:6">
      <c r="A45" s="19">
        <v>36</v>
      </c>
      <c r="B45" s="19">
        <v>1.45</v>
      </c>
      <c r="C45" s="19">
        <f t="shared" si="0"/>
        <v>9.6715</v>
      </c>
      <c r="D45" s="19">
        <v>136</v>
      </c>
      <c r="E45" s="19">
        <v>1.6</v>
      </c>
      <c r="F45" s="19">
        <f t="shared" si="1"/>
        <v>10.672000000000001</v>
      </c>
    </row>
    <row r="46" spans="1:6">
      <c r="A46" s="19">
        <v>37</v>
      </c>
      <c r="B46" s="19">
        <v>1.9</v>
      </c>
      <c r="C46" s="19">
        <f t="shared" si="0"/>
        <v>12.673</v>
      </c>
      <c r="D46" s="19">
        <v>137</v>
      </c>
      <c r="E46" s="19">
        <v>1.3</v>
      </c>
      <c r="F46" s="19">
        <f t="shared" si="1"/>
        <v>8.6709999999999994</v>
      </c>
    </row>
    <row r="47" spans="1:6">
      <c r="A47" s="19">
        <v>38</v>
      </c>
      <c r="B47" s="19">
        <v>1.7</v>
      </c>
      <c r="C47" s="19">
        <f t="shared" si="0"/>
        <v>11.339</v>
      </c>
      <c r="D47" s="19">
        <v>138</v>
      </c>
      <c r="E47" s="19">
        <v>2</v>
      </c>
      <c r="F47" s="19">
        <f t="shared" si="1"/>
        <v>13.34</v>
      </c>
    </row>
    <row r="48" spans="1:6">
      <c r="A48" s="19">
        <v>39</v>
      </c>
      <c r="B48" s="19">
        <v>1.25</v>
      </c>
      <c r="C48" s="19">
        <f t="shared" si="0"/>
        <v>8.3375000000000004</v>
      </c>
      <c r="D48" s="19">
        <v>139</v>
      </c>
      <c r="E48" s="19">
        <v>1.3</v>
      </c>
      <c r="F48" s="19">
        <f t="shared" si="1"/>
        <v>8.6709999999999994</v>
      </c>
    </row>
    <row r="49" spans="1:6">
      <c r="A49" s="19">
        <v>40</v>
      </c>
      <c r="B49" s="19">
        <v>1.1000000000000001</v>
      </c>
      <c r="C49" s="19">
        <f t="shared" si="0"/>
        <v>7.3370000000000006</v>
      </c>
      <c r="D49" s="19">
        <v>140</v>
      </c>
      <c r="E49" s="19">
        <v>1.7</v>
      </c>
      <c r="F49" s="19">
        <f t="shared" si="1"/>
        <v>11.339</v>
      </c>
    </row>
    <row r="50" spans="1:6">
      <c r="A50" s="19">
        <v>41</v>
      </c>
      <c r="B50" s="19">
        <v>2</v>
      </c>
      <c r="C50" s="19">
        <f t="shared" si="0"/>
        <v>13.34</v>
      </c>
      <c r="D50" s="19">
        <v>141</v>
      </c>
      <c r="E50" s="19">
        <v>2</v>
      </c>
      <c r="F50" s="19">
        <f t="shared" si="1"/>
        <v>13.34</v>
      </c>
    </row>
    <row r="51" spans="1:6">
      <c r="A51" s="19">
        <v>42</v>
      </c>
      <c r="B51" s="19">
        <v>1.3</v>
      </c>
      <c r="C51" s="19">
        <f t="shared" si="0"/>
        <v>8.6709999999999994</v>
      </c>
      <c r="D51" s="19">
        <v>142</v>
      </c>
      <c r="E51" s="19">
        <v>2</v>
      </c>
      <c r="F51" s="19">
        <f t="shared" si="1"/>
        <v>13.34</v>
      </c>
    </row>
    <row r="52" spans="1:6">
      <c r="A52" s="19">
        <v>43</v>
      </c>
      <c r="B52" s="19">
        <v>1.5</v>
      </c>
      <c r="C52" s="19">
        <f t="shared" si="0"/>
        <v>10.004999999999999</v>
      </c>
      <c r="D52" s="19">
        <v>143</v>
      </c>
      <c r="E52" s="19">
        <v>1.9</v>
      </c>
      <c r="F52" s="19">
        <f t="shared" si="1"/>
        <v>12.673</v>
      </c>
    </row>
    <row r="53" spans="1:6">
      <c r="A53" s="19">
        <v>44</v>
      </c>
      <c r="B53" s="19">
        <v>1.3</v>
      </c>
      <c r="C53" s="19">
        <f t="shared" si="0"/>
        <v>8.6709999999999994</v>
      </c>
      <c r="D53" s="19">
        <v>144</v>
      </c>
      <c r="E53" s="19">
        <v>1.1499999999999999</v>
      </c>
      <c r="F53" s="19">
        <f t="shared" si="1"/>
        <v>7.6704999999999997</v>
      </c>
    </row>
    <row r="54" spans="1:6">
      <c r="A54" s="19">
        <v>45</v>
      </c>
      <c r="B54" s="19">
        <v>1.45</v>
      </c>
      <c r="C54" s="19">
        <f t="shared" si="0"/>
        <v>9.6715</v>
      </c>
      <c r="D54" s="19">
        <v>145</v>
      </c>
      <c r="E54" s="19">
        <v>1.5</v>
      </c>
      <c r="F54" s="19">
        <f t="shared" si="1"/>
        <v>10.004999999999999</v>
      </c>
    </row>
    <row r="55" spans="1:6">
      <c r="A55" s="19">
        <v>46</v>
      </c>
      <c r="B55" s="19">
        <v>1.4</v>
      </c>
      <c r="C55" s="19">
        <f t="shared" si="0"/>
        <v>9.3379999999999992</v>
      </c>
      <c r="D55" s="19">
        <v>146</v>
      </c>
      <c r="E55" s="19">
        <v>1.25</v>
      </c>
      <c r="F55" s="19">
        <f t="shared" si="1"/>
        <v>8.3375000000000004</v>
      </c>
    </row>
    <row r="56" spans="1:6">
      <c r="A56" s="19">
        <v>47</v>
      </c>
      <c r="B56" s="19">
        <v>1.3</v>
      </c>
      <c r="C56" s="19">
        <f t="shared" si="0"/>
        <v>8.6709999999999994</v>
      </c>
      <c r="D56" s="19">
        <v>147</v>
      </c>
      <c r="E56" s="19">
        <v>1.85</v>
      </c>
      <c r="F56" s="19">
        <f t="shared" si="1"/>
        <v>12.339500000000001</v>
      </c>
    </row>
    <row r="57" spans="1:6">
      <c r="A57" s="19">
        <v>48</v>
      </c>
      <c r="B57" s="19">
        <v>1.6</v>
      </c>
      <c r="C57" s="19">
        <f t="shared" si="0"/>
        <v>10.672000000000001</v>
      </c>
      <c r="D57" s="19">
        <v>148</v>
      </c>
      <c r="E57" s="19">
        <v>1.05</v>
      </c>
      <c r="F57" s="19">
        <f t="shared" si="1"/>
        <v>7.0034999999999998</v>
      </c>
    </row>
    <row r="58" spans="1:6">
      <c r="A58" s="19">
        <v>49</v>
      </c>
      <c r="B58" s="19">
        <v>1.45</v>
      </c>
      <c r="C58" s="19">
        <f t="shared" si="0"/>
        <v>9.6715</v>
      </c>
      <c r="D58" s="19">
        <v>149</v>
      </c>
      <c r="E58" s="19">
        <v>1.25</v>
      </c>
      <c r="F58" s="19">
        <f t="shared" si="1"/>
        <v>8.3375000000000004</v>
      </c>
    </row>
    <row r="59" spans="1:6">
      <c r="A59" s="19">
        <v>50</v>
      </c>
      <c r="B59" s="19">
        <v>2</v>
      </c>
      <c r="C59" s="19">
        <f t="shared" si="0"/>
        <v>13.34</v>
      </c>
      <c r="D59" s="19">
        <v>150</v>
      </c>
      <c r="E59" s="19">
        <v>1.6</v>
      </c>
      <c r="F59" s="19">
        <f t="shared" si="1"/>
        <v>10.672000000000001</v>
      </c>
    </row>
    <row r="60" spans="1:6">
      <c r="A60" s="19">
        <v>51</v>
      </c>
      <c r="B60" s="19">
        <v>1.25</v>
      </c>
      <c r="C60" s="19">
        <f t="shared" si="0"/>
        <v>8.3375000000000004</v>
      </c>
      <c r="D60" s="19">
        <v>151</v>
      </c>
      <c r="E60" s="19">
        <v>1.95</v>
      </c>
      <c r="F60" s="19">
        <f t="shared" si="1"/>
        <v>13.006499999999999</v>
      </c>
    </row>
    <row r="61" spans="1:6">
      <c r="A61" s="19">
        <v>52</v>
      </c>
      <c r="B61" s="19">
        <v>1.45</v>
      </c>
      <c r="C61" s="19">
        <f t="shared" si="0"/>
        <v>9.6715</v>
      </c>
      <c r="D61" s="19">
        <v>152</v>
      </c>
      <c r="E61" s="19">
        <v>2.1</v>
      </c>
      <c r="F61" s="19">
        <f t="shared" si="1"/>
        <v>14.007</v>
      </c>
    </row>
    <row r="62" spans="1:6">
      <c r="A62" s="19">
        <v>53</v>
      </c>
      <c r="B62" s="19">
        <v>1.3</v>
      </c>
      <c r="C62" s="19">
        <f t="shared" si="0"/>
        <v>8.6709999999999994</v>
      </c>
      <c r="D62" s="19">
        <v>153</v>
      </c>
      <c r="E62" s="19">
        <v>1.4</v>
      </c>
      <c r="F62" s="19">
        <f t="shared" si="1"/>
        <v>9.3379999999999992</v>
      </c>
    </row>
    <row r="63" spans="1:6">
      <c r="A63" s="19">
        <v>54</v>
      </c>
      <c r="B63" s="19">
        <v>1.4</v>
      </c>
      <c r="C63" s="19">
        <f t="shared" si="0"/>
        <v>9.3379999999999992</v>
      </c>
      <c r="D63" s="19">
        <v>154</v>
      </c>
      <c r="E63" s="19">
        <v>1.45</v>
      </c>
      <c r="F63" s="19">
        <f t="shared" si="1"/>
        <v>9.6715</v>
      </c>
    </row>
    <row r="64" spans="1:6">
      <c r="A64" s="19">
        <v>55</v>
      </c>
      <c r="B64" s="19">
        <v>1.65</v>
      </c>
      <c r="C64" s="19">
        <f t="shared" si="0"/>
        <v>11.0055</v>
      </c>
      <c r="D64" s="19">
        <v>155</v>
      </c>
      <c r="E64" s="19">
        <v>2</v>
      </c>
      <c r="F64" s="19">
        <f t="shared" si="1"/>
        <v>13.34</v>
      </c>
    </row>
    <row r="65" spans="1:6">
      <c r="A65" s="19">
        <v>56</v>
      </c>
      <c r="B65" s="19">
        <v>1.7</v>
      </c>
      <c r="C65" s="19">
        <f t="shared" si="0"/>
        <v>11.339</v>
      </c>
      <c r="D65" s="19">
        <v>156</v>
      </c>
      <c r="E65" s="19">
        <v>1.2</v>
      </c>
      <c r="F65" s="19">
        <f t="shared" si="1"/>
        <v>8.0039999999999996</v>
      </c>
    </row>
    <row r="66" spans="1:6">
      <c r="A66" s="19">
        <v>57</v>
      </c>
      <c r="B66" s="19">
        <v>1.8</v>
      </c>
      <c r="C66" s="19">
        <f t="shared" si="0"/>
        <v>12.006</v>
      </c>
      <c r="D66" s="19">
        <v>157</v>
      </c>
      <c r="E66" s="19">
        <v>1.5</v>
      </c>
      <c r="F66" s="19">
        <f t="shared" si="1"/>
        <v>10.004999999999999</v>
      </c>
    </row>
    <row r="67" spans="1:6">
      <c r="A67" s="19">
        <v>58</v>
      </c>
      <c r="B67" s="19">
        <v>1.85</v>
      </c>
      <c r="C67" s="19">
        <f t="shared" si="0"/>
        <v>12.339500000000001</v>
      </c>
      <c r="D67" s="19">
        <v>158</v>
      </c>
      <c r="E67" s="19">
        <v>1.45</v>
      </c>
      <c r="F67" s="19">
        <f t="shared" si="1"/>
        <v>9.6715</v>
      </c>
    </row>
    <row r="68" spans="1:6">
      <c r="A68" s="19">
        <v>59</v>
      </c>
      <c r="B68" s="19">
        <v>1.8</v>
      </c>
      <c r="C68" s="19">
        <f t="shared" si="0"/>
        <v>12.006</v>
      </c>
      <c r="D68" s="19">
        <v>159</v>
      </c>
      <c r="E68" s="19">
        <v>1.1499999999999999</v>
      </c>
      <c r="F68" s="19">
        <f t="shared" si="1"/>
        <v>7.6704999999999997</v>
      </c>
    </row>
    <row r="69" spans="1:6">
      <c r="A69" s="19">
        <v>60</v>
      </c>
      <c r="B69" s="19">
        <v>1.55</v>
      </c>
      <c r="C69" s="19">
        <f t="shared" si="0"/>
        <v>10.3385</v>
      </c>
      <c r="D69" s="19">
        <v>160</v>
      </c>
      <c r="E69" s="19">
        <v>1</v>
      </c>
      <c r="F69" s="19">
        <f t="shared" si="1"/>
        <v>6.67</v>
      </c>
    </row>
    <row r="70" spans="1:6">
      <c r="A70" s="19">
        <v>61</v>
      </c>
      <c r="B70" s="19">
        <v>2</v>
      </c>
      <c r="C70" s="19">
        <f t="shared" si="0"/>
        <v>13.34</v>
      </c>
      <c r="D70" s="19">
        <v>161</v>
      </c>
      <c r="E70" s="19">
        <v>1.05</v>
      </c>
      <c r="F70" s="19">
        <f t="shared" si="1"/>
        <v>7.0034999999999998</v>
      </c>
    </row>
    <row r="71" spans="1:6">
      <c r="A71" s="19">
        <v>62</v>
      </c>
      <c r="B71" s="19">
        <v>1</v>
      </c>
      <c r="C71" s="19">
        <f t="shared" si="0"/>
        <v>6.67</v>
      </c>
      <c r="D71" s="19">
        <v>162</v>
      </c>
      <c r="E71" s="19">
        <v>1.1000000000000001</v>
      </c>
      <c r="F71" s="19">
        <f t="shared" si="1"/>
        <v>7.3370000000000006</v>
      </c>
    </row>
    <row r="72" spans="1:6">
      <c r="A72" s="19">
        <v>63</v>
      </c>
      <c r="B72" s="19">
        <v>1.35</v>
      </c>
      <c r="C72" s="19">
        <f t="shared" si="0"/>
        <v>9.0045000000000002</v>
      </c>
      <c r="D72" s="19">
        <v>163</v>
      </c>
      <c r="E72" s="19">
        <v>1.3</v>
      </c>
      <c r="F72" s="19">
        <f t="shared" si="1"/>
        <v>8.6709999999999994</v>
      </c>
    </row>
    <row r="73" spans="1:6">
      <c r="A73" s="19">
        <v>64</v>
      </c>
      <c r="B73" s="19">
        <v>1</v>
      </c>
      <c r="C73" s="19">
        <f t="shared" si="0"/>
        <v>6.67</v>
      </c>
      <c r="D73" s="19">
        <v>164</v>
      </c>
      <c r="E73" s="19">
        <v>2</v>
      </c>
      <c r="F73" s="19">
        <f t="shared" si="1"/>
        <v>13.34</v>
      </c>
    </row>
    <row r="74" spans="1:6">
      <c r="A74" s="19">
        <v>65</v>
      </c>
      <c r="B74" s="19">
        <v>1.3</v>
      </c>
      <c r="C74" s="19">
        <f t="shared" si="0"/>
        <v>8.6709999999999994</v>
      </c>
      <c r="D74" s="19">
        <v>165</v>
      </c>
      <c r="E74" s="19">
        <v>1.6</v>
      </c>
      <c r="F74" s="19">
        <f t="shared" si="1"/>
        <v>10.672000000000001</v>
      </c>
    </row>
    <row r="75" spans="1:6">
      <c r="A75" s="19">
        <v>66</v>
      </c>
      <c r="B75" s="19">
        <v>1.9</v>
      </c>
      <c r="C75" s="19">
        <f t="shared" ref="C75:C109" si="2">B75*6.67</f>
        <v>12.673</v>
      </c>
      <c r="D75" s="19">
        <v>166</v>
      </c>
      <c r="E75" s="19">
        <v>1</v>
      </c>
      <c r="F75" s="19">
        <f t="shared" ref="F75:F109" si="3">E75*6.67</f>
        <v>6.67</v>
      </c>
    </row>
    <row r="76" spans="1:6">
      <c r="A76" s="19">
        <v>67</v>
      </c>
      <c r="B76" s="19">
        <v>1.4</v>
      </c>
      <c r="C76" s="19">
        <f t="shared" si="2"/>
        <v>9.3379999999999992</v>
      </c>
      <c r="D76" s="19">
        <v>167</v>
      </c>
      <c r="E76" s="19">
        <v>1.8</v>
      </c>
      <c r="F76" s="19">
        <f t="shared" si="3"/>
        <v>12.006</v>
      </c>
    </row>
    <row r="77" spans="1:6">
      <c r="A77" s="19">
        <v>68</v>
      </c>
      <c r="B77" s="19">
        <v>1.4</v>
      </c>
      <c r="C77" s="19">
        <f t="shared" si="2"/>
        <v>9.3379999999999992</v>
      </c>
      <c r="D77" s="19">
        <v>168</v>
      </c>
      <c r="E77" s="19">
        <v>1.5</v>
      </c>
      <c r="F77" s="19">
        <f t="shared" si="3"/>
        <v>10.004999999999999</v>
      </c>
    </row>
    <row r="78" spans="1:6">
      <c r="A78" s="19">
        <v>69</v>
      </c>
      <c r="B78" s="19">
        <v>1.45</v>
      </c>
      <c r="C78" s="19">
        <f t="shared" si="2"/>
        <v>9.6715</v>
      </c>
      <c r="D78" s="19">
        <v>169</v>
      </c>
      <c r="E78" s="19">
        <v>1.3</v>
      </c>
      <c r="F78" s="19">
        <f t="shared" si="3"/>
        <v>8.6709999999999994</v>
      </c>
    </row>
    <row r="79" spans="1:6">
      <c r="A79" s="19">
        <v>70</v>
      </c>
      <c r="B79" s="19">
        <v>1.55</v>
      </c>
      <c r="C79" s="19">
        <f t="shared" si="2"/>
        <v>10.3385</v>
      </c>
      <c r="D79" s="19">
        <v>170</v>
      </c>
      <c r="E79" s="19">
        <v>1.3</v>
      </c>
      <c r="F79" s="19">
        <f t="shared" si="3"/>
        <v>8.6709999999999994</v>
      </c>
    </row>
    <row r="80" spans="1:6">
      <c r="A80" s="19">
        <v>71</v>
      </c>
      <c r="B80" s="19">
        <v>1.3</v>
      </c>
      <c r="C80" s="19">
        <f t="shared" si="2"/>
        <v>8.6709999999999994</v>
      </c>
      <c r="D80" s="19">
        <v>171</v>
      </c>
      <c r="E80" s="19">
        <v>1.2</v>
      </c>
      <c r="F80" s="19">
        <f t="shared" si="3"/>
        <v>8.0039999999999996</v>
      </c>
    </row>
    <row r="81" spans="1:6">
      <c r="A81" s="19">
        <v>72</v>
      </c>
      <c r="B81" s="19">
        <v>1.7</v>
      </c>
      <c r="C81" s="19">
        <f t="shared" si="2"/>
        <v>11.339</v>
      </c>
      <c r="D81" s="19">
        <v>172</v>
      </c>
      <c r="E81" s="19">
        <v>1.75</v>
      </c>
      <c r="F81" s="19">
        <f t="shared" si="3"/>
        <v>11.672499999999999</v>
      </c>
    </row>
    <row r="82" spans="1:6">
      <c r="A82" s="19">
        <v>73</v>
      </c>
      <c r="B82" s="19">
        <v>1.75</v>
      </c>
      <c r="C82" s="19">
        <f t="shared" si="2"/>
        <v>11.672499999999999</v>
      </c>
      <c r="D82" s="19">
        <v>173</v>
      </c>
      <c r="E82" s="19">
        <v>2</v>
      </c>
      <c r="F82" s="19">
        <f t="shared" si="3"/>
        <v>13.34</v>
      </c>
    </row>
    <row r="83" spans="1:6">
      <c r="A83" s="19">
        <v>74</v>
      </c>
      <c r="B83" s="19">
        <v>1.8</v>
      </c>
      <c r="C83" s="19">
        <f t="shared" si="2"/>
        <v>12.006</v>
      </c>
      <c r="D83" s="19">
        <v>174</v>
      </c>
      <c r="E83" s="19">
        <v>1.4</v>
      </c>
      <c r="F83" s="19">
        <f t="shared" si="3"/>
        <v>9.3379999999999992</v>
      </c>
    </row>
    <row r="84" spans="1:6">
      <c r="A84" s="19">
        <v>75</v>
      </c>
      <c r="B84" s="19">
        <v>1.1000000000000001</v>
      </c>
      <c r="C84" s="19">
        <f t="shared" si="2"/>
        <v>7.3370000000000006</v>
      </c>
      <c r="D84" s="19">
        <v>175</v>
      </c>
      <c r="E84" s="19">
        <v>1.1000000000000001</v>
      </c>
      <c r="F84" s="19">
        <f t="shared" si="3"/>
        <v>7.3370000000000006</v>
      </c>
    </row>
    <row r="85" spans="1:6">
      <c r="A85" s="19">
        <v>76</v>
      </c>
      <c r="B85" s="19">
        <v>1.8</v>
      </c>
      <c r="C85" s="19">
        <f t="shared" si="2"/>
        <v>12.006</v>
      </c>
      <c r="D85" s="19">
        <v>176</v>
      </c>
      <c r="E85" s="19">
        <v>1.95</v>
      </c>
      <c r="F85" s="19">
        <f t="shared" si="3"/>
        <v>13.006499999999999</v>
      </c>
    </row>
    <row r="86" spans="1:6">
      <c r="A86" s="19">
        <v>77</v>
      </c>
      <c r="B86" s="19">
        <v>1.25</v>
      </c>
      <c r="C86" s="19">
        <f t="shared" si="2"/>
        <v>8.3375000000000004</v>
      </c>
      <c r="D86" s="19">
        <v>177</v>
      </c>
      <c r="E86" s="19">
        <v>1.95</v>
      </c>
      <c r="F86" s="19">
        <f t="shared" si="3"/>
        <v>13.006499999999999</v>
      </c>
    </row>
    <row r="87" spans="1:6">
      <c r="A87" s="19">
        <v>78</v>
      </c>
      <c r="B87" s="19">
        <v>1.3</v>
      </c>
      <c r="C87" s="19">
        <f t="shared" si="2"/>
        <v>8.6709999999999994</v>
      </c>
      <c r="D87" s="19">
        <v>178</v>
      </c>
      <c r="E87" s="19">
        <v>1.35</v>
      </c>
      <c r="F87" s="19">
        <f t="shared" si="3"/>
        <v>9.0045000000000002</v>
      </c>
    </row>
    <row r="88" spans="1:6">
      <c r="A88" s="19">
        <v>79</v>
      </c>
      <c r="B88" s="19">
        <v>1.35</v>
      </c>
      <c r="C88" s="19">
        <f t="shared" si="2"/>
        <v>9.0045000000000002</v>
      </c>
      <c r="D88" s="19">
        <v>179</v>
      </c>
      <c r="E88" s="19">
        <v>1.3</v>
      </c>
      <c r="F88" s="19">
        <f t="shared" si="3"/>
        <v>8.6709999999999994</v>
      </c>
    </row>
    <row r="89" spans="1:6">
      <c r="A89" s="19">
        <v>80</v>
      </c>
      <c r="B89" s="19">
        <v>1.45</v>
      </c>
      <c r="C89" s="19">
        <f t="shared" si="2"/>
        <v>9.6715</v>
      </c>
      <c r="D89" s="19">
        <v>180</v>
      </c>
      <c r="E89" s="19">
        <v>2</v>
      </c>
      <c r="F89" s="19">
        <f t="shared" si="3"/>
        <v>13.34</v>
      </c>
    </row>
    <row r="90" spans="1:6">
      <c r="A90" s="19">
        <v>81</v>
      </c>
      <c r="B90" s="19">
        <v>1.2</v>
      </c>
      <c r="C90" s="19">
        <f t="shared" si="2"/>
        <v>8.0039999999999996</v>
      </c>
      <c r="D90" s="19">
        <v>181</v>
      </c>
      <c r="E90" s="19">
        <v>1.4</v>
      </c>
      <c r="F90" s="19">
        <f t="shared" si="3"/>
        <v>9.3379999999999992</v>
      </c>
    </row>
    <row r="91" spans="1:6">
      <c r="A91" s="19">
        <v>82</v>
      </c>
      <c r="B91" s="19">
        <v>1.3</v>
      </c>
      <c r="C91" s="19">
        <f t="shared" si="2"/>
        <v>8.6709999999999994</v>
      </c>
      <c r="D91" s="19">
        <v>182</v>
      </c>
      <c r="E91" s="19">
        <v>1.4</v>
      </c>
      <c r="F91" s="19">
        <f t="shared" si="3"/>
        <v>9.3379999999999992</v>
      </c>
    </row>
    <row r="92" spans="1:6">
      <c r="A92" s="19">
        <v>83</v>
      </c>
      <c r="B92" s="19">
        <v>1.6</v>
      </c>
      <c r="C92" s="19">
        <f t="shared" si="2"/>
        <v>10.672000000000001</v>
      </c>
      <c r="D92" s="19">
        <v>183</v>
      </c>
      <c r="E92" s="19">
        <v>1.3</v>
      </c>
      <c r="F92" s="19">
        <f t="shared" si="3"/>
        <v>8.6709999999999994</v>
      </c>
    </row>
    <row r="93" spans="1:6">
      <c r="A93" s="19">
        <v>84</v>
      </c>
      <c r="B93" s="19">
        <v>1.35</v>
      </c>
      <c r="C93" s="19">
        <f t="shared" si="2"/>
        <v>9.0045000000000002</v>
      </c>
      <c r="D93" s="19">
        <v>184</v>
      </c>
      <c r="E93" s="19">
        <v>1.75</v>
      </c>
      <c r="F93" s="19">
        <f t="shared" si="3"/>
        <v>11.672499999999999</v>
      </c>
    </row>
    <row r="94" spans="1:6">
      <c r="A94" s="19">
        <v>85</v>
      </c>
      <c r="B94" s="19">
        <v>1.2</v>
      </c>
      <c r="C94" s="19">
        <f t="shared" si="2"/>
        <v>8.0039999999999996</v>
      </c>
      <c r="D94" s="19">
        <v>185</v>
      </c>
      <c r="E94" s="19">
        <v>1.4</v>
      </c>
      <c r="F94" s="19">
        <f t="shared" si="3"/>
        <v>9.3379999999999992</v>
      </c>
    </row>
    <row r="95" spans="1:6">
      <c r="A95" s="19">
        <v>86</v>
      </c>
      <c r="B95" s="19">
        <v>2</v>
      </c>
      <c r="C95" s="19">
        <f t="shared" si="2"/>
        <v>13.34</v>
      </c>
      <c r="D95" s="19">
        <v>186</v>
      </c>
      <c r="E95" s="19">
        <v>1.1499999999999999</v>
      </c>
      <c r="F95" s="19">
        <f t="shared" si="3"/>
        <v>7.6704999999999997</v>
      </c>
    </row>
    <row r="96" spans="1:6">
      <c r="A96" s="19">
        <v>87</v>
      </c>
      <c r="B96" s="19">
        <v>1.75</v>
      </c>
      <c r="C96" s="19">
        <f t="shared" si="2"/>
        <v>11.672499999999999</v>
      </c>
      <c r="D96" s="19">
        <v>187</v>
      </c>
      <c r="E96" s="19">
        <v>1.1000000000000001</v>
      </c>
      <c r="F96" s="19">
        <f t="shared" si="3"/>
        <v>7.3370000000000006</v>
      </c>
    </row>
    <row r="97" spans="1:6">
      <c r="A97" s="19">
        <v>88</v>
      </c>
      <c r="B97" s="19">
        <v>1.85</v>
      </c>
      <c r="C97" s="19">
        <f t="shared" si="2"/>
        <v>12.339500000000001</v>
      </c>
      <c r="D97" s="19">
        <v>188</v>
      </c>
      <c r="E97" s="19">
        <v>1.7</v>
      </c>
      <c r="F97" s="19">
        <f t="shared" si="3"/>
        <v>11.339</v>
      </c>
    </row>
    <row r="98" spans="1:6">
      <c r="A98" s="19">
        <v>89</v>
      </c>
      <c r="B98" s="19">
        <v>2</v>
      </c>
      <c r="C98" s="19">
        <f t="shared" si="2"/>
        <v>13.34</v>
      </c>
      <c r="D98" s="19">
        <v>189</v>
      </c>
      <c r="E98" s="19">
        <v>2</v>
      </c>
      <c r="F98" s="19">
        <f t="shared" si="3"/>
        <v>13.34</v>
      </c>
    </row>
    <row r="99" spans="1:6">
      <c r="A99" s="19">
        <v>90</v>
      </c>
      <c r="B99" s="19">
        <v>1.55</v>
      </c>
      <c r="C99" s="19">
        <f t="shared" si="2"/>
        <v>10.3385</v>
      </c>
      <c r="D99" s="19">
        <v>190</v>
      </c>
      <c r="E99" s="19">
        <v>1.4</v>
      </c>
      <c r="F99" s="19">
        <f t="shared" si="3"/>
        <v>9.3379999999999992</v>
      </c>
    </row>
    <row r="100" spans="1:6">
      <c r="A100" s="19">
        <v>91</v>
      </c>
      <c r="B100" s="19">
        <v>1.45</v>
      </c>
      <c r="C100" s="19">
        <f t="shared" si="2"/>
        <v>9.6715</v>
      </c>
      <c r="D100" s="19">
        <v>191</v>
      </c>
      <c r="E100" s="19">
        <v>1.35</v>
      </c>
      <c r="F100" s="19">
        <f t="shared" si="3"/>
        <v>9.0045000000000002</v>
      </c>
    </row>
    <row r="101" spans="1:6">
      <c r="A101" s="19">
        <v>92</v>
      </c>
      <c r="B101" s="19">
        <v>1.5</v>
      </c>
      <c r="C101" s="19">
        <f t="shared" si="2"/>
        <v>10.004999999999999</v>
      </c>
      <c r="D101" s="19">
        <v>192</v>
      </c>
      <c r="E101" s="19">
        <v>1.4</v>
      </c>
      <c r="F101" s="19">
        <f t="shared" si="3"/>
        <v>9.3379999999999992</v>
      </c>
    </row>
    <row r="102" spans="1:6">
      <c r="A102" s="19">
        <v>93</v>
      </c>
      <c r="B102" s="19">
        <v>1.5</v>
      </c>
      <c r="C102" s="19">
        <f t="shared" si="2"/>
        <v>10.004999999999999</v>
      </c>
      <c r="D102" s="19">
        <v>193</v>
      </c>
      <c r="E102" s="19">
        <v>1.8</v>
      </c>
      <c r="F102" s="19">
        <f t="shared" si="3"/>
        <v>12.006</v>
      </c>
    </row>
    <row r="103" spans="1:6">
      <c r="A103" s="19">
        <v>94</v>
      </c>
      <c r="B103" s="19">
        <v>1.3</v>
      </c>
      <c r="C103" s="19">
        <f t="shared" si="2"/>
        <v>8.6709999999999994</v>
      </c>
      <c r="D103" s="19">
        <v>194</v>
      </c>
      <c r="E103" s="19">
        <v>1.35</v>
      </c>
      <c r="F103" s="19">
        <f t="shared" si="3"/>
        <v>9.0045000000000002</v>
      </c>
    </row>
    <row r="104" spans="1:6">
      <c r="A104" s="19">
        <v>95</v>
      </c>
      <c r="B104" s="19">
        <v>1.5</v>
      </c>
      <c r="C104" s="19">
        <f t="shared" si="2"/>
        <v>10.004999999999999</v>
      </c>
      <c r="D104" s="19">
        <v>195</v>
      </c>
      <c r="E104" s="19">
        <v>1.35</v>
      </c>
      <c r="F104" s="19">
        <f t="shared" si="3"/>
        <v>9.0045000000000002</v>
      </c>
    </row>
    <row r="105" spans="1:6">
      <c r="A105" s="19">
        <v>96</v>
      </c>
      <c r="B105" s="19">
        <v>1.8</v>
      </c>
      <c r="C105" s="19">
        <f t="shared" si="2"/>
        <v>12.006</v>
      </c>
      <c r="D105" s="19">
        <v>196</v>
      </c>
      <c r="E105" s="19">
        <v>1.5</v>
      </c>
      <c r="F105" s="19">
        <f t="shared" si="3"/>
        <v>10.004999999999999</v>
      </c>
    </row>
    <row r="106" spans="1:6">
      <c r="A106" s="19">
        <v>97</v>
      </c>
      <c r="B106" s="19">
        <v>1.5</v>
      </c>
      <c r="C106" s="19">
        <f>B106*6.67</f>
        <v>10.004999999999999</v>
      </c>
      <c r="D106" s="19">
        <v>197</v>
      </c>
      <c r="E106" s="19">
        <v>1.4</v>
      </c>
      <c r="F106" s="19">
        <f t="shared" si="3"/>
        <v>9.3379999999999992</v>
      </c>
    </row>
    <row r="107" spans="1:6">
      <c r="A107" s="19">
        <v>98</v>
      </c>
      <c r="B107" s="19">
        <v>1.75</v>
      </c>
      <c r="C107" s="19">
        <f t="shared" si="2"/>
        <v>11.672499999999999</v>
      </c>
      <c r="D107" s="19">
        <v>198</v>
      </c>
      <c r="E107" s="19">
        <v>1.4</v>
      </c>
      <c r="F107" s="19">
        <f t="shared" si="3"/>
        <v>9.3379999999999992</v>
      </c>
    </row>
    <row r="108" spans="1:6">
      <c r="A108" s="19">
        <v>99</v>
      </c>
      <c r="B108" s="19">
        <v>1.1000000000000001</v>
      </c>
      <c r="C108" s="19">
        <f t="shared" si="2"/>
        <v>7.3370000000000006</v>
      </c>
      <c r="D108" s="19">
        <v>199</v>
      </c>
      <c r="E108" s="19">
        <v>1.55</v>
      </c>
      <c r="F108" s="19">
        <f t="shared" si="3"/>
        <v>10.3385</v>
      </c>
    </row>
    <row r="109" spans="1:6">
      <c r="A109" s="19">
        <v>100</v>
      </c>
      <c r="B109" s="19">
        <v>1.75</v>
      </c>
      <c r="C109" s="19">
        <f t="shared" si="2"/>
        <v>11.672499999999999</v>
      </c>
      <c r="D109" s="19">
        <v>200</v>
      </c>
      <c r="E109" s="19">
        <v>1.45</v>
      </c>
      <c r="F109" s="19">
        <f t="shared" si="3"/>
        <v>9.6715</v>
      </c>
    </row>
    <row r="110" spans="1:6">
      <c r="C110" s="18">
        <f>SUM(C10:C109)</f>
        <v>1033.5165000000004</v>
      </c>
      <c r="F110" s="18">
        <f>SUM(F10:F109)</f>
        <v>1022.1774999999998</v>
      </c>
    </row>
  </sheetData>
  <mergeCells count="14">
    <mergeCell ref="I3:J4"/>
    <mergeCell ref="C4:D4"/>
    <mergeCell ref="E4:F4"/>
    <mergeCell ref="A5:B5"/>
    <mergeCell ref="C5:D5"/>
    <mergeCell ref="E5:F5"/>
    <mergeCell ref="G5:H5"/>
    <mergeCell ref="I5:J5"/>
    <mergeCell ref="A8:F8"/>
    <mergeCell ref="A1:J1"/>
    <mergeCell ref="A2:J2"/>
    <mergeCell ref="A3:B4"/>
    <mergeCell ref="C3:F3"/>
    <mergeCell ref="G3:H4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P12" sqref="P12:Q12"/>
    </sheetView>
  </sheetViews>
  <sheetFormatPr defaultRowHeight="15"/>
  <cols>
    <col min="1" max="10" width="8.28515625" customWidth="1"/>
  </cols>
  <sheetData>
    <row r="1" spans="1:16" ht="15.75" thickBot="1">
      <c r="A1" s="48" t="s">
        <v>20</v>
      </c>
      <c r="B1" s="48"/>
      <c r="C1" s="48"/>
      <c r="D1" s="48"/>
      <c r="E1" s="48"/>
      <c r="F1" s="48"/>
      <c r="G1" s="48"/>
      <c r="H1" s="48"/>
      <c r="I1" s="48"/>
      <c r="J1" s="48"/>
    </row>
    <row r="2" spans="1:16" ht="15.75" thickBot="1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  <c r="L2" s="1" t="s">
        <v>38</v>
      </c>
      <c r="M2" s="1">
        <v>0</v>
      </c>
      <c r="O2" t="s">
        <v>49</v>
      </c>
      <c r="P2" t="s">
        <v>50</v>
      </c>
    </row>
    <row r="3" spans="1:16" ht="15.75" customHeight="1" thickBot="1">
      <c r="A3" s="56" t="s">
        <v>1</v>
      </c>
      <c r="B3" s="57"/>
      <c r="C3" s="53" t="s">
        <v>2</v>
      </c>
      <c r="D3" s="54"/>
      <c r="E3" s="54"/>
      <c r="F3" s="55"/>
      <c r="G3" s="60" t="s">
        <v>5</v>
      </c>
      <c r="H3" s="61"/>
      <c r="I3" s="60" t="s">
        <v>6</v>
      </c>
      <c r="J3" s="61"/>
      <c r="L3" s="1" t="s">
        <v>39</v>
      </c>
      <c r="M3" s="1">
        <v>25</v>
      </c>
      <c r="O3">
        <f>B7/(B7+D7+F7+H7+J7)</f>
        <v>1.5000000000000001E-2</v>
      </c>
      <c r="P3">
        <f>O3*LN(O3)</f>
        <v>-6.2995576168198911E-2</v>
      </c>
    </row>
    <row r="4" spans="1:16" ht="15.75" thickBot="1">
      <c r="A4" s="58"/>
      <c r="B4" s="59"/>
      <c r="C4" s="49" t="s">
        <v>3</v>
      </c>
      <c r="D4" s="51"/>
      <c r="E4" s="49" t="s">
        <v>4</v>
      </c>
      <c r="F4" s="51"/>
      <c r="G4" s="62"/>
      <c r="H4" s="63"/>
      <c r="I4" s="62"/>
      <c r="J4" s="63"/>
      <c r="L4" s="1" t="s">
        <v>40</v>
      </c>
      <c r="M4" s="1">
        <v>75</v>
      </c>
      <c r="O4">
        <f>D7/(B7+D7+F7+H7+J7)</f>
        <v>3.5000000000000003E-2</v>
      </c>
      <c r="P4">
        <f>O4*LN(O4)</f>
        <v>-0.11733425261224532</v>
      </c>
    </row>
    <row r="5" spans="1:16">
      <c r="A5" s="13" t="s">
        <v>7</v>
      </c>
      <c r="B5" s="14" t="s">
        <v>8</v>
      </c>
      <c r="C5" s="15" t="s">
        <v>7</v>
      </c>
      <c r="D5" s="16" t="s">
        <v>8</v>
      </c>
      <c r="E5" s="14" t="s">
        <v>7</v>
      </c>
      <c r="F5" s="14" t="s">
        <v>8</v>
      </c>
      <c r="G5" s="14" t="s">
        <v>7</v>
      </c>
      <c r="H5" s="14" t="s">
        <v>8</v>
      </c>
      <c r="I5" s="14" t="s">
        <v>7</v>
      </c>
      <c r="J5" s="15" t="s">
        <v>8</v>
      </c>
      <c r="L5" s="1" t="s">
        <v>35</v>
      </c>
      <c r="M5" s="1">
        <f>(E110+J110)/200</f>
        <v>11.825909999999999</v>
      </c>
      <c r="O5">
        <f>F7/(B7+D7+F7+H7+J7)</f>
        <v>0.58899999999999997</v>
      </c>
      <c r="P5">
        <f>O5*LN(O5)</f>
        <v>-0.31177483714969417</v>
      </c>
    </row>
    <row r="6" spans="1:16">
      <c r="A6" s="47">
        <v>3</v>
      </c>
      <c r="B6" s="47"/>
      <c r="C6" s="47">
        <v>7</v>
      </c>
      <c r="D6" s="47"/>
      <c r="E6" s="47">
        <v>119</v>
      </c>
      <c r="F6" s="47"/>
      <c r="G6" s="47">
        <v>13</v>
      </c>
      <c r="H6" s="47"/>
      <c r="I6" s="47">
        <v>60</v>
      </c>
      <c r="J6" s="47"/>
      <c r="L6" s="1" t="s">
        <v>36</v>
      </c>
      <c r="M6" s="1">
        <v>2.875</v>
      </c>
      <c r="O6">
        <f>H7/(B7+D7+F7+H7+J7)</f>
        <v>6.4000000000000001E-2</v>
      </c>
      <c r="P6">
        <f>O6*LN(O6)</f>
        <v>-0.1759278205198378</v>
      </c>
    </row>
    <row r="7" spans="1:16">
      <c r="A7" s="2">
        <v>1.5</v>
      </c>
      <c r="B7" s="2">
        <f>A7*8.75/100</f>
        <v>0.13125000000000001</v>
      </c>
      <c r="C7" s="2">
        <v>3.5</v>
      </c>
      <c r="D7" s="2">
        <f>C7*8.75/100</f>
        <v>0.30625000000000002</v>
      </c>
      <c r="E7" s="2">
        <v>58.9</v>
      </c>
      <c r="F7" s="2">
        <f>E7*8.75/100</f>
        <v>5.1537499999999996</v>
      </c>
      <c r="G7" s="2">
        <v>6.4</v>
      </c>
      <c r="H7" s="2">
        <f>6.4*8.75/100</f>
        <v>0.56000000000000005</v>
      </c>
      <c r="I7" s="2">
        <v>29.7</v>
      </c>
      <c r="J7" s="2">
        <f>29.7*8.75/100</f>
        <v>2.5987499999999999</v>
      </c>
      <c r="L7" s="1" t="s">
        <v>37</v>
      </c>
      <c r="M7" s="1">
        <f>2.875*8.75</f>
        <v>25.15625</v>
      </c>
      <c r="O7">
        <f>J7/(B7+D7+F7+H7+J7)</f>
        <v>0.29699999999999999</v>
      </c>
      <c r="P7">
        <f>O7*LN(O7)</f>
        <v>-0.3605648726332929</v>
      </c>
    </row>
    <row r="8" spans="1:16" ht="15.75" thickBot="1">
      <c r="A8" t="s">
        <v>9</v>
      </c>
      <c r="L8" s="31" t="s">
        <v>41</v>
      </c>
      <c r="M8" s="1">
        <f>(F7*D7)/((J7+H7)*B7)</f>
        <v>3.807017543859649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1.7700831024930748</v>
      </c>
    </row>
    <row r="10" spans="1:16">
      <c r="A10" s="2">
        <v>1</v>
      </c>
      <c r="B10" s="2">
        <v>1.9</v>
      </c>
      <c r="C10" s="2">
        <v>1.9</v>
      </c>
      <c r="D10" s="2">
        <f>(B10+C10)/2</f>
        <v>1.9</v>
      </c>
      <c r="E10" s="2">
        <f>D10*6.67</f>
        <v>12.673</v>
      </c>
      <c r="F10" s="2">
        <v>42</v>
      </c>
      <c r="G10" s="2">
        <v>2</v>
      </c>
      <c r="H10" s="2">
        <v>1.9</v>
      </c>
      <c r="I10" s="2">
        <f>(G10+H10)/2</f>
        <v>1.95</v>
      </c>
      <c r="J10" s="2">
        <f>I10*6.67</f>
        <v>13.006499999999999</v>
      </c>
      <c r="L10" s="31" t="s">
        <v>43</v>
      </c>
      <c r="M10" s="1">
        <f>J7/F7</f>
        <v>0.50424448217317486</v>
      </c>
    </row>
    <row r="11" spans="1:16">
      <c r="A11" s="2">
        <v>2</v>
      </c>
      <c r="B11" s="1">
        <v>1.8</v>
      </c>
      <c r="C11" s="1">
        <v>1.8</v>
      </c>
      <c r="D11" s="2">
        <f t="shared" ref="D11:D74" si="0">(B11+C11)/2</f>
        <v>1.8</v>
      </c>
      <c r="E11" s="2">
        <f t="shared" ref="E11:E74" si="1">D11*6.67</f>
        <v>12.006</v>
      </c>
      <c r="F11" s="2">
        <v>43</v>
      </c>
      <c r="G11" s="1">
        <v>1.9</v>
      </c>
      <c r="H11" s="1">
        <v>1.9</v>
      </c>
      <c r="I11" s="2">
        <f t="shared" ref="I11:I74" si="2">(G11+H11)/2</f>
        <v>1.9</v>
      </c>
      <c r="J11" s="2">
        <f t="shared" ref="J11:J74" si="3">I11*6.67</f>
        <v>12.673</v>
      </c>
      <c r="L11" s="31" t="s">
        <v>44</v>
      </c>
      <c r="M11" s="1">
        <f>(D7+F7)/J7</f>
        <v>2.1010101010101012</v>
      </c>
    </row>
    <row r="12" spans="1:16">
      <c r="A12" s="2">
        <v>3</v>
      </c>
      <c r="B12" s="1">
        <v>1.8</v>
      </c>
      <c r="C12" s="1">
        <v>1.8</v>
      </c>
      <c r="D12" s="2">
        <f t="shared" si="0"/>
        <v>1.8</v>
      </c>
      <c r="E12" s="2">
        <f t="shared" si="1"/>
        <v>12.006</v>
      </c>
      <c r="F12" s="2">
        <v>44</v>
      </c>
      <c r="G12" s="1">
        <v>2.2000000000000002</v>
      </c>
      <c r="H12" s="1">
        <v>2.2000000000000002</v>
      </c>
      <c r="I12" s="2">
        <f t="shared" si="2"/>
        <v>2.2000000000000002</v>
      </c>
      <c r="J12" s="2">
        <f t="shared" si="3"/>
        <v>14.674000000000001</v>
      </c>
      <c r="L12" s="31" t="s">
        <v>45</v>
      </c>
      <c r="M12" s="1">
        <f>(D7+F7)/H7</f>
        <v>9.7499999999999982</v>
      </c>
    </row>
    <row r="13" spans="1:16">
      <c r="A13" s="2">
        <v>4</v>
      </c>
      <c r="B13" s="1">
        <v>1.5</v>
      </c>
      <c r="C13" s="1">
        <v>1.3</v>
      </c>
      <c r="D13" s="2">
        <f t="shared" si="0"/>
        <v>1.4</v>
      </c>
      <c r="E13" s="2">
        <f t="shared" si="1"/>
        <v>9.3379999999999992</v>
      </c>
      <c r="F13" s="2">
        <v>45</v>
      </c>
      <c r="G13" s="1">
        <v>1.9</v>
      </c>
      <c r="H13" s="1">
        <v>1.9</v>
      </c>
      <c r="I13" s="2">
        <f t="shared" si="2"/>
        <v>1.9</v>
      </c>
      <c r="J13" s="2">
        <f t="shared" si="3"/>
        <v>12.673</v>
      </c>
      <c r="L13" s="31" t="s">
        <v>46</v>
      </c>
      <c r="M13" s="1">
        <f>J7/H7</f>
        <v>4.6406249999999991</v>
      </c>
    </row>
    <row r="14" spans="1:16">
      <c r="A14" s="2">
        <v>5</v>
      </c>
      <c r="B14" s="1">
        <v>1.3</v>
      </c>
      <c r="C14" s="1">
        <v>1.3</v>
      </c>
      <c r="D14" s="2">
        <f t="shared" si="0"/>
        <v>1.3</v>
      </c>
      <c r="E14" s="2">
        <f t="shared" si="1"/>
        <v>8.6709999999999994</v>
      </c>
      <c r="F14" s="2">
        <v>46</v>
      </c>
      <c r="G14" s="1">
        <v>1.3</v>
      </c>
      <c r="H14" s="1">
        <v>1.2</v>
      </c>
      <c r="I14" s="2">
        <f t="shared" si="2"/>
        <v>1.25</v>
      </c>
      <c r="J14" s="2">
        <f t="shared" si="3"/>
        <v>8.3375000000000004</v>
      </c>
      <c r="L14" s="31" t="s">
        <v>47</v>
      </c>
      <c r="M14" s="1">
        <f>J7/B7</f>
        <v>19.799999999999997</v>
      </c>
    </row>
    <row r="15" spans="1:16">
      <c r="A15" s="2">
        <v>6</v>
      </c>
      <c r="B15" s="1">
        <v>2.5</v>
      </c>
      <c r="C15" s="1">
        <v>2.2999999999999998</v>
      </c>
      <c r="D15" s="2">
        <f t="shared" si="0"/>
        <v>2.4</v>
      </c>
      <c r="E15" s="2">
        <f t="shared" si="1"/>
        <v>16.007999999999999</v>
      </c>
      <c r="F15" s="2">
        <v>47</v>
      </c>
      <c r="G15" s="1">
        <v>2</v>
      </c>
      <c r="H15" s="1">
        <v>1.9</v>
      </c>
      <c r="I15" s="2">
        <f t="shared" si="2"/>
        <v>1.95</v>
      </c>
      <c r="J15" s="2">
        <f t="shared" si="3"/>
        <v>13.006499999999999</v>
      </c>
      <c r="L15" s="31" t="s">
        <v>48</v>
      </c>
      <c r="M15" s="1">
        <f>SUM(P3:P7)</f>
        <v>-1.0285973590832691</v>
      </c>
    </row>
    <row r="16" spans="1:16">
      <c r="A16" s="2">
        <v>7</v>
      </c>
      <c r="B16" s="1">
        <v>2</v>
      </c>
      <c r="C16" s="1">
        <v>1.5</v>
      </c>
      <c r="D16" s="2">
        <f t="shared" si="0"/>
        <v>1.75</v>
      </c>
      <c r="E16" s="2">
        <f t="shared" si="1"/>
        <v>11.672499999999999</v>
      </c>
      <c r="F16" s="2">
        <v>48</v>
      </c>
      <c r="G16" s="1">
        <v>1.7</v>
      </c>
      <c r="H16" s="1">
        <v>1.7</v>
      </c>
      <c r="I16" s="2">
        <f t="shared" si="2"/>
        <v>1.7</v>
      </c>
      <c r="J16" s="2">
        <f t="shared" si="3"/>
        <v>11.339</v>
      </c>
    </row>
    <row r="17" spans="1:10">
      <c r="A17" s="2">
        <v>8</v>
      </c>
      <c r="B17" s="1">
        <v>1.9</v>
      </c>
      <c r="C17" s="1">
        <v>1.9</v>
      </c>
      <c r="D17" s="2">
        <f t="shared" si="0"/>
        <v>1.9</v>
      </c>
      <c r="E17" s="2">
        <f t="shared" si="1"/>
        <v>12.673</v>
      </c>
      <c r="F17" s="2">
        <v>49</v>
      </c>
      <c r="G17" s="1">
        <v>1.9</v>
      </c>
      <c r="H17" s="1">
        <v>1.7</v>
      </c>
      <c r="I17" s="2">
        <f t="shared" si="2"/>
        <v>1.7999999999999998</v>
      </c>
      <c r="J17" s="2">
        <f t="shared" si="3"/>
        <v>12.005999999999998</v>
      </c>
    </row>
    <row r="18" spans="1:10">
      <c r="A18" s="2">
        <v>9</v>
      </c>
      <c r="B18" s="1">
        <v>2</v>
      </c>
      <c r="C18" s="1">
        <v>1.7</v>
      </c>
      <c r="D18" s="2">
        <f t="shared" si="0"/>
        <v>1.85</v>
      </c>
      <c r="E18" s="2">
        <f t="shared" si="1"/>
        <v>12.339500000000001</v>
      </c>
      <c r="F18" s="2">
        <v>50</v>
      </c>
      <c r="G18" s="1">
        <v>1.7</v>
      </c>
      <c r="H18" s="1">
        <v>1.7</v>
      </c>
      <c r="I18" s="2">
        <f t="shared" si="2"/>
        <v>1.7</v>
      </c>
      <c r="J18" s="2">
        <f t="shared" si="3"/>
        <v>11.339</v>
      </c>
    </row>
    <row r="19" spans="1:10">
      <c r="A19" s="2">
        <v>10</v>
      </c>
      <c r="B19" s="1">
        <v>1.8</v>
      </c>
      <c r="C19" s="1">
        <v>1.8</v>
      </c>
      <c r="D19" s="2">
        <f t="shared" si="0"/>
        <v>1.8</v>
      </c>
      <c r="E19" s="2">
        <f t="shared" si="1"/>
        <v>12.006</v>
      </c>
      <c r="F19" s="2">
        <v>51</v>
      </c>
      <c r="G19" s="1">
        <v>1.8</v>
      </c>
      <c r="H19" s="1">
        <v>1.8</v>
      </c>
      <c r="I19" s="2">
        <f t="shared" si="2"/>
        <v>1.8</v>
      </c>
      <c r="J19" s="2">
        <f t="shared" si="3"/>
        <v>12.006</v>
      </c>
    </row>
    <row r="20" spans="1:10">
      <c r="A20" s="2">
        <v>11</v>
      </c>
      <c r="B20" s="1">
        <v>1.8</v>
      </c>
      <c r="C20" s="1">
        <v>1.8</v>
      </c>
      <c r="D20" s="2">
        <f t="shared" si="0"/>
        <v>1.8</v>
      </c>
      <c r="E20" s="2">
        <f t="shared" si="1"/>
        <v>12.006</v>
      </c>
      <c r="F20" s="2">
        <v>52</v>
      </c>
      <c r="G20" s="1">
        <v>1.8</v>
      </c>
      <c r="H20" s="1">
        <v>1.8</v>
      </c>
      <c r="I20" s="2">
        <f t="shared" si="2"/>
        <v>1.8</v>
      </c>
      <c r="J20" s="2">
        <f t="shared" si="3"/>
        <v>12.006</v>
      </c>
    </row>
    <row r="21" spans="1:10">
      <c r="A21" s="2">
        <v>12</v>
      </c>
      <c r="B21" s="1">
        <v>1.7</v>
      </c>
      <c r="C21" s="1">
        <v>1.6</v>
      </c>
      <c r="D21" s="2">
        <f t="shared" si="0"/>
        <v>1.65</v>
      </c>
      <c r="E21" s="2">
        <f t="shared" si="1"/>
        <v>11.0055</v>
      </c>
      <c r="F21" s="2">
        <v>53</v>
      </c>
      <c r="G21" s="1">
        <v>1.6</v>
      </c>
      <c r="H21" s="1">
        <v>1.5</v>
      </c>
      <c r="I21" s="2">
        <f t="shared" si="2"/>
        <v>1.55</v>
      </c>
      <c r="J21" s="2">
        <f t="shared" si="3"/>
        <v>10.3385</v>
      </c>
    </row>
    <row r="22" spans="1:10">
      <c r="A22" s="2">
        <v>13</v>
      </c>
      <c r="B22" s="1">
        <v>2</v>
      </c>
      <c r="C22" s="1">
        <v>1</v>
      </c>
      <c r="D22" s="2">
        <f t="shared" si="0"/>
        <v>1.5</v>
      </c>
      <c r="E22" s="2">
        <f t="shared" si="1"/>
        <v>10.004999999999999</v>
      </c>
      <c r="F22" s="2">
        <v>54</v>
      </c>
      <c r="G22" s="1">
        <v>1.9</v>
      </c>
      <c r="H22" s="1">
        <v>1.7</v>
      </c>
      <c r="I22" s="2">
        <f t="shared" si="2"/>
        <v>1.7999999999999998</v>
      </c>
      <c r="J22" s="2">
        <f t="shared" si="3"/>
        <v>12.005999999999998</v>
      </c>
    </row>
    <row r="23" spans="1:10">
      <c r="A23" s="2">
        <v>14</v>
      </c>
      <c r="B23" s="1">
        <v>1.8</v>
      </c>
      <c r="C23" s="1">
        <v>1.8</v>
      </c>
      <c r="D23" s="2">
        <f t="shared" si="0"/>
        <v>1.8</v>
      </c>
      <c r="E23" s="2">
        <f t="shared" si="1"/>
        <v>12.006</v>
      </c>
      <c r="F23" s="2">
        <v>55</v>
      </c>
      <c r="G23" s="1">
        <v>1.8</v>
      </c>
      <c r="H23" s="1">
        <v>1.8</v>
      </c>
      <c r="I23" s="2">
        <f t="shared" si="2"/>
        <v>1.8</v>
      </c>
      <c r="J23" s="2">
        <f t="shared" si="3"/>
        <v>12.006</v>
      </c>
    </row>
    <row r="24" spans="1:10">
      <c r="A24" s="2">
        <v>15</v>
      </c>
      <c r="B24" s="1">
        <v>2</v>
      </c>
      <c r="C24" s="1">
        <v>18</v>
      </c>
      <c r="D24" s="2">
        <f t="shared" si="0"/>
        <v>10</v>
      </c>
      <c r="E24" s="2">
        <f t="shared" si="1"/>
        <v>66.7</v>
      </c>
      <c r="F24" s="2">
        <v>56</v>
      </c>
      <c r="G24" s="1">
        <v>1.9</v>
      </c>
      <c r="H24" s="1">
        <v>1.6</v>
      </c>
      <c r="I24" s="2">
        <f t="shared" si="2"/>
        <v>1.75</v>
      </c>
      <c r="J24" s="2">
        <f t="shared" si="3"/>
        <v>11.672499999999999</v>
      </c>
    </row>
    <row r="25" spans="1:10">
      <c r="A25" s="2">
        <v>16</v>
      </c>
      <c r="B25" s="1">
        <v>1.8</v>
      </c>
      <c r="C25" s="1">
        <v>1.8</v>
      </c>
      <c r="D25" s="2">
        <f t="shared" si="0"/>
        <v>1.8</v>
      </c>
      <c r="E25" s="2">
        <f t="shared" si="1"/>
        <v>12.006</v>
      </c>
      <c r="F25" s="2">
        <v>57</v>
      </c>
      <c r="G25" s="1">
        <v>1.5</v>
      </c>
      <c r="H25" s="1">
        <v>1.4</v>
      </c>
      <c r="I25" s="2">
        <f t="shared" si="2"/>
        <v>1.45</v>
      </c>
      <c r="J25" s="2">
        <f t="shared" si="3"/>
        <v>9.6715</v>
      </c>
    </row>
    <row r="26" spans="1:10">
      <c r="A26" s="2">
        <v>17</v>
      </c>
      <c r="B26" s="1">
        <v>1.7</v>
      </c>
      <c r="C26" s="1">
        <v>1.7</v>
      </c>
      <c r="D26" s="2">
        <f t="shared" si="0"/>
        <v>1.7</v>
      </c>
      <c r="E26" s="2">
        <f t="shared" si="1"/>
        <v>11.339</v>
      </c>
      <c r="F26" s="2">
        <v>58</v>
      </c>
      <c r="G26" s="1">
        <v>1.7</v>
      </c>
      <c r="H26" s="1">
        <v>1.7</v>
      </c>
      <c r="I26" s="2">
        <f t="shared" si="2"/>
        <v>1.7</v>
      </c>
      <c r="J26" s="2">
        <f t="shared" si="3"/>
        <v>11.339</v>
      </c>
    </row>
    <row r="27" spans="1:10">
      <c r="A27" s="2">
        <v>18</v>
      </c>
      <c r="B27" s="1">
        <v>1.8</v>
      </c>
      <c r="C27" s="1">
        <v>1.8</v>
      </c>
      <c r="D27" s="2">
        <f t="shared" si="0"/>
        <v>1.8</v>
      </c>
      <c r="E27" s="2">
        <f t="shared" si="1"/>
        <v>12.006</v>
      </c>
      <c r="F27" s="2">
        <v>59</v>
      </c>
      <c r="G27" s="1">
        <v>1.7</v>
      </c>
      <c r="H27" s="1">
        <v>1.7</v>
      </c>
      <c r="I27" s="2">
        <f t="shared" si="2"/>
        <v>1.7</v>
      </c>
      <c r="J27" s="2">
        <f t="shared" si="3"/>
        <v>11.339</v>
      </c>
    </row>
    <row r="28" spans="1:10">
      <c r="A28" s="2">
        <v>19</v>
      </c>
      <c r="B28" s="1">
        <v>1.8</v>
      </c>
      <c r="C28" s="1">
        <v>1.5</v>
      </c>
      <c r="D28" s="2">
        <f t="shared" si="0"/>
        <v>1.65</v>
      </c>
      <c r="E28" s="2">
        <f t="shared" si="1"/>
        <v>11.0055</v>
      </c>
      <c r="F28" s="2">
        <v>60</v>
      </c>
      <c r="G28" s="1">
        <v>1.4</v>
      </c>
      <c r="H28" s="1">
        <v>1.4</v>
      </c>
      <c r="I28" s="2">
        <f t="shared" si="2"/>
        <v>1.4</v>
      </c>
      <c r="J28" s="2">
        <f t="shared" si="3"/>
        <v>9.3379999999999992</v>
      </c>
    </row>
    <row r="29" spans="1:10">
      <c r="A29" s="2">
        <v>20</v>
      </c>
      <c r="B29" s="1">
        <v>1.8</v>
      </c>
      <c r="C29" s="1">
        <v>1.8</v>
      </c>
      <c r="D29" s="2">
        <f t="shared" si="0"/>
        <v>1.8</v>
      </c>
      <c r="E29" s="2">
        <f t="shared" si="1"/>
        <v>12.006</v>
      </c>
      <c r="F29" s="2">
        <v>61</v>
      </c>
      <c r="G29" s="1">
        <v>1.6</v>
      </c>
      <c r="H29" s="1">
        <v>1.5</v>
      </c>
      <c r="I29" s="2">
        <f t="shared" si="2"/>
        <v>1.55</v>
      </c>
      <c r="J29" s="2">
        <f t="shared" si="3"/>
        <v>10.3385</v>
      </c>
    </row>
    <row r="30" spans="1:10">
      <c r="A30" s="2">
        <v>21</v>
      </c>
      <c r="B30" s="1">
        <v>1.6</v>
      </c>
      <c r="C30" s="1">
        <v>1.4</v>
      </c>
      <c r="D30" s="2">
        <f t="shared" si="0"/>
        <v>1.5</v>
      </c>
      <c r="E30" s="2">
        <f t="shared" si="1"/>
        <v>10.004999999999999</v>
      </c>
      <c r="F30" s="2">
        <v>62</v>
      </c>
      <c r="G30" s="1">
        <v>1.9</v>
      </c>
      <c r="H30" s="1">
        <v>1.9</v>
      </c>
      <c r="I30" s="2">
        <f t="shared" si="2"/>
        <v>1.9</v>
      </c>
      <c r="J30" s="2">
        <f t="shared" si="3"/>
        <v>12.673</v>
      </c>
    </row>
    <row r="31" spans="1:10">
      <c r="A31" s="2">
        <v>22</v>
      </c>
      <c r="B31" s="1">
        <v>2</v>
      </c>
      <c r="C31" s="1">
        <v>2</v>
      </c>
      <c r="D31" s="2">
        <f t="shared" si="0"/>
        <v>2</v>
      </c>
      <c r="E31" s="2">
        <f t="shared" si="1"/>
        <v>13.34</v>
      </c>
      <c r="F31" s="2">
        <v>63</v>
      </c>
      <c r="G31" s="1">
        <v>1.8</v>
      </c>
      <c r="H31" s="1">
        <v>1.7</v>
      </c>
      <c r="I31" s="2">
        <f t="shared" si="2"/>
        <v>1.75</v>
      </c>
      <c r="J31" s="2">
        <f t="shared" si="3"/>
        <v>11.672499999999999</v>
      </c>
    </row>
    <row r="32" spans="1:10">
      <c r="A32" s="2">
        <v>23</v>
      </c>
      <c r="B32" s="1">
        <v>1.6</v>
      </c>
      <c r="C32" s="1">
        <v>1.6</v>
      </c>
      <c r="D32" s="2">
        <f t="shared" si="0"/>
        <v>1.6</v>
      </c>
      <c r="E32" s="2">
        <f t="shared" si="1"/>
        <v>10.672000000000001</v>
      </c>
      <c r="F32" s="2">
        <v>64</v>
      </c>
      <c r="G32" s="1">
        <v>1.9</v>
      </c>
      <c r="H32" s="1">
        <v>1.9</v>
      </c>
      <c r="I32" s="2">
        <f t="shared" si="2"/>
        <v>1.9</v>
      </c>
      <c r="J32" s="2">
        <f t="shared" si="3"/>
        <v>12.673</v>
      </c>
    </row>
    <row r="33" spans="1:10">
      <c r="A33" s="2">
        <v>24</v>
      </c>
      <c r="B33" s="1">
        <v>1.8</v>
      </c>
      <c r="C33" s="1">
        <v>1.8</v>
      </c>
      <c r="D33" s="2">
        <f t="shared" si="0"/>
        <v>1.8</v>
      </c>
      <c r="E33" s="2">
        <f t="shared" si="1"/>
        <v>12.006</v>
      </c>
      <c r="F33" s="2">
        <v>65</v>
      </c>
      <c r="G33" s="1">
        <v>1.6</v>
      </c>
      <c r="H33" s="1">
        <v>1.5</v>
      </c>
      <c r="I33" s="2">
        <f t="shared" si="2"/>
        <v>1.55</v>
      </c>
      <c r="J33" s="2">
        <f t="shared" si="3"/>
        <v>10.3385</v>
      </c>
    </row>
    <row r="34" spans="1:10">
      <c r="A34" s="2">
        <v>25</v>
      </c>
      <c r="B34" s="1">
        <v>1.9</v>
      </c>
      <c r="C34" s="1">
        <v>1.9</v>
      </c>
      <c r="D34" s="2">
        <f t="shared" si="0"/>
        <v>1.9</v>
      </c>
      <c r="E34" s="2">
        <f t="shared" si="1"/>
        <v>12.673</v>
      </c>
      <c r="F34" s="2">
        <v>66</v>
      </c>
      <c r="G34" s="1">
        <v>2</v>
      </c>
      <c r="H34" s="1">
        <v>2</v>
      </c>
      <c r="I34" s="2">
        <f t="shared" si="2"/>
        <v>2</v>
      </c>
      <c r="J34" s="2">
        <f t="shared" si="3"/>
        <v>13.34</v>
      </c>
    </row>
    <row r="35" spans="1:10">
      <c r="A35" s="2">
        <v>26</v>
      </c>
      <c r="B35" s="1">
        <v>1.3</v>
      </c>
      <c r="C35" s="1">
        <v>1.3</v>
      </c>
      <c r="D35" s="2">
        <f t="shared" si="0"/>
        <v>1.3</v>
      </c>
      <c r="E35" s="2">
        <f t="shared" si="1"/>
        <v>8.6709999999999994</v>
      </c>
      <c r="F35" s="2">
        <v>67</v>
      </c>
      <c r="G35" s="1">
        <v>2.1</v>
      </c>
      <c r="H35" s="1">
        <v>1.9</v>
      </c>
      <c r="I35" s="2">
        <f t="shared" si="2"/>
        <v>2</v>
      </c>
      <c r="J35" s="2">
        <f t="shared" si="3"/>
        <v>13.34</v>
      </c>
    </row>
    <row r="36" spans="1:10">
      <c r="A36" s="2">
        <v>27</v>
      </c>
      <c r="B36" s="1">
        <v>2.5</v>
      </c>
      <c r="C36" s="1">
        <v>2</v>
      </c>
      <c r="D36" s="2">
        <f t="shared" si="0"/>
        <v>2.25</v>
      </c>
      <c r="E36" s="2">
        <f t="shared" si="1"/>
        <v>15.0075</v>
      </c>
      <c r="F36" s="2">
        <v>68</v>
      </c>
      <c r="G36" s="1">
        <v>1.6</v>
      </c>
      <c r="H36" s="1">
        <v>1.6</v>
      </c>
      <c r="I36" s="2">
        <f t="shared" si="2"/>
        <v>1.6</v>
      </c>
      <c r="J36" s="2">
        <f t="shared" si="3"/>
        <v>10.672000000000001</v>
      </c>
    </row>
    <row r="37" spans="1:10">
      <c r="A37" s="2">
        <v>28</v>
      </c>
      <c r="B37" s="1">
        <v>2</v>
      </c>
      <c r="C37" s="1">
        <v>1.9</v>
      </c>
      <c r="D37" s="2">
        <f t="shared" si="0"/>
        <v>1.95</v>
      </c>
      <c r="E37" s="2">
        <f t="shared" si="1"/>
        <v>13.006499999999999</v>
      </c>
      <c r="F37" s="2">
        <v>69</v>
      </c>
      <c r="G37" s="1">
        <v>1.7</v>
      </c>
      <c r="H37" s="1">
        <v>1.7</v>
      </c>
      <c r="I37" s="2">
        <f t="shared" si="2"/>
        <v>1.7</v>
      </c>
      <c r="J37" s="2">
        <f t="shared" si="3"/>
        <v>11.339</v>
      </c>
    </row>
    <row r="38" spans="1:10">
      <c r="A38" s="2">
        <v>29</v>
      </c>
      <c r="B38" s="1">
        <v>1.5</v>
      </c>
      <c r="C38" s="1">
        <v>1.3</v>
      </c>
      <c r="D38" s="2">
        <f t="shared" si="0"/>
        <v>1.4</v>
      </c>
      <c r="E38" s="2">
        <f t="shared" si="1"/>
        <v>9.3379999999999992</v>
      </c>
      <c r="F38" s="2">
        <v>70</v>
      </c>
      <c r="G38" s="1">
        <v>1.6</v>
      </c>
      <c r="H38" s="1">
        <v>1.5</v>
      </c>
      <c r="I38" s="2">
        <f t="shared" si="2"/>
        <v>1.55</v>
      </c>
      <c r="J38" s="2">
        <f t="shared" si="3"/>
        <v>10.3385</v>
      </c>
    </row>
    <row r="39" spans="1:10">
      <c r="A39" s="2">
        <v>30</v>
      </c>
      <c r="B39" s="1">
        <v>1.6</v>
      </c>
      <c r="C39" s="1">
        <v>1.5</v>
      </c>
      <c r="D39" s="2">
        <f t="shared" si="0"/>
        <v>1.55</v>
      </c>
      <c r="E39" s="2">
        <f t="shared" si="1"/>
        <v>10.3385</v>
      </c>
      <c r="F39" s="2">
        <v>71</v>
      </c>
      <c r="G39" s="1">
        <v>1.7</v>
      </c>
      <c r="H39" s="1">
        <v>1.7</v>
      </c>
      <c r="I39" s="2">
        <f t="shared" si="2"/>
        <v>1.7</v>
      </c>
      <c r="J39" s="2">
        <f t="shared" si="3"/>
        <v>11.339</v>
      </c>
    </row>
    <row r="40" spans="1:10">
      <c r="A40" s="2">
        <v>31</v>
      </c>
      <c r="B40" s="1">
        <v>1.8</v>
      </c>
      <c r="C40" s="1">
        <v>1.8</v>
      </c>
      <c r="D40" s="2">
        <f t="shared" si="0"/>
        <v>1.8</v>
      </c>
      <c r="E40" s="2">
        <f t="shared" si="1"/>
        <v>12.006</v>
      </c>
      <c r="F40" s="2">
        <v>72</v>
      </c>
      <c r="G40" s="1">
        <v>2</v>
      </c>
      <c r="H40" s="1">
        <v>1.8</v>
      </c>
      <c r="I40" s="2">
        <f t="shared" si="2"/>
        <v>1.9</v>
      </c>
      <c r="J40" s="2">
        <f t="shared" si="3"/>
        <v>12.673</v>
      </c>
    </row>
    <row r="41" spans="1:10">
      <c r="A41" s="2">
        <v>32</v>
      </c>
      <c r="B41" s="1">
        <v>2</v>
      </c>
      <c r="C41" s="1">
        <v>1.8</v>
      </c>
      <c r="D41" s="2">
        <f t="shared" si="0"/>
        <v>1.9</v>
      </c>
      <c r="E41" s="2">
        <f t="shared" si="1"/>
        <v>12.673</v>
      </c>
      <c r="F41" s="2">
        <v>73</v>
      </c>
      <c r="G41" s="1">
        <v>1.7</v>
      </c>
      <c r="H41" s="1">
        <v>1.5</v>
      </c>
      <c r="I41" s="2">
        <f t="shared" si="2"/>
        <v>1.6</v>
      </c>
      <c r="J41" s="2">
        <f t="shared" si="3"/>
        <v>10.672000000000001</v>
      </c>
    </row>
    <row r="42" spans="1:10">
      <c r="A42" s="2">
        <v>33</v>
      </c>
      <c r="B42" s="1">
        <v>1.9</v>
      </c>
      <c r="C42" s="1">
        <v>1.8</v>
      </c>
      <c r="D42" s="2">
        <f t="shared" si="0"/>
        <v>1.85</v>
      </c>
      <c r="E42" s="2">
        <f t="shared" si="1"/>
        <v>12.339500000000001</v>
      </c>
      <c r="F42" s="2">
        <v>74</v>
      </c>
      <c r="G42" s="1">
        <v>1.8</v>
      </c>
      <c r="H42" s="1">
        <v>1.6</v>
      </c>
      <c r="I42" s="2">
        <f t="shared" si="2"/>
        <v>1.7000000000000002</v>
      </c>
      <c r="J42" s="2">
        <f t="shared" si="3"/>
        <v>11.339</v>
      </c>
    </row>
    <row r="43" spans="1:10">
      <c r="A43" s="2">
        <v>34</v>
      </c>
      <c r="B43" s="1">
        <v>1.9</v>
      </c>
      <c r="C43" s="1">
        <v>1.9</v>
      </c>
      <c r="D43" s="2">
        <f t="shared" si="0"/>
        <v>1.9</v>
      </c>
      <c r="E43" s="2">
        <f t="shared" si="1"/>
        <v>12.673</v>
      </c>
      <c r="F43" s="2">
        <v>75</v>
      </c>
      <c r="G43" s="1">
        <v>2</v>
      </c>
      <c r="H43" s="1">
        <v>1.5</v>
      </c>
      <c r="I43" s="2">
        <f t="shared" si="2"/>
        <v>1.75</v>
      </c>
      <c r="J43" s="2">
        <f t="shared" si="3"/>
        <v>11.672499999999999</v>
      </c>
    </row>
    <row r="44" spans="1:10">
      <c r="A44" s="2">
        <v>35</v>
      </c>
      <c r="B44" s="1">
        <v>2</v>
      </c>
      <c r="C44" s="1">
        <v>2</v>
      </c>
      <c r="D44" s="2">
        <f t="shared" si="0"/>
        <v>2</v>
      </c>
      <c r="E44" s="2">
        <f t="shared" si="1"/>
        <v>13.34</v>
      </c>
      <c r="F44" s="11">
        <v>76</v>
      </c>
      <c r="G44" s="12">
        <v>1.8</v>
      </c>
      <c r="H44" s="12">
        <v>1.8</v>
      </c>
      <c r="I44" s="2">
        <f t="shared" si="2"/>
        <v>1.8</v>
      </c>
      <c r="J44" s="2">
        <f t="shared" si="3"/>
        <v>12.006</v>
      </c>
    </row>
    <row r="45" spans="1:10">
      <c r="A45" s="2">
        <v>36</v>
      </c>
      <c r="B45" s="1">
        <v>1.7</v>
      </c>
      <c r="C45" s="1">
        <v>1.6</v>
      </c>
      <c r="D45" s="2">
        <f t="shared" si="0"/>
        <v>1.65</v>
      </c>
      <c r="E45" s="2">
        <f t="shared" si="1"/>
        <v>11.0055</v>
      </c>
      <c r="F45" s="2">
        <v>77</v>
      </c>
      <c r="G45" s="1">
        <v>2</v>
      </c>
      <c r="H45" s="1">
        <v>1.8</v>
      </c>
      <c r="I45" s="2">
        <f t="shared" si="2"/>
        <v>1.9</v>
      </c>
      <c r="J45" s="2">
        <f t="shared" si="3"/>
        <v>12.673</v>
      </c>
    </row>
    <row r="46" spans="1:10">
      <c r="A46" s="2">
        <v>37</v>
      </c>
      <c r="B46" s="1">
        <v>1.9</v>
      </c>
      <c r="C46" s="1">
        <v>1.8</v>
      </c>
      <c r="D46" s="2">
        <f t="shared" si="0"/>
        <v>1.85</v>
      </c>
      <c r="E46" s="2">
        <f t="shared" si="1"/>
        <v>12.339500000000001</v>
      </c>
      <c r="F46" s="2">
        <v>78</v>
      </c>
      <c r="G46" s="1">
        <v>1.6</v>
      </c>
      <c r="H46" s="1">
        <v>1.6</v>
      </c>
      <c r="I46" s="2">
        <f t="shared" si="2"/>
        <v>1.6</v>
      </c>
      <c r="J46" s="2">
        <f t="shared" si="3"/>
        <v>10.672000000000001</v>
      </c>
    </row>
    <row r="47" spans="1:10">
      <c r="A47" s="2">
        <v>38</v>
      </c>
      <c r="B47" s="1">
        <v>1.8</v>
      </c>
      <c r="C47" s="1">
        <v>1.6</v>
      </c>
      <c r="D47" s="2">
        <f t="shared" si="0"/>
        <v>1.7000000000000002</v>
      </c>
      <c r="E47" s="2">
        <f t="shared" si="1"/>
        <v>11.339</v>
      </c>
      <c r="F47" s="2">
        <v>79</v>
      </c>
      <c r="G47" s="1">
        <v>1.8</v>
      </c>
      <c r="H47" s="1">
        <v>1.7</v>
      </c>
      <c r="I47" s="2">
        <f t="shared" si="2"/>
        <v>1.75</v>
      </c>
      <c r="J47" s="2">
        <f t="shared" si="3"/>
        <v>11.672499999999999</v>
      </c>
    </row>
    <row r="48" spans="1:10">
      <c r="A48" s="2">
        <v>39</v>
      </c>
      <c r="B48" s="1">
        <v>1.9</v>
      </c>
      <c r="C48" s="1">
        <v>1.8</v>
      </c>
      <c r="D48" s="2">
        <f t="shared" si="0"/>
        <v>1.85</v>
      </c>
      <c r="E48" s="2">
        <f t="shared" si="1"/>
        <v>12.339500000000001</v>
      </c>
      <c r="F48" s="2">
        <v>80</v>
      </c>
      <c r="G48" s="1">
        <v>2.1</v>
      </c>
      <c r="H48" s="1">
        <v>2</v>
      </c>
      <c r="I48" s="2">
        <f t="shared" si="2"/>
        <v>2.0499999999999998</v>
      </c>
      <c r="J48" s="2">
        <f t="shared" si="3"/>
        <v>13.673499999999999</v>
      </c>
    </row>
    <row r="49" spans="1:10">
      <c r="A49" s="2">
        <v>40</v>
      </c>
      <c r="B49" s="1">
        <v>1.7</v>
      </c>
      <c r="C49" s="1">
        <v>1.4</v>
      </c>
      <c r="D49" s="2">
        <f t="shared" si="0"/>
        <v>1.5499999999999998</v>
      </c>
      <c r="E49" s="2">
        <f t="shared" si="1"/>
        <v>10.338499999999998</v>
      </c>
      <c r="F49" s="2">
        <v>81</v>
      </c>
      <c r="G49" s="1">
        <v>1.6</v>
      </c>
      <c r="H49" s="1">
        <v>1.4</v>
      </c>
      <c r="I49" s="2">
        <f t="shared" si="2"/>
        <v>1.5</v>
      </c>
      <c r="J49" s="2">
        <f t="shared" si="3"/>
        <v>10.004999999999999</v>
      </c>
    </row>
    <row r="50" spans="1:10">
      <c r="A50" s="2">
        <v>41</v>
      </c>
      <c r="B50" s="1">
        <v>1.3</v>
      </c>
      <c r="C50" s="1">
        <v>1.3</v>
      </c>
      <c r="D50" s="2">
        <f t="shared" si="0"/>
        <v>1.3</v>
      </c>
      <c r="E50" s="2">
        <f t="shared" si="1"/>
        <v>8.6709999999999994</v>
      </c>
      <c r="F50" s="2">
        <v>82</v>
      </c>
      <c r="G50" s="1">
        <v>1.4</v>
      </c>
      <c r="H50" s="1">
        <v>1.4</v>
      </c>
      <c r="I50" s="2">
        <f t="shared" si="2"/>
        <v>1.4</v>
      </c>
      <c r="J50" s="2">
        <f t="shared" si="3"/>
        <v>9.3379999999999992</v>
      </c>
    </row>
    <row r="51" spans="1:10">
      <c r="A51" s="1">
        <v>83</v>
      </c>
      <c r="B51" s="1">
        <v>1.5</v>
      </c>
      <c r="C51" s="1">
        <v>1.4</v>
      </c>
      <c r="D51" s="2">
        <f t="shared" si="0"/>
        <v>1.45</v>
      </c>
      <c r="E51" s="2">
        <f t="shared" si="1"/>
        <v>9.6715</v>
      </c>
      <c r="F51" s="1">
        <v>135</v>
      </c>
      <c r="G51" s="1">
        <v>1.4</v>
      </c>
      <c r="H51" s="1">
        <v>1.4</v>
      </c>
      <c r="I51" s="2">
        <f t="shared" si="2"/>
        <v>1.4</v>
      </c>
      <c r="J51" s="2">
        <f t="shared" si="3"/>
        <v>9.3379999999999992</v>
      </c>
    </row>
    <row r="52" spans="1:10">
      <c r="A52" s="1">
        <v>84</v>
      </c>
      <c r="B52" s="1">
        <v>1.6</v>
      </c>
      <c r="C52" s="1">
        <v>1.6</v>
      </c>
      <c r="D52" s="2">
        <f t="shared" si="0"/>
        <v>1.6</v>
      </c>
      <c r="E52" s="2">
        <f t="shared" si="1"/>
        <v>10.672000000000001</v>
      </c>
      <c r="F52" s="1">
        <v>136</v>
      </c>
      <c r="G52" s="1">
        <v>1.7</v>
      </c>
      <c r="H52" s="1">
        <v>1.6</v>
      </c>
      <c r="I52" s="2">
        <f t="shared" si="2"/>
        <v>1.65</v>
      </c>
      <c r="J52" s="2">
        <f t="shared" si="3"/>
        <v>11.0055</v>
      </c>
    </row>
    <row r="53" spans="1:10">
      <c r="A53" s="1">
        <v>85</v>
      </c>
      <c r="B53" s="1">
        <v>1.9</v>
      </c>
      <c r="C53" s="1">
        <v>1.9</v>
      </c>
      <c r="D53" s="2">
        <f t="shared" si="0"/>
        <v>1.9</v>
      </c>
      <c r="E53" s="2">
        <f t="shared" si="1"/>
        <v>12.673</v>
      </c>
      <c r="F53" s="1">
        <v>137</v>
      </c>
      <c r="G53" s="1">
        <v>1.7</v>
      </c>
      <c r="H53" s="1">
        <v>1.7</v>
      </c>
      <c r="I53" s="2">
        <f t="shared" si="2"/>
        <v>1.7</v>
      </c>
      <c r="J53" s="2">
        <f t="shared" si="3"/>
        <v>11.339</v>
      </c>
    </row>
    <row r="54" spans="1:10">
      <c r="A54" s="1">
        <v>86</v>
      </c>
      <c r="B54" s="1">
        <v>1.6</v>
      </c>
      <c r="C54" s="1">
        <v>1.6</v>
      </c>
      <c r="D54" s="2">
        <f t="shared" si="0"/>
        <v>1.6</v>
      </c>
      <c r="E54" s="2">
        <f t="shared" si="1"/>
        <v>10.672000000000001</v>
      </c>
      <c r="F54" s="1">
        <v>138</v>
      </c>
      <c r="G54" s="1">
        <v>1.9</v>
      </c>
      <c r="H54" s="1">
        <v>1.8</v>
      </c>
      <c r="I54" s="2">
        <f t="shared" si="2"/>
        <v>1.85</v>
      </c>
      <c r="J54" s="2">
        <f t="shared" si="3"/>
        <v>12.339500000000001</v>
      </c>
    </row>
    <row r="55" spans="1:10">
      <c r="A55" s="1">
        <v>87</v>
      </c>
      <c r="B55" s="1">
        <v>1.9</v>
      </c>
      <c r="C55" s="1">
        <v>1.9</v>
      </c>
      <c r="D55" s="2">
        <f t="shared" si="0"/>
        <v>1.9</v>
      </c>
      <c r="E55" s="2">
        <f t="shared" si="1"/>
        <v>12.673</v>
      </c>
      <c r="F55" s="1">
        <v>139</v>
      </c>
      <c r="G55" s="1">
        <v>2</v>
      </c>
      <c r="H55" s="1">
        <v>2</v>
      </c>
      <c r="I55" s="2">
        <f t="shared" si="2"/>
        <v>2</v>
      </c>
      <c r="J55" s="2">
        <f t="shared" si="3"/>
        <v>13.34</v>
      </c>
    </row>
    <row r="56" spans="1:10">
      <c r="A56" s="1">
        <v>88</v>
      </c>
      <c r="B56" s="1">
        <v>2</v>
      </c>
      <c r="C56" s="1">
        <v>2</v>
      </c>
      <c r="D56" s="2">
        <f t="shared" si="0"/>
        <v>2</v>
      </c>
      <c r="E56" s="2">
        <f t="shared" si="1"/>
        <v>13.34</v>
      </c>
      <c r="F56" s="1">
        <v>140</v>
      </c>
      <c r="G56" s="1">
        <v>1.9</v>
      </c>
      <c r="H56" s="1">
        <v>1.9</v>
      </c>
      <c r="I56" s="2">
        <f t="shared" si="2"/>
        <v>1.9</v>
      </c>
      <c r="J56" s="2">
        <f t="shared" si="3"/>
        <v>12.673</v>
      </c>
    </row>
    <row r="57" spans="1:10">
      <c r="A57" s="1">
        <v>89</v>
      </c>
      <c r="B57" s="1">
        <v>1.7</v>
      </c>
      <c r="C57" s="1">
        <v>1.5</v>
      </c>
      <c r="D57" s="2">
        <f t="shared" si="0"/>
        <v>1.6</v>
      </c>
      <c r="E57" s="2">
        <f t="shared" si="1"/>
        <v>10.672000000000001</v>
      </c>
      <c r="F57" s="1">
        <v>141</v>
      </c>
      <c r="G57" s="1">
        <v>1.3</v>
      </c>
      <c r="H57" s="1">
        <v>1.3</v>
      </c>
      <c r="I57" s="2">
        <f t="shared" si="2"/>
        <v>1.3</v>
      </c>
      <c r="J57" s="2">
        <f t="shared" si="3"/>
        <v>8.6709999999999994</v>
      </c>
    </row>
    <row r="58" spans="1:10">
      <c r="A58" s="1">
        <v>90</v>
      </c>
      <c r="B58" s="1">
        <v>1.9</v>
      </c>
      <c r="C58" s="1">
        <v>1.6</v>
      </c>
      <c r="D58" s="2">
        <f t="shared" si="0"/>
        <v>1.75</v>
      </c>
      <c r="E58" s="2">
        <f t="shared" si="1"/>
        <v>11.672499999999999</v>
      </c>
      <c r="F58" s="1">
        <v>142</v>
      </c>
      <c r="G58" s="1">
        <v>1.5</v>
      </c>
      <c r="H58" s="1">
        <v>1.5</v>
      </c>
      <c r="I58" s="2">
        <f t="shared" si="2"/>
        <v>1.5</v>
      </c>
      <c r="J58" s="2">
        <f t="shared" si="3"/>
        <v>10.004999999999999</v>
      </c>
    </row>
    <row r="59" spans="1:10">
      <c r="A59" s="1">
        <v>91</v>
      </c>
      <c r="B59" s="1">
        <v>1.4</v>
      </c>
      <c r="C59" s="1">
        <v>1.4</v>
      </c>
      <c r="D59" s="2">
        <f t="shared" si="0"/>
        <v>1.4</v>
      </c>
      <c r="E59" s="2">
        <f t="shared" si="1"/>
        <v>9.3379999999999992</v>
      </c>
      <c r="F59" s="1">
        <v>143</v>
      </c>
      <c r="G59" s="1">
        <v>1.4</v>
      </c>
      <c r="H59" s="1">
        <v>1.4</v>
      </c>
      <c r="I59" s="2">
        <f t="shared" si="2"/>
        <v>1.4</v>
      </c>
      <c r="J59" s="2">
        <f t="shared" si="3"/>
        <v>9.3379999999999992</v>
      </c>
    </row>
    <row r="60" spans="1:10">
      <c r="A60" s="1">
        <v>92</v>
      </c>
      <c r="B60" s="1">
        <v>2</v>
      </c>
      <c r="C60" s="1">
        <v>2</v>
      </c>
      <c r="D60" s="2">
        <f t="shared" si="0"/>
        <v>2</v>
      </c>
      <c r="E60" s="2">
        <f t="shared" si="1"/>
        <v>13.34</v>
      </c>
      <c r="F60" s="1">
        <v>144</v>
      </c>
      <c r="G60" s="1">
        <v>2</v>
      </c>
      <c r="H60" s="1">
        <v>1.8</v>
      </c>
      <c r="I60" s="2">
        <f t="shared" si="2"/>
        <v>1.9</v>
      </c>
      <c r="J60" s="2">
        <f t="shared" si="3"/>
        <v>12.673</v>
      </c>
    </row>
    <row r="61" spans="1:10">
      <c r="A61" s="1">
        <v>93</v>
      </c>
      <c r="B61" s="1">
        <v>1.7</v>
      </c>
      <c r="C61" s="1">
        <v>1.4</v>
      </c>
      <c r="D61" s="2">
        <f t="shared" si="0"/>
        <v>1.5499999999999998</v>
      </c>
      <c r="E61" s="2">
        <f t="shared" si="1"/>
        <v>10.338499999999998</v>
      </c>
      <c r="F61" s="1">
        <v>145</v>
      </c>
      <c r="G61" s="1">
        <v>1.8</v>
      </c>
      <c r="H61" s="1">
        <v>1.7</v>
      </c>
      <c r="I61" s="2">
        <f t="shared" si="2"/>
        <v>1.75</v>
      </c>
      <c r="J61" s="2">
        <f t="shared" si="3"/>
        <v>11.672499999999999</v>
      </c>
    </row>
    <row r="62" spans="1:10">
      <c r="A62" s="1">
        <v>94</v>
      </c>
      <c r="B62" s="1">
        <v>2</v>
      </c>
      <c r="C62" s="1">
        <v>1.9</v>
      </c>
      <c r="D62" s="2">
        <f t="shared" si="0"/>
        <v>1.95</v>
      </c>
      <c r="E62" s="2">
        <f t="shared" si="1"/>
        <v>13.006499999999999</v>
      </c>
      <c r="F62" s="1">
        <v>146</v>
      </c>
      <c r="G62" s="1">
        <v>1.8</v>
      </c>
      <c r="H62" s="1">
        <v>1.8</v>
      </c>
      <c r="I62" s="2">
        <f t="shared" si="2"/>
        <v>1.8</v>
      </c>
      <c r="J62" s="2">
        <f t="shared" si="3"/>
        <v>12.006</v>
      </c>
    </row>
    <row r="63" spans="1:10">
      <c r="A63" s="1">
        <v>95</v>
      </c>
      <c r="B63" s="1">
        <v>1.6</v>
      </c>
      <c r="C63" s="1">
        <v>1.4</v>
      </c>
      <c r="D63" s="2">
        <f t="shared" si="0"/>
        <v>1.5</v>
      </c>
      <c r="E63" s="2">
        <f t="shared" si="1"/>
        <v>10.004999999999999</v>
      </c>
      <c r="F63" s="1">
        <v>147</v>
      </c>
      <c r="G63" s="1">
        <v>2</v>
      </c>
      <c r="H63" s="1">
        <v>1.9</v>
      </c>
      <c r="I63" s="2">
        <f t="shared" si="2"/>
        <v>1.95</v>
      </c>
      <c r="J63" s="2">
        <f t="shared" si="3"/>
        <v>13.006499999999999</v>
      </c>
    </row>
    <row r="64" spans="1:10">
      <c r="A64" s="1">
        <v>96</v>
      </c>
      <c r="B64" s="1">
        <v>2.1</v>
      </c>
      <c r="C64" s="1">
        <v>2</v>
      </c>
      <c r="D64" s="2">
        <f t="shared" si="0"/>
        <v>2.0499999999999998</v>
      </c>
      <c r="E64" s="2">
        <f t="shared" si="1"/>
        <v>13.673499999999999</v>
      </c>
      <c r="F64" s="1">
        <v>148</v>
      </c>
      <c r="G64" s="1">
        <v>2</v>
      </c>
      <c r="H64" s="1">
        <v>1.3</v>
      </c>
      <c r="I64" s="2">
        <f t="shared" si="2"/>
        <v>1.65</v>
      </c>
      <c r="J64" s="2">
        <f t="shared" si="3"/>
        <v>11.0055</v>
      </c>
    </row>
    <row r="65" spans="1:10">
      <c r="A65" s="1">
        <v>97</v>
      </c>
      <c r="B65" s="1">
        <v>1.5</v>
      </c>
      <c r="C65" s="1">
        <v>1.5</v>
      </c>
      <c r="D65" s="2">
        <f t="shared" si="0"/>
        <v>1.5</v>
      </c>
      <c r="E65" s="2">
        <f t="shared" si="1"/>
        <v>10.004999999999999</v>
      </c>
      <c r="F65" s="1">
        <v>149</v>
      </c>
      <c r="G65" s="1">
        <v>1.8</v>
      </c>
      <c r="H65" s="1">
        <v>1.8</v>
      </c>
      <c r="I65" s="2">
        <f t="shared" si="2"/>
        <v>1.8</v>
      </c>
      <c r="J65" s="2">
        <f t="shared" si="3"/>
        <v>12.006</v>
      </c>
    </row>
    <row r="66" spans="1:10">
      <c r="A66" s="1">
        <v>98</v>
      </c>
      <c r="B66" s="1">
        <v>1.9</v>
      </c>
      <c r="C66" s="1">
        <v>1.8</v>
      </c>
      <c r="D66" s="2">
        <f t="shared" si="0"/>
        <v>1.85</v>
      </c>
      <c r="E66" s="2">
        <f t="shared" si="1"/>
        <v>12.339500000000001</v>
      </c>
      <c r="F66" s="1">
        <v>150</v>
      </c>
      <c r="G66" s="1">
        <v>1.7</v>
      </c>
      <c r="H66" s="1">
        <v>1.6</v>
      </c>
      <c r="I66" s="2">
        <f t="shared" si="2"/>
        <v>1.65</v>
      </c>
      <c r="J66" s="2">
        <f t="shared" si="3"/>
        <v>11.0055</v>
      </c>
    </row>
    <row r="67" spans="1:10">
      <c r="A67" s="1">
        <v>99</v>
      </c>
      <c r="B67" s="1">
        <v>1.7</v>
      </c>
      <c r="C67" s="1">
        <v>1.6</v>
      </c>
      <c r="D67" s="2">
        <f t="shared" si="0"/>
        <v>1.65</v>
      </c>
      <c r="E67" s="2">
        <f t="shared" si="1"/>
        <v>11.0055</v>
      </c>
      <c r="F67" s="1">
        <v>151</v>
      </c>
      <c r="G67" s="1">
        <v>1.5</v>
      </c>
      <c r="H67" s="1">
        <v>1.4</v>
      </c>
      <c r="I67" s="2">
        <f t="shared" si="2"/>
        <v>1.45</v>
      </c>
      <c r="J67" s="2">
        <f t="shared" si="3"/>
        <v>9.6715</v>
      </c>
    </row>
    <row r="68" spans="1:10">
      <c r="A68" s="1">
        <v>100</v>
      </c>
      <c r="B68" s="1">
        <v>2</v>
      </c>
      <c r="C68" s="1">
        <v>1.7</v>
      </c>
      <c r="D68" s="2">
        <f t="shared" si="0"/>
        <v>1.85</v>
      </c>
      <c r="E68" s="2">
        <f t="shared" si="1"/>
        <v>12.339500000000001</v>
      </c>
      <c r="F68" s="1">
        <v>152</v>
      </c>
      <c r="G68" s="1">
        <v>1.6</v>
      </c>
      <c r="H68" s="1">
        <v>1.5</v>
      </c>
      <c r="I68" s="2">
        <f t="shared" si="2"/>
        <v>1.55</v>
      </c>
      <c r="J68" s="2">
        <f t="shared" si="3"/>
        <v>10.3385</v>
      </c>
    </row>
    <row r="69" spans="1:10">
      <c r="A69" s="1">
        <v>101</v>
      </c>
      <c r="B69" s="1">
        <v>2</v>
      </c>
      <c r="C69" s="1">
        <v>2</v>
      </c>
      <c r="D69" s="2">
        <f t="shared" si="0"/>
        <v>2</v>
      </c>
      <c r="E69" s="2">
        <f t="shared" si="1"/>
        <v>13.34</v>
      </c>
      <c r="F69" s="1">
        <v>153</v>
      </c>
      <c r="G69" s="1">
        <v>1.7</v>
      </c>
      <c r="H69" s="1">
        <v>1.6</v>
      </c>
      <c r="I69" s="2">
        <f t="shared" si="2"/>
        <v>1.65</v>
      </c>
      <c r="J69" s="2">
        <f t="shared" si="3"/>
        <v>11.0055</v>
      </c>
    </row>
    <row r="70" spans="1:10">
      <c r="A70" s="1">
        <v>102</v>
      </c>
      <c r="B70" s="1">
        <v>1.5</v>
      </c>
      <c r="C70" s="1">
        <v>1.5</v>
      </c>
      <c r="D70" s="2">
        <f t="shared" si="0"/>
        <v>1.5</v>
      </c>
      <c r="E70" s="2">
        <f t="shared" si="1"/>
        <v>10.004999999999999</v>
      </c>
      <c r="F70" s="1">
        <v>154</v>
      </c>
      <c r="G70" s="1">
        <v>1.8</v>
      </c>
      <c r="H70" s="1">
        <v>1.8</v>
      </c>
      <c r="I70" s="2">
        <f t="shared" si="2"/>
        <v>1.8</v>
      </c>
      <c r="J70" s="2">
        <f t="shared" si="3"/>
        <v>12.006</v>
      </c>
    </row>
    <row r="71" spans="1:10">
      <c r="A71" s="1">
        <v>103</v>
      </c>
      <c r="B71" s="1">
        <v>1.5</v>
      </c>
      <c r="C71" s="1">
        <v>1.2</v>
      </c>
      <c r="D71" s="2">
        <f t="shared" si="0"/>
        <v>1.35</v>
      </c>
      <c r="E71" s="2">
        <f t="shared" si="1"/>
        <v>9.0045000000000002</v>
      </c>
      <c r="F71" s="1">
        <v>155</v>
      </c>
      <c r="G71" s="1">
        <v>1.6</v>
      </c>
      <c r="H71" s="1">
        <v>1.6</v>
      </c>
      <c r="I71" s="2">
        <f t="shared" si="2"/>
        <v>1.6</v>
      </c>
      <c r="J71" s="2">
        <f t="shared" si="3"/>
        <v>10.672000000000001</v>
      </c>
    </row>
    <row r="72" spans="1:10">
      <c r="A72" s="1">
        <v>104</v>
      </c>
      <c r="B72" s="1">
        <v>1.8</v>
      </c>
      <c r="C72" s="1">
        <v>1.5</v>
      </c>
      <c r="D72" s="2">
        <f t="shared" si="0"/>
        <v>1.65</v>
      </c>
      <c r="E72" s="2">
        <f t="shared" si="1"/>
        <v>11.0055</v>
      </c>
      <c r="F72" s="1">
        <v>156</v>
      </c>
      <c r="G72" s="1">
        <v>2</v>
      </c>
      <c r="H72" s="1">
        <v>1.9</v>
      </c>
      <c r="I72" s="2">
        <f t="shared" si="2"/>
        <v>1.95</v>
      </c>
      <c r="J72" s="2">
        <f t="shared" si="3"/>
        <v>13.006499999999999</v>
      </c>
    </row>
    <row r="73" spans="1:10">
      <c r="A73" s="1">
        <v>105</v>
      </c>
      <c r="B73" s="1">
        <v>2.4</v>
      </c>
      <c r="C73" s="1">
        <v>2.2999999999999998</v>
      </c>
      <c r="D73" s="2">
        <f t="shared" si="0"/>
        <v>2.3499999999999996</v>
      </c>
      <c r="E73" s="2">
        <f t="shared" si="1"/>
        <v>15.674499999999998</v>
      </c>
      <c r="F73" s="1">
        <v>157</v>
      </c>
      <c r="G73" s="1">
        <v>1.8</v>
      </c>
      <c r="H73" s="1">
        <v>1.8</v>
      </c>
      <c r="I73" s="2">
        <f t="shared" si="2"/>
        <v>1.8</v>
      </c>
      <c r="J73" s="2">
        <f t="shared" si="3"/>
        <v>12.006</v>
      </c>
    </row>
    <row r="74" spans="1:10">
      <c r="A74" s="1">
        <v>106</v>
      </c>
      <c r="B74" s="1">
        <v>1.9</v>
      </c>
      <c r="C74" s="1">
        <v>1.3</v>
      </c>
      <c r="D74" s="2">
        <f t="shared" si="0"/>
        <v>1.6</v>
      </c>
      <c r="E74" s="2">
        <f t="shared" si="1"/>
        <v>10.672000000000001</v>
      </c>
      <c r="F74" s="1">
        <v>158</v>
      </c>
      <c r="G74" s="1">
        <v>1.8</v>
      </c>
      <c r="H74" s="1">
        <v>1.7</v>
      </c>
      <c r="I74" s="2">
        <f t="shared" si="2"/>
        <v>1.75</v>
      </c>
      <c r="J74" s="2">
        <f t="shared" si="3"/>
        <v>11.672499999999999</v>
      </c>
    </row>
    <row r="75" spans="1:10">
      <c r="A75" s="1">
        <v>107</v>
      </c>
      <c r="B75" s="1">
        <v>1.9</v>
      </c>
      <c r="C75" s="1">
        <v>1.9</v>
      </c>
      <c r="D75" s="2">
        <f t="shared" ref="D75:D109" si="4">(B75+C75)/2</f>
        <v>1.9</v>
      </c>
      <c r="E75" s="2">
        <f t="shared" ref="E75:E109" si="5">D75*6.67</f>
        <v>12.673</v>
      </c>
      <c r="F75" s="1">
        <v>159</v>
      </c>
      <c r="G75" s="1">
        <v>2</v>
      </c>
      <c r="H75" s="1">
        <v>2</v>
      </c>
      <c r="I75" s="2">
        <f t="shared" ref="I75:I109" si="6">(G75+H75)/2</f>
        <v>2</v>
      </c>
      <c r="J75" s="2">
        <f t="shared" ref="J75:J109" si="7">I75*6.67</f>
        <v>13.34</v>
      </c>
    </row>
    <row r="76" spans="1:10">
      <c r="A76" s="1">
        <v>108</v>
      </c>
      <c r="B76" s="1">
        <v>1.8</v>
      </c>
      <c r="C76" s="1">
        <v>1.7</v>
      </c>
      <c r="D76" s="2">
        <f t="shared" si="4"/>
        <v>1.75</v>
      </c>
      <c r="E76" s="2">
        <f t="shared" si="5"/>
        <v>11.672499999999999</v>
      </c>
      <c r="F76" s="1">
        <v>160</v>
      </c>
      <c r="G76" s="1">
        <v>2</v>
      </c>
      <c r="H76" s="1">
        <v>1.9</v>
      </c>
      <c r="I76" s="2">
        <f t="shared" si="6"/>
        <v>1.95</v>
      </c>
      <c r="J76" s="2">
        <f t="shared" si="7"/>
        <v>13.006499999999999</v>
      </c>
    </row>
    <row r="77" spans="1:10">
      <c r="A77" s="1">
        <v>109</v>
      </c>
      <c r="B77" s="1">
        <v>1.6</v>
      </c>
      <c r="C77" s="1">
        <v>1.4</v>
      </c>
      <c r="D77" s="2">
        <f t="shared" si="4"/>
        <v>1.5</v>
      </c>
      <c r="E77" s="2">
        <f t="shared" si="5"/>
        <v>10.004999999999999</v>
      </c>
      <c r="F77" s="1">
        <v>161</v>
      </c>
      <c r="G77" s="1">
        <v>1.9</v>
      </c>
      <c r="H77" s="1">
        <v>1.7</v>
      </c>
      <c r="I77" s="2">
        <f t="shared" si="6"/>
        <v>1.7999999999999998</v>
      </c>
      <c r="J77" s="2">
        <f t="shared" si="7"/>
        <v>12.005999999999998</v>
      </c>
    </row>
    <row r="78" spans="1:10">
      <c r="A78" s="1">
        <v>110</v>
      </c>
      <c r="B78" s="1">
        <v>1.4</v>
      </c>
      <c r="C78" s="1">
        <v>1.3</v>
      </c>
      <c r="D78" s="2">
        <f t="shared" si="4"/>
        <v>1.35</v>
      </c>
      <c r="E78" s="2">
        <f t="shared" si="5"/>
        <v>9.0045000000000002</v>
      </c>
      <c r="F78" s="1">
        <v>162</v>
      </c>
      <c r="G78" s="1">
        <v>1.8</v>
      </c>
      <c r="H78" s="1">
        <v>1.7</v>
      </c>
      <c r="I78" s="2">
        <f t="shared" si="6"/>
        <v>1.75</v>
      </c>
      <c r="J78" s="2">
        <f t="shared" si="7"/>
        <v>11.672499999999999</v>
      </c>
    </row>
    <row r="79" spans="1:10">
      <c r="A79" s="1">
        <v>111</v>
      </c>
      <c r="B79" s="1">
        <v>2</v>
      </c>
      <c r="C79" s="1">
        <v>1.9</v>
      </c>
      <c r="D79" s="2">
        <f t="shared" si="4"/>
        <v>1.95</v>
      </c>
      <c r="E79" s="2">
        <f t="shared" si="5"/>
        <v>13.006499999999999</v>
      </c>
      <c r="F79" s="1">
        <v>163</v>
      </c>
      <c r="G79" s="1">
        <v>1.8</v>
      </c>
      <c r="H79" s="1">
        <v>1.6</v>
      </c>
      <c r="I79" s="2">
        <f t="shared" si="6"/>
        <v>1.7000000000000002</v>
      </c>
      <c r="J79" s="2">
        <f t="shared" si="7"/>
        <v>11.339</v>
      </c>
    </row>
    <row r="80" spans="1:10">
      <c r="A80" s="1">
        <v>112</v>
      </c>
      <c r="B80" s="1">
        <v>1.7</v>
      </c>
      <c r="C80" s="1">
        <v>1.6</v>
      </c>
      <c r="D80" s="2">
        <f t="shared" si="4"/>
        <v>1.65</v>
      </c>
      <c r="E80" s="2">
        <f t="shared" si="5"/>
        <v>11.0055</v>
      </c>
      <c r="F80" s="1">
        <v>164</v>
      </c>
      <c r="G80" s="1">
        <v>1.8</v>
      </c>
      <c r="H80" s="1">
        <v>1.7</v>
      </c>
      <c r="I80" s="2">
        <f t="shared" si="6"/>
        <v>1.75</v>
      </c>
      <c r="J80" s="2">
        <f t="shared" si="7"/>
        <v>11.672499999999999</v>
      </c>
    </row>
    <row r="81" spans="1:10">
      <c r="A81" s="1">
        <v>113</v>
      </c>
      <c r="B81" s="1">
        <v>1.8</v>
      </c>
      <c r="C81" s="1">
        <v>1.7</v>
      </c>
      <c r="D81" s="2">
        <f t="shared" si="4"/>
        <v>1.75</v>
      </c>
      <c r="E81" s="2">
        <f t="shared" si="5"/>
        <v>11.672499999999999</v>
      </c>
      <c r="F81" s="1">
        <v>165</v>
      </c>
      <c r="G81" s="1">
        <v>1.8</v>
      </c>
      <c r="H81" s="1">
        <v>1.8</v>
      </c>
      <c r="I81" s="2">
        <f t="shared" si="6"/>
        <v>1.8</v>
      </c>
      <c r="J81" s="2">
        <f t="shared" si="7"/>
        <v>12.006</v>
      </c>
    </row>
    <row r="82" spans="1:10">
      <c r="A82" s="1">
        <v>114</v>
      </c>
      <c r="B82" s="1">
        <v>1.9</v>
      </c>
      <c r="C82" s="1">
        <v>1.7</v>
      </c>
      <c r="D82" s="2">
        <f t="shared" si="4"/>
        <v>1.7999999999999998</v>
      </c>
      <c r="E82" s="2">
        <f t="shared" si="5"/>
        <v>12.005999999999998</v>
      </c>
      <c r="F82" s="1">
        <v>166</v>
      </c>
      <c r="G82" s="1">
        <v>1.7</v>
      </c>
      <c r="H82" s="1">
        <v>1.7</v>
      </c>
      <c r="I82" s="2">
        <f t="shared" si="6"/>
        <v>1.7</v>
      </c>
      <c r="J82" s="2">
        <f t="shared" si="7"/>
        <v>11.339</v>
      </c>
    </row>
    <row r="83" spans="1:10">
      <c r="A83" s="1">
        <v>115</v>
      </c>
      <c r="B83" s="1">
        <v>1.9</v>
      </c>
      <c r="C83" s="1">
        <v>1.9</v>
      </c>
      <c r="D83" s="2">
        <f t="shared" si="4"/>
        <v>1.9</v>
      </c>
      <c r="E83" s="2">
        <f t="shared" si="5"/>
        <v>12.673</v>
      </c>
      <c r="F83" s="1">
        <v>167</v>
      </c>
      <c r="G83" s="1">
        <v>2.1</v>
      </c>
      <c r="H83" s="1">
        <v>2.1</v>
      </c>
      <c r="I83" s="2">
        <f t="shared" si="6"/>
        <v>2.1</v>
      </c>
      <c r="J83" s="2">
        <f t="shared" si="7"/>
        <v>14.007</v>
      </c>
    </row>
    <row r="84" spans="1:10">
      <c r="A84" s="1">
        <v>116</v>
      </c>
      <c r="B84" s="1">
        <v>1.9</v>
      </c>
      <c r="C84" s="1">
        <v>1.7</v>
      </c>
      <c r="D84" s="2">
        <f t="shared" si="4"/>
        <v>1.7999999999999998</v>
      </c>
      <c r="E84" s="2">
        <f t="shared" si="5"/>
        <v>12.005999999999998</v>
      </c>
      <c r="F84" s="1">
        <v>168</v>
      </c>
      <c r="G84" s="1">
        <v>1.3</v>
      </c>
      <c r="H84" s="1">
        <v>1.3</v>
      </c>
      <c r="I84" s="2">
        <f t="shared" si="6"/>
        <v>1.3</v>
      </c>
      <c r="J84" s="2">
        <f t="shared" si="7"/>
        <v>8.6709999999999994</v>
      </c>
    </row>
    <row r="85" spans="1:10">
      <c r="A85" s="1">
        <v>117</v>
      </c>
      <c r="B85" s="1">
        <v>1.9</v>
      </c>
      <c r="C85" s="1">
        <v>1.7</v>
      </c>
      <c r="D85" s="2">
        <f t="shared" si="4"/>
        <v>1.7999999999999998</v>
      </c>
      <c r="E85" s="2">
        <f t="shared" si="5"/>
        <v>12.005999999999998</v>
      </c>
      <c r="F85" s="1">
        <v>169</v>
      </c>
      <c r="G85" s="1">
        <v>1.8</v>
      </c>
      <c r="H85" s="1">
        <v>1.8</v>
      </c>
      <c r="I85" s="2">
        <f t="shared" si="6"/>
        <v>1.8</v>
      </c>
      <c r="J85" s="2">
        <f t="shared" si="7"/>
        <v>12.006</v>
      </c>
    </row>
    <row r="86" spans="1:10">
      <c r="A86" s="1">
        <v>118</v>
      </c>
      <c r="B86" s="1">
        <v>1.8</v>
      </c>
      <c r="C86" s="1">
        <v>1.8</v>
      </c>
      <c r="D86" s="2">
        <f t="shared" si="4"/>
        <v>1.8</v>
      </c>
      <c r="E86" s="2">
        <f t="shared" si="5"/>
        <v>12.006</v>
      </c>
      <c r="F86" s="1">
        <v>170</v>
      </c>
      <c r="G86" s="1">
        <v>1.8</v>
      </c>
      <c r="H86" s="1">
        <v>1.6</v>
      </c>
      <c r="I86" s="2">
        <f t="shared" si="6"/>
        <v>1.7000000000000002</v>
      </c>
      <c r="J86" s="2">
        <f t="shared" si="7"/>
        <v>11.339</v>
      </c>
    </row>
    <row r="87" spans="1:10">
      <c r="A87" s="1">
        <v>119</v>
      </c>
      <c r="B87" s="1">
        <v>1.7</v>
      </c>
      <c r="C87" s="1">
        <v>1.7</v>
      </c>
      <c r="D87" s="2">
        <f t="shared" si="4"/>
        <v>1.7</v>
      </c>
      <c r="E87" s="2">
        <f t="shared" si="5"/>
        <v>11.339</v>
      </c>
      <c r="F87" s="1">
        <v>171</v>
      </c>
      <c r="G87" s="1">
        <v>2</v>
      </c>
      <c r="H87" s="1">
        <v>2</v>
      </c>
      <c r="I87" s="2">
        <f t="shared" si="6"/>
        <v>2</v>
      </c>
      <c r="J87" s="2">
        <f t="shared" si="7"/>
        <v>13.34</v>
      </c>
    </row>
    <row r="88" spans="1:10">
      <c r="A88" s="1">
        <v>120</v>
      </c>
      <c r="B88" s="1">
        <v>2</v>
      </c>
      <c r="C88" s="1">
        <v>2</v>
      </c>
      <c r="D88" s="2">
        <f t="shared" si="4"/>
        <v>2</v>
      </c>
      <c r="E88" s="2">
        <f t="shared" si="5"/>
        <v>13.34</v>
      </c>
      <c r="F88" s="1">
        <v>172</v>
      </c>
      <c r="G88" s="1">
        <v>3</v>
      </c>
      <c r="H88" s="1">
        <v>2.5</v>
      </c>
      <c r="I88" s="2">
        <f t="shared" si="6"/>
        <v>2.75</v>
      </c>
      <c r="J88" s="2">
        <f t="shared" si="7"/>
        <v>18.342500000000001</v>
      </c>
    </row>
    <row r="89" spans="1:10">
      <c r="A89" s="1">
        <v>121</v>
      </c>
      <c r="B89" s="1">
        <v>1.6</v>
      </c>
      <c r="C89" s="1">
        <v>1.6</v>
      </c>
      <c r="D89" s="2">
        <f t="shared" si="4"/>
        <v>1.6</v>
      </c>
      <c r="E89" s="2">
        <f t="shared" si="5"/>
        <v>10.672000000000001</v>
      </c>
      <c r="F89" s="1">
        <v>173</v>
      </c>
      <c r="G89" s="1">
        <v>1.6</v>
      </c>
      <c r="H89" s="1">
        <v>1.5</v>
      </c>
      <c r="I89" s="2">
        <f t="shared" si="6"/>
        <v>1.55</v>
      </c>
      <c r="J89" s="2">
        <f t="shared" si="7"/>
        <v>10.3385</v>
      </c>
    </row>
    <row r="90" spans="1:10">
      <c r="A90" s="1">
        <v>122</v>
      </c>
      <c r="B90" s="1">
        <v>2.1</v>
      </c>
      <c r="C90" s="1">
        <v>1.9</v>
      </c>
      <c r="D90" s="2">
        <f t="shared" si="4"/>
        <v>2</v>
      </c>
      <c r="E90" s="2">
        <f t="shared" si="5"/>
        <v>13.34</v>
      </c>
      <c r="F90" s="1">
        <v>174</v>
      </c>
      <c r="G90" s="1">
        <v>1.7</v>
      </c>
      <c r="H90" s="1">
        <v>1.6</v>
      </c>
      <c r="I90" s="2">
        <f t="shared" si="6"/>
        <v>1.65</v>
      </c>
      <c r="J90" s="2">
        <f t="shared" si="7"/>
        <v>11.0055</v>
      </c>
    </row>
    <row r="91" spans="1:10">
      <c r="A91" s="1">
        <v>123</v>
      </c>
      <c r="B91" s="1">
        <v>1.8</v>
      </c>
      <c r="C91" s="1">
        <v>1.7</v>
      </c>
      <c r="D91" s="2">
        <f t="shared" si="4"/>
        <v>1.75</v>
      </c>
      <c r="E91" s="2">
        <f t="shared" si="5"/>
        <v>11.672499999999999</v>
      </c>
      <c r="F91" s="1">
        <v>175</v>
      </c>
      <c r="G91" s="1">
        <v>1.9</v>
      </c>
      <c r="H91" s="1">
        <v>1.9</v>
      </c>
      <c r="I91" s="2">
        <f t="shared" si="6"/>
        <v>1.9</v>
      </c>
      <c r="J91" s="2">
        <f t="shared" si="7"/>
        <v>12.673</v>
      </c>
    </row>
    <row r="92" spans="1:10">
      <c r="A92" s="1">
        <v>124</v>
      </c>
      <c r="B92" s="1">
        <v>1.5</v>
      </c>
      <c r="C92" s="1">
        <v>1.5</v>
      </c>
      <c r="D92" s="2">
        <f t="shared" si="4"/>
        <v>1.5</v>
      </c>
      <c r="E92" s="2">
        <f t="shared" si="5"/>
        <v>10.004999999999999</v>
      </c>
      <c r="F92" s="1">
        <v>176</v>
      </c>
      <c r="G92" s="1">
        <v>2</v>
      </c>
      <c r="H92" s="1">
        <v>1.9</v>
      </c>
      <c r="I92" s="2">
        <f t="shared" si="6"/>
        <v>1.95</v>
      </c>
      <c r="J92" s="2">
        <f t="shared" si="7"/>
        <v>13.006499999999999</v>
      </c>
    </row>
    <row r="93" spans="1:10">
      <c r="A93" s="1">
        <v>125</v>
      </c>
      <c r="B93" s="1">
        <v>1.5</v>
      </c>
      <c r="C93" s="1">
        <v>1.4</v>
      </c>
      <c r="D93" s="2">
        <f t="shared" si="4"/>
        <v>1.45</v>
      </c>
      <c r="E93" s="2">
        <f t="shared" si="5"/>
        <v>9.6715</v>
      </c>
      <c r="F93" s="1">
        <v>177</v>
      </c>
      <c r="G93" s="1">
        <v>1.5</v>
      </c>
      <c r="H93" s="1">
        <v>1.4</v>
      </c>
      <c r="I93" s="2">
        <f t="shared" si="6"/>
        <v>1.45</v>
      </c>
      <c r="J93" s="2">
        <f t="shared" si="7"/>
        <v>9.6715</v>
      </c>
    </row>
    <row r="94" spans="1:10">
      <c r="A94" s="1">
        <v>126</v>
      </c>
      <c r="B94" s="1">
        <v>1.6</v>
      </c>
      <c r="C94" s="1">
        <v>1.6</v>
      </c>
      <c r="D94" s="2">
        <f t="shared" si="4"/>
        <v>1.6</v>
      </c>
      <c r="E94" s="2">
        <f t="shared" si="5"/>
        <v>10.672000000000001</v>
      </c>
      <c r="F94" s="1">
        <v>178</v>
      </c>
      <c r="G94" s="1">
        <v>1.8</v>
      </c>
      <c r="H94" s="1">
        <v>1.8</v>
      </c>
      <c r="I94" s="2">
        <f t="shared" si="6"/>
        <v>1.8</v>
      </c>
      <c r="J94" s="2">
        <f t="shared" si="7"/>
        <v>12.006</v>
      </c>
    </row>
    <row r="95" spans="1:10">
      <c r="A95" s="1">
        <v>127</v>
      </c>
      <c r="B95" s="1">
        <v>1.9</v>
      </c>
      <c r="C95" s="1">
        <v>1.9</v>
      </c>
      <c r="D95" s="2">
        <f t="shared" si="4"/>
        <v>1.9</v>
      </c>
      <c r="E95" s="2">
        <f t="shared" si="5"/>
        <v>12.673</v>
      </c>
      <c r="F95" s="1">
        <v>179</v>
      </c>
      <c r="G95" s="1">
        <v>1.7</v>
      </c>
      <c r="H95" s="1">
        <v>1.3</v>
      </c>
      <c r="I95" s="2">
        <f t="shared" si="6"/>
        <v>1.5</v>
      </c>
      <c r="J95" s="2">
        <f t="shared" si="7"/>
        <v>10.004999999999999</v>
      </c>
    </row>
    <row r="96" spans="1:10">
      <c r="A96" s="1">
        <v>128</v>
      </c>
      <c r="B96" s="1">
        <v>1.7</v>
      </c>
      <c r="C96" s="1">
        <v>1.7</v>
      </c>
      <c r="D96" s="2">
        <f t="shared" si="4"/>
        <v>1.7</v>
      </c>
      <c r="E96" s="2">
        <f t="shared" si="5"/>
        <v>11.339</v>
      </c>
      <c r="F96" s="1">
        <v>180</v>
      </c>
      <c r="G96" s="1">
        <v>1.7</v>
      </c>
      <c r="H96" s="1">
        <v>1.3</v>
      </c>
      <c r="I96" s="2">
        <f t="shared" si="6"/>
        <v>1.5</v>
      </c>
      <c r="J96" s="2">
        <f t="shared" si="7"/>
        <v>10.004999999999999</v>
      </c>
    </row>
    <row r="97" spans="1:10">
      <c r="A97" s="1">
        <v>129</v>
      </c>
      <c r="B97" s="1">
        <v>2</v>
      </c>
      <c r="C97" s="1">
        <v>2</v>
      </c>
      <c r="D97" s="2">
        <f t="shared" si="4"/>
        <v>2</v>
      </c>
      <c r="E97" s="2">
        <f t="shared" si="5"/>
        <v>13.34</v>
      </c>
      <c r="F97" s="1">
        <v>181</v>
      </c>
      <c r="G97" s="1">
        <v>1.4</v>
      </c>
      <c r="H97" s="1">
        <v>1.4</v>
      </c>
      <c r="I97" s="2">
        <f t="shared" si="6"/>
        <v>1.4</v>
      </c>
      <c r="J97" s="2">
        <f t="shared" si="7"/>
        <v>9.3379999999999992</v>
      </c>
    </row>
    <row r="98" spans="1:10">
      <c r="A98" s="1">
        <v>130</v>
      </c>
      <c r="B98" s="1">
        <v>1.9</v>
      </c>
      <c r="C98" s="1">
        <v>1.9</v>
      </c>
      <c r="D98" s="2">
        <f t="shared" si="4"/>
        <v>1.9</v>
      </c>
      <c r="E98" s="2">
        <f t="shared" si="5"/>
        <v>12.673</v>
      </c>
      <c r="F98" s="1">
        <v>182</v>
      </c>
      <c r="G98" s="1">
        <v>1.7</v>
      </c>
      <c r="H98" s="1">
        <v>1.6</v>
      </c>
      <c r="I98" s="2">
        <f t="shared" si="6"/>
        <v>1.65</v>
      </c>
      <c r="J98" s="2">
        <f t="shared" si="7"/>
        <v>11.0055</v>
      </c>
    </row>
    <row r="99" spans="1:10">
      <c r="A99" s="1">
        <v>131</v>
      </c>
      <c r="B99" s="1">
        <v>1.7</v>
      </c>
      <c r="C99" s="1">
        <v>1.7</v>
      </c>
      <c r="D99" s="2">
        <f t="shared" si="4"/>
        <v>1.7</v>
      </c>
      <c r="E99" s="2">
        <f t="shared" si="5"/>
        <v>11.339</v>
      </c>
      <c r="F99" s="1">
        <v>183</v>
      </c>
      <c r="G99" s="1">
        <v>1.7</v>
      </c>
      <c r="H99" s="1">
        <v>1.7</v>
      </c>
      <c r="I99" s="2">
        <f t="shared" si="6"/>
        <v>1.7</v>
      </c>
      <c r="J99" s="2">
        <f t="shared" si="7"/>
        <v>11.339</v>
      </c>
    </row>
    <row r="100" spans="1:10">
      <c r="A100" s="1">
        <v>132</v>
      </c>
      <c r="B100" s="1">
        <v>1.6</v>
      </c>
      <c r="C100" s="1">
        <v>1.6</v>
      </c>
      <c r="D100" s="2">
        <f t="shared" si="4"/>
        <v>1.6</v>
      </c>
      <c r="E100" s="2">
        <f t="shared" si="5"/>
        <v>10.672000000000001</v>
      </c>
      <c r="F100" s="1">
        <v>184</v>
      </c>
      <c r="G100" s="1">
        <v>1.3</v>
      </c>
      <c r="H100" s="1">
        <v>1.3</v>
      </c>
      <c r="I100" s="2">
        <f t="shared" si="6"/>
        <v>1.3</v>
      </c>
      <c r="J100" s="2">
        <f t="shared" si="7"/>
        <v>8.6709999999999994</v>
      </c>
    </row>
    <row r="101" spans="1:10">
      <c r="A101" s="1">
        <v>133</v>
      </c>
      <c r="B101" s="1">
        <v>1.5</v>
      </c>
      <c r="C101" s="1">
        <v>1.4</v>
      </c>
      <c r="D101" s="2">
        <f t="shared" si="4"/>
        <v>1.45</v>
      </c>
      <c r="E101" s="2">
        <f t="shared" si="5"/>
        <v>9.6715</v>
      </c>
      <c r="F101" s="1">
        <v>185</v>
      </c>
      <c r="G101" s="1">
        <v>1.3</v>
      </c>
      <c r="H101" s="1">
        <v>1.1000000000000001</v>
      </c>
      <c r="I101" s="2">
        <v>1.3</v>
      </c>
      <c r="J101" s="2">
        <f t="shared" si="7"/>
        <v>8.6709999999999994</v>
      </c>
    </row>
    <row r="102" spans="1:10">
      <c r="A102" s="1">
        <v>134</v>
      </c>
      <c r="B102" s="1">
        <v>1.6</v>
      </c>
      <c r="C102" s="1">
        <v>1.5</v>
      </c>
      <c r="D102" s="2">
        <f t="shared" si="4"/>
        <v>1.55</v>
      </c>
      <c r="E102" s="2">
        <f t="shared" si="5"/>
        <v>10.3385</v>
      </c>
      <c r="F102" s="1">
        <v>186</v>
      </c>
      <c r="G102" s="1">
        <v>1.8</v>
      </c>
      <c r="H102" s="1">
        <v>1.8</v>
      </c>
      <c r="I102" s="2">
        <f t="shared" si="6"/>
        <v>1.8</v>
      </c>
      <c r="J102" s="2">
        <f t="shared" si="7"/>
        <v>12.006</v>
      </c>
    </row>
    <row r="103" spans="1:10">
      <c r="A103" s="1">
        <v>187</v>
      </c>
      <c r="B103" s="1">
        <v>1.8</v>
      </c>
      <c r="C103" s="1">
        <v>1.5</v>
      </c>
      <c r="D103" s="2">
        <f t="shared" si="4"/>
        <v>1.65</v>
      </c>
      <c r="E103" s="2">
        <f t="shared" si="5"/>
        <v>11.0055</v>
      </c>
      <c r="F103" s="1">
        <v>194</v>
      </c>
      <c r="G103" s="1">
        <v>1.9</v>
      </c>
      <c r="H103" s="1">
        <v>1.9</v>
      </c>
      <c r="I103" s="2">
        <f t="shared" si="6"/>
        <v>1.9</v>
      </c>
      <c r="J103" s="2">
        <f t="shared" si="7"/>
        <v>12.673</v>
      </c>
    </row>
    <row r="104" spans="1:10">
      <c r="A104" s="1">
        <v>188</v>
      </c>
      <c r="B104" s="1">
        <v>1.5</v>
      </c>
      <c r="C104" s="1">
        <v>1.5</v>
      </c>
      <c r="D104" s="2">
        <f t="shared" si="4"/>
        <v>1.5</v>
      </c>
      <c r="E104" s="2">
        <f t="shared" si="5"/>
        <v>10.004999999999999</v>
      </c>
      <c r="F104" s="1">
        <v>195</v>
      </c>
      <c r="G104" s="1">
        <v>1.8</v>
      </c>
      <c r="H104" s="1">
        <v>1.6</v>
      </c>
      <c r="I104" s="2">
        <f t="shared" si="6"/>
        <v>1.7000000000000002</v>
      </c>
      <c r="J104" s="2">
        <f t="shared" si="7"/>
        <v>11.339</v>
      </c>
    </row>
    <row r="105" spans="1:10">
      <c r="A105" s="1">
        <v>189</v>
      </c>
      <c r="B105" s="1">
        <v>1.7</v>
      </c>
      <c r="C105" s="1">
        <v>1.6</v>
      </c>
      <c r="D105" s="2">
        <f t="shared" si="4"/>
        <v>1.65</v>
      </c>
      <c r="E105" s="2">
        <f t="shared" si="5"/>
        <v>11.0055</v>
      </c>
      <c r="F105" s="1">
        <v>196</v>
      </c>
      <c r="G105" s="1">
        <v>2</v>
      </c>
      <c r="H105" s="1">
        <v>2</v>
      </c>
      <c r="I105" s="2">
        <f t="shared" si="6"/>
        <v>2</v>
      </c>
      <c r="J105" s="2">
        <f t="shared" si="7"/>
        <v>13.34</v>
      </c>
    </row>
    <row r="106" spans="1:10">
      <c r="A106" s="1">
        <v>190</v>
      </c>
      <c r="B106" s="1">
        <v>1.7</v>
      </c>
      <c r="C106" s="1">
        <v>1.7</v>
      </c>
      <c r="D106" s="2">
        <f t="shared" si="4"/>
        <v>1.7</v>
      </c>
      <c r="E106" s="2">
        <f t="shared" si="5"/>
        <v>11.339</v>
      </c>
      <c r="F106" s="1">
        <v>197</v>
      </c>
      <c r="G106" s="1">
        <v>2</v>
      </c>
      <c r="H106" s="1">
        <v>1.9</v>
      </c>
      <c r="I106" s="2">
        <f t="shared" si="6"/>
        <v>1.95</v>
      </c>
      <c r="J106" s="2">
        <f t="shared" si="7"/>
        <v>13.006499999999999</v>
      </c>
    </row>
    <row r="107" spans="1:10">
      <c r="A107" s="1">
        <v>191</v>
      </c>
      <c r="B107" s="1">
        <v>1.5</v>
      </c>
      <c r="C107" s="1">
        <v>1.3</v>
      </c>
      <c r="D107" s="2">
        <f t="shared" si="4"/>
        <v>1.4</v>
      </c>
      <c r="E107" s="2">
        <f t="shared" si="5"/>
        <v>9.3379999999999992</v>
      </c>
      <c r="F107" s="1">
        <v>198</v>
      </c>
      <c r="G107" s="1">
        <v>1.8</v>
      </c>
      <c r="H107" s="1">
        <v>1.7</v>
      </c>
      <c r="I107" s="2">
        <f t="shared" si="6"/>
        <v>1.75</v>
      </c>
      <c r="J107" s="2">
        <f t="shared" si="7"/>
        <v>11.672499999999999</v>
      </c>
    </row>
    <row r="108" spans="1:10">
      <c r="A108" s="1">
        <v>192</v>
      </c>
      <c r="B108" s="1">
        <v>1.8</v>
      </c>
      <c r="C108" s="1">
        <v>1.5</v>
      </c>
      <c r="D108" s="2">
        <f t="shared" si="4"/>
        <v>1.65</v>
      </c>
      <c r="E108" s="2">
        <f t="shared" si="5"/>
        <v>11.0055</v>
      </c>
      <c r="F108" s="1">
        <v>199</v>
      </c>
      <c r="G108" s="1">
        <v>1.7</v>
      </c>
      <c r="H108" s="1">
        <v>1.6</v>
      </c>
      <c r="I108" s="2">
        <f t="shared" si="6"/>
        <v>1.65</v>
      </c>
      <c r="J108" s="2">
        <f t="shared" si="7"/>
        <v>11.0055</v>
      </c>
    </row>
    <row r="109" spans="1:10">
      <c r="A109" s="1">
        <v>193</v>
      </c>
      <c r="B109" s="1">
        <v>1.9</v>
      </c>
      <c r="C109" s="1">
        <v>1.8</v>
      </c>
      <c r="D109" s="2">
        <f t="shared" si="4"/>
        <v>1.85</v>
      </c>
      <c r="E109" s="2">
        <f t="shared" si="5"/>
        <v>12.339500000000001</v>
      </c>
      <c r="F109" s="1">
        <v>200</v>
      </c>
      <c r="G109" s="1">
        <v>1.8</v>
      </c>
      <c r="H109" s="1">
        <v>1.8</v>
      </c>
      <c r="I109" s="2">
        <f t="shared" si="6"/>
        <v>1.8</v>
      </c>
      <c r="J109" s="2">
        <f t="shared" si="7"/>
        <v>12.006</v>
      </c>
    </row>
    <row r="110" spans="1:10">
      <c r="E110" s="18">
        <f>SUM(E10:E109)</f>
        <v>1209.271</v>
      </c>
      <c r="J110" s="18">
        <f>SUM(J10:J109)</f>
        <v>1155.9109999999998</v>
      </c>
    </row>
  </sheetData>
  <mergeCells count="13">
    <mergeCell ref="I3:J4"/>
    <mergeCell ref="C4:D4"/>
    <mergeCell ref="E4:F4"/>
    <mergeCell ref="I6:J6"/>
    <mergeCell ref="A6:B6"/>
    <mergeCell ref="C6:D6"/>
    <mergeCell ref="E6:F6"/>
    <mergeCell ref="G6:H6"/>
    <mergeCell ref="A1:J1"/>
    <mergeCell ref="A2:J2"/>
    <mergeCell ref="A3:B4"/>
    <mergeCell ref="C3:F3"/>
    <mergeCell ref="G3:H4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A7" sqref="A7:J7"/>
    </sheetView>
  </sheetViews>
  <sheetFormatPr defaultRowHeight="15"/>
  <sheetData>
    <row r="1" spans="1:16" ht="15.75" thickBot="1">
      <c r="A1" s="66" t="s">
        <v>177</v>
      </c>
      <c r="B1" s="66"/>
      <c r="C1" s="66"/>
      <c r="D1" s="66"/>
      <c r="E1" s="66"/>
      <c r="F1" s="66"/>
      <c r="G1" s="66"/>
      <c r="H1" s="66"/>
      <c r="I1" s="66"/>
      <c r="J1" s="66"/>
    </row>
    <row r="2" spans="1:16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  <c r="L2" s="1" t="s">
        <v>38</v>
      </c>
      <c r="M2" s="1">
        <v>5</v>
      </c>
      <c r="O2" t="s">
        <v>49</v>
      </c>
      <c r="P2" t="s">
        <v>50</v>
      </c>
    </row>
    <row r="3" spans="1:16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68.5</v>
      </c>
      <c r="O3">
        <f>B7/(B7+D7+F7+H7+J7)</f>
        <v>5.0000000000000001E-3</v>
      </c>
      <c r="P3">
        <f>O3*LN(O3)</f>
        <v>-2.6491586832740183E-2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26.5</v>
      </c>
      <c r="O4">
        <f>D7/(B7+D7+F7+H7+J7)</f>
        <v>1.5000000000000001E-2</v>
      </c>
      <c r="P4">
        <f>O4*LN(O4)</f>
        <v>-6.2995576168198911E-2</v>
      </c>
    </row>
    <row r="5" spans="1:16">
      <c r="A5" s="46">
        <v>1</v>
      </c>
      <c r="B5" s="46"/>
      <c r="C5" s="47">
        <v>3</v>
      </c>
      <c r="D5" s="47"/>
      <c r="E5" s="47">
        <v>119</v>
      </c>
      <c r="F5" s="47"/>
      <c r="G5" s="45">
        <v>13</v>
      </c>
      <c r="H5" s="45"/>
      <c r="I5" s="45">
        <v>64</v>
      </c>
      <c r="J5" s="45"/>
      <c r="L5" s="1" t="s">
        <v>35</v>
      </c>
      <c r="M5" s="1">
        <f>(C110+F110)/200</f>
        <v>8.9494724999999988</v>
      </c>
      <c r="O5">
        <f>F7/(B7+D7+F7+H7+J7)</f>
        <v>0.59499999999999997</v>
      </c>
      <c r="P5">
        <f>O5*LN(O5)</f>
        <v>-0.30892035469472184</v>
      </c>
    </row>
    <row r="6" spans="1:16" ht="15.75" thickBot="1">
      <c r="A6" s="21" t="s">
        <v>7</v>
      </c>
      <c r="B6" s="22" t="s">
        <v>8</v>
      </c>
      <c r="C6" s="23" t="s">
        <v>7</v>
      </c>
      <c r="D6" s="24" t="s">
        <v>8</v>
      </c>
      <c r="E6" s="22" t="s">
        <v>7</v>
      </c>
      <c r="F6" s="22" t="s">
        <v>8</v>
      </c>
      <c r="G6" s="22" t="s">
        <v>7</v>
      </c>
      <c r="H6" s="22" t="s">
        <v>8</v>
      </c>
      <c r="I6" s="22" t="s">
        <v>7</v>
      </c>
      <c r="J6" s="23" t="s">
        <v>8</v>
      </c>
      <c r="L6" s="1" t="s">
        <v>36</v>
      </c>
      <c r="M6" s="1">
        <v>2.2149999999999999</v>
      </c>
      <c r="O6">
        <f>H7/(B7+D7+F7+H7+J7)</f>
        <v>6.5000000000000002E-2</v>
      </c>
      <c r="P6">
        <f>O6*LN(O6)</f>
        <v>-0.1776689205906225</v>
      </c>
    </row>
    <row r="7" spans="1:16">
      <c r="A7" s="2">
        <v>0.5</v>
      </c>
      <c r="B7" s="2">
        <f>6.15*0.5/100</f>
        <v>3.0750000000000003E-2</v>
      </c>
      <c r="C7" s="2">
        <v>1.5</v>
      </c>
      <c r="D7" s="2">
        <f>1.5*6.15/100</f>
        <v>9.2250000000000013E-2</v>
      </c>
      <c r="E7" s="2">
        <f>11900/200</f>
        <v>59.5</v>
      </c>
      <c r="F7" s="2">
        <f>59.5*6.15/100</f>
        <v>3.6592500000000001</v>
      </c>
      <c r="G7" s="2">
        <f>1300/200</f>
        <v>6.5</v>
      </c>
      <c r="H7" s="2">
        <f>6.5*6.15/100</f>
        <v>0.39974999999999999</v>
      </c>
      <c r="I7" s="2">
        <f>6400/200</f>
        <v>32</v>
      </c>
      <c r="J7" s="2">
        <f>32*6.15/100</f>
        <v>1.9680000000000002</v>
      </c>
      <c r="L7" s="1" t="s">
        <v>37</v>
      </c>
      <c r="M7" s="1">
        <v>13.62</v>
      </c>
      <c r="O7">
        <f>J7/(B7+D7+F7+H7+J7)</f>
        <v>0.32</v>
      </c>
      <c r="P7">
        <f>O7*LN(O7)</f>
        <v>-0.36461897062027676</v>
      </c>
    </row>
    <row r="8" spans="1:16">
      <c r="A8" s="65" t="s">
        <v>9</v>
      </c>
      <c r="B8" s="65"/>
      <c r="C8" s="65"/>
      <c r="D8" s="65"/>
      <c r="E8" s="65"/>
      <c r="F8" s="65"/>
      <c r="L8" s="31" t="s">
        <v>41</v>
      </c>
      <c r="M8" s="1">
        <f>(F7*D7)/((J7+H7)*B7)</f>
        <v>4.6363636363636367</v>
      </c>
    </row>
    <row r="9" spans="1:16">
      <c r="A9" s="19" t="s">
        <v>173</v>
      </c>
      <c r="B9" s="19" t="s">
        <v>174</v>
      </c>
      <c r="C9" s="19" t="s">
        <v>175</v>
      </c>
      <c r="D9" s="19" t="s">
        <v>173</v>
      </c>
      <c r="E9" s="19" t="s">
        <v>174</v>
      </c>
      <c r="F9" s="19" t="s">
        <v>175</v>
      </c>
      <c r="L9" s="31" t="s">
        <v>42</v>
      </c>
      <c r="M9" s="1">
        <f xml:space="preserve"> (B7+D7+F7)/(H7+J7)</f>
        <v>1.5974025974025976</v>
      </c>
    </row>
    <row r="10" spans="1:16">
      <c r="A10" s="19">
        <v>1</v>
      </c>
      <c r="B10" s="19">
        <v>1.1499999999999999</v>
      </c>
      <c r="C10" s="19">
        <f>B10*6.67</f>
        <v>7.6704999999999997</v>
      </c>
      <c r="D10" s="19">
        <v>101</v>
      </c>
      <c r="E10" s="19">
        <v>2</v>
      </c>
      <c r="F10" s="19">
        <f>E10*6.67</f>
        <v>13.34</v>
      </c>
      <c r="L10" s="31" t="s">
        <v>43</v>
      </c>
      <c r="M10" s="1">
        <f>J7/F7</f>
        <v>0.53781512605042026</v>
      </c>
    </row>
    <row r="11" spans="1:16">
      <c r="A11" s="19">
        <v>2</v>
      </c>
      <c r="B11" s="19">
        <v>1.1000000000000001</v>
      </c>
      <c r="C11" s="19">
        <f t="shared" ref="C11:C74" si="0">B11*6.67</f>
        <v>7.3370000000000006</v>
      </c>
      <c r="D11" s="19">
        <v>102</v>
      </c>
      <c r="E11" s="19">
        <v>1.1000000000000001</v>
      </c>
      <c r="F11" s="19">
        <f t="shared" ref="F11:F74" si="1">E11*6.67</f>
        <v>7.3370000000000006</v>
      </c>
      <c r="L11" s="31" t="s">
        <v>44</v>
      </c>
      <c r="M11" s="1">
        <f>(D7+F7)/J7</f>
        <v>1.9062499999999998</v>
      </c>
    </row>
    <row r="12" spans="1:16">
      <c r="A12" s="19">
        <v>3</v>
      </c>
      <c r="B12" s="19">
        <v>1.35</v>
      </c>
      <c r="C12" s="19">
        <f t="shared" si="0"/>
        <v>9.0045000000000002</v>
      </c>
      <c r="D12" s="19">
        <v>103</v>
      </c>
      <c r="E12" s="19">
        <v>1.25</v>
      </c>
      <c r="F12" s="19">
        <f t="shared" si="1"/>
        <v>8.3375000000000004</v>
      </c>
      <c r="L12" s="31" t="s">
        <v>45</v>
      </c>
      <c r="M12" s="1">
        <f>(D7+F7)/H7</f>
        <v>9.384615384615385</v>
      </c>
    </row>
    <row r="13" spans="1:16">
      <c r="A13" s="19">
        <v>4</v>
      </c>
      <c r="B13" s="19">
        <v>1.3</v>
      </c>
      <c r="C13" s="19">
        <f t="shared" si="0"/>
        <v>8.6709999999999994</v>
      </c>
      <c r="D13" s="19">
        <v>104</v>
      </c>
      <c r="E13" s="19">
        <v>1.1000000000000001</v>
      </c>
      <c r="F13" s="19">
        <f t="shared" si="1"/>
        <v>7.3370000000000006</v>
      </c>
      <c r="L13" s="31" t="s">
        <v>46</v>
      </c>
      <c r="M13" s="1">
        <f>J7/H7</f>
        <v>4.9230769230769234</v>
      </c>
    </row>
    <row r="14" spans="1:16">
      <c r="A14" s="19">
        <v>5</v>
      </c>
      <c r="B14" s="19">
        <v>1.4</v>
      </c>
      <c r="C14" s="19">
        <f t="shared" si="0"/>
        <v>9.3379999999999992</v>
      </c>
      <c r="D14" s="19">
        <v>105</v>
      </c>
      <c r="E14" s="19">
        <v>1.5</v>
      </c>
      <c r="F14" s="19">
        <f t="shared" si="1"/>
        <v>10.004999999999999</v>
      </c>
      <c r="L14" s="31" t="s">
        <v>47</v>
      </c>
      <c r="M14" s="1">
        <f>J7/B7</f>
        <v>64</v>
      </c>
    </row>
    <row r="15" spans="1:16">
      <c r="A15" s="19">
        <v>6</v>
      </c>
      <c r="B15" s="19">
        <v>1.45</v>
      </c>
      <c r="C15" s="19">
        <f t="shared" si="0"/>
        <v>9.6715</v>
      </c>
      <c r="D15" s="19">
        <v>106</v>
      </c>
      <c r="E15" s="19">
        <v>1.25</v>
      </c>
      <c r="F15" s="19">
        <f t="shared" si="1"/>
        <v>8.3375000000000004</v>
      </c>
      <c r="L15" s="31" t="s">
        <v>48</v>
      </c>
      <c r="M15" s="1">
        <f>SUM(P3:P7)</f>
        <v>-0.94069540890656023</v>
      </c>
    </row>
    <row r="16" spans="1:16">
      <c r="A16" s="19">
        <v>7</v>
      </c>
      <c r="B16" s="19">
        <v>1.55</v>
      </c>
      <c r="C16" s="19">
        <f t="shared" si="0"/>
        <v>10.3385</v>
      </c>
      <c r="D16" s="19">
        <v>107</v>
      </c>
      <c r="E16" s="19">
        <v>1.45</v>
      </c>
      <c r="F16" s="19">
        <f t="shared" si="1"/>
        <v>9.6715</v>
      </c>
    </row>
    <row r="17" spans="1:6">
      <c r="A17" s="19">
        <v>8</v>
      </c>
      <c r="B17" s="19">
        <v>1.3</v>
      </c>
      <c r="C17" s="19">
        <f t="shared" si="0"/>
        <v>8.6709999999999994</v>
      </c>
      <c r="D17" s="19">
        <v>108</v>
      </c>
      <c r="E17" s="19">
        <v>1.1000000000000001</v>
      </c>
      <c r="F17" s="19">
        <f t="shared" si="1"/>
        <v>7.3370000000000006</v>
      </c>
    </row>
    <row r="18" spans="1:6">
      <c r="A18" s="19">
        <v>9</v>
      </c>
      <c r="B18" s="19">
        <v>1.5</v>
      </c>
      <c r="C18" s="19">
        <f t="shared" si="0"/>
        <v>10.004999999999999</v>
      </c>
      <c r="D18" s="19">
        <v>109</v>
      </c>
      <c r="E18" s="19">
        <v>1.55</v>
      </c>
      <c r="F18" s="19">
        <f t="shared" si="1"/>
        <v>10.3385</v>
      </c>
    </row>
    <row r="19" spans="1:6">
      <c r="A19" s="19">
        <v>10</v>
      </c>
      <c r="B19" s="19">
        <v>1.65</v>
      </c>
      <c r="C19" s="19">
        <f t="shared" si="0"/>
        <v>11.0055</v>
      </c>
      <c r="D19" s="19">
        <v>110</v>
      </c>
      <c r="E19" s="19">
        <v>1.4</v>
      </c>
      <c r="F19" s="19">
        <f t="shared" si="1"/>
        <v>9.3379999999999992</v>
      </c>
    </row>
    <row r="20" spans="1:6">
      <c r="A20" s="19">
        <v>11</v>
      </c>
      <c r="B20" s="19">
        <v>1.2</v>
      </c>
      <c r="C20" s="19">
        <f t="shared" si="0"/>
        <v>8.0039999999999996</v>
      </c>
      <c r="D20" s="19">
        <v>111</v>
      </c>
      <c r="E20" s="19">
        <v>1.1000000000000001</v>
      </c>
      <c r="F20" s="19">
        <f t="shared" si="1"/>
        <v>7.3370000000000006</v>
      </c>
    </row>
    <row r="21" spans="1:6">
      <c r="A21" s="19">
        <v>12</v>
      </c>
      <c r="B21" s="19">
        <v>1.35</v>
      </c>
      <c r="C21" s="19">
        <f t="shared" si="0"/>
        <v>9.0045000000000002</v>
      </c>
      <c r="D21" s="19">
        <v>112</v>
      </c>
      <c r="E21" s="19">
        <v>1.3</v>
      </c>
      <c r="F21" s="19">
        <f t="shared" si="1"/>
        <v>8.6709999999999994</v>
      </c>
    </row>
    <row r="22" spans="1:6">
      <c r="A22" s="19">
        <v>13</v>
      </c>
      <c r="B22" s="19">
        <v>1.5</v>
      </c>
      <c r="C22" s="19">
        <f t="shared" si="0"/>
        <v>10.004999999999999</v>
      </c>
      <c r="D22" s="19">
        <v>113</v>
      </c>
      <c r="E22" s="19">
        <v>1.7</v>
      </c>
      <c r="F22" s="19">
        <f t="shared" si="1"/>
        <v>11.339</v>
      </c>
    </row>
    <row r="23" spans="1:6">
      <c r="A23" s="19">
        <v>14</v>
      </c>
      <c r="B23" s="19">
        <v>1.7</v>
      </c>
      <c r="C23" s="19">
        <f t="shared" si="0"/>
        <v>11.339</v>
      </c>
      <c r="D23" s="19">
        <v>114</v>
      </c>
      <c r="E23" s="19">
        <v>1.4</v>
      </c>
      <c r="F23" s="19">
        <f t="shared" si="1"/>
        <v>9.3379999999999992</v>
      </c>
    </row>
    <row r="24" spans="1:6">
      <c r="A24" s="19">
        <v>15</v>
      </c>
      <c r="B24" s="19">
        <v>1.5</v>
      </c>
      <c r="C24" s="19">
        <f t="shared" si="0"/>
        <v>10.004999999999999</v>
      </c>
      <c r="D24" s="19">
        <v>115</v>
      </c>
      <c r="E24" s="19">
        <v>0.9</v>
      </c>
      <c r="F24" s="19">
        <f t="shared" si="1"/>
        <v>6.0030000000000001</v>
      </c>
    </row>
    <row r="25" spans="1:6">
      <c r="A25" s="19">
        <v>16</v>
      </c>
      <c r="B25" s="19">
        <v>1.3</v>
      </c>
      <c r="C25" s="19">
        <f t="shared" si="0"/>
        <v>8.6709999999999994</v>
      </c>
      <c r="D25" s="19">
        <v>116</v>
      </c>
      <c r="E25" s="19">
        <v>1</v>
      </c>
      <c r="F25" s="19">
        <f t="shared" si="1"/>
        <v>6.67</v>
      </c>
    </row>
    <row r="26" spans="1:6">
      <c r="A26" s="19">
        <v>17</v>
      </c>
      <c r="B26" s="19">
        <v>1.1000000000000001</v>
      </c>
      <c r="C26" s="19">
        <f t="shared" si="0"/>
        <v>7.3370000000000006</v>
      </c>
      <c r="D26" s="19">
        <v>117</v>
      </c>
      <c r="E26" s="19">
        <v>1.2</v>
      </c>
      <c r="F26" s="19">
        <f t="shared" si="1"/>
        <v>8.0039999999999996</v>
      </c>
    </row>
    <row r="27" spans="1:6">
      <c r="A27" s="19">
        <v>18</v>
      </c>
      <c r="B27" s="19">
        <v>1.1000000000000001</v>
      </c>
      <c r="C27" s="19">
        <f t="shared" si="0"/>
        <v>7.3370000000000006</v>
      </c>
      <c r="D27" s="19">
        <v>118</v>
      </c>
      <c r="E27" s="39">
        <v>1.1499999999999999</v>
      </c>
      <c r="F27" s="39">
        <f t="shared" si="1"/>
        <v>7.6704999999999997</v>
      </c>
    </row>
    <row r="28" spans="1:6">
      <c r="A28" s="19">
        <v>19</v>
      </c>
      <c r="B28" s="19">
        <v>1.4</v>
      </c>
      <c r="C28" s="19">
        <f t="shared" si="0"/>
        <v>9.3379999999999992</v>
      </c>
      <c r="D28" s="19">
        <v>119</v>
      </c>
      <c r="E28" s="19">
        <v>1.2</v>
      </c>
      <c r="F28" s="19">
        <f t="shared" si="1"/>
        <v>8.0039999999999996</v>
      </c>
    </row>
    <row r="29" spans="1:6">
      <c r="A29" s="19">
        <v>20</v>
      </c>
      <c r="B29" s="19">
        <v>1.3</v>
      </c>
      <c r="C29" s="19">
        <f t="shared" si="0"/>
        <v>8.6709999999999994</v>
      </c>
      <c r="D29" s="19">
        <v>120</v>
      </c>
      <c r="E29" s="19">
        <v>1.25</v>
      </c>
      <c r="F29" s="19">
        <f t="shared" si="1"/>
        <v>8.3375000000000004</v>
      </c>
    </row>
    <row r="30" spans="1:6">
      <c r="A30" s="19">
        <v>21</v>
      </c>
      <c r="B30" s="19">
        <v>1.7</v>
      </c>
      <c r="C30" s="19">
        <f t="shared" si="0"/>
        <v>11.339</v>
      </c>
      <c r="D30" s="19">
        <v>121</v>
      </c>
      <c r="E30" s="19">
        <v>1.1000000000000001</v>
      </c>
      <c r="F30" s="19">
        <f t="shared" si="1"/>
        <v>7.3370000000000006</v>
      </c>
    </row>
    <row r="31" spans="1:6">
      <c r="A31" s="19">
        <v>22</v>
      </c>
      <c r="B31" s="19">
        <v>1.6</v>
      </c>
      <c r="C31" s="19">
        <f t="shared" si="0"/>
        <v>10.672000000000001</v>
      </c>
      <c r="D31" s="19">
        <v>122</v>
      </c>
      <c r="E31" s="19">
        <v>1.4</v>
      </c>
      <c r="F31" s="19">
        <f t="shared" si="1"/>
        <v>9.3379999999999992</v>
      </c>
    </row>
    <row r="32" spans="1:6">
      <c r="A32" s="19">
        <v>23</v>
      </c>
      <c r="B32" s="19">
        <v>1.4</v>
      </c>
      <c r="C32" s="19">
        <f t="shared" si="0"/>
        <v>9.3379999999999992</v>
      </c>
      <c r="D32" s="19">
        <v>123</v>
      </c>
      <c r="E32" s="19">
        <v>1.3</v>
      </c>
      <c r="F32" s="19">
        <f t="shared" si="1"/>
        <v>8.6709999999999994</v>
      </c>
    </row>
    <row r="33" spans="1:6">
      <c r="A33" s="19">
        <v>24</v>
      </c>
      <c r="B33" s="19">
        <v>1.65</v>
      </c>
      <c r="C33" s="19">
        <f t="shared" si="0"/>
        <v>11.0055</v>
      </c>
      <c r="D33" s="19">
        <v>124</v>
      </c>
      <c r="E33" s="19">
        <v>1.75</v>
      </c>
      <c r="F33" s="19">
        <f t="shared" si="1"/>
        <v>11.672499999999999</v>
      </c>
    </row>
    <row r="34" spans="1:6">
      <c r="A34" s="19">
        <v>25</v>
      </c>
      <c r="B34" s="19">
        <v>1.6</v>
      </c>
      <c r="C34" s="19">
        <f t="shared" si="0"/>
        <v>10.672000000000001</v>
      </c>
      <c r="D34" s="19">
        <v>125</v>
      </c>
      <c r="E34" s="19">
        <v>1.05</v>
      </c>
      <c r="F34" s="19">
        <f t="shared" si="1"/>
        <v>7.0034999999999998</v>
      </c>
    </row>
    <row r="35" spans="1:6">
      <c r="A35" s="19">
        <v>26</v>
      </c>
      <c r="B35" s="19">
        <v>1.3</v>
      </c>
      <c r="C35" s="19">
        <f t="shared" si="0"/>
        <v>8.6709999999999994</v>
      </c>
      <c r="D35" s="19">
        <v>126</v>
      </c>
      <c r="E35" s="19">
        <v>1.1000000000000001</v>
      </c>
      <c r="F35" s="19">
        <f t="shared" si="1"/>
        <v>7.3370000000000006</v>
      </c>
    </row>
    <row r="36" spans="1:6">
      <c r="A36" s="19">
        <v>27</v>
      </c>
      <c r="B36" s="19">
        <v>1.7</v>
      </c>
      <c r="C36" s="19">
        <f t="shared" si="0"/>
        <v>11.339</v>
      </c>
      <c r="D36" s="19">
        <v>127</v>
      </c>
      <c r="E36" s="19">
        <v>1.2</v>
      </c>
      <c r="F36" s="19">
        <f t="shared" si="1"/>
        <v>8.0039999999999996</v>
      </c>
    </row>
    <row r="37" spans="1:6">
      <c r="A37" s="19">
        <v>28</v>
      </c>
      <c r="B37" s="19">
        <v>1.05</v>
      </c>
      <c r="C37" s="19">
        <f t="shared" si="0"/>
        <v>7.0034999999999998</v>
      </c>
      <c r="D37" s="19">
        <v>128</v>
      </c>
      <c r="E37" s="19">
        <v>1.2</v>
      </c>
      <c r="F37" s="19">
        <f t="shared" si="1"/>
        <v>8.0039999999999996</v>
      </c>
    </row>
    <row r="38" spans="1:6">
      <c r="A38" s="19">
        <v>29</v>
      </c>
      <c r="B38" s="19">
        <v>1.1000000000000001</v>
      </c>
      <c r="C38" s="19">
        <f t="shared" si="0"/>
        <v>7.3370000000000006</v>
      </c>
      <c r="D38" s="19">
        <v>129</v>
      </c>
      <c r="E38" s="19">
        <v>1.1000000000000001</v>
      </c>
      <c r="F38" s="19">
        <f t="shared" si="1"/>
        <v>7.3370000000000006</v>
      </c>
    </row>
    <row r="39" spans="1:6">
      <c r="A39" s="19">
        <v>30</v>
      </c>
      <c r="B39" s="19">
        <v>1.35</v>
      </c>
      <c r="C39" s="19">
        <f t="shared" si="0"/>
        <v>9.0045000000000002</v>
      </c>
      <c r="D39" s="19">
        <v>130</v>
      </c>
      <c r="E39" s="19">
        <v>1.45</v>
      </c>
      <c r="F39" s="19">
        <f t="shared" si="1"/>
        <v>9.6715</v>
      </c>
    </row>
    <row r="40" spans="1:6">
      <c r="A40" s="19">
        <v>31</v>
      </c>
      <c r="B40" s="19">
        <v>1.05</v>
      </c>
      <c r="C40" s="19">
        <f t="shared" si="0"/>
        <v>7.0034999999999998</v>
      </c>
      <c r="D40" s="19">
        <v>131</v>
      </c>
      <c r="E40" s="19">
        <v>1.3</v>
      </c>
      <c r="F40" s="19">
        <f t="shared" si="1"/>
        <v>8.6709999999999994</v>
      </c>
    </row>
    <row r="41" spans="1:6">
      <c r="A41" s="19">
        <v>32</v>
      </c>
      <c r="B41" s="19">
        <v>1.55</v>
      </c>
      <c r="C41" s="19">
        <f t="shared" si="0"/>
        <v>10.3385</v>
      </c>
      <c r="D41" s="19">
        <v>132</v>
      </c>
      <c r="E41" s="19">
        <v>1.55</v>
      </c>
      <c r="F41" s="19">
        <f t="shared" si="1"/>
        <v>10.3385</v>
      </c>
    </row>
    <row r="42" spans="1:6">
      <c r="A42" s="19">
        <v>33</v>
      </c>
      <c r="B42" s="19">
        <v>1.7</v>
      </c>
      <c r="C42" s="19">
        <f t="shared" si="0"/>
        <v>11.339</v>
      </c>
      <c r="D42" s="19">
        <v>133</v>
      </c>
      <c r="E42" s="19">
        <v>1.65</v>
      </c>
      <c r="F42" s="19">
        <f t="shared" si="1"/>
        <v>11.0055</v>
      </c>
    </row>
    <row r="43" spans="1:6">
      <c r="A43" s="19">
        <v>34</v>
      </c>
      <c r="B43" s="19">
        <v>1.35</v>
      </c>
      <c r="C43" s="19">
        <f t="shared" si="0"/>
        <v>9.0045000000000002</v>
      </c>
      <c r="D43" s="19">
        <v>134</v>
      </c>
      <c r="E43" s="19">
        <v>1.2</v>
      </c>
      <c r="F43" s="19">
        <f t="shared" si="1"/>
        <v>8.0039999999999996</v>
      </c>
    </row>
    <row r="44" spans="1:6">
      <c r="A44" s="19">
        <v>35</v>
      </c>
      <c r="B44" s="19">
        <v>1.3</v>
      </c>
      <c r="C44" s="19">
        <f t="shared" si="0"/>
        <v>8.6709999999999994</v>
      </c>
      <c r="D44" s="19">
        <v>135</v>
      </c>
      <c r="E44" s="19">
        <v>1.3</v>
      </c>
      <c r="F44" s="19">
        <f t="shared" si="1"/>
        <v>8.6709999999999994</v>
      </c>
    </row>
    <row r="45" spans="1:6">
      <c r="A45" s="19">
        <v>36</v>
      </c>
      <c r="B45" s="19">
        <v>1</v>
      </c>
      <c r="C45" s="19">
        <f t="shared" si="0"/>
        <v>6.67</v>
      </c>
      <c r="D45" s="19">
        <v>136</v>
      </c>
      <c r="E45" s="19">
        <v>1.45</v>
      </c>
      <c r="F45" s="19">
        <f t="shared" si="1"/>
        <v>9.6715</v>
      </c>
    </row>
    <row r="46" spans="1:6">
      <c r="A46" s="19">
        <v>37</v>
      </c>
      <c r="B46" s="19">
        <v>1.2</v>
      </c>
      <c r="C46" s="19">
        <f t="shared" si="0"/>
        <v>8.0039999999999996</v>
      </c>
      <c r="D46" s="19">
        <v>137</v>
      </c>
      <c r="E46" s="19">
        <v>1.05</v>
      </c>
      <c r="F46" s="19">
        <f t="shared" si="1"/>
        <v>7.0034999999999998</v>
      </c>
    </row>
    <row r="47" spans="1:6">
      <c r="A47" s="19">
        <v>38</v>
      </c>
      <c r="B47" s="19">
        <v>1.25</v>
      </c>
      <c r="C47" s="19">
        <f t="shared" si="0"/>
        <v>8.3375000000000004</v>
      </c>
      <c r="D47" s="19">
        <v>138</v>
      </c>
      <c r="E47" s="19">
        <v>1.25</v>
      </c>
      <c r="F47" s="19">
        <f t="shared" si="1"/>
        <v>8.3375000000000004</v>
      </c>
    </row>
    <row r="48" spans="1:6">
      <c r="A48" s="19">
        <v>39</v>
      </c>
      <c r="B48" s="19">
        <v>1.4</v>
      </c>
      <c r="C48" s="19">
        <f t="shared" si="0"/>
        <v>9.3379999999999992</v>
      </c>
      <c r="D48" s="19">
        <v>139</v>
      </c>
      <c r="E48" s="19">
        <v>1.65</v>
      </c>
      <c r="F48" s="19">
        <f t="shared" si="1"/>
        <v>11.0055</v>
      </c>
    </row>
    <row r="49" spans="1:6">
      <c r="A49" s="19">
        <v>40</v>
      </c>
      <c r="B49" s="19">
        <v>1.2</v>
      </c>
      <c r="C49" s="19">
        <f t="shared" si="0"/>
        <v>8.0039999999999996</v>
      </c>
      <c r="D49" s="19">
        <v>140</v>
      </c>
      <c r="E49" s="19">
        <v>1.1499999999999999</v>
      </c>
      <c r="F49" s="19">
        <f t="shared" si="1"/>
        <v>7.6704999999999997</v>
      </c>
    </row>
    <row r="50" spans="1:6">
      <c r="A50" s="19">
        <v>41</v>
      </c>
      <c r="B50" s="19">
        <v>1.2</v>
      </c>
      <c r="C50" s="19">
        <f t="shared" si="0"/>
        <v>8.0039999999999996</v>
      </c>
      <c r="D50" s="19">
        <v>141</v>
      </c>
      <c r="E50" s="19">
        <v>1.85</v>
      </c>
      <c r="F50" s="19">
        <f t="shared" si="1"/>
        <v>12.339500000000001</v>
      </c>
    </row>
    <row r="51" spans="1:6">
      <c r="A51" s="19">
        <v>42</v>
      </c>
      <c r="B51" s="19">
        <v>1.25</v>
      </c>
      <c r="C51" s="19">
        <f t="shared" si="0"/>
        <v>8.3375000000000004</v>
      </c>
      <c r="D51" s="19">
        <v>142</v>
      </c>
      <c r="E51" s="19">
        <v>1.5</v>
      </c>
      <c r="F51" s="19">
        <f t="shared" si="1"/>
        <v>10.004999999999999</v>
      </c>
    </row>
    <row r="52" spans="1:6">
      <c r="A52" s="19">
        <v>43</v>
      </c>
      <c r="B52" s="19">
        <v>1.25</v>
      </c>
      <c r="C52" s="19">
        <f t="shared" si="0"/>
        <v>8.3375000000000004</v>
      </c>
      <c r="D52" s="19">
        <v>143</v>
      </c>
      <c r="E52" s="19">
        <v>1.1000000000000001</v>
      </c>
      <c r="F52" s="19">
        <f t="shared" si="1"/>
        <v>7.3370000000000006</v>
      </c>
    </row>
    <row r="53" spans="1:6">
      <c r="A53" s="19">
        <v>44</v>
      </c>
      <c r="B53" s="19">
        <v>1.35</v>
      </c>
      <c r="C53" s="19">
        <f t="shared" si="0"/>
        <v>9.0045000000000002</v>
      </c>
      <c r="D53" s="19">
        <v>144</v>
      </c>
      <c r="E53" s="19">
        <v>1.5</v>
      </c>
      <c r="F53" s="19">
        <f t="shared" si="1"/>
        <v>10.004999999999999</v>
      </c>
    </row>
    <row r="54" spans="1:6">
      <c r="A54" s="19">
        <v>45</v>
      </c>
      <c r="B54" s="19">
        <v>1.1000000000000001</v>
      </c>
      <c r="C54" s="19">
        <f t="shared" si="0"/>
        <v>7.3370000000000006</v>
      </c>
      <c r="D54" s="19">
        <v>145</v>
      </c>
      <c r="E54" s="19">
        <v>1.5</v>
      </c>
      <c r="F54" s="19">
        <f t="shared" si="1"/>
        <v>10.004999999999999</v>
      </c>
    </row>
    <row r="55" spans="1:6">
      <c r="A55" s="19">
        <v>46</v>
      </c>
      <c r="B55" s="19">
        <v>1.5</v>
      </c>
      <c r="C55" s="19">
        <f t="shared" si="0"/>
        <v>10.004999999999999</v>
      </c>
      <c r="D55" s="19">
        <v>146</v>
      </c>
      <c r="E55" s="19">
        <v>1.4</v>
      </c>
      <c r="F55" s="19">
        <f t="shared" si="1"/>
        <v>9.3379999999999992</v>
      </c>
    </row>
    <row r="56" spans="1:6">
      <c r="A56" s="19">
        <v>47</v>
      </c>
      <c r="B56" s="19">
        <v>1.65</v>
      </c>
      <c r="C56" s="19">
        <f t="shared" si="0"/>
        <v>11.0055</v>
      </c>
      <c r="D56" s="19">
        <v>147</v>
      </c>
      <c r="E56" s="19">
        <v>1.2</v>
      </c>
      <c r="F56" s="19">
        <f t="shared" si="1"/>
        <v>8.0039999999999996</v>
      </c>
    </row>
    <row r="57" spans="1:6">
      <c r="A57" s="19">
        <v>48</v>
      </c>
      <c r="B57" s="19">
        <v>1.1000000000000001</v>
      </c>
      <c r="C57" s="19">
        <f t="shared" si="0"/>
        <v>7.3370000000000006</v>
      </c>
      <c r="D57" s="19">
        <v>148</v>
      </c>
      <c r="E57" s="19">
        <v>1.35</v>
      </c>
      <c r="F57" s="19">
        <f t="shared" si="1"/>
        <v>9.0045000000000002</v>
      </c>
    </row>
    <row r="58" spans="1:6">
      <c r="A58" s="19">
        <v>49</v>
      </c>
      <c r="B58" s="19">
        <v>1.45</v>
      </c>
      <c r="C58" s="19">
        <f t="shared" si="0"/>
        <v>9.6715</v>
      </c>
      <c r="D58" s="19">
        <v>149</v>
      </c>
      <c r="E58" s="19">
        <v>1.3</v>
      </c>
      <c r="F58" s="19">
        <f t="shared" si="1"/>
        <v>8.6709999999999994</v>
      </c>
    </row>
    <row r="59" spans="1:6">
      <c r="A59" s="19">
        <v>50</v>
      </c>
      <c r="B59" s="19">
        <v>1.1499999999999999</v>
      </c>
      <c r="C59" s="19">
        <f t="shared" si="0"/>
        <v>7.6704999999999997</v>
      </c>
      <c r="D59" s="19">
        <v>150</v>
      </c>
      <c r="E59" s="19">
        <v>1.3</v>
      </c>
      <c r="F59" s="19">
        <f t="shared" si="1"/>
        <v>8.6709999999999994</v>
      </c>
    </row>
    <row r="60" spans="1:6">
      <c r="A60" s="19">
        <v>51</v>
      </c>
      <c r="B60" s="19">
        <v>1.1000000000000001</v>
      </c>
      <c r="C60" s="19">
        <f t="shared" si="0"/>
        <v>7.3370000000000006</v>
      </c>
      <c r="D60" s="19">
        <v>151</v>
      </c>
      <c r="E60" s="19">
        <v>1.1499999999999999</v>
      </c>
      <c r="F60" s="19">
        <f t="shared" si="1"/>
        <v>7.6704999999999997</v>
      </c>
    </row>
    <row r="61" spans="1:6">
      <c r="A61" s="19">
        <v>52</v>
      </c>
      <c r="B61" s="19">
        <v>1.35</v>
      </c>
      <c r="C61" s="19">
        <f t="shared" si="0"/>
        <v>9.0045000000000002</v>
      </c>
      <c r="D61" s="19">
        <v>152</v>
      </c>
      <c r="E61" s="19">
        <v>1.35</v>
      </c>
      <c r="F61" s="19">
        <f t="shared" si="1"/>
        <v>9.0045000000000002</v>
      </c>
    </row>
    <row r="62" spans="1:6">
      <c r="A62" s="19">
        <v>53</v>
      </c>
      <c r="B62" s="19">
        <v>1.45</v>
      </c>
      <c r="C62" s="19">
        <f t="shared" si="0"/>
        <v>9.6715</v>
      </c>
      <c r="D62" s="19">
        <v>153</v>
      </c>
      <c r="E62" s="19">
        <v>1.4</v>
      </c>
      <c r="F62" s="19">
        <f t="shared" si="1"/>
        <v>9.3379999999999992</v>
      </c>
    </row>
    <row r="63" spans="1:6">
      <c r="A63" s="19">
        <v>54</v>
      </c>
      <c r="B63" s="19">
        <v>1.8</v>
      </c>
      <c r="C63" s="19">
        <f t="shared" si="0"/>
        <v>12.006</v>
      </c>
      <c r="D63" s="19">
        <v>154</v>
      </c>
      <c r="E63" s="19">
        <v>1.1000000000000001</v>
      </c>
      <c r="F63" s="19">
        <f t="shared" si="1"/>
        <v>7.3370000000000006</v>
      </c>
    </row>
    <row r="64" spans="1:6">
      <c r="A64" s="19">
        <v>55</v>
      </c>
      <c r="B64" s="19">
        <v>1.8</v>
      </c>
      <c r="C64" s="19">
        <f t="shared" si="0"/>
        <v>12.006</v>
      </c>
      <c r="D64" s="19">
        <v>155</v>
      </c>
      <c r="E64" s="19">
        <v>1.1499999999999999</v>
      </c>
      <c r="F64" s="19">
        <f t="shared" si="1"/>
        <v>7.6704999999999997</v>
      </c>
    </row>
    <row r="65" spans="1:6">
      <c r="A65" s="19">
        <v>56</v>
      </c>
      <c r="B65" s="19">
        <v>1.6</v>
      </c>
      <c r="C65" s="19">
        <f t="shared" si="0"/>
        <v>10.672000000000001</v>
      </c>
      <c r="D65" s="19">
        <v>156</v>
      </c>
      <c r="E65" s="19">
        <v>1.3</v>
      </c>
      <c r="F65" s="19">
        <f t="shared" si="1"/>
        <v>8.6709999999999994</v>
      </c>
    </row>
    <row r="66" spans="1:6">
      <c r="A66" s="19">
        <v>57</v>
      </c>
      <c r="B66" s="19">
        <v>1.1000000000000001</v>
      </c>
      <c r="C66" s="19">
        <f t="shared" si="0"/>
        <v>7.3370000000000006</v>
      </c>
      <c r="D66" s="19">
        <v>157</v>
      </c>
      <c r="E66" s="19">
        <v>1.5</v>
      </c>
      <c r="F66" s="19">
        <f t="shared" si="1"/>
        <v>10.004999999999999</v>
      </c>
    </row>
    <row r="67" spans="1:6">
      <c r="A67" s="19">
        <v>58</v>
      </c>
      <c r="B67" s="19">
        <v>1.1000000000000001</v>
      </c>
      <c r="C67" s="19">
        <f t="shared" si="0"/>
        <v>7.3370000000000006</v>
      </c>
      <c r="D67" s="19">
        <v>158</v>
      </c>
      <c r="E67" s="19">
        <v>1.4</v>
      </c>
      <c r="F67" s="19">
        <f t="shared" si="1"/>
        <v>9.3379999999999992</v>
      </c>
    </row>
    <row r="68" spans="1:6">
      <c r="A68" s="19">
        <v>59</v>
      </c>
      <c r="B68" s="19">
        <v>1.1000000000000001</v>
      </c>
      <c r="C68" s="19">
        <f t="shared" si="0"/>
        <v>7.3370000000000006</v>
      </c>
      <c r="D68" s="19">
        <v>159</v>
      </c>
      <c r="E68" s="19">
        <v>1.1000000000000001</v>
      </c>
      <c r="F68" s="19">
        <f t="shared" si="1"/>
        <v>7.3370000000000006</v>
      </c>
    </row>
    <row r="69" spans="1:6">
      <c r="A69" s="19">
        <v>60</v>
      </c>
      <c r="B69" s="19">
        <v>1.55</v>
      </c>
      <c r="C69" s="19">
        <f t="shared" si="0"/>
        <v>10.3385</v>
      </c>
      <c r="D69" s="19">
        <v>160</v>
      </c>
      <c r="E69" s="19">
        <v>1.55</v>
      </c>
      <c r="F69" s="19">
        <f t="shared" si="1"/>
        <v>10.3385</v>
      </c>
    </row>
    <row r="70" spans="1:6">
      <c r="A70" s="19">
        <v>61</v>
      </c>
      <c r="B70" s="19">
        <v>1.05</v>
      </c>
      <c r="C70" s="19">
        <f t="shared" si="0"/>
        <v>7.0034999999999998</v>
      </c>
      <c r="D70" s="19">
        <v>161</v>
      </c>
      <c r="E70" s="19">
        <v>1.3</v>
      </c>
      <c r="F70" s="19">
        <f t="shared" si="1"/>
        <v>8.6709999999999994</v>
      </c>
    </row>
    <row r="71" spans="1:6">
      <c r="A71" s="19">
        <v>62</v>
      </c>
      <c r="B71" s="19">
        <v>1</v>
      </c>
      <c r="C71" s="19">
        <f t="shared" si="0"/>
        <v>6.67</v>
      </c>
      <c r="D71" s="19">
        <v>162</v>
      </c>
      <c r="E71" s="19">
        <v>1.35</v>
      </c>
      <c r="F71" s="19">
        <f t="shared" si="1"/>
        <v>9.0045000000000002</v>
      </c>
    </row>
    <row r="72" spans="1:6">
      <c r="A72" s="19">
        <v>63</v>
      </c>
      <c r="B72" s="19">
        <v>1.35</v>
      </c>
      <c r="C72" s="19">
        <f t="shared" si="0"/>
        <v>9.0045000000000002</v>
      </c>
      <c r="D72" s="19">
        <v>163</v>
      </c>
      <c r="E72" s="19">
        <v>1.1000000000000001</v>
      </c>
      <c r="F72" s="19">
        <f t="shared" si="1"/>
        <v>7.3370000000000006</v>
      </c>
    </row>
    <row r="73" spans="1:6">
      <c r="A73" s="19">
        <v>64</v>
      </c>
      <c r="B73" s="19">
        <v>1.1499999999999999</v>
      </c>
      <c r="C73" s="19">
        <f t="shared" si="0"/>
        <v>7.6704999999999997</v>
      </c>
      <c r="D73" s="19">
        <v>164</v>
      </c>
      <c r="E73" s="19">
        <v>1.1000000000000001</v>
      </c>
      <c r="F73" s="19">
        <f t="shared" si="1"/>
        <v>7.3370000000000006</v>
      </c>
    </row>
    <row r="74" spans="1:6">
      <c r="A74" s="19">
        <v>65</v>
      </c>
      <c r="B74" s="19">
        <v>2</v>
      </c>
      <c r="C74" s="19">
        <f t="shared" si="0"/>
        <v>13.34</v>
      </c>
      <c r="D74" s="19">
        <v>165</v>
      </c>
      <c r="E74" s="19">
        <v>1.25</v>
      </c>
      <c r="F74" s="19">
        <f t="shared" si="1"/>
        <v>8.3375000000000004</v>
      </c>
    </row>
    <row r="75" spans="1:6">
      <c r="A75" s="19">
        <v>66</v>
      </c>
      <c r="B75" s="19">
        <v>1.65</v>
      </c>
      <c r="C75" s="19">
        <f t="shared" ref="C75:C109" si="2">B75*6.67</f>
        <v>11.0055</v>
      </c>
      <c r="D75" s="19">
        <v>166</v>
      </c>
      <c r="E75" s="19">
        <v>1</v>
      </c>
      <c r="F75" s="19">
        <f t="shared" ref="F75:F109" si="3">E75*6.67</f>
        <v>6.67</v>
      </c>
    </row>
    <row r="76" spans="1:6">
      <c r="A76" s="19">
        <v>67</v>
      </c>
      <c r="B76" s="19">
        <v>1.3</v>
      </c>
      <c r="C76" s="19">
        <f t="shared" si="2"/>
        <v>8.6709999999999994</v>
      </c>
      <c r="D76" s="19">
        <v>167</v>
      </c>
      <c r="E76" s="19">
        <v>1.45</v>
      </c>
      <c r="F76" s="19">
        <f t="shared" si="3"/>
        <v>9.6715</v>
      </c>
    </row>
    <row r="77" spans="1:6">
      <c r="A77" s="19">
        <v>68</v>
      </c>
      <c r="B77" s="19">
        <v>1</v>
      </c>
      <c r="C77" s="19">
        <f t="shared" si="2"/>
        <v>6.67</v>
      </c>
      <c r="D77" s="19">
        <v>168</v>
      </c>
      <c r="E77" s="19">
        <v>1.8</v>
      </c>
      <c r="F77" s="19">
        <f t="shared" si="3"/>
        <v>12.006</v>
      </c>
    </row>
    <row r="78" spans="1:6">
      <c r="A78" s="19">
        <v>69</v>
      </c>
      <c r="B78" s="19">
        <v>1</v>
      </c>
      <c r="C78" s="19">
        <f t="shared" si="2"/>
        <v>6.67</v>
      </c>
      <c r="D78" s="19">
        <v>169</v>
      </c>
      <c r="E78" s="19">
        <v>1.2</v>
      </c>
      <c r="F78" s="19">
        <f t="shared" si="3"/>
        <v>8.0039999999999996</v>
      </c>
    </row>
    <row r="79" spans="1:6">
      <c r="A79" s="19">
        <v>70</v>
      </c>
      <c r="B79" s="19">
        <v>1.3</v>
      </c>
      <c r="C79" s="19">
        <f t="shared" si="2"/>
        <v>8.6709999999999994</v>
      </c>
      <c r="D79" s="19">
        <v>170</v>
      </c>
      <c r="E79" s="19">
        <v>1.85</v>
      </c>
      <c r="F79" s="19">
        <f t="shared" si="3"/>
        <v>12.339500000000001</v>
      </c>
    </row>
    <row r="80" spans="1:6">
      <c r="A80" s="19">
        <v>71</v>
      </c>
      <c r="B80" s="19">
        <v>1.25</v>
      </c>
      <c r="C80" s="19">
        <f t="shared" si="2"/>
        <v>8.3375000000000004</v>
      </c>
      <c r="D80" s="19">
        <v>171</v>
      </c>
      <c r="E80" s="19">
        <v>1.05</v>
      </c>
      <c r="F80" s="19">
        <f t="shared" si="3"/>
        <v>7.0034999999999998</v>
      </c>
    </row>
    <row r="81" spans="1:6">
      <c r="A81" s="19">
        <v>72</v>
      </c>
      <c r="B81" s="19">
        <v>1.4</v>
      </c>
      <c r="C81" s="19">
        <f t="shared" si="2"/>
        <v>9.3379999999999992</v>
      </c>
      <c r="D81" s="19">
        <v>172</v>
      </c>
      <c r="E81" s="19">
        <v>2</v>
      </c>
      <c r="F81" s="19">
        <f t="shared" si="3"/>
        <v>13.34</v>
      </c>
    </row>
    <row r="82" spans="1:6">
      <c r="A82" s="19">
        <v>73</v>
      </c>
      <c r="B82" s="19">
        <v>1.4</v>
      </c>
      <c r="C82" s="19">
        <f t="shared" si="2"/>
        <v>9.3379999999999992</v>
      </c>
      <c r="D82" s="19">
        <v>173</v>
      </c>
      <c r="E82" s="19">
        <v>1.5</v>
      </c>
      <c r="F82" s="19">
        <f t="shared" si="3"/>
        <v>10.004999999999999</v>
      </c>
    </row>
    <row r="83" spans="1:6">
      <c r="A83" s="19">
        <v>74</v>
      </c>
      <c r="B83" s="19">
        <v>1.75</v>
      </c>
      <c r="C83" s="19">
        <f t="shared" si="2"/>
        <v>11.672499999999999</v>
      </c>
      <c r="D83" s="19">
        <v>174</v>
      </c>
      <c r="E83" s="19">
        <v>1.9</v>
      </c>
      <c r="F83" s="19">
        <f t="shared" si="3"/>
        <v>12.673</v>
      </c>
    </row>
    <row r="84" spans="1:6">
      <c r="A84" s="19">
        <v>75</v>
      </c>
      <c r="B84" s="19">
        <v>1.05</v>
      </c>
      <c r="C84" s="19">
        <f t="shared" si="2"/>
        <v>7.0034999999999998</v>
      </c>
      <c r="D84" s="19">
        <v>175</v>
      </c>
      <c r="E84" s="19">
        <v>1.55</v>
      </c>
      <c r="F84" s="19">
        <f t="shared" si="3"/>
        <v>10.3385</v>
      </c>
    </row>
    <row r="85" spans="1:6">
      <c r="A85" s="19">
        <v>76</v>
      </c>
      <c r="B85" s="19">
        <v>1.1000000000000001</v>
      </c>
      <c r="C85" s="19">
        <f t="shared" si="2"/>
        <v>7.3370000000000006</v>
      </c>
      <c r="D85" s="19">
        <v>176</v>
      </c>
      <c r="E85" s="19">
        <v>1.35</v>
      </c>
      <c r="F85" s="19">
        <f t="shared" si="3"/>
        <v>9.0045000000000002</v>
      </c>
    </row>
    <row r="86" spans="1:6">
      <c r="A86" s="19">
        <v>77</v>
      </c>
      <c r="B86" s="19">
        <v>1.6</v>
      </c>
      <c r="C86" s="19">
        <f t="shared" si="2"/>
        <v>10.672000000000001</v>
      </c>
      <c r="D86" s="19">
        <v>177</v>
      </c>
      <c r="E86" s="19">
        <v>1.6</v>
      </c>
      <c r="F86" s="19">
        <f t="shared" si="3"/>
        <v>10.672000000000001</v>
      </c>
    </row>
    <row r="87" spans="1:6">
      <c r="A87" s="19">
        <v>78</v>
      </c>
      <c r="B87" s="19">
        <v>1.1000000000000001</v>
      </c>
      <c r="C87" s="19">
        <f t="shared" si="2"/>
        <v>7.3370000000000006</v>
      </c>
      <c r="D87" s="19">
        <v>178</v>
      </c>
      <c r="E87" s="19">
        <v>1.4</v>
      </c>
      <c r="F87" s="19">
        <f t="shared" si="3"/>
        <v>9.3379999999999992</v>
      </c>
    </row>
    <row r="88" spans="1:6">
      <c r="A88" s="19">
        <v>79</v>
      </c>
      <c r="B88" s="19">
        <v>1.35</v>
      </c>
      <c r="C88" s="19">
        <f t="shared" si="2"/>
        <v>9.0045000000000002</v>
      </c>
      <c r="D88" s="19">
        <v>179</v>
      </c>
      <c r="E88" s="19">
        <v>1.7</v>
      </c>
      <c r="F88" s="19">
        <f t="shared" si="3"/>
        <v>11.339</v>
      </c>
    </row>
    <row r="89" spans="1:6">
      <c r="A89" s="19">
        <v>80</v>
      </c>
      <c r="B89" s="19">
        <v>1.45</v>
      </c>
      <c r="C89" s="19">
        <f t="shared" si="2"/>
        <v>9.6715</v>
      </c>
      <c r="D89" s="19">
        <v>180</v>
      </c>
      <c r="E89" s="19">
        <v>1.1000000000000001</v>
      </c>
      <c r="F89" s="19">
        <f t="shared" si="3"/>
        <v>7.3370000000000006</v>
      </c>
    </row>
    <row r="90" spans="1:6">
      <c r="A90" s="19">
        <v>81</v>
      </c>
      <c r="B90" s="19">
        <v>1.05</v>
      </c>
      <c r="C90" s="19">
        <f t="shared" si="2"/>
        <v>7.0034999999999998</v>
      </c>
      <c r="D90" s="19">
        <v>181</v>
      </c>
      <c r="E90" s="19">
        <v>1</v>
      </c>
      <c r="F90" s="19">
        <f t="shared" si="3"/>
        <v>6.67</v>
      </c>
    </row>
    <row r="91" spans="1:6">
      <c r="A91" s="19">
        <v>82</v>
      </c>
      <c r="B91" s="19">
        <v>1.35</v>
      </c>
      <c r="C91" s="19">
        <f t="shared" si="2"/>
        <v>9.0045000000000002</v>
      </c>
      <c r="D91" s="19">
        <v>182</v>
      </c>
      <c r="E91" s="19">
        <v>1.45</v>
      </c>
      <c r="F91" s="19">
        <f t="shared" si="3"/>
        <v>9.6715</v>
      </c>
    </row>
    <row r="92" spans="1:6">
      <c r="A92" s="19">
        <v>83</v>
      </c>
      <c r="B92" s="19">
        <v>1.55</v>
      </c>
      <c r="C92" s="19">
        <f t="shared" si="2"/>
        <v>10.3385</v>
      </c>
      <c r="D92" s="19">
        <v>183</v>
      </c>
      <c r="E92" s="19">
        <v>1.2</v>
      </c>
      <c r="F92" s="19">
        <f t="shared" si="3"/>
        <v>8.0039999999999996</v>
      </c>
    </row>
    <row r="93" spans="1:6">
      <c r="A93" s="19">
        <v>84</v>
      </c>
      <c r="B93" s="19">
        <v>1.35</v>
      </c>
      <c r="C93" s="19">
        <f t="shared" si="2"/>
        <v>9.0045000000000002</v>
      </c>
      <c r="D93" s="19">
        <v>184</v>
      </c>
      <c r="E93" s="19">
        <v>1.05</v>
      </c>
      <c r="F93" s="19">
        <f t="shared" si="3"/>
        <v>7.0034999999999998</v>
      </c>
    </row>
    <row r="94" spans="1:6">
      <c r="A94" s="19">
        <v>85</v>
      </c>
      <c r="B94" s="19">
        <v>1.85</v>
      </c>
      <c r="C94" s="19">
        <f t="shared" si="2"/>
        <v>12.339500000000001</v>
      </c>
      <c r="D94" s="19">
        <v>185</v>
      </c>
      <c r="E94" s="19">
        <v>1.35</v>
      </c>
      <c r="F94" s="19">
        <f t="shared" si="3"/>
        <v>9.0045000000000002</v>
      </c>
    </row>
    <row r="95" spans="1:6">
      <c r="A95" s="19">
        <v>86</v>
      </c>
      <c r="B95" s="19">
        <v>1.05</v>
      </c>
      <c r="C95" s="19">
        <f t="shared" si="2"/>
        <v>7.0034999999999998</v>
      </c>
      <c r="D95" s="19">
        <v>186</v>
      </c>
      <c r="E95" s="19">
        <v>1.55</v>
      </c>
      <c r="F95" s="19">
        <f t="shared" si="3"/>
        <v>10.3385</v>
      </c>
    </row>
    <row r="96" spans="1:6">
      <c r="A96" s="19">
        <v>87</v>
      </c>
      <c r="B96" s="19">
        <v>1.7</v>
      </c>
      <c r="C96" s="19">
        <f t="shared" si="2"/>
        <v>11.339</v>
      </c>
      <c r="D96" s="19">
        <v>187</v>
      </c>
      <c r="E96" s="19">
        <v>1.7</v>
      </c>
      <c r="F96" s="19">
        <f t="shared" si="3"/>
        <v>11.339</v>
      </c>
    </row>
    <row r="97" spans="1:6">
      <c r="A97" s="19">
        <v>88</v>
      </c>
      <c r="B97" s="19">
        <v>1.85</v>
      </c>
      <c r="C97" s="19">
        <f t="shared" si="2"/>
        <v>12.339500000000001</v>
      </c>
      <c r="D97" s="19">
        <v>188</v>
      </c>
      <c r="E97" s="19">
        <v>1.45</v>
      </c>
      <c r="F97" s="19">
        <f t="shared" si="3"/>
        <v>9.6715</v>
      </c>
    </row>
    <row r="98" spans="1:6">
      <c r="A98" s="19">
        <v>89</v>
      </c>
      <c r="B98" s="19">
        <v>1.35</v>
      </c>
      <c r="C98" s="19">
        <f t="shared" si="2"/>
        <v>9.0045000000000002</v>
      </c>
      <c r="D98" s="19">
        <v>189</v>
      </c>
      <c r="E98" s="19">
        <v>1.1499999999999999</v>
      </c>
      <c r="F98" s="19">
        <f t="shared" si="3"/>
        <v>7.6704999999999997</v>
      </c>
    </row>
    <row r="99" spans="1:6">
      <c r="A99" s="19">
        <v>90</v>
      </c>
      <c r="B99" s="19">
        <v>1.4</v>
      </c>
      <c r="C99" s="19">
        <f t="shared" si="2"/>
        <v>9.3379999999999992</v>
      </c>
      <c r="D99" s="19">
        <v>190</v>
      </c>
      <c r="E99" s="19">
        <v>1.25</v>
      </c>
      <c r="F99" s="19">
        <f t="shared" si="3"/>
        <v>8.3375000000000004</v>
      </c>
    </row>
    <row r="100" spans="1:6">
      <c r="A100" s="19">
        <v>91</v>
      </c>
      <c r="B100" s="19">
        <v>1</v>
      </c>
      <c r="C100" s="19">
        <f t="shared" si="2"/>
        <v>6.67</v>
      </c>
      <c r="D100" s="19">
        <v>191</v>
      </c>
      <c r="E100" s="19">
        <v>1.1000000000000001</v>
      </c>
      <c r="F100" s="19">
        <f t="shared" si="3"/>
        <v>7.3370000000000006</v>
      </c>
    </row>
    <row r="101" spans="1:6">
      <c r="A101" s="19">
        <v>92</v>
      </c>
      <c r="B101" s="19">
        <v>1.3</v>
      </c>
      <c r="C101" s="19">
        <f t="shared" si="2"/>
        <v>8.6709999999999994</v>
      </c>
      <c r="D101" s="19">
        <v>192</v>
      </c>
      <c r="E101" s="19">
        <v>1.1499999999999999</v>
      </c>
      <c r="F101" s="19">
        <f t="shared" si="3"/>
        <v>7.6704999999999997</v>
      </c>
    </row>
    <row r="102" spans="1:6">
      <c r="A102" s="19">
        <v>93</v>
      </c>
      <c r="B102" s="19">
        <v>1.5</v>
      </c>
      <c r="C102" s="19">
        <f t="shared" si="2"/>
        <v>10.004999999999999</v>
      </c>
      <c r="D102" s="19">
        <v>193</v>
      </c>
      <c r="E102" s="19">
        <v>1.3</v>
      </c>
      <c r="F102" s="19">
        <f t="shared" si="3"/>
        <v>8.6709999999999994</v>
      </c>
    </row>
    <row r="103" spans="1:6">
      <c r="A103" s="19">
        <v>94</v>
      </c>
      <c r="B103" s="19">
        <v>1.4</v>
      </c>
      <c r="C103" s="19">
        <f t="shared" si="2"/>
        <v>9.3379999999999992</v>
      </c>
      <c r="D103" s="19">
        <v>194</v>
      </c>
      <c r="E103" s="19">
        <v>1.35</v>
      </c>
      <c r="F103" s="19">
        <f t="shared" si="3"/>
        <v>9.0045000000000002</v>
      </c>
    </row>
    <row r="104" spans="1:6">
      <c r="A104" s="19">
        <v>95</v>
      </c>
      <c r="B104" s="19">
        <v>1.05</v>
      </c>
      <c r="C104" s="19">
        <f t="shared" si="2"/>
        <v>7.0034999999999998</v>
      </c>
      <c r="D104" s="19">
        <v>195</v>
      </c>
      <c r="E104" s="19">
        <v>1.05</v>
      </c>
      <c r="F104" s="19">
        <f t="shared" si="3"/>
        <v>7.0034999999999998</v>
      </c>
    </row>
    <row r="105" spans="1:6">
      <c r="A105" s="19">
        <v>96</v>
      </c>
      <c r="B105" s="19">
        <v>1.35</v>
      </c>
      <c r="C105" s="19">
        <f t="shared" si="2"/>
        <v>9.0045000000000002</v>
      </c>
      <c r="D105" s="19">
        <v>196</v>
      </c>
      <c r="E105" s="19">
        <v>1.1000000000000001</v>
      </c>
      <c r="F105" s="19">
        <f t="shared" si="3"/>
        <v>7.3370000000000006</v>
      </c>
    </row>
    <row r="106" spans="1:6">
      <c r="A106" s="19">
        <v>97</v>
      </c>
      <c r="B106" s="19">
        <v>1.4</v>
      </c>
      <c r="C106" s="19">
        <f>B106*6.67</f>
        <v>9.3379999999999992</v>
      </c>
      <c r="D106" s="19">
        <v>197</v>
      </c>
      <c r="E106" s="19">
        <v>2</v>
      </c>
      <c r="F106" s="19">
        <f t="shared" si="3"/>
        <v>13.34</v>
      </c>
    </row>
    <row r="107" spans="1:6">
      <c r="A107" s="19">
        <v>98</v>
      </c>
      <c r="B107" s="19">
        <v>1.4</v>
      </c>
      <c r="C107" s="19">
        <f t="shared" si="2"/>
        <v>9.3379999999999992</v>
      </c>
      <c r="D107" s="19">
        <v>198</v>
      </c>
      <c r="E107" s="19">
        <v>1.1000000000000001</v>
      </c>
      <c r="F107" s="19">
        <f t="shared" si="3"/>
        <v>7.3370000000000006</v>
      </c>
    </row>
    <row r="108" spans="1:6">
      <c r="A108" s="19">
        <v>99</v>
      </c>
      <c r="B108" s="19">
        <v>1.3</v>
      </c>
      <c r="C108" s="19">
        <f t="shared" si="2"/>
        <v>8.6709999999999994</v>
      </c>
      <c r="D108" s="19">
        <v>199</v>
      </c>
      <c r="E108" s="19">
        <v>1.05</v>
      </c>
      <c r="F108" s="19">
        <f t="shared" si="3"/>
        <v>7.0034999999999998</v>
      </c>
    </row>
    <row r="109" spans="1:6">
      <c r="A109" s="19">
        <v>100</v>
      </c>
      <c r="B109" s="19">
        <v>1</v>
      </c>
      <c r="C109" s="19">
        <f t="shared" si="2"/>
        <v>6.67</v>
      </c>
      <c r="D109" s="19">
        <v>200</v>
      </c>
      <c r="E109" s="19">
        <v>1.3</v>
      </c>
      <c r="F109" s="19">
        <f t="shared" si="3"/>
        <v>8.6709999999999994</v>
      </c>
    </row>
    <row r="110" spans="1:6">
      <c r="C110" s="18">
        <f>SUM(C10:C109)</f>
        <v>900.78349999999989</v>
      </c>
      <c r="F110" s="18">
        <f>SUM(F10:F109)</f>
        <v>889.1110000000001</v>
      </c>
    </row>
  </sheetData>
  <mergeCells count="14">
    <mergeCell ref="I3:J4"/>
    <mergeCell ref="C4:D4"/>
    <mergeCell ref="E4:F4"/>
    <mergeCell ref="A5:B5"/>
    <mergeCell ref="C5:D5"/>
    <mergeCell ref="E5:F5"/>
    <mergeCell ref="G5:H5"/>
    <mergeCell ref="I5:J5"/>
    <mergeCell ref="A8:F8"/>
    <mergeCell ref="A1:J1"/>
    <mergeCell ref="A2:J2"/>
    <mergeCell ref="A3:B4"/>
    <mergeCell ref="C3:F3"/>
    <mergeCell ref="G3:H4"/>
  </mergeCells>
  <phoneticPr fontId="0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P111"/>
  <sheetViews>
    <sheetView workbookViewId="0">
      <selection activeCell="A7" sqref="A7:J7"/>
    </sheetView>
  </sheetViews>
  <sheetFormatPr defaultRowHeight="15"/>
  <sheetData>
    <row r="1" spans="1:16" ht="15.75" thickBot="1">
      <c r="A1" s="66" t="s">
        <v>192</v>
      </c>
      <c r="B1" s="66"/>
      <c r="C1" s="66"/>
      <c r="D1" s="66"/>
      <c r="E1" s="66"/>
      <c r="F1" s="66"/>
      <c r="G1" s="66"/>
      <c r="H1" s="66"/>
      <c r="I1" s="66"/>
      <c r="J1" s="66"/>
    </row>
    <row r="2" spans="1:16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  <c r="L2" s="1" t="s">
        <v>38</v>
      </c>
      <c r="M2" s="1">
        <v>0</v>
      </c>
      <c r="O2" t="s">
        <v>49</v>
      </c>
      <c r="P2" t="s">
        <v>50</v>
      </c>
    </row>
    <row r="3" spans="1:16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8</v>
      </c>
      <c r="O3">
        <f>B7/(B7+D7+F7+H7+J7)</f>
        <v>1.4999999999999998E-2</v>
      </c>
      <c r="P3">
        <f>O3*LN(O3)</f>
        <v>-6.2995576168198897E-2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92</v>
      </c>
      <c r="O4">
        <f>D7/(B7+D7+F7+H7+J7)</f>
        <v>2.9999999999999995E-2</v>
      </c>
      <c r="P4">
        <f>O4*LN(O4)</f>
        <v>-0.10519673691959944</v>
      </c>
    </row>
    <row r="5" spans="1:16">
      <c r="A5" s="46">
        <v>3</v>
      </c>
      <c r="B5" s="46"/>
      <c r="C5" s="47">
        <v>6</v>
      </c>
      <c r="D5" s="47"/>
      <c r="E5" s="47">
        <v>92</v>
      </c>
      <c r="F5" s="47"/>
      <c r="G5" s="45">
        <v>10</v>
      </c>
      <c r="H5" s="45"/>
      <c r="I5" s="45">
        <v>89</v>
      </c>
      <c r="J5" s="45"/>
      <c r="L5" s="1" t="s">
        <v>35</v>
      </c>
      <c r="M5" s="1">
        <f>(C110+F110)/200</f>
        <v>11.8809375</v>
      </c>
      <c r="O5">
        <f>F7/(B7+D7+F7+H7+J7)</f>
        <v>0.45999999999999996</v>
      </c>
      <c r="P5">
        <f>O5*LN(O5)</f>
        <v>-0.35720324316953833</v>
      </c>
    </row>
    <row r="6" spans="1:16" ht="15.75" thickBot="1">
      <c r="A6" s="21" t="s">
        <v>7</v>
      </c>
      <c r="B6" s="22" t="s">
        <v>8</v>
      </c>
      <c r="C6" s="23" t="s">
        <v>7</v>
      </c>
      <c r="D6" s="24" t="s">
        <v>8</v>
      </c>
      <c r="E6" s="22" t="s">
        <v>7</v>
      </c>
      <c r="F6" s="22" t="s">
        <v>8</v>
      </c>
      <c r="G6" s="22" t="s">
        <v>7</v>
      </c>
      <c r="H6" s="22" t="s">
        <v>8</v>
      </c>
      <c r="I6" s="22" t="s">
        <v>7</v>
      </c>
      <c r="J6" s="23" t="s">
        <v>8</v>
      </c>
      <c r="L6" s="1" t="s">
        <v>36</v>
      </c>
      <c r="M6" s="1">
        <v>2.92</v>
      </c>
      <c r="O6">
        <f>H7/(B7+D7+F7+H7+J7)</f>
        <v>0.05</v>
      </c>
      <c r="P6">
        <f>O6*LN(O6)</f>
        <v>-0.14978661367769955</v>
      </c>
    </row>
    <row r="7" spans="1:16">
      <c r="A7" s="2">
        <v>1.5</v>
      </c>
      <c r="B7" s="2">
        <f>7.85*1.5/100</f>
        <v>0.11774999999999998</v>
      </c>
      <c r="C7" s="2">
        <v>3</v>
      </c>
      <c r="D7" s="2">
        <f>7.85*3/100</f>
        <v>0.23549999999999996</v>
      </c>
      <c r="E7" s="2">
        <v>46</v>
      </c>
      <c r="F7" s="2">
        <f>7.85*46/100</f>
        <v>3.6109999999999998</v>
      </c>
      <c r="G7" s="2">
        <v>5</v>
      </c>
      <c r="H7" s="2">
        <f>7.85*5/100</f>
        <v>0.39250000000000002</v>
      </c>
      <c r="I7" s="2">
        <v>44.5</v>
      </c>
      <c r="J7" s="2">
        <f>7.85*44.5/100</f>
        <v>3.4932499999999997</v>
      </c>
      <c r="L7" s="1" t="s">
        <v>37</v>
      </c>
      <c r="M7" s="1">
        <v>22.9</v>
      </c>
      <c r="O7">
        <f>J7/(B7+D7+F7+H7+J7)</f>
        <v>0.44500000000000001</v>
      </c>
      <c r="P7">
        <f>O7*LN(O7)</f>
        <v>-0.36030804358307406</v>
      </c>
    </row>
    <row r="8" spans="1:16">
      <c r="A8" s="65" t="s">
        <v>9</v>
      </c>
      <c r="B8" s="65"/>
      <c r="C8" s="65"/>
      <c r="D8" s="65"/>
      <c r="E8" s="65"/>
      <c r="F8" s="65"/>
      <c r="L8" s="31" t="s">
        <v>41</v>
      </c>
      <c r="M8" s="1">
        <f>(F7*D7)/((J7+H7)*B7)</f>
        <v>1.8585858585858588</v>
      </c>
    </row>
    <row r="9" spans="1:16">
      <c r="A9" s="19" t="s">
        <v>173</v>
      </c>
      <c r="B9" s="19" t="s">
        <v>174</v>
      </c>
      <c r="C9" s="19" t="s">
        <v>175</v>
      </c>
      <c r="D9" s="19" t="s">
        <v>173</v>
      </c>
      <c r="E9" s="19" t="s">
        <v>174</v>
      </c>
      <c r="F9" s="19" t="s">
        <v>175</v>
      </c>
      <c r="L9" s="31" t="s">
        <v>42</v>
      </c>
      <c r="M9" s="1">
        <f xml:space="preserve"> (B7+D7+F7)/(H7+J7)</f>
        <v>1.0202020202020201</v>
      </c>
    </row>
    <row r="10" spans="1:16">
      <c r="A10" s="19">
        <v>1</v>
      </c>
      <c r="B10" s="19">
        <v>2</v>
      </c>
      <c r="C10" s="19">
        <f>B10*6.67</f>
        <v>13.34</v>
      </c>
      <c r="D10" s="19">
        <v>101</v>
      </c>
      <c r="E10" s="19">
        <v>1.95</v>
      </c>
      <c r="F10" s="19">
        <f>E10*6.67</f>
        <v>13.006499999999999</v>
      </c>
      <c r="L10" s="31" t="s">
        <v>43</v>
      </c>
      <c r="M10" s="1">
        <f>J7/F7</f>
        <v>0.96739130434782605</v>
      </c>
    </row>
    <row r="11" spans="1:16">
      <c r="A11" s="19">
        <v>2</v>
      </c>
      <c r="B11" s="19">
        <v>1.55</v>
      </c>
      <c r="C11" s="19">
        <f t="shared" ref="C11:C74" si="0">B11*6.67</f>
        <v>10.3385</v>
      </c>
      <c r="D11" s="19">
        <v>102</v>
      </c>
      <c r="E11" s="19">
        <v>1.5</v>
      </c>
      <c r="F11" s="19">
        <f t="shared" ref="F11:F74" si="1">E11*6.67</f>
        <v>10.004999999999999</v>
      </c>
      <c r="L11" s="31" t="s">
        <v>44</v>
      </c>
      <c r="M11" s="1">
        <f>(D7+F7)/J7</f>
        <v>1.101123595505618</v>
      </c>
    </row>
    <row r="12" spans="1:16">
      <c r="A12" s="19">
        <v>3</v>
      </c>
      <c r="B12" s="19">
        <v>2</v>
      </c>
      <c r="C12" s="19">
        <f t="shared" si="0"/>
        <v>13.34</v>
      </c>
      <c r="D12" s="19">
        <v>103</v>
      </c>
      <c r="E12" s="19">
        <v>1.6</v>
      </c>
      <c r="F12" s="19">
        <f t="shared" si="1"/>
        <v>10.672000000000001</v>
      </c>
      <c r="L12" s="31" t="s">
        <v>45</v>
      </c>
      <c r="M12" s="1">
        <f>(D7+F7)/H7</f>
        <v>9.7999999999999989</v>
      </c>
    </row>
    <row r="13" spans="1:16">
      <c r="A13" s="19">
        <v>4</v>
      </c>
      <c r="B13" s="19">
        <v>2</v>
      </c>
      <c r="C13" s="19">
        <f t="shared" si="0"/>
        <v>13.34</v>
      </c>
      <c r="D13" s="19">
        <v>104</v>
      </c>
      <c r="E13" s="19">
        <v>1.8</v>
      </c>
      <c r="F13" s="19">
        <f t="shared" si="1"/>
        <v>12.006</v>
      </c>
      <c r="L13" s="31" t="s">
        <v>46</v>
      </c>
      <c r="M13" s="1">
        <f>J7/H7</f>
        <v>8.8999999999999986</v>
      </c>
    </row>
    <row r="14" spans="1:16">
      <c r="A14" s="19">
        <v>5</v>
      </c>
      <c r="B14" s="19">
        <v>2</v>
      </c>
      <c r="C14" s="19">
        <f t="shared" si="0"/>
        <v>13.34</v>
      </c>
      <c r="D14" s="19">
        <v>105</v>
      </c>
      <c r="E14" s="19">
        <v>1.65</v>
      </c>
      <c r="F14" s="19">
        <f t="shared" si="1"/>
        <v>11.0055</v>
      </c>
      <c r="L14" s="31" t="s">
        <v>47</v>
      </c>
      <c r="M14" s="1">
        <f>J7/B7</f>
        <v>29.666666666666668</v>
      </c>
    </row>
    <row r="15" spans="1:16">
      <c r="A15" s="19">
        <v>6</v>
      </c>
      <c r="B15" s="19">
        <v>1.8</v>
      </c>
      <c r="C15" s="19">
        <f t="shared" si="0"/>
        <v>12.006</v>
      </c>
      <c r="D15" s="19">
        <v>106</v>
      </c>
      <c r="E15" s="19">
        <v>1.75</v>
      </c>
      <c r="F15" s="19">
        <f t="shared" si="1"/>
        <v>11.672499999999999</v>
      </c>
      <c r="L15" s="31" t="s">
        <v>48</v>
      </c>
      <c r="M15" s="1">
        <f>SUM(P3:P7)</f>
        <v>-1.0354902135181103</v>
      </c>
    </row>
    <row r="16" spans="1:16">
      <c r="A16" s="19">
        <v>7</v>
      </c>
      <c r="B16" s="19">
        <v>2</v>
      </c>
      <c r="C16" s="19">
        <f t="shared" si="0"/>
        <v>13.34</v>
      </c>
      <c r="D16" s="19">
        <v>107</v>
      </c>
      <c r="E16" s="19">
        <v>1.75</v>
      </c>
      <c r="F16" s="19">
        <f t="shared" si="1"/>
        <v>11.672499999999999</v>
      </c>
    </row>
    <row r="17" spans="1:6">
      <c r="A17" s="19">
        <v>8</v>
      </c>
      <c r="B17" s="19">
        <v>1.6</v>
      </c>
      <c r="C17" s="19">
        <f t="shared" si="0"/>
        <v>10.672000000000001</v>
      </c>
      <c r="D17" s="19">
        <v>108</v>
      </c>
      <c r="E17" s="19">
        <v>1.7</v>
      </c>
      <c r="F17" s="19">
        <f t="shared" si="1"/>
        <v>11.339</v>
      </c>
    </row>
    <row r="18" spans="1:6">
      <c r="A18" s="19">
        <v>9</v>
      </c>
      <c r="B18" s="19">
        <v>2</v>
      </c>
      <c r="C18" s="19">
        <f t="shared" si="0"/>
        <v>13.34</v>
      </c>
      <c r="D18" s="19">
        <v>109</v>
      </c>
      <c r="E18" s="19">
        <v>1.6</v>
      </c>
      <c r="F18" s="19">
        <f t="shared" si="1"/>
        <v>10.672000000000001</v>
      </c>
    </row>
    <row r="19" spans="1:6">
      <c r="A19" s="19">
        <v>10</v>
      </c>
      <c r="B19" s="19">
        <v>1.35</v>
      </c>
      <c r="C19" s="19">
        <f t="shared" si="0"/>
        <v>9.0045000000000002</v>
      </c>
      <c r="D19" s="19">
        <v>110</v>
      </c>
      <c r="E19" s="19">
        <v>1.5</v>
      </c>
      <c r="F19" s="19">
        <f t="shared" si="1"/>
        <v>10.004999999999999</v>
      </c>
    </row>
    <row r="20" spans="1:6">
      <c r="A20" s="19">
        <v>11</v>
      </c>
      <c r="B20" s="19">
        <v>1.5</v>
      </c>
      <c r="C20" s="19">
        <f t="shared" si="0"/>
        <v>10.004999999999999</v>
      </c>
      <c r="D20" s="19">
        <v>111</v>
      </c>
      <c r="E20" s="19">
        <v>1.6</v>
      </c>
      <c r="F20" s="19">
        <f t="shared" si="1"/>
        <v>10.672000000000001</v>
      </c>
    </row>
    <row r="21" spans="1:6">
      <c r="A21" s="19">
        <v>12</v>
      </c>
      <c r="B21" s="19">
        <v>1.9</v>
      </c>
      <c r="C21" s="19">
        <f t="shared" si="0"/>
        <v>12.673</v>
      </c>
      <c r="D21" s="19">
        <v>112</v>
      </c>
      <c r="E21" s="19">
        <v>1.6</v>
      </c>
      <c r="F21" s="19">
        <f t="shared" si="1"/>
        <v>10.672000000000001</v>
      </c>
    </row>
    <row r="22" spans="1:6">
      <c r="A22" s="19">
        <v>13</v>
      </c>
      <c r="B22" s="19">
        <v>1.65</v>
      </c>
      <c r="C22" s="19">
        <f t="shared" si="0"/>
        <v>11.0055</v>
      </c>
      <c r="D22" s="19">
        <v>113</v>
      </c>
      <c r="E22" s="19">
        <v>1.75</v>
      </c>
      <c r="F22" s="19">
        <f t="shared" si="1"/>
        <v>11.672499999999999</v>
      </c>
    </row>
    <row r="23" spans="1:6">
      <c r="A23" s="19">
        <v>14</v>
      </c>
      <c r="B23" s="19">
        <v>1.9</v>
      </c>
      <c r="C23" s="19">
        <f t="shared" si="0"/>
        <v>12.673</v>
      </c>
      <c r="D23" s="19">
        <v>114</v>
      </c>
      <c r="E23" s="19">
        <v>1.75</v>
      </c>
      <c r="F23" s="19">
        <f t="shared" si="1"/>
        <v>11.672499999999999</v>
      </c>
    </row>
    <row r="24" spans="1:6">
      <c r="A24" s="19">
        <v>15</v>
      </c>
      <c r="B24" s="19">
        <v>1.85</v>
      </c>
      <c r="C24" s="19">
        <f t="shared" si="0"/>
        <v>12.339500000000001</v>
      </c>
      <c r="D24" s="19">
        <v>115</v>
      </c>
      <c r="E24" s="19">
        <v>1.7</v>
      </c>
      <c r="F24" s="19">
        <f t="shared" si="1"/>
        <v>11.339</v>
      </c>
    </row>
    <row r="25" spans="1:6">
      <c r="A25" s="19">
        <v>16</v>
      </c>
      <c r="B25" s="19">
        <v>1.9</v>
      </c>
      <c r="C25" s="19">
        <f t="shared" si="0"/>
        <v>12.673</v>
      </c>
      <c r="D25" s="19">
        <v>116</v>
      </c>
      <c r="E25" s="19">
        <v>1.9</v>
      </c>
      <c r="F25" s="19">
        <f t="shared" si="1"/>
        <v>12.673</v>
      </c>
    </row>
    <row r="26" spans="1:6">
      <c r="A26" s="19">
        <v>17</v>
      </c>
      <c r="B26" s="19">
        <v>1.65</v>
      </c>
      <c r="C26" s="19">
        <f t="shared" si="0"/>
        <v>11.0055</v>
      </c>
      <c r="D26" s="19">
        <v>117</v>
      </c>
      <c r="E26" s="19">
        <v>1.8</v>
      </c>
      <c r="F26" s="19">
        <f t="shared" si="1"/>
        <v>12.006</v>
      </c>
    </row>
    <row r="27" spans="1:6">
      <c r="A27" s="19">
        <v>18</v>
      </c>
      <c r="B27" s="19">
        <v>1.75</v>
      </c>
      <c r="C27" s="19">
        <f t="shared" si="0"/>
        <v>11.672499999999999</v>
      </c>
      <c r="D27" s="19">
        <v>118</v>
      </c>
      <c r="E27" s="39">
        <v>2</v>
      </c>
      <c r="F27" s="39">
        <f t="shared" si="1"/>
        <v>13.34</v>
      </c>
    </row>
    <row r="28" spans="1:6">
      <c r="A28" s="19">
        <v>19</v>
      </c>
      <c r="B28" s="19">
        <v>1.4</v>
      </c>
      <c r="C28" s="19">
        <f t="shared" si="0"/>
        <v>9.3379999999999992</v>
      </c>
      <c r="D28" s="19">
        <v>119</v>
      </c>
      <c r="E28" s="19">
        <v>2.1</v>
      </c>
      <c r="F28" s="19">
        <f t="shared" si="1"/>
        <v>14.007</v>
      </c>
    </row>
    <row r="29" spans="1:6">
      <c r="A29" s="19">
        <v>20</v>
      </c>
      <c r="B29" s="19">
        <v>1.55</v>
      </c>
      <c r="C29" s="19">
        <f t="shared" si="0"/>
        <v>10.3385</v>
      </c>
      <c r="D29" s="19">
        <v>120</v>
      </c>
      <c r="E29" s="19">
        <v>1.8</v>
      </c>
      <c r="F29" s="19">
        <f t="shared" si="1"/>
        <v>12.006</v>
      </c>
    </row>
    <row r="30" spans="1:6">
      <c r="A30" s="19">
        <v>21</v>
      </c>
      <c r="B30" s="19">
        <v>1.6</v>
      </c>
      <c r="C30" s="19">
        <f t="shared" si="0"/>
        <v>10.672000000000001</v>
      </c>
      <c r="D30" s="19">
        <v>121</v>
      </c>
      <c r="E30" s="19">
        <v>2</v>
      </c>
      <c r="F30" s="19">
        <f t="shared" si="1"/>
        <v>13.34</v>
      </c>
    </row>
    <row r="31" spans="1:6">
      <c r="A31" s="19">
        <v>22</v>
      </c>
      <c r="B31" s="19">
        <v>2</v>
      </c>
      <c r="C31" s="19">
        <f t="shared" si="0"/>
        <v>13.34</v>
      </c>
      <c r="D31" s="19">
        <v>122</v>
      </c>
      <c r="E31" s="19">
        <v>1.65</v>
      </c>
      <c r="F31" s="19">
        <f t="shared" si="1"/>
        <v>11.0055</v>
      </c>
    </row>
    <row r="32" spans="1:6">
      <c r="A32" s="19">
        <v>23</v>
      </c>
      <c r="B32" s="19">
        <v>2</v>
      </c>
      <c r="C32" s="19">
        <f t="shared" si="0"/>
        <v>13.34</v>
      </c>
      <c r="D32" s="19">
        <v>123</v>
      </c>
      <c r="E32" s="19">
        <v>1.65</v>
      </c>
      <c r="F32" s="19">
        <f t="shared" si="1"/>
        <v>11.0055</v>
      </c>
    </row>
    <row r="33" spans="1:6">
      <c r="A33" s="19">
        <v>24</v>
      </c>
      <c r="B33" s="19">
        <v>1.5</v>
      </c>
      <c r="C33" s="19">
        <f t="shared" si="0"/>
        <v>10.004999999999999</v>
      </c>
      <c r="D33" s="19">
        <v>124</v>
      </c>
      <c r="E33" s="19">
        <v>1.85</v>
      </c>
      <c r="F33" s="19">
        <f t="shared" si="1"/>
        <v>12.339500000000001</v>
      </c>
    </row>
    <row r="34" spans="1:6">
      <c r="A34" s="19">
        <v>25</v>
      </c>
      <c r="B34" s="19">
        <v>2</v>
      </c>
      <c r="C34" s="19">
        <f t="shared" si="0"/>
        <v>13.34</v>
      </c>
      <c r="D34" s="19">
        <v>125</v>
      </c>
      <c r="E34" s="19">
        <v>1.5</v>
      </c>
      <c r="F34" s="19">
        <f t="shared" si="1"/>
        <v>10.004999999999999</v>
      </c>
    </row>
    <row r="35" spans="1:6">
      <c r="A35" s="19">
        <v>26</v>
      </c>
      <c r="B35" s="19">
        <v>2</v>
      </c>
      <c r="C35" s="19">
        <f t="shared" si="0"/>
        <v>13.34</v>
      </c>
      <c r="D35" s="19">
        <v>126</v>
      </c>
      <c r="E35" s="19">
        <v>1.85</v>
      </c>
      <c r="F35" s="19">
        <f t="shared" si="1"/>
        <v>12.339500000000001</v>
      </c>
    </row>
    <row r="36" spans="1:6">
      <c r="A36" s="19">
        <v>27</v>
      </c>
      <c r="B36" s="19">
        <v>1.5</v>
      </c>
      <c r="C36" s="19">
        <f t="shared" si="0"/>
        <v>10.004999999999999</v>
      </c>
      <c r="D36" s="19">
        <v>127</v>
      </c>
      <c r="E36" s="19">
        <v>1.7</v>
      </c>
      <c r="F36" s="19">
        <f t="shared" si="1"/>
        <v>11.339</v>
      </c>
    </row>
    <row r="37" spans="1:6">
      <c r="A37" s="19">
        <v>28</v>
      </c>
      <c r="B37" s="19">
        <v>2</v>
      </c>
      <c r="C37" s="19">
        <f t="shared" si="0"/>
        <v>13.34</v>
      </c>
      <c r="D37" s="19">
        <v>128</v>
      </c>
      <c r="E37" s="19">
        <v>1.75</v>
      </c>
      <c r="F37" s="19">
        <f t="shared" si="1"/>
        <v>11.672499999999999</v>
      </c>
    </row>
    <row r="38" spans="1:6">
      <c r="A38" s="19">
        <v>29</v>
      </c>
      <c r="B38" s="19">
        <v>1.6</v>
      </c>
      <c r="C38" s="19">
        <f t="shared" si="0"/>
        <v>10.672000000000001</v>
      </c>
      <c r="D38" s="19">
        <v>129</v>
      </c>
      <c r="E38" s="19">
        <v>1.9</v>
      </c>
      <c r="F38" s="19">
        <f t="shared" si="1"/>
        <v>12.673</v>
      </c>
    </row>
    <row r="39" spans="1:6">
      <c r="A39" s="19">
        <v>30</v>
      </c>
      <c r="B39" s="19">
        <v>1.9</v>
      </c>
      <c r="C39" s="19">
        <f t="shared" si="0"/>
        <v>12.673</v>
      </c>
      <c r="D39" s="19">
        <v>130</v>
      </c>
      <c r="E39" s="19">
        <v>1.8</v>
      </c>
      <c r="F39" s="19">
        <f t="shared" si="1"/>
        <v>12.006</v>
      </c>
    </row>
    <row r="40" spans="1:6">
      <c r="A40" s="19">
        <v>31</v>
      </c>
      <c r="B40" s="19">
        <v>1.6</v>
      </c>
      <c r="C40" s="19">
        <f t="shared" si="0"/>
        <v>10.672000000000001</v>
      </c>
      <c r="D40" s="19">
        <v>131</v>
      </c>
      <c r="E40" s="19">
        <v>2</v>
      </c>
      <c r="F40" s="19">
        <f t="shared" si="1"/>
        <v>13.34</v>
      </c>
    </row>
    <row r="41" spans="1:6">
      <c r="A41" s="19">
        <v>32</v>
      </c>
      <c r="B41" s="19">
        <v>1.85</v>
      </c>
      <c r="C41" s="19">
        <f t="shared" si="0"/>
        <v>12.339500000000001</v>
      </c>
      <c r="D41" s="19">
        <v>132</v>
      </c>
      <c r="E41" s="19">
        <v>2</v>
      </c>
      <c r="F41" s="19">
        <f t="shared" si="1"/>
        <v>13.34</v>
      </c>
    </row>
    <row r="42" spans="1:6">
      <c r="A42" s="19">
        <v>33</v>
      </c>
      <c r="B42" s="19">
        <v>1.9</v>
      </c>
      <c r="C42" s="19">
        <f t="shared" si="0"/>
        <v>12.673</v>
      </c>
      <c r="D42" s="19">
        <v>133</v>
      </c>
      <c r="E42" s="19">
        <v>1.65</v>
      </c>
      <c r="F42" s="19">
        <f t="shared" si="1"/>
        <v>11.0055</v>
      </c>
    </row>
    <row r="43" spans="1:6">
      <c r="A43" s="19">
        <v>34</v>
      </c>
      <c r="B43" s="19">
        <v>1.65</v>
      </c>
      <c r="C43" s="19">
        <f t="shared" si="0"/>
        <v>11.0055</v>
      </c>
      <c r="D43" s="19">
        <v>134</v>
      </c>
      <c r="E43" s="19">
        <v>2</v>
      </c>
      <c r="F43" s="19">
        <f t="shared" si="1"/>
        <v>13.34</v>
      </c>
    </row>
    <row r="44" spans="1:6">
      <c r="A44" s="19">
        <v>35</v>
      </c>
      <c r="B44" s="19">
        <v>1.6</v>
      </c>
      <c r="C44" s="19">
        <f t="shared" si="0"/>
        <v>10.672000000000001</v>
      </c>
      <c r="D44" s="19">
        <v>135</v>
      </c>
      <c r="E44" s="19">
        <v>1.6</v>
      </c>
      <c r="F44" s="19">
        <f t="shared" si="1"/>
        <v>10.672000000000001</v>
      </c>
    </row>
    <row r="45" spans="1:6">
      <c r="A45" s="19">
        <v>36</v>
      </c>
      <c r="B45" s="19">
        <v>2</v>
      </c>
      <c r="C45" s="19">
        <f t="shared" si="0"/>
        <v>13.34</v>
      </c>
      <c r="D45" s="19">
        <v>136</v>
      </c>
      <c r="E45" s="19">
        <v>2</v>
      </c>
      <c r="F45" s="19">
        <f t="shared" si="1"/>
        <v>13.34</v>
      </c>
    </row>
    <row r="46" spans="1:6">
      <c r="A46" s="19">
        <v>37</v>
      </c>
      <c r="B46" s="19">
        <v>1.3</v>
      </c>
      <c r="C46" s="19">
        <f t="shared" si="0"/>
        <v>8.6709999999999994</v>
      </c>
      <c r="D46" s="19">
        <v>137</v>
      </c>
      <c r="E46" s="19">
        <v>1.5</v>
      </c>
      <c r="F46" s="19">
        <f t="shared" si="1"/>
        <v>10.004999999999999</v>
      </c>
    </row>
    <row r="47" spans="1:6">
      <c r="A47" s="19">
        <v>38</v>
      </c>
      <c r="B47" s="19">
        <v>1.65</v>
      </c>
      <c r="C47" s="19">
        <f t="shared" si="0"/>
        <v>11.0055</v>
      </c>
      <c r="D47" s="19">
        <v>138</v>
      </c>
      <c r="E47" s="19">
        <v>1.45</v>
      </c>
      <c r="F47" s="19">
        <f t="shared" si="1"/>
        <v>9.6715</v>
      </c>
    </row>
    <row r="48" spans="1:6">
      <c r="A48" s="19">
        <v>39</v>
      </c>
      <c r="B48" s="19">
        <v>1.65</v>
      </c>
      <c r="C48" s="19">
        <f t="shared" si="0"/>
        <v>11.0055</v>
      </c>
      <c r="D48" s="19">
        <v>139</v>
      </c>
      <c r="E48" s="19">
        <v>1.8</v>
      </c>
      <c r="F48" s="19">
        <f t="shared" si="1"/>
        <v>12.006</v>
      </c>
    </row>
    <row r="49" spans="1:6">
      <c r="A49" s="19">
        <v>40</v>
      </c>
      <c r="B49" s="19">
        <v>1.85</v>
      </c>
      <c r="C49" s="19">
        <f t="shared" si="0"/>
        <v>12.339500000000001</v>
      </c>
      <c r="D49" s="19">
        <v>140</v>
      </c>
      <c r="E49" s="19">
        <v>2</v>
      </c>
      <c r="F49" s="19">
        <f t="shared" si="1"/>
        <v>13.34</v>
      </c>
    </row>
    <row r="50" spans="1:6">
      <c r="A50" s="19">
        <v>41</v>
      </c>
      <c r="B50" s="19">
        <v>2</v>
      </c>
      <c r="C50" s="19">
        <f t="shared" si="0"/>
        <v>13.34</v>
      </c>
      <c r="D50" s="19">
        <v>141</v>
      </c>
      <c r="E50" s="19">
        <v>1.65</v>
      </c>
      <c r="F50" s="19">
        <f t="shared" si="1"/>
        <v>11.0055</v>
      </c>
    </row>
    <row r="51" spans="1:6">
      <c r="A51" s="19">
        <v>42</v>
      </c>
      <c r="B51" s="19">
        <v>1.9</v>
      </c>
      <c r="C51" s="19">
        <f t="shared" si="0"/>
        <v>12.673</v>
      </c>
      <c r="D51" s="19">
        <v>142</v>
      </c>
      <c r="E51" s="19">
        <v>1.8</v>
      </c>
      <c r="F51" s="19">
        <f t="shared" si="1"/>
        <v>12.006</v>
      </c>
    </row>
    <row r="52" spans="1:6">
      <c r="A52" s="19">
        <v>43</v>
      </c>
      <c r="B52" s="19">
        <v>2</v>
      </c>
      <c r="C52" s="19">
        <f t="shared" si="0"/>
        <v>13.34</v>
      </c>
      <c r="D52" s="19">
        <v>143</v>
      </c>
      <c r="E52" s="19">
        <v>1.85</v>
      </c>
      <c r="F52" s="19">
        <f t="shared" si="1"/>
        <v>12.339500000000001</v>
      </c>
    </row>
    <row r="53" spans="1:6">
      <c r="A53" s="19">
        <v>44</v>
      </c>
      <c r="B53" s="19">
        <v>1.65</v>
      </c>
      <c r="C53" s="19">
        <f t="shared" si="0"/>
        <v>11.0055</v>
      </c>
      <c r="D53" s="19">
        <v>144</v>
      </c>
      <c r="E53" s="19">
        <v>1.6</v>
      </c>
      <c r="F53" s="19">
        <f t="shared" si="1"/>
        <v>10.672000000000001</v>
      </c>
    </row>
    <row r="54" spans="1:6">
      <c r="A54" s="19">
        <v>45</v>
      </c>
      <c r="B54" s="19">
        <v>1.95</v>
      </c>
      <c r="C54" s="19">
        <f t="shared" si="0"/>
        <v>13.006499999999999</v>
      </c>
      <c r="D54" s="19">
        <v>145</v>
      </c>
      <c r="E54" s="19">
        <v>2</v>
      </c>
      <c r="F54" s="19">
        <f t="shared" si="1"/>
        <v>13.34</v>
      </c>
    </row>
    <row r="55" spans="1:6">
      <c r="A55" s="19">
        <v>46</v>
      </c>
      <c r="B55" s="19">
        <v>1.4</v>
      </c>
      <c r="C55" s="19">
        <f t="shared" si="0"/>
        <v>9.3379999999999992</v>
      </c>
      <c r="D55" s="19">
        <v>146</v>
      </c>
      <c r="E55" s="19">
        <v>1.85</v>
      </c>
      <c r="F55" s="19">
        <f t="shared" si="1"/>
        <v>12.339500000000001</v>
      </c>
    </row>
    <row r="56" spans="1:6">
      <c r="A56" s="19">
        <v>47</v>
      </c>
      <c r="B56" s="19">
        <v>1.8</v>
      </c>
      <c r="C56" s="19">
        <f t="shared" si="0"/>
        <v>12.006</v>
      </c>
      <c r="D56" s="19">
        <v>147</v>
      </c>
      <c r="E56" s="19">
        <v>1.9</v>
      </c>
      <c r="F56" s="19">
        <f t="shared" si="1"/>
        <v>12.673</v>
      </c>
    </row>
    <row r="57" spans="1:6">
      <c r="A57" s="19">
        <v>48</v>
      </c>
      <c r="B57" s="19">
        <v>1.8</v>
      </c>
      <c r="C57" s="19">
        <f t="shared" si="0"/>
        <v>12.006</v>
      </c>
      <c r="D57" s="19">
        <v>148</v>
      </c>
      <c r="E57" s="19">
        <v>1.3</v>
      </c>
      <c r="F57" s="19">
        <f t="shared" si="1"/>
        <v>8.6709999999999994</v>
      </c>
    </row>
    <row r="58" spans="1:6">
      <c r="A58" s="19">
        <v>49</v>
      </c>
      <c r="B58" s="19">
        <v>1.7</v>
      </c>
      <c r="C58" s="19">
        <f t="shared" si="0"/>
        <v>11.339</v>
      </c>
      <c r="D58" s="19">
        <v>149</v>
      </c>
      <c r="E58" s="19">
        <v>1.65</v>
      </c>
      <c r="F58" s="19">
        <f t="shared" si="1"/>
        <v>11.0055</v>
      </c>
    </row>
    <row r="59" spans="1:6">
      <c r="A59" s="19">
        <v>50</v>
      </c>
      <c r="B59" s="19">
        <v>2</v>
      </c>
      <c r="C59" s="19">
        <f t="shared" si="0"/>
        <v>13.34</v>
      </c>
      <c r="D59" s="19">
        <v>150</v>
      </c>
      <c r="E59" s="19">
        <v>1.6</v>
      </c>
      <c r="F59" s="19">
        <f t="shared" si="1"/>
        <v>10.672000000000001</v>
      </c>
    </row>
    <row r="60" spans="1:6">
      <c r="A60" s="19">
        <v>51</v>
      </c>
      <c r="B60" s="19">
        <v>1.95</v>
      </c>
      <c r="C60" s="19">
        <f t="shared" si="0"/>
        <v>13.006499999999999</v>
      </c>
      <c r="D60" s="19">
        <v>151</v>
      </c>
      <c r="E60" s="19">
        <v>1.6</v>
      </c>
      <c r="F60" s="19">
        <f t="shared" si="1"/>
        <v>10.672000000000001</v>
      </c>
    </row>
    <row r="61" spans="1:6">
      <c r="A61" s="19">
        <v>52</v>
      </c>
      <c r="B61" s="19">
        <v>2</v>
      </c>
      <c r="C61" s="19">
        <f t="shared" si="0"/>
        <v>13.34</v>
      </c>
      <c r="D61" s="19">
        <v>152</v>
      </c>
      <c r="E61" s="19">
        <v>1.55</v>
      </c>
      <c r="F61" s="19">
        <f t="shared" si="1"/>
        <v>10.3385</v>
      </c>
    </row>
    <row r="62" spans="1:6">
      <c r="A62" s="19">
        <v>53</v>
      </c>
      <c r="B62" s="19">
        <v>1.7</v>
      </c>
      <c r="C62" s="19">
        <f t="shared" si="0"/>
        <v>11.339</v>
      </c>
      <c r="D62" s="19">
        <v>153</v>
      </c>
      <c r="E62" s="19">
        <v>1.3</v>
      </c>
      <c r="F62" s="19">
        <f t="shared" si="1"/>
        <v>8.6709999999999994</v>
      </c>
    </row>
    <row r="63" spans="1:6">
      <c r="A63" s="19">
        <v>54</v>
      </c>
      <c r="B63" s="19">
        <v>2</v>
      </c>
      <c r="C63" s="19">
        <f t="shared" si="0"/>
        <v>13.34</v>
      </c>
      <c r="D63" s="19">
        <v>154</v>
      </c>
      <c r="E63" s="19">
        <v>1.45</v>
      </c>
      <c r="F63" s="19">
        <f t="shared" si="1"/>
        <v>9.6715</v>
      </c>
    </row>
    <row r="64" spans="1:6">
      <c r="A64" s="19">
        <v>55</v>
      </c>
      <c r="B64" s="19">
        <v>2</v>
      </c>
      <c r="C64" s="19">
        <f t="shared" si="0"/>
        <v>13.34</v>
      </c>
      <c r="D64" s="19">
        <v>155</v>
      </c>
      <c r="E64" s="19">
        <v>1.6</v>
      </c>
      <c r="F64" s="19">
        <f t="shared" si="1"/>
        <v>10.672000000000001</v>
      </c>
    </row>
    <row r="65" spans="1:6">
      <c r="A65" s="19">
        <v>56</v>
      </c>
      <c r="B65" s="19">
        <v>2</v>
      </c>
      <c r="C65" s="19">
        <f t="shared" si="0"/>
        <v>13.34</v>
      </c>
      <c r="D65" s="19">
        <v>156</v>
      </c>
      <c r="E65" s="19">
        <v>2</v>
      </c>
      <c r="F65" s="19">
        <f t="shared" si="1"/>
        <v>13.34</v>
      </c>
    </row>
    <row r="66" spans="1:6">
      <c r="A66" s="19">
        <v>57</v>
      </c>
      <c r="B66" s="19">
        <v>1.6</v>
      </c>
      <c r="C66" s="19">
        <f t="shared" si="0"/>
        <v>10.672000000000001</v>
      </c>
      <c r="D66" s="19">
        <v>157</v>
      </c>
      <c r="E66" s="19">
        <v>1.65</v>
      </c>
      <c r="F66" s="19">
        <f t="shared" si="1"/>
        <v>11.0055</v>
      </c>
    </row>
    <row r="67" spans="1:6">
      <c r="A67" s="19">
        <v>58</v>
      </c>
      <c r="B67" s="19">
        <v>1.55</v>
      </c>
      <c r="C67" s="19">
        <f t="shared" si="0"/>
        <v>10.3385</v>
      </c>
      <c r="D67" s="19">
        <v>158</v>
      </c>
      <c r="E67" s="19">
        <v>1.45</v>
      </c>
      <c r="F67" s="19">
        <f t="shared" si="1"/>
        <v>9.6715</v>
      </c>
    </row>
    <row r="68" spans="1:6">
      <c r="A68" s="19">
        <v>59</v>
      </c>
      <c r="B68" s="19">
        <v>1.85</v>
      </c>
      <c r="C68" s="19">
        <f t="shared" si="0"/>
        <v>12.339500000000001</v>
      </c>
      <c r="D68" s="19">
        <v>159</v>
      </c>
      <c r="E68" s="19">
        <v>2</v>
      </c>
      <c r="F68" s="19">
        <f t="shared" si="1"/>
        <v>13.34</v>
      </c>
    </row>
    <row r="69" spans="1:6">
      <c r="A69" s="19">
        <v>60</v>
      </c>
      <c r="B69" s="19">
        <v>1.9</v>
      </c>
      <c r="C69" s="19">
        <f t="shared" si="0"/>
        <v>12.673</v>
      </c>
      <c r="D69" s="19">
        <v>160</v>
      </c>
      <c r="E69" s="19">
        <v>1.65</v>
      </c>
      <c r="F69" s="19">
        <f t="shared" si="1"/>
        <v>11.0055</v>
      </c>
    </row>
    <row r="70" spans="1:6">
      <c r="A70" s="19">
        <v>61</v>
      </c>
      <c r="B70" s="19">
        <v>2</v>
      </c>
      <c r="C70" s="19">
        <f t="shared" si="0"/>
        <v>13.34</v>
      </c>
      <c r="D70" s="19">
        <v>161</v>
      </c>
      <c r="E70" s="19">
        <v>1.6</v>
      </c>
      <c r="F70" s="19">
        <f t="shared" si="1"/>
        <v>10.672000000000001</v>
      </c>
    </row>
    <row r="71" spans="1:6">
      <c r="A71" s="19">
        <v>62</v>
      </c>
      <c r="B71" s="19">
        <v>1.5</v>
      </c>
      <c r="C71" s="19">
        <f t="shared" si="0"/>
        <v>10.004999999999999</v>
      </c>
      <c r="D71" s="19">
        <v>162</v>
      </c>
      <c r="E71" s="19">
        <v>2</v>
      </c>
      <c r="F71" s="19">
        <f t="shared" si="1"/>
        <v>13.34</v>
      </c>
    </row>
    <row r="72" spans="1:6">
      <c r="A72" s="19">
        <v>63</v>
      </c>
      <c r="B72" s="19">
        <v>2</v>
      </c>
      <c r="C72" s="19">
        <f t="shared" si="0"/>
        <v>13.34</v>
      </c>
      <c r="D72" s="19">
        <v>163</v>
      </c>
      <c r="E72" s="19">
        <v>2</v>
      </c>
      <c r="F72" s="19">
        <f t="shared" si="1"/>
        <v>13.34</v>
      </c>
    </row>
    <row r="73" spans="1:6">
      <c r="A73" s="19">
        <v>64</v>
      </c>
      <c r="B73" s="19">
        <v>2.2000000000000002</v>
      </c>
      <c r="C73" s="19">
        <f t="shared" si="0"/>
        <v>14.674000000000001</v>
      </c>
      <c r="D73" s="19">
        <v>164</v>
      </c>
      <c r="E73" s="19">
        <v>2.2000000000000002</v>
      </c>
      <c r="F73" s="19">
        <f t="shared" si="1"/>
        <v>14.674000000000001</v>
      </c>
    </row>
    <row r="74" spans="1:6">
      <c r="A74" s="19">
        <v>65</v>
      </c>
      <c r="B74" s="19">
        <v>1.7</v>
      </c>
      <c r="C74" s="19">
        <f t="shared" si="0"/>
        <v>11.339</v>
      </c>
      <c r="D74" s="19">
        <v>165</v>
      </c>
      <c r="E74" s="19">
        <v>1.9</v>
      </c>
      <c r="F74" s="19">
        <f t="shared" si="1"/>
        <v>12.673</v>
      </c>
    </row>
    <row r="75" spans="1:6">
      <c r="A75" s="19">
        <v>66</v>
      </c>
      <c r="B75" s="19">
        <v>1.95</v>
      </c>
      <c r="C75" s="19">
        <f t="shared" ref="C75:C109" si="2">B75*6.67</f>
        <v>13.006499999999999</v>
      </c>
      <c r="D75" s="19">
        <v>166</v>
      </c>
      <c r="E75" s="19">
        <v>2</v>
      </c>
      <c r="F75" s="19">
        <f t="shared" ref="F75:F109" si="3">E75*6.67</f>
        <v>13.34</v>
      </c>
    </row>
    <row r="76" spans="1:6">
      <c r="A76" s="19">
        <v>67</v>
      </c>
      <c r="B76" s="19">
        <v>2</v>
      </c>
      <c r="C76" s="19">
        <f t="shared" si="2"/>
        <v>13.34</v>
      </c>
      <c r="D76" s="19">
        <v>167</v>
      </c>
      <c r="E76" s="19">
        <v>1.8</v>
      </c>
      <c r="F76" s="19">
        <f t="shared" si="3"/>
        <v>12.006</v>
      </c>
    </row>
    <row r="77" spans="1:6">
      <c r="A77" s="19">
        <v>68</v>
      </c>
      <c r="B77" s="19">
        <v>2</v>
      </c>
      <c r="C77" s="19">
        <f t="shared" si="2"/>
        <v>13.34</v>
      </c>
      <c r="D77" s="19">
        <v>168</v>
      </c>
      <c r="E77" s="19">
        <v>1.5</v>
      </c>
      <c r="F77" s="19">
        <f t="shared" si="3"/>
        <v>10.004999999999999</v>
      </c>
    </row>
    <row r="78" spans="1:6">
      <c r="A78" s="19">
        <v>69</v>
      </c>
      <c r="B78" s="19">
        <v>1.4</v>
      </c>
      <c r="C78" s="19">
        <f t="shared" si="2"/>
        <v>9.3379999999999992</v>
      </c>
      <c r="D78" s="19">
        <v>169</v>
      </c>
      <c r="E78" s="19">
        <v>1.6</v>
      </c>
      <c r="F78" s="19">
        <f t="shared" si="3"/>
        <v>10.672000000000001</v>
      </c>
    </row>
    <row r="79" spans="1:6">
      <c r="A79" s="19">
        <v>70</v>
      </c>
      <c r="B79" s="19">
        <v>1.45</v>
      </c>
      <c r="C79" s="19">
        <f t="shared" si="2"/>
        <v>9.6715</v>
      </c>
      <c r="D79" s="19">
        <v>170</v>
      </c>
      <c r="E79" s="19">
        <v>1.9</v>
      </c>
      <c r="F79" s="19">
        <f t="shared" si="3"/>
        <v>12.673</v>
      </c>
    </row>
    <row r="80" spans="1:6">
      <c r="A80" s="19">
        <v>71</v>
      </c>
      <c r="B80" s="19">
        <v>1.7</v>
      </c>
      <c r="C80" s="19">
        <f t="shared" si="2"/>
        <v>11.339</v>
      </c>
      <c r="D80" s="19">
        <v>171</v>
      </c>
      <c r="E80" s="19">
        <v>1.35</v>
      </c>
      <c r="F80" s="19">
        <f t="shared" si="3"/>
        <v>9.0045000000000002</v>
      </c>
    </row>
    <row r="81" spans="1:6">
      <c r="A81" s="19">
        <v>72</v>
      </c>
      <c r="B81" s="19">
        <v>1.8</v>
      </c>
      <c r="C81" s="19">
        <f t="shared" si="2"/>
        <v>12.006</v>
      </c>
      <c r="D81" s="19">
        <v>172</v>
      </c>
      <c r="E81" s="19">
        <v>1.6</v>
      </c>
      <c r="F81" s="19">
        <f t="shared" si="3"/>
        <v>10.672000000000001</v>
      </c>
    </row>
    <row r="82" spans="1:6">
      <c r="A82" s="19">
        <v>73</v>
      </c>
      <c r="B82" s="19">
        <v>1.9</v>
      </c>
      <c r="C82" s="19">
        <f t="shared" si="2"/>
        <v>12.673</v>
      </c>
      <c r="D82" s="19">
        <v>173</v>
      </c>
      <c r="E82" s="19">
        <v>1.8</v>
      </c>
      <c r="F82" s="19">
        <f t="shared" si="3"/>
        <v>12.006</v>
      </c>
    </row>
    <row r="83" spans="1:6">
      <c r="A83" s="19">
        <v>74</v>
      </c>
      <c r="B83" s="19">
        <v>2</v>
      </c>
      <c r="C83" s="19">
        <f t="shared" si="2"/>
        <v>13.34</v>
      </c>
      <c r="D83" s="19">
        <v>174</v>
      </c>
      <c r="E83" s="19">
        <v>1.9</v>
      </c>
      <c r="F83" s="19">
        <f t="shared" si="3"/>
        <v>12.673</v>
      </c>
    </row>
    <row r="84" spans="1:6">
      <c r="A84" s="19">
        <v>75</v>
      </c>
      <c r="B84" s="19">
        <v>2</v>
      </c>
      <c r="C84" s="19">
        <f t="shared" si="2"/>
        <v>13.34</v>
      </c>
      <c r="D84" s="19">
        <v>175</v>
      </c>
      <c r="E84" s="19">
        <v>1.7</v>
      </c>
      <c r="F84" s="19">
        <f t="shared" si="3"/>
        <v>11.339</v>
      </c>
    </row>
    <row r="85" spans="1:6">
      <c r="A85" s="19">
        <v>76</v>
      </c>
      <c r="B85" s="19">
        <v>1.25</v>
      </c>
      <c r="C85" s="19">
        <f t="shared" si="2"/>
        <v>8.3375000000000004</v>
      </c>
      <c r="D85" s="19">
        <v>176</v>
      </c>
      <c r="E85" s="19">
        <v>1.85</v>
      </c>
      <c r="F85" s="19">
        <f t="shared" si="3"/>
        <v>12.339500000000001</v>
      </c>
    </row>
    <row r="86" spans="1:6">
      <c r="A86" s="19">
        <v>77</v>
      </c>
      <c r="B86" s="19">
        <v>1.4</v>
      </c>
      <c r="C86" s="19">
        <f t="shared" si="2"/>
        <v>9.3379999999999992</v>
      </c>
      <c r="D86" s="19">
        <v>177</v>
      </c>
      <c r="E86" s="19">
        <v>2</v>
      </c>
      <c r="F86" s="19">
        <f t="shared" si="3"/>
        <v>13.34</v>
      </c>
    </row>
    <row r="87" spans="1:6">
      <c r="A87" s="19">
        <v>78</v>
      </c>
      <c r="B87" s="19">
        <v>1.85</v>
      </c>
      <c r="C87" s="19">
        <f t="shared" si="2"/>
        <v>12.339500000000001</v>
      </c>
      <c r="D87" s="19">
        <v>178</v>
      </c>
      <c r="E87" s="19">
        <v>2</v>
      </c>
      <c r="F87" s="19">
        <f t="shared" si="3"/>
        <v>13.34</v>
      </c>
    </row>
    <row r="88" spans="1:6">
      <c r="A88" s="19">
        <v>79</v>
      </c>
      <c r="B88" s="19">
        <v>1.7</v>
      </c>
      <c r="C88" s="19">
        <f t="shared" si="2"/>
        <v>11.339</v>
      </c>
      <c r="D88" s="19">
        <v>179</v>
      </c>
      <c r="E88" s="19">
        <v>1.85</v>
      </c>
      <c r="F88" s="19">
        <f t="shared" si="3"/>
        <v>12.339500000000001</v>
      </c>
    </row>
    <row r="89" spans="1:6">
      <c r="A89" s="19">
        <v>80</v>
      </c>
      <c r="B89" s="19">
        <v>1.9</v>
      </c>
      <c r="C89" s="19">
        <f t="shared" si="2"/>
        <v>12.673</v>
      </c>
      <c r="D89" s="19">
        <v>180</v>
      </c>
      <c r="E89" s="19">
        <v>2</v>
      </c>
      <c r="F89" s="19">
        <f t="shared" si="3"/>
        <v>13.34</v>
      </c>
    </row>
    <row r="90" spans="1:6">
      <c r="A90" s="19">
        <v>81</v>
      </c>
      <c r="B90" s="19">
        <v>2</v>
      </c>
      <c r="C90" s="19">
        <f t="shared" si="2"/>
        <v>13.34</v>
      </c>
      <c r="D90" s="19">
        <v>181</v>
      </c>
      <c r="E90" s="19">
        <v>1.8</v>
      </c>
      <c r="F90" s="19">
        <f t="shared" si="3"/>
        <v>12.006</v>
      </c>
    </row>
    <row r="91" spans="1:6">
      <c r="A91" s="19">
        <v>82</v>
      </c>
      <c r="B91" s="19">
        <v>2</v>
      </c>
      <c r="C91" s="19">
        <f t="shared" si="2"/>
        <v>13.34</v>
      </c>
      <c r="D91" s="19">
        <v>182</v>
      </c>
      <c r="E91" s="19">
        <v>1.8</v>
      </c>
      <c r="F91" s="19">
        <f t="shared" si="3"/>
        <v>12.006</v>
      </c>
    </row>
    <row r="92" spans="1:6">
      <c r="A92" s="19">
        <v>83</v>
      </c>
      <c r="B92" s="19">
        <v>2</v>
      </c>
      <c r="C92" s="19">
        <f t="shared" si="2"/>
        <v>13.34</v>
      </c>
      <c r="D92" s="19">
        <v>183</v>
      </c>
      <c r="E92" s="19">
        <v>1.7</v>
      </c>
      <c r="F92" s="19">
        <f t="shared" si="3"/>
        <v>11.339</v>
      </c>
    </row>
    <row r="93" spans="1:6">
      <c r="A93" s="19">
        <v>84</v>
      </c>
      <c r="B93" s="19">
        <v>1.8</v>
      </c>
      <c r="C93" s="19">
        <f t="shared" si="2"/>
        <v>12.006</v>
      </c>
      <c r="D93" s="19">
        <v>184</v>
      </c>
      <c r="E93" s="19">
        <v>1.6</v>
      </c>
      <c r="F93" s="19">
        <f t="shared" si="3"/>
        <v>10.672000000000001</v>
      </c>
    </row>
    <row r="94" spans="1:6">
      <c r="A94" s="19">
        <v>85</v>
      </c>
      <c r="B94" s="19">
        <v>1.95</v>
      </c>
      <c r="C94" s="19">
        <f t="shared" si="2"/>
        <v>13.006499999999999</v>
      </c>
      <c r="D94" s="19">
        <v>185</v>
      </c>
      <c r="E94" s="19">
        <v>1.6</v>
      </c>
      <c r="F94" s="19">
        <f t="shared" si="3"/>
        <v>10.672000000000001</v>
      </c>
    </row>
    <row r="95" spans="1:6">
      <c r="A95" s="19">
        <v>86</v>
      </c>
      <c r="B95" s="19">
        <v>1.9</v>
      </c>
      <c r="C95" s="19">
        <f t="shared" si="2"/>
        <v>12.673</v>
      </c>
      <c r="D95" s="19">
        <v>186</v>
      </c>
      <c r="E95" s="19">
        <v>1.75</v>
      </c>
      <c r="F95" s="19">
        <f t="shared" si="3"/>
        <v>11.672499999999999</v>
      </c>
    </row>
    <row r="96" spans="1:6">
      <c r="A96" s="19">
        <v>87</v>
      </c>
      <c r="B96" s="19">
        <v>1.6</v>
      </c>
      <c r="C96" s="19">
        <f t="shared" si="2"/>
        <v>10.672000000000001</v>
      </c>
      <c r="D96" s="19">
        <v>187</v>
      </c>
      <c r="E96" s="19">
        <v>1.7</v>
      </c>
      <c r="F96" s="19">
        <f t="shared" si="3"/>
        <v>11.339</v>
      </c>
    </row>
    <row r="97" spans="1:6">
      <c r="A97" s="19">
        <v>88</v>
      </c>
      <c r="B97" s="19">
        <v>1.75</v>
      </c>
      <c r="C97" s="19">
        <f t="shared" si="2"/>
        <v>11.672499999999999</v>
      </c>
      <c r="D97" s="19">
        <v>188</v>
      </c>
      <c r="E97" s="19">
        <v>1.4</v>
      </c>
      <c r="F97" s="19">
        <f t="shared" si="3"/>
        <v>9.3379999999999992</v>
      </c>
    </row>
    <row r="98" spans="1:6">
      <c r="A98" s="19">
        <v>89</v>
      </c>
      <c r="B98" s="19">
        <v>1.85</v>
      </c>
      <c r="C98" s="19">
        <f t="shared" si="2"/>
        <v>12.339500000000001</v>
      </c>
      <c r="D98" s="19">
        <v>189</v>
      </c>
      <c r="E98" s="19">
        <v>2</v>
      </c>
      <c r="F98" s="19">
        <f t="shared" si="3"/>
        <v>13.34</v>
      </c>
    </row>
    <row r="99" spans="1:6">
      <c r="A99" s="19">
        <v>90</v>
      </c>
      <c r="B99" s="19">
        <v>2</v>
      </c>
      <c r="C99" s="19">
        <f t="shared" si="2"/>
        <v>13.34</v>
      </c>
      <c r="D99" s="19">
        <v>190</v>
      </c>
      <c r="E99" s="19">
        <v>2</v>
      </c>
      <c r="F99" s="19">
        <f t="shared" si="3"/>
        <v>13.34</v>
      </c>
    </row>
    <row r="100" spans="1:6">
      <c r="A100" s="19">
        <v>91</v>
      </c>
      <c r="B100" s="19">
        <v>1.8</v>
      </c>
      <c r="C100" s="19">
        <f t="shared" si="2"/>
        <v>12.006</v>
      </c>
      <c r="D100" s="19">
        <v>191</v>
      </c>
      <c r="E100" s="19">
        <v>1.95</v>
      </c>
      <c r="F100" s="19">
        <f t="shared" si="3"/>
        <v>13.006499999999999</v>
      </c>
    </row>
    <row r="101" spans="1:6">
      <c r="A101" s="19">
        <v>92</v>
      </c>
      <c r="B101" s="19">
        <v>1.2</v>
      </c>
      <c r="C101" s="19">
        <f t="shared" si="2"/>
        <v>8.0039999999999996</v>
      </c>
      <c r="D101" s="19">
        <v>192</v>
      </c>
      <c r="E101" s="19">
        <v>2</v>
      </c>
      <c r="F101" s="19">
        <f t="shared" si="3"/>
        <v>13.34</v>
      </c>
    </row>
    <row r="102" spans="1:6">
      <c r="A102" s="19">
        <v>93</v>
      </c>
      <c r="B102" s="19">
        <v>1.95</v>
      </c>
      <c r="C102" s="19">
        <f t="shared" si="2"/>
        <v>13.006499999999999</v>
      </c>
      <c r="D102" s="19">
        <v>193</v>
      </c>
      <c r="E102" s="19">
        <v>1.85</v>
      </c>
      <c r="F102" s="19">
        <f t="shared" si="3"/>
        <v>12.339500000000001</v>
      </c>
    </row>
    <row r="103" spans="1:6">
      <c r="A103" s="19">
        <v>94</v>
      </c>
      <c r="B103" s="19">
        <v>1.85</v>
      </c>
      <c r="C103" s="19">
        <f t="shared" si="2"/>
        <v>12.339500000000001</v>
      </c>
      <c r="D103" s="19">
        <v>194</v>
      </c>
      <c r="E103" s="19">
        <v>1.9</v>
      </c>
      <c r="F103" s="19">
        <f t="shared" si="3"/>
        <v>12.673</v>
      </c>
    </row>
    <row r="104" spans="1:6">
      <c r="A104" s="19">
        <v>95</v>
      </c>
      <c r="B104" s="19">
        <v>2</v>
      </c>
      <c r="C104" s="19">
        <f t="shared" si="2"/>
        <v>13.34</v>
      </c>
      <c r="D104" s="19">
        <v>195</v>
      </c>
      <c r="E104" s="19">
        <v>1.65</v>
      </c>
      <c r="F104" s="19">
        <f t="shared" si="3"/>
        <v>11.0055</v>
      </c>
    </row>
    <row r="105" spans="1:6">
      <c r="A105" s="19">
        <v>96</v>
      </c>
      <c r="B105" s="19">
        <v>2</v>
      </c>
      <c r="C105" s="19">
        <f t="shared" si="2"/>
        <v>13.34</v>
      </c>
      <c r="D105" s="19">
        <v>196</v>
      </c>
      <c r="E105" s="19">
        <v>2</v>
      </c>
      <c r="F105" s="19">
        <f t="shared" si="3"/>
        <v>13.34</v>
      </c>
    </row>
    <row r="106" spans="1:6">
      <c r="A106" s="19">
        <v>97</v>
      </c>
      <c r="B106" s="19">
        <v>1.8</v>
      </c>
      <c r="C106" s="19">
        <f>B106*6.67</f>
        <v>12.006</v>
      </c>
      <c r="D106" s="19">
        <v>197</v>
      </c>
      <c r="E106" s="19">
        <v>1.85</v>
      </c>
      <c r="F106" s="19">
        <f t="shared" si="3"/>
        <v>12.339500000000001</v>
      </c>
    </row>
    <row r="107" spans="1:6">
      <c r="A107" s="19">
        <v>98</v>
      </c>
      <c r="B107" s="19">
        <v>2</v>
      </c>
      <c r="C107" s="19">
        <f t="shared" si="2"/>
        <v>13.34</v>
      </c>
      <c r="D107" s="19">
        <v>198</v>
      </c>
      <c r="E107" s="19">
        <v>1.6</v>
      </c>
      <c r="F107" s="19">
        <f t="shared" si="3"/>
        <v>10.672000000000001</v>
      </c>
    </row>
    <row r="108" spans="1:6">
      <c r="A108" s="19">
        <v>99</v>
      </c>
      <c r="B108" s="19">
        <v>1.6</v>
      </c>
      <c r="C108" s="19">
        <f t="shared" si="2"/>
        <v>10.672000000000001</v>
      </c>
      <c r="D108" s="19">
        <v>199</v>
      </c>
      <c r="E108" s="19">
        <v>2</v>
      </c>
      <c r="F108" s="19">
        <f>E108*6.67</f>
        <v>13.34</v>
      </c>
    </row>
    <row r="109" spans="1:6">
      <c r="A109" s="19">
        <v>100</v>
      </c>
      <c r="B109" s="19">
        <v>1.9</v>
      </c>
      <c r="C109" s="19">
        <f t="shared" si="2"/>
        <v>12.673</v>
      </c>
      <c r="D109" s="19">
        <v>200</v>
      </c>
      <c r="E109" s="19">
        <v>1.75</v>
      </c>
      <c r="F109" s="19">
        <f t="shared" si="3"/>
        <v>11.672499999999999</v>
      </c>
    </row>
    <row r="110" spans="1:6">
      <c r="B110" s="18"/>
      <c r="C110" s="18">
        <f>SUM(C10:C109)</f>
        <v>1199.933</v>
      </c>
      <c r="F110" s="18">
        <f>SUM(F10:F109)</f>
        <v>1176.2545000000002</v>
      </c>
    </row>
    <row r="111" spans="1:6">
      <c r="B111" s="18"/>
    </row>
  </sheetData>
  <mergeCells count="14">
    <mergeCell ref="I3:J4"/>
    <mergeCell ref="C4:D4"/>
    <mergeCell ref="E4:F4"/>
    <mergeCell ref="A5:B5"/>
    <mergeCell ref="C5:D5"/>
    <mergeCell ref="E5:F5"/>
    <mergeCell ref="G5:H5"/>
    <mergeCell ref="I5:J5"/>
    <mergeCell ref="A8:F8"/>
    <mergeCell ref="A1:J1"/>
    <mergeCell ref="A2:J2"/>
    <mergeCell ref="A3:B4"/>
    <mergeCell ref="C3:F3"/>
    <mergeCell ref="G3:H4"/>
  </mergeCells>
  <phoneticPr fontId="0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P111"/>
  <sheetViews>
    <sheetView workbookViewId="0">
      <selection activeCell="M4" sqref="M4"/>
    </sheetView>
  </sheetViews>
  <sheetFormatPr defaultRowHeight="15"/>
  <sheetData>
    <row r="1" spans="1:16" ht="15.75" thickBot="1">
      <c r="A1" s="66" t="s">
        <v>193</v>
      </c>
      <c r="B1" s="66"/>
      <c r="C1" s="66"/>
      <c r="D1" s="66"/>
      <c r="E1" s="66"/>
      <c r="F1" s="66"/>
      <c r="G1" s="66"/>
      <c r="H1" s="66"/>
      <c r="I1" s="66"/>
      <c r="J1" s="66"/>
    </row>
    <row r="2" spans="1:16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  <c r="L2" s="1" t="s">
        <v>38</v>
      </c>
      <c r="M2" s="1">
        <v>0</v>
      </c>
      <c r="O2" t="s">
        <v>49</v>
      </c>
      <c r="P2" t="s">
        <v>50</v>
      </c>
    </row>
    <row r="3" spans="1:16">
      <c r="A3" s="46" t="s">
        <v>1</v>
      </c>
      <c r="B3" s="46"/>
      <c r="C3" s="47" t="s">
        <v>2</v>
      </c>
      <c r="D3" s="47"/>
      <c r="E3" s="47"/>
      <c r="F3" s="47"/>
      <c r="G3" s="45" t="s">
        <v>5</v>
      </c>
      <c r="H3" s="45"/>
      <c r="I3" s="45" t="s">
        <v>6</v>
      </c>
      <c r="J3" s="45"/>
      <c r="L3" s="1" t="s">
        <v>39</v>
      </c>
      <c r="M3" s="1">
        <v>29.5</v>
      </c>
      <c r="O3">
        <f>B7/(B7+D7+F7+H7+J7)</f>
        <v>3.4999999999999996E-2</v>
      </c>
      <c r="P3">
        <f>O3*LN(O3)</f>
        <v>-0.11733425261224531</v>
      </c>
    </row>
    <row r="4" spans="1:16">
      <c r="A4" s="46"/>
      <c r="B4" s="46"/>
      <c r="C4" s="47" t="s">
        <v>3</v>
      </c>
      <c r="D4" s="47"/>
      <c r="E4" s="47" t="s">
        <v>4</v>
      </c>
      <c r="F4" s="47"/>
      <c r="G4" s="45"/>
      <c r="H4" s="45"/>
      <c r="I4" s="45"/>
      <c r="J4" s="45"/>
      <c r="L4" s="1" t="s">
        <v>40</v>
      </c>
      <c r="M4" s="1">
        <v>70.5</v>
      </c>
      <c r="O4">
        <f>D7/(B7+D7+F7+H7+J7)</f>
        <v>0.02</v>
      </c>
      <c r="P4">
        <f>O4*LN(O4)</f>
        <v>-7.824046010856292E-2</v>
      </c>
    </row>
    <row r="5" spans="1:16">
      <c r="A5" s="46">
        <v>7</v>
      </c>
      <c r="B5" s="46"/>
      <c r="C5" s="47">
        <v>4</v>
      </c>
      <c r="D5" s="47"/>
      <c r="E5" s="47">
        <v>109</v>
      </c>
      <c r="F5" s="47"/>
      <c r="G5" s="45">
        <v>11</v>
      </c>
      <c r="H5" s="45"/>
      <c r="I5" s="45">
        <v>69</v>
      </c>
      <c r="J5" s="45"/>
      <c r="L5" s="1" t="s">
        <v>35</v>
      </c>
      <c r="M5" s="1">
        <f>(C110+F110)/200</f>
        <v>11.158910000000001</v>
      </c>
      <c r="O5">
        <f>F7/(B7+D7+F7+H7+J7)</f>
        <v>0.54500000000000004</v>
      </c>
      <c r="P5">
        <f>O5*LN(O5)</f>
        <v>-0.33079836895379661</v>
      </c>
    </row>
    <row r="6" spans="1:16" ht="15.75" thickBot="1">
      <c r="A6" s="21" t="s">
        <v>7</v>
      </c>
      <c r="B6" s="22" t="s">
        <v>8</v>
      </c>
      <c r="C6" s="23" t="s">
        <v>7</v>
      </c>
      <c r="D6" s="24" t="s">
        <v>8</v>
      </c>
      <c r="E6" s="22" t="s">
        <v>7</v>
      </c>
      <c r="F6" s="22" t="s">
        <v>8</v>
      </c>
      <c r="G6" s="22" t="s">
        <v>7</v>
      </c>
      <c r="H6" s="22" t="s">
        <v>8</v>
      </c>
      <c r="I6" s="22" t="s">
        <v>7</v>
      </c>
      <c r="J6" s="23" t="s">
        <v>8</v>
      </c>
      <c r="L6" s="1" t="s">
        <v>36</v>
      </c>
      <c r="M6" s="1">
        <v>2.7</v>
      </c>
      <c r="O6">
        <f>H7/(B7+D7+F7+H7+J7)</f>
        <v>5.5E-2</v>
      </c>
      <c r="P6">
        <f>O6*LN(O6)</f>
        <v>-0.15952321515623163</v>
      </c>
    </row>
    <row r="7" spans="1:16">
      <c r="A7" s="2">
        <v>3.5</v>
      </c>
      <c r="B7" s="2">
        <f>3.5*12.65/100</f>
        <v>0.44274999999999998</v>
      </c>
      <c r="C7" s="2">
        <v>2</v>
      </c>
      <c r="D7" s="2">
        <f>12.65*2/100</f>
        <v>0.253</v>
      </c>
      <c r="E7" s="2">
        <v>54.5</v>
      </c>
      <c r="F7" s="2">
        <f>54.5*12.65/100</f>
        <v>6.8942500000000004</v>
      </c>
      <c r="G7" s="2">
        <v>5.5</v>
      </c>
      <c r="H7" s="2">
        <f>5.5*12.65/100</f>
        <v>0.69574999999999998</v>
      </c>
      <c r="I7" s="2">
        <v>34.5</v>
      </c>
      <c r="J7" s="2">
        <f>12.65*34.5/100</f>
        <v>4.3642500000000002</v>
      </c>
      <c r="L7" s="1" t="s">
        <v>37</v>
      </c>
      <c r="M7" s="1">
        <v>34.15</v>
      </c>
      <c r="O7">
        <f>J7/(B7+D7+F7+H7+J7)</f>
        <v>0.34500000000000003</v>
      </c>
      <c r="P7">
        <f>O7*LN(O7)</f>
        <v>-0.36715274737301817</v>
      </c>
    </row>
    <row r="8" spans="1:16">
      <c r="A8" s="65" t="s">
        <v>9</v>
      </c>
      <c r="B8" s="65"/>
      <c r="C8" s="65"/>
      <c r="D8" s="65"/>
      <c r="E8" s="65"/>
      <c r="F8" s="65"/>
      <c r="L8" s="31" t="s">
        <v>41</v>
      </c>
      <c r="M8" s="1">
        <f>(F7*D7)/((J7+H7)*B7)</f>
        <v>0.77857142857142847</v>
      </c>
    </row>
    <row r="9" spans="1:16">
      <c r="A9" s="19" t="s">
        <v>173</v>
      </c>
      <c r="B9" s="19" t="s">
        <v>174</v>
      </c>
      <c r="C9" s="19" t="s">
        <v>175</v>
      </c>
      <c r="D9" s="19" t="s">
        <v>173</v>
      </c>
      <c r="E9" s="19" t="s">
        <v>174</v>
      </c>
      <c r="F9" s="19" t="s">
        <v>175</v>
      </c>
      <c r="L9" s="31" t="s">
        <v>42</v>
      </c>
      <c r="M9" s="1">
        <f xml:space="preserve"> (B7+D7+F7)/(H7+J7)</f>
        <v>1.5</v>
      </c>
    </row>
    <row r="10" spans="1:16">
      <c r="A10" s="19">
        <v>1</v>
      </c>
      <c r="B10" s="19">
        <v>2</v>
      </c>
      <c r="C10" s="19">
        <f>B10*6.67</f>
        <v>13.34</v>
      </c>
      <c r="D10" s="19">
        <v>101</v>
      </c>
      <c r="E10" s="19">
        <v>1.75</v>
      </c>
      <c r="F10" s="19">
        <f>E10*6.67</f>
        <v>11.672499999999999</v>
      </c>
      <c r="L10" s="31" t="s">
        <v>43</v>
      </c>
      <c r="M10" s="1">
        <f>J7/F7</f>
        <v>0.6330275229357798</v>
      </c>
    </row>
    <row r="11" spans="1:16">
      <c r="A11" s="19">
        <v>2</v>
      </c>
      <c r="B11" s="19">
        <v>2</v>
      </c>
      <c r="C11" s="19">
        <f t="shared" ref="C11:C74" si="0">B11*6.67</f>
        <v>13.34</v>
      </c>
      <c r="D11" s="19">
        <v>102</v>
      </c>
      <c r="E11" s="19">
        <v>1.7</v>
      </c>
      <c r="F11" s="19">
        <f t="shared" ref="F11:F74" si="1">E11*6.67</f>
        <v>11.339</v>
      </c>
      <c r="L11" s="31" t="s">
        <v>44</v>
      </c>
      <c r="M11" s="1">
        <f>(D7+F7)/J7</f>
        <v>1.6376811594202898</v>
      </c>
    </row>
    <row r="12" spans="1:16">
      <c r="A12" s="19">
        <v>3</v>
      </c>
      <c r="B12" s="19">
        <v>1.55</v>
      </c>
      <c r="C12" s="19">
        <f t="shared" si="0"/>
        <v>10.3385</v>
      </c>
      <c r="D12" s="19">
        <v>103</v>
      </c>
      <c r="E12" s="19">
        <v>1.3</v>
      </c>
      <c r="F12" s="19">
        <f t="shared" si="1"/>
        <v>8.6709999999999994</v>
      </c>
      <c r="L12" s="31" t="s">
        <v>45</v>
      </c>
      <c r="M12" s="1">
        <f>(D7+F7)/H7</f>
        <v>10.272727272727273</v>
      </c>
    </row>
    <row r="13" spans="1:16">
      <c r="A13" s="19">
        <v>4</v>
      </c>
      <c r="B13" s="19">
        <v>1.45</v>
      </c>
      <c r="C13" s="19">
        <f t="shared" si="0"/>
        <v>9.6715</v>
      </c>
      <c r="D13" s="19">
        <v>104</v>
      </c>
      <c r="E13" s="19">
        <v>1.35</v>
      </c>
      <c r="F13" s="19">
        <f t="shared" si="1"/>
        <v>9.0045000000000002</v>
      </c>
      <c r="L13" s="31" t="s">
        <v>46</v>
      </c>
      <c r="M13" s="1">
        <f>J7/H7</f>
        <v>6.2727272727272734</v>
      </c>
    </row>
    <row r="14" spans="1:16">
      <c r="A14" s="19">
        <v>5</v>
      </c>
      <c r="B14" s="19">
        <v>1.6</v>
      </c>
      <c r="C14" s="19">
        <f t="shared" si="0"/>
        <v>10.672000000000001</v>
      </c>
      <c r="D14" s="19">
        <v>105</v>
      </c>
      <c r="E14" s="19">
        <v>1.7</v>
      </c>
      <c r="F14" s="19">
        <f t="shared" si="1"/>
        <v>11.339</v>
      </c>
      <c r="L14" s="31" t="s">
        <v>47</v>
      </c>
      <c r="M14" s="1">
        <f>J7/B7</f>
        <v>9.8571428571428577</v>
      </c>
    </row>
    <row r="15" spans="1:16">
      <c r="A15" s="19">
        <v>6</v>
      </c>
      <c r="B15" s="19">
        <v>2</v>
      </c>
      <c r="C15" s="19">
        <f t="shared" si="0"/>
        <v>13.34</v>
      </c>
      <c r="D15" s="19">
        <v>106</v>
      </c>
      <c r="E15" s="19">
        <v>2</v>
      </c>
      <c r="F15" s="19">
        <f t="shared" si="1"/>
        <v>13.34</v>
      </c>
      <c r="L15" s="31" t="s">
        <v>48</v>
      </c>
      <c r="M15" s="1">
        <f>SUM(P3:P7)</f>
        <v>-1.0530490442038545</v>
      </c>
    </row>
    <row r="16" spans="1:16">
      <c r="A16" s="19">
        <v>7</v>
      </c>
      <c r="B16" s="19">
        <v>2</v>
      </c>
      <c r="C16" s="19">
        <f t="shared" si="0"/>
        <v>13.34</v>
      </c>
      <c r="D16" s="19">
        <v>107</v>
      </c>
      <c r="E16" s="19">
        <v>2</v>
      </c>
      <c r="F16" s="19">
        <f t="shared" si="1"/>
        <v>13.34</v>
      </c>
    </row>
    <row r="17" spans="1:6">
      <c r="A17" s="19">
        <v>8</v>
      </c>
      <c r="B17" s="19">
        <v>2</v>
      </c>
      <c r="C17" s="19">
        <f t="shared" si="0"/>
        <v>13.34</v>
      </c>
      <c r="D17" s="19">
        <v>108</v>
      </c>
      <c r="E17" s="19">
        <v>1.4</v>
      </c>
      <c r="F17" s="19">
        <f t="shared" si="1"/>
        <v>9.3379999999999992</v>
      </c>
    </row>
    <row r="18" spans="1:6">
      <c r="A18" s="19">
        <v>9</v>
      </c>
      <c r="B18" s="19">
        <v>1.3</v>
      </c>
      <c r="C18" s="19">
        <f t="shared" si="0"/>
        <v>8.6709999999999994</v>
      </c>
      <c r="D18" s="19">
        <v>109</v>
      </c>
      <c r="E18" s="19">
        <v>1.7</v>
      </c>
      <c r="F18" s="19">
        <f t="shared" si="1"/>
        <v>11.339</v>
      </c>
    </row>
    <row r="19" spans="1:6">
      <c r="A19" s="19">
        <v>10</v>
      </c>
      <c r="B19" s="19">
        <v>2</v>
      </c>
      <c r="C19" s="19">
        <f t="shared" si="0"/>
        <v>13.34</v>
      </c>
      <c r="D19" s="19">
        <v>110</v>
      </c>
      <c r="E19" s="19">
        <v>1.9</v>
      </c>
      <c r="F19" s="19">
        <f t="shared" si="1"/>
        <v>12.673</v>
      </c>
    </row>
    <row r="20" spans="1:6">
      <c r="A20" s="19">
        <v>11</v>
      </c>
      <c r="B20" s="19">
        <v>1.45</v>
      </c>
      <c r="C20" s="19">
        <f t="shared" si="0"/>
        <v>9.6715</v>
      </c>
      <c r="D20" s="19">
        <v>111</v>
      </c>
      <c r="E20" s="19">
        <v>1.9</v>
      </c>
      <c r="F20" s="19">
        <f t="shared" si="1"/>
        <v>12.673</v>
      </c>
    </row>
    <row r="21" spans="1:6">
      <c r="A21" s="19">
        <v>12</v>
      </c>
      <c r="B21" s="19">
        <v>2</v>
      </c>
      <c r="C21" s="19">
        <f t="shared" si="0"/>
        <v>13.34</v>
      </c>
      <c r="D21" s="19">
        <v>112</v>
      </c>
      <c r="E21" s="19">
        <v>1.8</v>
      </c>
      <c r="F21" s="19">
        <f t="shared" si="1"/>
        <v>12.006</v>
      </c>
    </row>
    <row r="22" spans="1:6">
      <c r="A22" s="19">
        <v>13</v>
      </c>
      <c r="B22" s="19">
        <v>2</v>
      </c>
      <c r="C22" s="19">
        <f t="shared" si="0"/>
        <v>13.34</v>
      </c>
      <c r="D22" s="19">
        <v>113</v>
      </c>
      <c r="E22" s="19">
        <v>1.75</v>
      </c>
      <c r="F22" s="19">
        <f t="shared" si="1"/>
        <v>11.672499999999999</v>
      </c>
    </row>
    <row r="23" spans="1:6">
      <c r="A23" s="19">
        <v>14</v>
      </c>
      <c r="B23" s="19">
        <v>2</v>
      </c>
      <c r="C23" s="19">
        <f t="shared" si="0"/>
        <v>13.34</v>
      </c>
      <c r="D23" s="19">
        <v>114</v>
      </c>
      <c r="E23" s="19">
        <v>1.4</v>
      </c>
      <c r="F23" s="19">
        <f t="shared" si="1"/>
        <v>9.3379999999999992</v>
      </c>
    </row>
    <row r="24" spans="1:6">
      <c r="A24" s="19">
        <v>15</v>
      </c>
      <c r="B24" s="19">
        <v>1.45</v>
      </c>
      <c r="C24" s="19">
        <f t="shared" si="0"/>
        <v>9.6715</v>
      </c>
      <c r="D24" s="19">
        <v>115</v>
      </c>
      <c r="E24" s="19">
        <v>1.55</v>
      </c>
      <c r="F24" s="19">
        <f t="shared" si="1"/>
        <v>10.3385</v>
      </c>
    </row>
    <row r="25" spans="1:6">
      <c r="A25" s="19">
        <v>16</v>
      </c>
      <c r="B25" s="19">
        <v>1.65</v>
      </c>
      <c r="C25" s="19">
        <f t="shared" si="0"/>
        <v>11.0055</v>
      </c>
      <c r="D25" s="19">
        <v>116</v>
      </c>
      <c r="E25" s="19">
        <v>1.4</v>
      </c>
      <c r="F25" s="19">
        <f t="shared" si="1"/>
        <v>9.3379999999999992</v>
      </c>
    </row>
    <row r="26" spans="1:6">
      <c r="A26" s="19">
        <v>17</v>
      </c>
      <c r="B26" s="19">
        <v>2</v>
      </c>
      <c r="C26" s="19">
        <f t="shared" si="0"/>
        <v>13.34</v>
      </c>
      <c r="D26" s="19">
        <v>117</v>
      </c>
      <c r="E26" s="19">
        <v>1.45</v>
      </c>
      <c r="F26" s="19">
        <f t="shared" si="1"/>
        <v>9.6715</v>
      </c>
    </row>
    <row r="27" spans="1:6">
      <c r="A27" s="19">
        <v>18</v>
      </c>
      <c r="B27" s="19">
        <v>1.6</v>
      </c>
      <c r="C27" s="19">
        <f t="shared" si="0"/>
        <v>10.672000000000001</v>
      </c>
      <c r="D27" s="19">
        <v>118</v>
      </c>
      <c r="E27" s="39">
        <v>1.5</v>
      </c>
      <c r="F27" s="39">
        <f t="shared" si="1"/>
        <v>10.004999999999999</v>
      </c>
    </row>
    <row r="28" spans="1:6">
      <c r="A28" s="19">
        <v>19</v>
      </c>
      <c r="B28" s="19">
        <v>1.45</v>
      </c>
      <c r="C28" s="19">
        <f t="shared" si="0"/>
        <v>9.6715</v>
      </c>
      <c r="D28" s="19">
        <v>119</v>
      </c>
      <c r="E28" s="19">
        <v>1.4</v>
      </c>
      <c r="F28" s="19">
        <f t="shared" si="1"/>
        <v>9.3379999999999992</v>
      </c>
    </row>
    <row r="29" spans="1:6">
      <c r="A29" s="19">
        <v>20</v>
      </c>
      <c r="B29" s="19">
        <v>1.95</v>
      </c>
      <c r="C29" s="19">
        <f t="shared" si="0"/>
        <v>13.006499999999999</v>
      </c>
      <c r="D29" s="19">
        <v>120</v>
      </c>
      <c r="E29" s="19">
        <v>1.4</v>
      </c>
      <c r="F29" s="19">
        <f t="shared" si="1"/>
        <v>9.3379999999999992</v>
      </c>
    </row>
    <row r="30" spans="1:6">
      <c r="A30" s="19">
        <v>21</v>
      </c>
      <c r="B30" s="19">
        <v>1.3</v>
      </c>
      <c r="C30" s="19">
        <f t="shared" si="0"/>
        <v>8.6709999999999994</v>
      </c>
      <c r="D30" s="19">
        <v>121</v>
      </c>
      <c r="E30" s="19">
        <v>1.4</v>
      </c>
      <c r="F30" s="19">
        <f t="shared" si="1"/>
        <v>9.3379999999999992</v>
      </c>
    </row>
    <row r="31" spans="1:6">
      <c r="A31" s="19">
        <v>22</v>
      </c>
      <c r="B31" s="19">
        <v>1.3</v>
      </c>
      <c r="C31" s="19">
        <f t="shared" si="0"/>
        <v>8.6709999999999994</v>
      </c>
      <c r="D31" s="19">
        <v>122</v>
      </c>
      <c r="E31" s="19">
        <v>1.9</v>
      </c>
      <c r="F31" s="19">
        <f t="shared" si="1"/>
        <v>12.673</v>
      </c>
    </row>
    <row r="32" spans="1:6">
      <c r="A32" s="19">
        <v>23</v>
      </c>
      <c r="B32" s="19">
        <v>2</v>
      </c>
      <c r="C32" s="19">
        <f t="shared" si="0"/>
        <v>13.34</v>
      </c>
      <c r="D32" s="19">
        <v>123</v>
      </c>
      <c r="E32" s="19">
        <v>1.6</v>
      </c>
      <c r="F32" s="19">
        <f t="shared" si="1"/>
        <v>10.672000000000001</v>
      </c>
    </row>
    <row r="33" spans="1:6">
      <c r="A33" s="19">
        <v>24</v>
      </c>
      <c r="B33" s="19">
        <v>2</v>
      </c>
      <c r="C33" s="19">
        <f t="shared" si="0"/>
        <v>13.34</v>
      </c>
      <c r="D33" s="19">
        <v>124</v>
      </c>
      <c r="E33" s="19">
        <v>2</v>
      </c>
      <c r="F33" s="19">
        <f t="shared" si="1"/>
        <v>13.34</v>
      </c>
    </row>
    <row r="34" spans="1:6">
      <c r="A34" s="19">
        <v>25</v>
      </c>
      <c r="B34" s="19">
        <v>2</v>
      </c>
      <c r="C34" s="19">
        <f t="shared" si="0"/>
        <v>13.34</v>
      </c>
      <c r="D34" s="19">
        <v>125</v>
      </c>
      <c r="E34" s="19">
        <v>1.9</v>
      </c>
      <c r="F34" s="19">
        <f t="shared" si="1"/>
        <v>12.673</v>
      </c>
    </row>
    <row r="35" spans="1:6">
      <c r="A35" s="19">
        <v>26</v>
      </c>
      <c r="B35" s="19">
        <v>2</v>
      </c>
      <c r="C35" s="19">
        <f t="shared" si="0"/>
        <v>13.34</v>
      </c>
      <c r="D35" s="19">
        <v>126</v>
      </c>
      <c r="E35" s="19">
        <v>1.5</v>
      </c>
      <c r="F35" s="19">
        <f t="shared" si="1"/>
        <v>10.004999999999999</v>
      </c>
    </row>
    <row r="36" spans="1:6">
      <c r="A36" s="19">
        <v>27</v>
      </c>
      <c r="B36" s="19">
        <v>2</v>
      </c>
      <c r="C36" s="19">
        <f t="shared" si="0"/>
        <v>13.34</v>
      </c>
      <c r="D36" s="19">
        <v>127</v>
      </c>
      <c r="E36" s="19">
        <v>1.65</v>
      </c>
      <c r="F36" s="19">
        <f t="shared" si="1"/>
        <v>11.0055</v>
      </c>
    </row>
    <row r="37" spans="1:6">
      <c r="A37" s="19">
        <v>28</v>
      </c>
      <c r="B37" s="19">
        <v>2</v>
      </c>
      <c r="C37" s="19">
        <f t="shared" si="0"/>
        <v>13.34</v>
      </c>
      <c r="D37" s="19">
        <v>128</v>
      </c>
      <c r="E37" s="19">
        <v>1.7</v>
      </c>
      <c r="F37" s="19">
        <f t="shared" si="1"/>
        <v>11.339</v>
      </c>
    </row>
    <row r="38" spans="1:6">
      <c r="A38" s="19">
        <v>29</v>
      </c>
      <c r="B38" s="19">
        <v>1.65</v>
      </c>
      <c r="C38" s="19">
        <f t="shared" si="0"/>
        <v>11.0055</v>
      </c>
      <c r="D38" s="19">
        <v>129</v>
      </c>
      <c r="E38" s="19">
        <v>1.4</v>
      </c>
      <c r="F38" s="19">
        <f t="shared" si="1"/>
        <v>9.3379999999999992</v>
      </c>
    </row>
    <row r="39" spans="1:6">
      <c r="A39" s="19">
        <v>30</v>
      </c>
      <c r="B39" s="19">
        <v>1.9</v>
      </c>
      <c r="C39" s="19">
        <f t="shared" si="0"/>
        <v>12.673</v>
      </c>
      <c r="D39" s="19">
        <v>130</v>
      </c>
      <c r="E39" s="19">
        <v>1.6</v>
      </c>
      <c r="F39" s="19">
        <f t="shared" si="1"/>
        <v>10.672000000000001</v>
      </c>
    </row>
    <row r="40" spans="1:6">
      <c r="A40" s="19">
        <v>31</v>
      </c>
      <c r="B40" s="19">
        <v>2</v>
      </c>
      <c r="C40" s="19">
        <f t="shared" si="0"/>
        <v>13.34</v>
      </c>
      <c r="D40" s="19">
        <v>131</v>
      </c>
      <c r="E40" s="19">
        <v>1.5</v>
      </c>
      <c r="F40" s="19">
        <f t="shared" si="1"/>
        <v>10.004999999999999</v>
      </c>
    </row>
    <row r="41" spans="1:6">
      <c r="A41" s="19">
        <v>32</v>
      </c>
      <c r="B41" s="19">
        <v>1.55</v>
      </c>
      <c r="C41" s="19">
        <f t="shared" si="0"/>
        <v>10.3385</v>
      </c>
      <c r="D41" s="19">
        <v>132</v>
      </c>
      <c r="E41" s="19">
        <v>1.4</v>
      </c>
      <c r="F41" s="19">
        <f t="shared" si="1"/>
        <v>9.3379999999999992</v>
      </c>
    </row>
    <row r="42" spans="1:6">
      <c r="A42" s="19">
        <v>33</v>
      </c>
      <c r="B42" s="19">
        <v>2</v>
      </c>
      <c r="C42" s="19">
        <f t="shared" si="0"/>
        <v>13.34</v>
      </c>
      <c r="D42" s="19">
        <v>133</v>
      </c>
      <c r="E42" s="19">
        <v>1.1000000000000001</v>
      </c>
      <c r="F42" s="19">
        <f t="shared" si="1"/>
        <v>7.3370000000000006</v>
      </c>
    </row>
    <row r="43" spans="1:6">
      <c r="A43" s="19">
        <v>34</v>
      </c>
      <c r="B43" s="19">
        <v>1.5</v>
      </c>
      <c r="C43" s="19">
        <f t="shared" si="0"/>
        <v>10.004999999999999</v>
      </c>
      <c r="D43" s="19">
        <v>134</v>
      </c>
      <c r="E43" s="19">
        <v>1.45</v>
      </c>
      <c r="F43" s="19">
        <f t="shared" si="1"/>
        <v>9.6715</v>
      </c>
    </row>
    <row r="44" spans="1:6">
      <c r="A44" s="19">
        <v>35</v>
      </c>
      <c r="B44" s="19">
        <v>1.45</v>
      </c>
      <c r="C44" s="19">
        <f t="shared" si="0"/>
        <v>9.6715</v>
      </c>
      <c r="D44" s="19">
        <v>135</v>
      </c>
      <c r="E44" s="19">
        <v>1.55</v>
      </c>
      <c r="F44" s="19">
        <f t="shared" si="1"/>
        <v>10.3385</v>
      </c>
    </row>
    <row r="45" spans="1:6">
      <c r="A45" s="19">
        <v>36</v>
      </c>
      <c r="B45" s="19">
        <v>1.6</v>
      </c>
      <c r="C45" s="19">
        <f t="shared" si="0"/>
        <v>10.672000000000001</v>
      </c>
      <c r="D45" s="19">
        <v>136</v>
      </c>
      <c r="E45" s="19">
        <v>1.25</v>
      </c>
      <c r="F45" s="19">
        <f t="shared" si="1"/>
        <v>8.3375000000000004</v>
      </c>
    </row>
    <row r="46" spans="1:6">
      <c r="A46" s="19">
        <v>37</v>
      </c>
      <c r="B46" s="19">
        <v>1.4</v>
      </c>
      <c r="C46" s="19">
        <f t="shared" si="0"/>
        <v>9.3379999999999992</v>
      </c>
      <c r="D46" s="19">
        <v>137</v>
      </c>
      <c r="E46" s="19">
        <v>1.85</v>
      </c>
      <c r="F46" s="19">
        <f t="shared" si="1"/>
        <v>12.339500000000001</v>
      </c>
    </row>
    <row r="47" spans="1:6">
      <c r="A47" s="19">
        <v>38</v>
      </c>
      <c r="B47" s="19">
        <v>2</v>
      </c>
      <c r="C47" s="19">
        <f t="shared" si="0"/>
        <v>13.34</v>
      </c>
      <c r="D47" s="19">
        <v>138</v>
      </c>
      <c r="E47" s="19">
        <v>1.3</v>
      </c>
      <c r="F47" s="19">
        <f t="shared" si="1"/>
        <v>8.6709999999999994</v>
      </c>
    </row>
    <row r="48" spans="1:6">
      <c r="A48" s="19">
        <v>39</v>
      </c>
      <c r="B48" s="19">
        <v>1.2</v>
      </c>
      <c r="C48" s="19">
        <f t="shared" si="0"/>
        <v>8.0039999999999996</v>
      </c>
      <c r="D48" s="19">
        <v>139</v>
      </c>
      <c r="E48" s="19">
        <v>1.6</v>
      </c>
      <c r="F48" s="19">
        <f t="shared" si="1"/>
        <v>10.672000000000001</v>
      </c>
    </row>
    <row r="49" spans="1:6">
      <c r="A49" s="19">
        <v>40</v>
      </c>
      <c r="B49" s="19">
        <v>1.7</v>
      </c>
      <c r="C49" s="19">
        <f t="shared" si="0"/>
        <v>11.339</v>
      </c>
      <c r="D49" s="19">
        <v>140</v>
      </c>
      <c r="E49" s="19">
        <v>1.65</v>
      </c>
      <c r="F49" s="19">
        <f t="shared" si="1"/>
        <v>11.0055</v>
      </c>
    </row>
    <row r="50" spans="1:6">
      <c r="A50" s="19">
        <v>41</v>
      </c>
      <c r="B50" s="19">
        <v>2</v>
      </c>
      <c r="C50" s="19">
        <f t="shared" si="0"/>
        <v>13.34</v>
      </c>
      <c r="D50" s="19">
        <v>141</v>
      </c>
      <c r="E50" s="19">
        <v>2</v>
      </c>
      <c r="F50" s="19">
        <f t="shared" si="1"/>
        <v>13.34</v>
      </c>
    </row>
    <row r="51" spans="1:6">
      <c r="A51" s="19">
        <v>42</v>
      </c>
      <c r="B51" s="19">
        <v>2</v>
      </c>
      <c r="C51" s="19">
        <f t="shared" si="0"/>
        <v>13.34</v>
      </c>
      <c r="D51" s="19">
        <v>142</v>
      </c>
      <c r="E51" s="19">
        <v>2</v>
      </c>
      <c r="F51" s="19">
        <f t="shared" si="1"/>
        <v>13.34</v>
      </c>
    </row>
    <row r="52" spans="1:6">
      <c r="A52" s="19">
        <v>43</v>
      </c>
      <c r="B52" s="19">
        <v>1.45</v>
      </c>
      <c r="C52" s="19">
        <f t="shared" si="0"/>
        <v>9.6715</v>
      </c>
      <c r="D52" s="19">
        <v>143</v>
      </c>
      <c r="E52" s="19">
        <v>1.5</v>
      </c>
      <c r="F52" s="19">
        <f t="shared" si="1"/>
        <v>10.004999999999999</v>
      </c>
    </row>
    <row r="53" spans="1:6">
      <c r="A53" s="19">
        <v>44</v>
      </c>
      <c r="B53" s="19">
        <v>2</v>
      </c>
      <c r="C53" s="19">
        <f t="shared" si="0"/>
        <v>13.34</v>
      </c>
      <c r="D53" s="19">
        <v>144</v>
      </c>
      <c r="E53" s="19">
        <v>2.15</v>
      </c>
      <c r="F53" s="19">
        <f t="shared" si="1"/>
        <v>14.340499999999999</v>
      </c>
    </row>
    <row r="54" spans="1:6">
      <c r="A54" s="19">
        <v>45</v>
      </c>
      <c r="B54" s="19">
        <v>1.8</v>
      </c>
      <c r="C54" s="19">
        <f t="shared" si="0"/>
        <v>12.006</v>
      </c>
      <c r="D54" s="19">
        <v>145</v>
      </c>
      <c r="E54" s="19">
        <v>2</v>
      </c>
      <c r="F54" s="19">
        <f t="shared" si="1"/>
        <v>13.34</v>
      </c>
    </row>
    <row r="55" spans="1:6">
      <c r="A55" s="19">
        <v>46</v>
      </c>
      <c r="B55" s="19">
        <v>1.5</v>
      </c>
      <c r="C55" s="19">
        <f t="shared" si="0"/>
        <v>10.004999999999999</v>
      </c>
      <c r="D55" s="19">
        <v>146</v>
      </c>
      <c r="E55" s="19">
        <v>1.5</v>
      </c>
      <c r="F55" s="19">
        <f t="shared" si="1"/>
        <v>10.004999999999999</v>
      </c>
    </row>
    <row r="56" spans="1:6">
      <c r="A56" s="19">
        <v>47</v>
      </c>
      <c r="B56" s="19">
        <v>1.55</v>
      </c>
      <c r="C56" s="19">
        <f t="shared" si="0"/>
        <v>10.3385</v>
      </c>
      <c r="D56" s="19">
        <v>147</v>
      </c>
      <c r="E56" s="19">
        <v>1.6</v>
      </c>
      <c r="F56" s="19">
        <f t="shared" si="1"/>
        <v>10.672000000000001</v>
      </c>
    </row>
    <row r="57" spans="1:6">
      <c r="A57" s="19">
        <v>48</v>
      </c>
      <c r="B57" s="19">
        <v>2</v>
      </c>
      <c r="C57" s="19">
        <f t="shared" si="0"/>
        <v>13.34</v>
      </c>
      <c r="D57" s="19">
        <v>148</v>
      </c>
      <c r="E57" s="19">
        <v>1.55</v>
      </c>
      <c r="F57" s="19">
        <f t="shared" si="1"/>
        <v>10.3385</v>
      </c>
    </row>
    <row r="58" spans="1:6">
      <c r="A58" s="19">
        <v>49</v>
      </c>
      <c r="B58" s="19">
        <v>1.4</v>
      </c>
      <c r="C58" s="19">
        <f t="shared" si="0"/>
        <v>9.3379999999999992</v>
      </c>
      <c r="D58" s="19">
        <v>149</v>
      </c>
      <c r="E58" s="19">
        <v>1.3</v>
      </c>
      <c r="F58" s="19">
        <f t="shared" si="1"/>
        <v>8.6709999999999994</v>
      </c>
    </row>
    <row r="59" spans="1:6">
      <c r="A59" s="19">
        <v>50</v>
      </c>
      <c r="B59" s="19">
        <v>1.95</v>
      </c>
      <c r="C59" s="19">
        <f t="shared" si="0"/>
        <v>13.006499999999999</v>
      </c>
      <c r="D59" s="19">
        <v>150</v>
      </c>
      <c r="E59" s="19">
        <v>1.3</v>
      </c>
      <c r="F59" s="19">
        <f t="shared" si="1"/>
        <v>8.6709999999999994</v>
      </c>
    </row>
    <row r="60" spans="1:6">
      <c r="A60" s="19">
        <v>51</v>
      </c>
      <c r="B60" s="19">
        <v>1.4</v>
      </c>
      <c r="C60" s="19">
        <f t="shared" si="0"/>
        <v>9.3379999999999992</v>
      </c>
      <c r="D60" s="19">
        <v>151</v>
      </c>
      <c r="E60" s="19">
        <v>2</v>
      </c>
      <c r="F60" s="19">
        <f t="shared" si="1"/>
        <v>13.34</v>
      </c>
    </row>
    <row r="61" spans="1:6">
      <c r="A61" s="19">
        <v>52</v>
      </c>
      <c r="B61" s="19">
        <v>1.6</v>
      </c>
      <c r="C61" s="19">
        <f t="shared" si="0"/>
        <v>10.672000000000001</v>
      </c>
      <c r="D61" s="19">
        <v>152</v>
      </c>
      <c r="E61" s="19">
        <v>1.55</v>
      </c>
      <c r="F61" s="19">
        <f t="shared" si="1"/>
        <v>10.3385</v>
      </c>
    </row>
    <row r="62" spans="1:6">
      <c r="A62" s="19">
        <v>53</v>
      </c>
      <c r="B62" s="19">
        <v>1.85</v>
      </c>
      <c r="C62" s="19">
        <f t="shared" si="0"/>
        <v>12.339500000000001</v>
      </c>
      <c r="D62" s="19">
        <v>153</v>
      </c>
      <c r="E62" s="19">
        <v>1.65</v>
      </c>
      <c r="F62" s="19">
        <f t="shared" si="1"/>
        <v>11.0055</v>
      </c>
    </row>
    <row r="63" spans="1:6">
      <c r="A63" s="19">
        <v>54</v>
      </c>
      <c r="B63" s="19">
        <v>2</v>
      </c>
      <c r="C63" s="19">
        <f t="shared" si="0"/>
        <v>13.34</v>
      </c>
      <c r="D63" s="19">
        <v>154</v>
      </c>
      <c r="E63" s="19">
        <v>1.6</v>
      </c>
      <c r="F63" s="19">
        <f t="shared" si="1"/>
        <v>10.672000000000001</v>
      </c>
    </row>
    <row r="64" spans="1:6">
      <c r="A64" s="19">
        <v>55</v>
      </c>
      <c r="B64" s="19">
        <v>1.95</v>
      </c>
      <c r="C64" s="19">
        <f t="shared" si="0"/>
        <v>13.006499999999999</v>
      </c>
      <c r="D64" s="19">
        <v>155</v>
      </c>
      <c r="E64" s="19">
        <v>1.4</v>
      </c>
      <c r="F64" s="19">
        <f t="shared" si="1"/>
        <v>9.3379999999999992</v>
      </c>
    </row>
    <row r="65" spans="1:6">
      <c r="A65" s="19">
        <v>56</v>
      </c>
      <c r="B65" s="19">
        <v>1.45</v>
      </c>
      <c r="C65" s="19">
        <f t="shared" si="0"/>
        <v>9.6715</v>
      </c>
      <c r="D65" s="19">
        <v>156</v>
      </c>
      <c r="E65" s="19">
        <v>2</v>
      </c>
      <c r="F65" s="19">
        <f t="shared" si="1"/>
        <v>13.34</v>
      </c>
    </row>
    <row r="66" spans="1:6">
      <c r="A66" s="19">
        <v>57</v>
      </c>
      <c r="B66" s="19">
        <v>1.4</v>
      </c>
      <c r="C66" s="19">
        <f t="shared" si="0"/>
        <v>9.3379999999999992</v>
      </c>
      <c r="D66" s="19">
        <v>157</v>
      </c>
      <c r="E66" s="19">
        <v>1.3</v>
      </c>
      <c r="F66" s="19">
        <f t="shared" si="1"/>
        <v>8.6709999999999994</v>
      </c>
    </row>
    <row r="67" spans="1:6">
      <c r="A67" s="19">
        <v>58</v>
      </c>
      <c r="B67" s="19">
        <v>1.35</v>
      </c>
      <c r="C67" s="19">
        <f t="shared" si="0"/>
        <v>9.0045000000000002</v>
      </c>
      <c r="D67" s="19">
        <v>158</v>
      </c>
      <c r="E67" s="19">
        <v>1.85</v>
      </c>
      <c r="F67" s="19">
        <f t="shared" si="1"/>
        <v>12.339500000000001</v>
      </c>
    </row>
    <row r="68" spans="1:6">
      <c r="A68" s="19">
        <v>59</v>
      </c>
      <c r="B68" s="19">
        <v>1.4</v>
      </c>
      <c r="C68" s="19">
        <f t="shared" si="0"/>
        <v>9.3379999999999992</v>
      </c>
      <c r="D68" s="19">
        <v>159</v>
      </c>
      <c r="E68" s="19">
        <v>1.45</v>
      </c>
      <c r="F68" s="19">
        <f t="shared" si="1"/>
        <v>9.6715</v>
      </c>
    </row>
    <row r="69" spans="1:6">
      <c r="A69" s="19">
        <v>60</v>
      </c>
      <c r="B69" s="19">
        <v>2</v>
      </c>
      <c r="C69" s="19">
        <f t="shared" si="0"/>
        <v>13.34</v>
      </c>
      <c r="D69" s="19">
        <v>160</v>
      </c>
      <c r="E69" s="19">
        <v>1.6</v>
      </c>
      <c r="F69" s="19">
        <f t="shared" si="1"/>
        <v>10.672000000000001</v>
      </c>
    </row>
    <row r="70" spans="1:6">
      <c r="A70" s="19">
        <v>61</v>
      </c>
      <c r="B70" s="19">
        <v>1.7</v>
      </c>
      <c r="C70" s="19">
        <f t="shared" si="0"/>
        <v>11.339</v>
      </c>
      <c r="D70" s="19">
        <v>161</v>
      </c>
      <c r="E70" s="19">
        <v>1.9</v>
      </c>
      <c r="F70" s="19">
        <f t="shared" si="1"/>
        <v>12.673</v>
      </c>
    </row>
    <row r="71" spans="1:6">
      <c r="A71" s="19">
        <v>62</v>
      </c>
      <c r="B71" s="19">
        <v>2</v>
      </c>
      <c r="C71" s="19">
        <f t="shared" si="0"/>
        <v>13.34</v>
      </c>
      <c r="D71" s="19">
        <v>162</v>
      </c>
      <c r="E71" s="19">
        <v>1.25</v>
      </c>
      <c r="F71" s="19">
        <f t="shared" si="1"/>
        <v>8.3375000000000004</v>
      </c>
    </row>
    <row r="72" spans="1:6">
      <c r="A72" s="19">
        <v>63</v>
      </c>
      <c r="B72" s="19">
        <v>2</v>
      </c>
      <c r="C72" s="19">
        <f t="shared" si="0"/>
        <v>13.34</v>
      </c>
      <c r="D72" s="19">
        <v>163</v>
      </c>
      <c r="E72" s="19">
        <v>1.5</v>
      </c>
      <c r="F72" s="19">
        <f t="shared" si="1"/>
        <v>10.004999999999999</v>
      </c>
    </row>
    <row r="73" spans="1:6">
      <c r="A73" s="19">
        <v>64</v>
      </c>
      <c r="B73" s="19">
        <v>1.45</v>
      </c>
      <c r="C73" s="19">
        <f t="shared" si="0"/>
        <v>9.6715</v>
      </c>
      <c r="D73" s="19">
        <v>164</v>
      </c>
      <c r="E73" s="19">
        <v>1.45</v>
      </c>
      <c r="F73" s="19">
        <f t="shared" si="1"/>
        <v>9.6715</v>
      </c>
    </row>
    <row r="74" spans="1:6">
      <c r="A74" s="19">
        <v>65</v>
      </c>
      <c r="B74" s="19">
        <v>1.9</v>
      </c>
      <c r="C74" s="19">
        <f t="shared" si="0"/>
        <v>12.673</v>
      </c>
      <c r="D74" s="19">
        <v>165</v>
      </c>
      <c r="E74" s="19">
        <v>1.95</v>
      </c>
      <c r="F74" s="19">
        <f t="shared" si="1"/>
        <v>13.006499999999999</v>
      </c>
    </row>
    <row r="75" spans="1:6">
      <c r="A75" s="19">
        <v>66</v>
      </c>
      <c r="B75" s="19">
        <v>1.5</v>
      </c>
      <c r="C75" s="19">
        <f t="shared" ref="C75:C109" si="2">B75*6.67</f>
        <v>10.004999999999999</v>
      </c>
      <c r="D75" s="19">
        <v>166</v>
      </c>
      <c r="E75" s="19">
        <v>1.65</v>
      </c>
      <c r="F75" s="19">
        <f t="shared" ref="F75:F109" si="3">E75*6.67</f>
        <v>11.0055</v>
      </c>
    </row>
    <row r="76" spans="1:6">
      <c r="A76" s="19">
        <v>67</v>
      </c>
      <c r="B76" s="19">
        <v>1.85</v>
      </c>
      <c r="C76" s="19">
        <f t="shared" si="2"/>
        <v>12.339500000000001</v>
      </c>
      <c r="D76" s="19">
        <v>167</v>
      </c>
      <c r="E76" s="19">
        <v>2</v>
      </c>
      <c r="F76" s="19">
        <f t="shared" si="3"/>
        <v>13.34</v>
      </c>
    </row>
    <row r="77" spans="1:6">
      <c r="A77" s="19">
        <v>68</v>
      </c>
      <c r="B77" s="19">
        <v>1.9</v>
      </c>
      <c r="C77" s="19">
        <f t="shared" si="2"/>
        <v>12.673</v>
      </c>
      <c r="D77" s="19">
        <v>168</v>
      </c>
      <c r="E77" s="19">
        <v>1.1000000000000001</v>
      </c>
      <c r="F77" s="19">
        <f t="shared" si="3"/>
        <v>7.3370000000000006</v>
      </c>
    </row>
    <row r="78" spans="1:6">
      <c r="A78" s="19">
        <v>69</v>
      </c>
      <c r="B78" s="19">
        <v>1.95</v>
      </c>
      <c r="C78" s="19">
        <f t="shared" si="2"/>
        <v>13.006499999999999</v>
      </c>
      <c r="D78" s="19">
        <v>169</v>
      </c>
      <c r="E78" s="19">
        <v>1.8</v>
      </c>
      <c r="F78" s="19">
        <f t="shared" si="3"/>
        <v>12.006</v>
      </c>
    </row>
    <row r="79" spans="1:6">
      <c r="A79" s="19">
        <v>70</v>
      </c>
      <c r="B79" s="19">
        <v>1.85</v>
      </c>
      <c r="C79" s="19">
        <f t="shared" si="2"/>
        <v>12.339500000000001</v>
      </c>
      <c r="D79" s="19">
        <v>170</v>
      </c>
      <c r="E79" s="19">
        <v>1.75</v>
      </c>
      <c r="F79" s="19">
        <f t="shared" si="3"/>
        <v>11.672499999999999</v>
      </c>
    </row>
    <row r="80" spans="1:6">
      <c r="A80" s="19">
        <v>71</v>
      </c>
      <c r="B80" s="19">
        <v>1.4</v>
      </c>
      <c r="C80" s="19">
        <f t="shared" si="2"/>
        <v>9.3379999999999992</v>
      </c>
      <c r="D80" s="19">
        <v>171</v>
      </c>
      <c r="E80" s="19">
        <v>2</v>
      </c>
      <c r="F80" s="19">
        <f t="shared" si="3"/>
        <v>13.34</v>
      </c>
    </row>
    <row r="81" spans="1:6">
      <c r="A81" s="19">
        <v>72</v>
      </c>
      <c r="B81" s="19">
        <v>1.9</v>
      </c>
      <c r="C81" s="19">
        <f t="shared" si="2"/>
        <v>12.673</v>
      </c>
      <c r="D81" s="19">
        <v>172</v>
      </c>
      <c r="E81" s="19">
        <v>1.6</v>
      </c>
      <c r="F81" s="19">
        <f t="shared" si="3"/>
        <v>10.672000000000001</v>
      </c>
    </row>
    <row r="82" spans="1:6">
      <c r="A82" s="19">
        <v>73</v>
      </c>
      <c r="B82" s="19">
        <v>1.5</v>
      </c>
      <c r="C82" s="19">
        <f t="shared" si="2"/>
        <v>10.004999999999999</v>
      </c>
      <c r="D82" s="19">
        <v>173</v>
      </c>
      <c r="E82" s="19">
        <v>1.3</v>
      </c>
      <c r="F82" s="19">
        <f t="shared" si="3"/>
        <v>8.6709999999999994</v>
      </c>
    </row>
    <row r="83" spans="1:6">
      <c r="A83" s="19">
        <v>74</v>
      </c>
      <c r="B83" s="19">
        <v>1.75</v>
      </c>
      <c r="C83" s="19">
        <f t="shared" si="2"/>
        <v>11.672499999999999</v>
      </c>
      <c r="D83" s="19">
        <v>174</v>
      </c>
      <c r="E83" s="19">
        <v>2</v>
      </c>
      <c r="F83" s="19">
        <f t="shared" si="3"/>
        <v>13.34</v>
      </c>
    </row>
    <row r="84" spans="1:6">
      <c r="A84" s="19">
        <v>75</v>
      </c>
      <c r="B84" s="19">
        <v>1.7</v>
      </c>
      <c r="C84" s="19">
        <f t="shared" si="2"/>
        <v>11.339</v>
      </c>
      <c r="D84" s="19">
        <v>175</v>
      </c>
      <c r="E84" s="19">
        <v>1.6</v>
      </c>
      <c r="F84" s="19">
        <f t="shared" si="3"/>
        <v>10.672000000000001</v>
      </c>
    </row>
    <row r="85" spans="1:6">
      <c r="A85" s="19">
        <v>76</v>
      </c>
      <c r="B85" s="19">
        <v>1.1000000000000001</v>
      </c>
      <c r="C85" s="19">
        <f t="shared" si="2"/>
        <v>7.3370000000000006</v>
      </c>
      <c r="D85" s="19">
        <v>176</v>
      </c>
      <c r="E85" s="19">
        <v>1.4</v>
      </c>
      <c r="F85" s="19">
        <f t="shared" si="3"/>
        <v>9.3379999999999992</v>
      </c>
    </row>
    <row r="86" spans="1:6">
      <c r="A86" s="19">
        <v>77</v>
      </c>
      <c r="B86" s="19">
        <v>1.9</v>
      </c>
      <c r="C86" s="19">
        <f t="shared" si="2"/>
        <v>12.673</v>
      </c>
      <c r="D86" s="19">
        <v>177</v>
      </c>
      <c r="E86" s="19">
        <v>2</v>
      </c>
      <c r="F86" s="19">
        <f t="shared" si="3"/>
        <v>13.34</v>
      </c>
    </row>
    <row r="87" spans="1:6">
      <c r="A87" s="19">
        <v>78</v>
      </c>
      <c r="B87" s="19">
        <v>1.45</v>
      </c>
      <c r="C87" s="19">
        <f t="shared" si="2"/>
        <v>9.6715</v>
      </c>
      <c r="D87" s="19">
        <v>178</v>
      </c>
      <c r="E87" s="19">
        <v>1.5</v>
      </c>
      <c r="F87" s="19">
        <f t="shared" si="3"/>
        <v>10.004999999999999</v>
      </c>
    </row>
    <row r="88" spans="1:6">
      <c r="A88" s="19">
        <v>79</v>
      </c>
      <c r="B88" s="19">
        <v>1.45</v>
      </c>
      <c r="C88" s="19">
        <f t="shared" si="2"/>
        <v>9.6715</v>
      </c>
      <c r="D88" s="19">
        <v>179</v>
      </c>
      <c r="E88" s="19">
        <v>1.6</v>
      </c>
      <c r="F88" s="19">
        <f t="shared" si="3"/>
        <v>10.672000000000001</v>
      </c>
    </row>
    <row r="89" spans="1:6">
      <c r="A89" s="19">
        <v>80</v>
      </c>
      <c r="B89" s="19">
        <v>1.85</v>
      </c>
      <c r="C89" s="19">
        <f t="shared" si="2"/>
        <v>12.339500000000001</v>
      </c>
      <c r="D89" s="19">
        <v>180</v>
      </c>
      <c r="E89" s="19">
        <v>1.55</v>
      </c>
      <c r="F89" s="19">
        <f t="shared" si="3"/>
        <v>10.3385</v>
      </c>
    </row>
    <row r="90" spans="1:6">
      <c r="A90" s="19">
        <v>81</v>
      </c>
      <c r="B90" s="19">
        <v>1.9</v>
      </c>
      <c r="C90" s="19">
        <f t="shared" si="2"/>
        <v>12.673</v>
      </c>
      <c r="D90" s="19">
        <v>181</v>
      </c>
      <c r="E90" s="19">
        <v>1.55</v>
      </c>
      <c r="F90" s="19">
        <f t="shared" si="3"/>
        <v>10.3385</v>
      </c>
    </row>
    <row r="91" spans="1:6">
      <c r="A91" s="19">
        <v>82</v>
      </c>
      <c r="B91" s="19">
        <v>1.75</v>
      </c>
      <c r="C91" s="19">
        <f t="shared" si="2"/>
        <v>11.672499999999999</v>
      </c>
      <c r="D91" s="19">
        <v>182</v>
      </c>
      <c r="E91" s="19">
        <v>1.4</v>
      </c>
      <c r="F91" s="19">
        <f t="shared" si="3"/>
        <v>9.3379999999999992</v>
      </c>
    </row>
    <row r="92" spans="1:6">
      <c r="A92" s="19">
        <v>83</v>
      </c>
      <c r="B92" s="19">
        <v>1.85</v>
      </c>
      <c r="C92" s="19">
        <f t="shared" si="2"/>
        <v>12.339500000000001</v>
      </c>
      <c r="D92" s="19">
        <v>183</v>
      </c>
      <c r="E92" s="19">
        <v>1.2</v>
      </c>
      <c r="F92" s="19">
        <f t="shared" si="3"/>
        <v>8.0039999999999996</v>
      </c>
    </row>
    <row r="93" spans="1:6">
      <c r="A93" s="19">
        <v>84</v>
      </c>
      <c r="B93" s="19">
        <v>2</v>
      </c>
      <c r="C93" s="19">
        <f t="shared" si="2"/>
        <v>13.34</v>
      </c>
      <c r="D93" s="19">
        <v>184</v>
      </c>
      <c r="E93" s="19">
        <v>1.6</v>
      </c>
      <c r="F93" s="19">
        <f t="shared" si="3"/>
        <v>10.672000000000001</v>
      </c>
    </row>
    <row r="94" spans="1:6">
      <c r="A94" s="19">
        <v>85</v>
      </c>
      <c r="B94" s="19">
        <v>1.35</v>
      </c>
      <c r="C94" s="19">
        <f t="shared" si="2"/>
        <v>9.0045000000000002</v>
      </c>
      <c r="D94" s="19">
        <v>185</v>
      </c>
      <c r="E94" s="19">
        <v>1.25</v>
      </c>
      <c r="F94" s="19">
        <f t="shared" si="3"/>
        <v>8.3375000000000004</v>
      </c>
    </row>
    <row r="95" spans="1:6">
      <c r="A95" s="19">
        <v>86</v>
      </c>
      <c r="B95" s="19">
        <v>2</v>
      </c>
      <c r="C95" s="19">
        <f t="shared" si="2"/>
        <v>13.34</v>
      </c>
      <c r="D95" s="19">
        <v>186</v>
      </c>
      <c r="E95" s="19">
        <v>1.95</v>
      </c>
      <c r="F95" s="19">
        <f t="shared" si="3"/>
        <v>13.006499999999999</v>
      </c>
    </row>
    <row r="96" spans="1:6">
      <c r="A96" s="19">
        <v>87</v>
      </c>
      <c r="B96" s="19">
        <v>1.8</v>
      </c>
      <c r="C96" s="19">
        <f t="shared" si="2"/>
        <v>12.006</v>
      </c>
      <c r="D96" s="19">
        <v>187</v>
      </c>
      <c r="E96" s="19">
        <v>1.5</v>
      </c>
      <c r="F96" s="19">
        <f t="shared" si="3"/>
        <v>10.004999999999999</v>
      </c>
    </row>
    <row r="97" spans="1:6">
      <c r="A97" s="19">
        <v>88</v>
      </c>
      <c r="B97" s="19">
        <v>1.4</v>
      </c>
      <c r="C97" s="19">
        <f t="shared" si="2"/>
        <v>9.3379999999999992</v>
      </c>
      <c r="D97" s="19">
        <v>188</v>
      </c>
      <c r="E97" s="19">
        <v>2.2000000000000002</v>
      </c>
      <c r="F97" s="19">
        <f t="shared" si="3"/>
        <v>14.674000000000001</v>
      </c>
    </row>
    <row r="98" spans="1:6">
      <c r="A98" s="19">
        <v>89</v>
      </c>
      <c r="B98" s="19">
        <v>2</v>
      </c>
      <c r="C98" s="19">
        <f t="shared" si="2"/>
        <v>13.34</v>
      </c>
      <c r="D98" s="19">
        <v>189</v>
      </c>
      <c r="E98" s="19">
        <v>1.85</v>
      </c>
      <c r="F98" s="19">
        <f t="shared" si="3"/>
        <v>12.339500000000001</v>
      </c>
    </row>
    <row r="99" spans="1:6">
      <c r="A99" s="19">
        <v>90</v>
      </c>
      <c r="B99" s="19">
        <v>1.1499999999999999</v>
      </c>
      <c r="C99" s="19">
        <f t="shared" si="2"/>
        <v>7.6704999999999997</v>
      </c>
      <c r="D99" s="19">
        <v>190</v>
      </c>
      <c r="E99" s="19">
        <v>2</v>
      </c>
      <c r="F99" s="19">
        <f t="shared" si="3"/>
        <v>13.34</v>
      </c>
    </row>
    <row r="100" spans="1:6">
      <c r="A100" s="19">
        <v>91</v>
      </c>
      <c r="B100" s="19">
        <v>1.45</v>
      </c>
      <c r="C100" s="19">
        <f t="shared" si="2"/>
        <v>9.6715</v>
      </c>
      <c r="D100" s="19">
        <v>191</v>
      </c>
      <c r="E100" s="19">
        <v>1.5</v>
      </c>
      <c r="F100" s="19">
        <f t="shared" si="3"/>
        <v>10.004999999999999</v>
      </c>
    </row>
    <row r="101" spans="1:6">
      <c r="A101" s="19">
        <v>92</v>
      </c>
      <c r="B101" s="19">
        <v>1.5</v>
      </c>
      <c r="C101" s="19">
        <f t="shared" si="2"/>
        <v>10.004999999999999</v>
      </c>
      <c r="D101" s="19">
        <v>192</v>
      </c>
      <c r="E101" s="19">
        <v>1.4</v>
      </c>
      <c r="F101" s="19">
        <f t="shared" si="3"/>
        <v>9.3379999999999992</v>
      </c>
    </row>
    <row r="102" spans="1:6">
      <c r="A102" s="19">
        <v>93</v>
      </c>
      <c r="B102" s="19">
        <v>1.25</v>
      </c>
      <c r="C102" s="19">
        <f t="shared" si="2"/>
        <v>8.3375000000000004</v>
      </c>
      <c r="D102" s="19">
        <v>193</v>
      </c>
      <c r="E102" s="19">
        <v>1.9</v>
      </c>
      <c r="F102" s="19">
        <f t="shared" si="3"/>
        <v>12.673</v>
      </c>
    </row>
    <row r="103" spans="1:6">
      <c r="A103" s="19">
        <v>94</v>
      </c>
      <c r="B103" s="19">
        <v>1.6</v>
      </c>
      <c r="C103" s="19">
        <f t="shared" si="2"/>
        <v>10.672000000000001</v>
      </c>
      <c r="D103" s="19">
        <v>194</v>
      </c>
      <c r="E103" s="19">
        <v>1.85</v>
      </c>
      <c r="F103" s="19">
        <f t="shared" si="3"/>
        <v>12.339500000000001</v>
      </c>
    </row>
    <row r="104" spans="1:6">
      <c r="A104" s="19">
        <v>95</v>
      </c>
      <c r="B104" s="19">
        <v>1.3</v>
      </c>
      <c r="C104" s="19">
        <f t="shared" si="2"/>
        <v>8.6709999999999994</v>
      </c>
      <c r="D104" s="19">
        <v>195</v>
      </c>
      <c r="E104" s="19">
        <v>1.8</v>
      </c>
      <c r="F104" s="19">
        <f t="shared" si="3"/>
        <v>12.006</v>
      </c>
    </row>
    <row r="105" spans="1:6">
      <c r="A105" s="19">
        <v>96</v>
      </c>
      <c r="B105" s="19">
        <v>1.25</v>
      </c>
      <c r="C105" s="19">
        <f t="shared" si="2"/>
        <v>8.3375000000000004</v>
      </c>
      <c r="D105" s="19">
        <v>196</v>
      </c>
      <c r="E105" s="19">
        <v>2</v>
      </c>
      <c r="F105" s="19">
        <f t="shared" si="3"/>
        <v>13.34</v>
      </c>
    </row>
    <row r="106" spans="1:6">
      <c r="A106" s="19">
        <v>97</v>
      </c>
      <c r="B106" s="19">
        <v>2</v>
      </c>
      <c r="C106" s="19">
        <f>B106*6.67</f>
        <v>13.34</v>
      </c>
      <c r="D106" s="19">
        <v>197</v>
      </c>
      <c r="E106" s="19">
        <v>1.25</v>
      </c>
      <c r="F106" s="19">
        <f t="shared" si="3"/>
        <v>8.3375000000000004</v>
      </c>
    </row>
    <row r="107" spans="1:6">
      <c r="A107" s="19">
        <v>98</v>
      </c>
      <c r="B107" s="19">
        <v>2</v>
      </c>
      <c r="C107" s="19">
        <f t="shared" si="2"/>
        <v>13.34</v>
      </c>
      <c r="D107" s="19">
        <v>198</v>
      </c>
      <c r="E107" s="19">
        <v>1.6</v>
      </c>
      <c r="F107" s="19">
        <f t="shared" si="3"/>
        <v>10.672000000000001</v>
      </c>
    </row>
    <row r="108" spans="1:6">
      <c r="A108" s="19">
        <v>99</v>
      </c>
      <c r="B108" s="19">
        <v>1.6</v>
      </c>
      <c r="C108" s="19">
        <f t="shared" si="2"/>
        <v>10.672000000000001</v>
      </c>
      <c r="D108" s="19">
        <v>199</v>
      </c>
      <c r="E108" s="19">
        <v>2</v>
      </c>
      <c r="F108" s="19">
        <f>E108*6.67</f>
        <v>13.34</v>
      </c>
    </row>
    <row r="109" spans="1:6">
      <c r="A109" s="19">
        <v>100</v>
      </c>
      <c r="B109" s="19">
        <v>1.9</v>
      </c>
      <c r="C109" s="19">
        <f t="shared" si="2"/>
        <v>12.673</v>
      </c>
      <c r="D109" s="19">
        <v>200</v>
      </c>
      <c r="E109" s="19">
        <v>1.75</v>
      </c>
      <c r="F109" s="19">
        <f t="shared" si="3"/>
        <v>11.672499999999999</v>
      </c>
    </row>
    <row r="110" spans="1:6">
      <c r="B110" s="18"/>
      <c r="C110" s="18">
        <f>SUM(C10:C109)</f>
        <v>1141.9040000000002</v>
      </c>
      <c r="F110" s="18">
        <f>SUM(F10:F109)</f>
        <v>1089.8780000000002</v>
      </c>
    </row>
    <row r="111" spans="1:6">
      <c r="B111" s="18"/>
    </row>
  </sheetData>
  <mergeCells count="14">
    <mergeCell ref="I3:J4"/>
    <mergeCell ref="C4:D4"/>
    <mergeCell ref="E4:F4"/>
    <mergeCell ref="A5:B5"/>
    <mergeCell ref="C5:D5"/>
    <mergeCell ref="E5:F5"/>
    <mergeCell ref="G5:H5"/>
    <mergeCell ref="I5:J5"/>
    <mergeCell ref="A8:F8"/>
    <mergeCell ref="A1:J1"/>
    <mergeCell ref="A2:J2"/>
    <mergeCell ref="A3:B4"/>
    <mergeCell ref="C3:F3"/>
    <mergeCell ref="G3:H4"/>
  </mergeCells>
  <phoneticPr fontId="0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BZ44"/>
  <sheetViews>
    <sheetView tabSelected="1" zoomScaleNormal="100" workbookViewId="0">
      <selection activeCell="B1" sqref="B1"/>
    </sheetView>
  </sheetViews>
  <sheetFormatPr defaultRowHeight="15"/>
  <cols>
    <col min="6" max="6" width="12" customWidth="1"/>
    <col min="7" max="8" width="9.28515625" bestFit="1" customWidth="1"/>
    <col min="9" max="9" width="9.5703125" bestFit="1" customWidth="1"/>
    <col min="10" max="12" width="9.28515625" bestFit="1" customWidth="1"/>
    <col min="13" max="13" width="9.5703125" bestFit="1" customWidth="1"/>
    <col min="14" max="14" width="9.28515625" bestFit="1" customWidth="1"/>
    <col min="31" max="31" width="11.7109375" customWidth="1"/>
    <col min="33" max="33" width="8" customWidth="1"/>
    <col min="34" max="34" width="13.42578125" customWidth="1"/>
    <col min="35" max="35" width="11" customWidth="1"/>
    <col min="36" max="36" width="13" customWidth="1"/>
    <col min="37" max="37" width="10.140625" customWidth="1"/>
    <col min="38" max="38" width="11.5703125" customWidth="1"/>
    <col min="39" max="39" width="14.140625" customWidth="1"/>
    <col min="40" max="40" width="8.5703125" customWidth="1"/>
    <col min="41" max="41" width="7.42578125" customWidth="1"/>
    <col min="42" max="42" width="13.140625" customWidth="1"/>
    <col min="43" max="43" width="11.42578125" customWidth="1"/>
    <col min="44" max="44" width="12.85546875" customWidth="1"/>
    <col min="45" max="45" width="10.5703125" customWidth="1"/>
    <col min="46" max="46" width="12.42578125" customWidth="1"/>
    <col min="47" max="47" width="9.42578125" customWidth="1"/>
    <col min="48" max="48" width="8.140625" customWidth="1"/>
    <col min="49" max="49" width="11" customWidth="1"/>
    <col min="51" max="51" width="11.5703125" customWidth="1"/>
    <col min="52" max="52" width="13" customWidth="1"/>
    <col min="53" max="53" width="21.42578125" customWidth="1"/>
    <col min="54" max="54" width="25.5703125" customWidth="1"/>
    <col min="55" max="55" width="18.5703125" customWidth="1"/>
    <col min="56" max="56" width="15.5703125" customWidth="1"/>
    <col min="57" max="57" width="7.42578125" customWidth="1"/>
    <col min="58" max="58" width="11.140625" customWidth="1"/>
    <col min="59" max="59" width="11" customWidth="1"/>
    <col min="60" max="60" width="8" customWidth="1"/>
    <col min="61" max="61" width="11.28515625" customWidth="1"/>
    <col min="62" max="62" width="7.85546875" customWidth="1"/>
    <col min="63" max="63" width="10" customWidth="1"/>
    <col min="64" max="64" width="8.28515625" customWidth="1"/>
    <col min="65" max="65" width="11.28515625" customWidth="1"/>
    <col min="66" max="66" width="8" customWidth="1"/>
    <col min="67" max="67" width="11.140625" customWidth="1"/>
    <col min="68" max="68" width="12.28515625" customWidth="1"/>
    <col min="69" max="69" width="14.5703125" customWidth="1"/>
    <col min="70" max="70" width="25" customWidth="1"/>
    <col min="71" max="71" width="24.7109375" customWidth="1"/>
    <col min="72" max="72" width="13.85546875" customWidth="1"/>
    <col min="73" max="73" width="10.28515625" customWidth="1"/>
    <col min="74" max="74" width="11.85546875" customWidth="1"/>
    <col min="75" max="75" width="11.140625" customWidth="1"/>
    <col min="76" max="76" width="8.140625" customWidth="1"/>
    <col min="77" max="77" width="13.85546875" customWidth="1"/>
    <col min="78" max="78" width="5.140625" customWidth="1"/>
    <col min="79" max="79" width="17.28515625" customWidth="1"/>
  </cols>
  <sheetData>
    <row r="1" spans="1:78">
      <c r="E1" s="70" t="s">
        <v>166</v>
      </c>
      <c r="F1" s="70"/>
      <c r="G1" s="70"/>
      <c r="H1" s="70"/>
      <c r="I1" s="70"/>
      <c r="J1" s="70"/>
      <c r="K1" s="70"/>
      <c r="L1" s="70"/>
      <c r="M1" s="70"/>
      <c r="N1" s="70"/>
    </row>
    <row r="2" spans="1:78" ht="34.5" customHeight="1">
      <c r="A2" s="41" t="s">
        <v>51</v>
      </c>
      <c r="B2" s="41" t="s">
        <v>200</v>
      </c>
      <c r="C2" s="41" t="s">
        <v>105</v>
      </c>
      <c r="D2" s="41" t="s">
        <v>159</v>
      </c>
      <c r="E2" s="67" t="s">
        <v>161</v>
      </c>
      <c r="F2" s="67"/>
      <c r="G2" s="67" t="s">
        <v>162</v>
      </c>
      <c r="H2" s="67"/>
      <c r="I2" s="67" t="s">
        <v>163</v>
      </c>
      <c r="J2" s="67"/>
      <c r="K2" s="67" t="s">
        <v>164</v>
      </c>
      <c r="L2" s="67"/>
      <c r="M2" s="67" t="s">
        <v>165</v>
      </c>
      <c r="N2" s="67"/>
      <c r="O2" s="67" t="s">
        <v>9</v>
      </c>
      <c r="P2" s="67"/>
      <c r="Q2" s="67"/>
      <c r="R2" s="67"/>
      <c r="S2" s="67"/>
      <c r="T2" s="67"/>
      <c r="U2" s="68" t="s">
        <v>168</v>
      </c>
      <c r="V2" s="69"/>
      <c r="W2" s="71" t="s">
        <v>48</v>
      </c>
      <c r="X2" s="67" t="s">
        <v>167</v>
      </c>
      <c r="Y2" s="67"/>
      <c r="Z2" s="67"/>
      <c r="AA2" s="67"/>
      <c r="AB2" s="67"/>
      <c r="AC2" s="67"/>
      <c r="AD2" s="67"/>
      <c r="AE2" s="42" t="s">
        <v>119</v>
      </c>
      <c r="AF2" s="42" t="s">
        <v>106</v>
      </c>
      <c r="AG2" s="42" t="s">
        <v>107</v>
      </c>
      <c r="AH2" s="42" t="s">
        <v>108</v>
      </c>
      <c r="AI2" s="42" t="s">
        <v>109</v>
      </c>
      <c r="AJ2" s="42" t="s">
        <v>197</v>
      </c>
      <c r="AK2" s="42" t="s">
        <v>110</v>
      </c>
      <c r="AL2" s="42" t="s">
        <v>111</v>
      </c>
      <c r="AM2" s="42" t="s">
        <v>112</v>
      </c>
      <c r="AN2" s="42" t="s">
        <v>113</v>
      </c>
      <c r="AO2" s="42" t="s">
        <v>114</v>
      </c>
      <c r="AP2" s="42" t="s">
        <v>115</v>
      </c>
      <c r="AQ2" s="42" t="s">
        <v>116</v>
      </c>
      <c r="AR2" s="42" t="s">
        <v>198</v>
      </c>
      <c r="AS2" s="42" t="s">
        <v>117</v>
      </c>
      <c r="AT2" s="42" t="s">
        <v>118</v>
      </c>
      <c r="AU2" s="40" t="s">
        <v>129</v>
      </c>
      <c r="AV2" s="40" t="s">
        <v>130</v>
      </c>
      <c r="AW2" s="40" t="s">
        <v>131</v>
      </c>
      <c r="AX2" s="40" t="s">
        <v>132</v>
      </c>
      <c r="AY2" s="40" t="s">
        <v>133</v>
      </c>
      <c r="AZ2" s="40" t="s">
        <v>134</v>
      </c>
      <c r="BA2" s="40" t="s">
        <v>135</v>
      </c>
      <c r="BB2" s="40" t="s">
        <v>136</v>
      </c>
      <c r="BC2" s="40" t="s">
        <v>137</v>
      </c>
      <c r="BD2" s="40" t="s">
        <v>138</v>
      </c>
      <c r="BE2" s="40" t="s">
        <v>139</v>
      </c>
      <c r="BF2" s="40" t="s">
        <v>140</v>
      </c>
      <c r="BG2" s="40" t="s">
        <v>141</v>
      </c>
      <c r="BH2" s="40" t="s">
        <v>142</v>
      </c>
      <c r="BI2" s="40" t="s">
        <v>143</v>
      </c>
      <c r="BJ2" s="40" t="s">
        <v>196</v>
      </c>
      <c r="BK2" s="40" t="s">
        <v>144</v>
      </c>
      <c r="BL2" s="40" t="s">
        <v>145</v>
      </c>
      <c r="BM2" s="40" t="s">
        <v>146</v>
      </c>
      <c r="BN2" s="40" t="s">
        <v>147</v>
      </c>
      <c r="BO2" s="40" t="s">
        <v>148</v>
      </c>
      <c r="BP2" s="40" t="s">
        <v>149</v>
      </c>
      <c r="BQ2" s="40" t="s">
        <v>150</v>
      </c>
      <c r="BR2" s="40" t="s">
        <v>151</v>
      </c>
      <c r="BS2" s="40" t="s">
        <v>152</v>
      </c>
      <c r="BT2" s="40" t="s">
        <v>153</v>
      </c>
      <c r="BU2" s="40" t="s">
        <v>154</v>
      </c>
      <c r="BV2" s="40" t="s">
        <v>155</v>
      </c>
      <c r="BW2" s="40" t="s">
        <v>156</v>
      </c>
      <c r="BX2" s="40" t="s">
        <v>157</v>
      </c>
      <c r="BY2" s="40" t="s">
        <v>158</v>
      </c>
      <c r="BZ2" s="41" t="s">
        <v>194</v>
      </c>
    </row>
    <row r="3" spans="1:78" ht="12" customHeight="1">
      <c r="A3" s="41"/>
      <c r="B3" s="41"/>
      <c r="C3" s="41"/>
      <c r="D3" s="41" t="s">
        <v>160</v>
      </c>
      <c r="E3" s="43" t="s">
        <v>7</v>
      </c>
      <c r="F3" s="43" t="s">
        <v>52</v>
      </c>
      <c r="G3" s="43" t="s">
        <v>7</v>
      </c>
      <c r="H3" s="43" t="s">
        <v>52</v>
      </c>
      <c r="I3" s="41" t="s">
        <v>7</v>
      </c>
      <c r="J3" s="41" t="s">
        <v>52</v>
      </c>
      <c r="K3" s="41" t="s">
        <v>7</v>
      </c>
      <c r="L3" s="41" t="s">
        <v>52</v>
      </c>
      <c r="M3" s="41" t="s">
        <v>7</v>
      </c>
      <c r="N3" s="41" t="s">
        <v>52</v>
      </c>
      <c r="O3" s="44" t="s">
        <v>78</v>
      </c>
      <c r="P3" s="41" t="s">
        <v>79</v>
      </c>
      <c r="Q3" s="43" t="s">
        <v>80</v>
      </c>
      <c r="R3" s="43" t="s">
        <v>81</v>
      </c>
      <c r="S3" s="43" t="s">
        <v>36</v>
      </c>
      <c r="T3" s="43" t="s">
        <v>37</v>
      </c>
      <c r="U3" s="41" t="s">
        <v>100</v>
      </c>
      <c r="V3" s="41" t="s">
        <v>101</v>
      </c>
      <c r="W3" s="72"/>
      <c r="X3" s="41" t="s">
        <v>41</v>
      </c>
      <c r="Y3" s="41" t="s">
        <v>53</v>
      </c>
      <c r="Z3" s="41" t="s">
        <v>43</v>
      </c>
      <c r="AA3" s="41" t="s">
        <v>54</v>
      </c>
      <c r="AB3" s="41" t="s">
        <v>55</v>
      </c>
      <c r="AC3" s="41" t="s">
        <v>56</v>
      </c>
      <c r="AD3" s="41" t="s">
        <v>57</v>
      </c>
      <c r="AE3" s="42" t="s">
        <v>120</v>
      </c>
      <c r="AF3" s="42" t="s">
        <v>121</v>
      </c>
      <c r="AG3" s="42" t="s">
        <v>121</v>
      </c>
      <c r="AH3" s="42" t="s">
        <v>122</v>
      </c>
      <c r="AI3" s="42" t="s">
        <v>123</v>
      </c>
      <c r="AJ3" s="42" t="s">
        <v>122</v>
      </c>
      <c r="AK3" s="42" t="s">
        <v>122</v>
      </c>
      <c r="AL3" s="42" t="s">
        <v>124</v>
      </c>
      <c r="AM3" s="42" t="s">
        <v>120</v>
      </c>
      <c r="AN3" s="42" t="s">
        <v>121</v>
      </c>
      <c r="AO3" s="42" t="s">
        <v>121</v>
      </c>
      <c r="AP3" s="42" t="s">
        <v>122</v>
      </c>
      <c r="AQ3" s="42" t="s">
        <v>123</v>
      </c>
      <c r="AR3" s="42" t="s">
        <v>122</v>
      </c>
      <c r="AS3" s="42" t="s">
        <v>122</v>
      </c>
      <c r="AT3" s="42" t="s">
        <v>124</v>
      </c>
      <c r="AU3" s="40" t="s">
        <v>126</v>
      </c>
      <c r="AV3" s="40" t="s">
        <v>127</v>
      </c>
      <c r="AW3" s="40" t="s">
        <v>128</v>
      </c>
      <c r="AX3" s="40" t="s">
        <v>127</v>
      </c>
      <c r="AY3" s="40" t="s">
        <v>124</v>
      </c>
      <c r="AZ3" s="40" t="s">
        <v>124</v>
      </c>
      <c r="BA3" s="40" t="s">
        <v>124</v>
      </c>
      <c r="BB3" s="40" t="s">
        <v>127</v>
      </c>
      <c r="BC3" s="40" t="s">
        <v>127</v>
      </c>
      <c r="BD3" s="40" t="s">
        <v>127</v>
      </c>
      <c r="BE3" s="40" t="s">
        <v>126</v>
      </c>
      <c r="BF3" s="40" t="s">
        <v>124</v>
      </c>
      <c r="BG3" s="40" t="s">
        <v>126</v>
      </c>
      <c r="BH3" s="40" t="s">
        <v>126</v>
      </c>
      <c r="BI3" s="40" t="s">
        <v>128</v>
      </c>
      <c r="BJ3" s="40"/>
      <c r="BK3" s="40" t="s">
        <v>126</v>
      </c>
      <c r="BL3" s="40" t="s">
        <v>127</v>
      </c>
      <c r="BM3" s="40" t="s">
        <v>128</v>
      </c>
      <c r="BN3" s="40" t="s">
        <v>127</v>
      </c>
      <c r="BO3" s="40" t="s">
        <v>124</v>
      </c>
      <c r="BP3" s="40" t="s">
        <v>124</v>
      </c>
      <c r="BQ3" s="40" t="s">
        <v>124</v>
      </c>
      <c r="BR3" s="40" t="s">
        <v>127</v>
      </c>
      <c r="BS3" s="40" t="s">
        <v>127</v>
      </c>
      <c r="BT3" s="40" t="s">
        <v>127</v>
      </c>
      <c r="BU3" s="40" t="s">
        <v>126</v>
      </c>
      <c r="BV3" s="40" t="s">
        <v>124</v>
      </c>
      <c r="BW3" s="40" t="s">
        <v>126</v>
      </c>
      <c r="BX3" s="40" t="s">
        <v>126</v>
      </c>
      <c r="BY3" s="40" t="s">
        <v>128</v>
      </c>
      <c r="BZ3" s="41"/>
    </row>
    <row r="4" spans="1:78">
      <c r="A4" s="1" t="s">
        <v>58</v>
      </c>
      <c r="B4" s="1">
        <v>1</v>
      </c>
      <c r="C4" s="1"/>
      <c r="D4" s="1">
        <v>9.5</v>
      </c>
      <c r="E4" s="35">
        <v>0.5</v>
      </c>
      <c r="F4" s="35">
        <f>9.5*0.5/100</f>
        <v>4.7500000000000001E-2</v>
      </c>
      <c r="G4" s="35">
        <v>6.8</v>
      </c>
      <c r="H4" s="35">
        <f>6.8*8.5/100</f>
        <v>0.57799999999999996</v>
      </c>
      <c r="I4" s="35">
        <v>57.5</v>
      </c>
      <c r="J4" s="35">
        <f>8.5*57.5/100</f>
        <v>4.8875000000000002</v>
      </c>
      <c r="K4" s="35">
        <v>8.6999999999999993</v>
      </c>
      <c r="L4" s="35">
        <f>8.7*8.5/100</f>
        <v>0.73949999999999994</v>
      </c>
      <c r="M4" s="35">
        <v>26.5</v>
      </c>
      <c r="N4" s="35">
        <f>26.5*8.5/100</f>
        <v>2.2524999999999999</v>
      </c>
      <c r="O4" s="1">
        <v>8</v>
      </c>
      <c r="P4" s="1">
        <v>75</v>
      </c>
      <c r="Q4" s="1">
        <v>17</v>
      </c>
      <c r="R4" s="1">
        <v>7.31</v>
      </c>
      <c r="S4" s="1">
        <v>1.34</v>
      </c>
      <c r="T4" s="1">
        <v>8.375</v>
      </c>
      <c r="U4" s="1">
        <v>99</v>
      </c>
      <c r="V4" s="1">
        <v>4.4000000000000004</v>
      </c>
      <c r="W4" s="35">
        <v>1.0900000000000001</v>
      </c>
      <c r="X4" s="1">
        <v>8.61</v>
      </c>
      <c r="Y4" s="1">
        <v>1.73</v>
      </c>
      <c r="Z4" s="1">
        <v>0.51</v>
      </c>
      <c r="AA4" s="1">
        <v>1.98</v>
      </c>
      <c r="AB4" s="1">
        <v>11.7</v>
      </c>
      <c r="AC4" s="1">
        <v>5.9</v>
      </c>
      <c r="AD4" s="1">
        <v>22.36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>
      <c r="A5" s="1" t="s">
        <v>59</v>
      </c>
      <c r="B5" s="1">
        <v>1</v>
      </c>
      <c r="C5" s="1">
        <v>4</v>
      </c>
      <c r="D5" s="1">
        <v>6.25</v>
      </c>
      <c r="E5" s="35">
        <v>2.5</v>
      </c>
      <c r="F5" s="35">
        <f>2.5*6.25/100</f>
        <v>0.15625</v>
      </c>
      <c r="G5" s="35">
        <v>6.1</v>
      </c>
      <c r="H5" s="35">
        <f>6.1*6.25/100</f>
        <v>0.38124999999999998</v>
      </c>
      <c r="I5" s="35">
        <v>65.599999999999994</v>
      </c>
      <c r="J5" s="35">
        <f>65.6*6.25/100</f>
        <v>4.0999999999999996</v>
      </c>
      <c r="K5" s="35">
        <v>5.3</v>
      </c>
      <c r="L5" s="35">
        <f>5.3*6.25/100</f>
        <v>0.33124999999999999</v>
      </c>
      <c r="M5" s="35">
        <v>20.5</v>
      </c>
      <c r="N5" s="35">
        <f>20.5*6.25/100</f>
        <v>1.28125</v>
      </c>
      <c r="O5" s="1">
        <v>2.5</v>
      </c>
      <c r="P5" s="1">
        <v>47.5</v>
      </c>
      <c r="Q5" s="1">
        <v>50</v>
      </c>
      <c r="R5" s="1">
        <v>10.7</v>
      </c>
      <c r="S5" s="1">
        <v>2.4750000000000001</v>
      </c>
      <c r="T5" s="1">
        <f>2.475*6.25</f>
        <v>15.46875</v>
      </c>
      <c r="U5" s="1">
        <v>94</v>
      </c>
      <c r="V5" s="1">
        <v>11.3</v>
      </c>
      <c r="W5" s="35">
        <v>1.02</v>
      </c>
      <c r="X5" s="1">
        <v>1.6</v>
      </c>
      <c r="Y5" s="1">
        <v>3.44</v>
      </c>
      <c r="Z5" s="1">
        <v>0.21</v>
      </c>
      <c r="AA5" s="1">
        <v>4.83</v>
      </c>
      <c r="AB5" s="1">
        <v>10.26</v>
      </c>
      <c r="AC5" s="1">
        <v>2.13</v>
      </c>
      <c r="AD5" s="1">
        <v>4.25</v>
      </c>
      <c r="AE5" s="1">
        <v>326.5</v>
      </c>
      <c r="AF5" s="1">
        <v>7.26</v>
      </c>
      <c r="AG5" s="1">
        <v>0.21</v>
      </c>
      <c r="AH5" s="1">
        <v>24.4</v>
      </c>
      <c r="AI5" s="1">
        <v>16.73</v>
      </c>
      <c r="AJ5" s="1"/>
      <c r="AK5" s="1">
        <v>401.9</v>
      </c>
      <c r="AL5" s="1">
        <v>10.199999999999999</v>
      </c>
      <c r="AM5" s="1">
        <v>894.7</v>
      </c>
      <c r="AN5" s="1">
        <v>4.53</v>
      </c>
      <c r="AO5" s="1">
        <v>0.21</v>
      </c>
      <c r="AP5" s="34" t="s">
        <v>125</v>
      </c>
      <c r="AQ5" s="34" t="s">
        <v>199</v>
      </c>
      <c r="AR5" s="34"/>
      <c r="AS5" s="1">
        <v>581</v>
      </c>
      <c r="AT5" s="1">
        <v>17.100000000000001</v>
      </c>
      <c r="AU5" s="1">
        <v>2.9</v>
      </c>
      <c r="AV5" s="1">
        <v>2.1</v>
      </c>
      <c r="AW5" s="1">
        <v>33.9</v>
      </c>
      <c r="AX5" s="1">
        <v>4.5999999999999996</v>
      </c>
      <c r="AY5" s="1">
        <v>3.1</v>
      </c>
      <c r="AZ5" s="1">
        <v>0.2</v>
      </c>
      <c r="BA5" s="1">
        <v>2.9</v>
      </c>
      <c r="BB5" s="1">
        <v>17</v>
      </c>
      <c r="BC5" s="1">
        <v>260.60000000000002</v>
      </c>
      <c r="BD5" s="1">
        <v>28.3</v>
      </c>
      <c r="BE5" s="1">
        <v>2.88</v>
      </c>
      <c r="BF5" s="1">
        <v>61</v>
      </c>
      <c r="BG5" s="1">
        <v>2.52</v>
      </c>
      <c r="BH5" s="1">
        <v>151.19999999999999</v>
      </c>
      <c r="BI5" s="1">
        <v>51.1</v>
      </c>
      <c r="BJ5" s="1"/>
      <c r="BK5" s="1">
        <v>1.2</v>
      </c>
      <c r="BL5" s="1">
        <v>19.5</v>
      </c>
      <c r="BM5" s="1">
        <v>39.299999999999997</v>
      </c>
      <c r="BN5" s="1">
        <v>11.6</v>
      </c>
      <c r="BO5" s="1">
        <v>6.3</v>
      </c>
      <c r="BP5" s="1">
        <v>1</v>
      </c>
      <c r="BQ5" s="1">
        <v>5.3</v>
      </c>
      <c r="BR5" s="1">
        <v>14.5</v>
      </c>
      <c r="BS5" s="1">
        <v>249.2</v>
      </c>
      <c r="BT5" s="1">
        <v>30.3</v>
      </c>
      <c r="BU5" s="1">
        <v>3.55</v>
      </c>
      <c r="BV5" s="1"/>
      <c r="BW5" s="1"/>
      <c r="BX5" s="1">
        <v>150.19999999999999</v>
      </c>
      <c r="BY5" s="1"/>
      <c r="BZ5" s="1"/>
    </row>
    <row r="6" spans="1:78">
      <c r="A6" s="1" t="s">
        <v>60</v>
      </c>
      <c r="B6" s="1">
        <v>1</v>
      </c>
      <c r="C6" s="1">
        <v>4</v>
      </c>
      <c r="D6" s="1">
        <v>8.15</v>
      </c>
      <c r="E6" s="35">
        <v>0.4</v>
      </c>
      <c r="F6" s="35">
        <f>8.15*0.4/100</f>
        <v>3.2600000000000004E-2</v>
      </c>
      <c r="G6" s="35">
        <v>11.5</v>
      </c>
      <c r="H6" s="35">
        <f>8.15*11.5/100</f>
        <v>0.93725000000000014</v>
      </c>
      <c r="I6" s="35">
        <v>59.8</v>
      </c>
      <c r="J6" s="35">
        <f>8.15*59.8/100</f>
        <v>4.8737000000000004</v>
      </c>
      <c r="K6" s="35">
        <v>8.8000000000000007</v>
      </c>
      <c r="L6" s="35">
        <f>8.15*8.8/100</f>
        <v>0.71720000000000017</v>
      </c>
      <c r="M6" s="35">
        <v>19.5</v>
      </c>
      <c r="N6" s="35">
        <f>8.15*19.5/100</f>
        <v>1.5892500000000001</v>
      </c>
      <c r="O6" s="1">
        <v>0</v>
      </c>
      <c r="P6" s="1">
        <f>9600/200</f>
        <v>48</v>
      </c>
      <c r="Q6" s="1">
        <f>10400/200</f>
        <v>52</v>
      </c>
      <c r="R6" s="1">
        <v>10.63</v>
      </c>
      <c r="S6" s="1">
        <v>2.52</v>
      </c>
      <c r="T6" s="1">
        <f>2.52*8.15</f>
        <v>20.538</v>
      </c>
      <c r="U6" s="1">
        <v>98.5</v>
      </c>
      <c r="V6" s="1">
        <v>3.46</v>
      </c>
      <c r="W6" s="35">
        <v>1.1100000000000001</v>
      </c>
      <c r="X6" s="1">
        <v>9.83</v>
      </c>
      <c r="Y6" s="1">
        <v>2.23</v>
      </c>
      <c r="Z6" s="1">
        <v>0.36</v>
      </c>
      <c r="AA6" s="1">
        <v>2.8</v>
      </c>
      <c r="AB6" s="1">
        <v>10.16</v>
      </c>
      <c r="AC6" s="1">
        <v>3.63</v>
      </c>
      <c r="AD6" s="1">
        <v>27</v>
      </c>
      <c r="AE6" s="1">
        <v>1032.5</v>
      </c>
      <c r="AF6" s="1">
        <v>6.43</v>
      </c>
      <c r="AG6" s="1">
        <v>0.56000000000000005</v>
      </c>
      <c r="AH6" s="1">
        <v>23.9</v>
      </c>
      <c r="AI6" s="1">
        <v>2623.5</v>
      </c>
      <c r="AJ6" s="1"/>
      <c r="AK6" s="1">
        <v>497.7</v>
      </c>
      <c r="AL6" s="1">
        <v>13.3</v>
      </c>
      <c r="AM6" s="1">
        <v>1662.4</v>
      </c>
      <c r="AN6" s="1">
        <v>5.34</v>
      </c>
      <c r="AO6" s="1">
        <v>0.7</v>
      </c>
      <c r="AP6" s="34" t="s">
        <v>125</v>
      </c>
      <c r="AQ6" s="34" t="s">
        <v>199</v>
      </c>
      <c r="AR6" s="34"/>
      <c r="AS6" s="1">
        <v>500.8</v>
      </c>
      <c r="AT6" s="1">
        <v>13.1</v>
      </c>
      <c r="AU6" s="1">
        <v>2.5</v>
      </c>
      <c r="AV6" s="1">
        <v>5.3</v>
      </c>
      <c r="AW6" s="1">
        <v>37</v>
      </c>
      <c r="AX6" s="1">
        <v>9</v>
      </c>
      <c r="AY6" s="1">
        <v>4.0999999999999996</v>
      </c>
      <c r="AZ6" s="1">
        <v>0.3</v>
      </c>
      <c r="BA6" s="1">
        <v>3.8</v>
      </c>
      <c r="BB6" s="1">
        <v>7.6</v>
      </c>
      <c r="BC6" s="1">
        <v>216.3</v>
      </c>
      <c r="BD6" s="1">
        <v>27.6</v>
      </c>
      <c r="BE6" s="1">
        <v>3.14</v>
      </c>
      <c r="BF6" s="1">
        <v>51</v>
      </c>
      <c r="BG6" s="1">
        <v>3.09</v>
      </c>
      <c r="BH6" s="1">
        <v>149.5</v>
      </c>
      <c r="BI6" s="1">
        <v>56.4</v>
      </c>
      <c r="BJ6" s="1"/>
      <c r="BK6" s="1">
        <v>2.4</v>
      </c>
      <c r="BL6" s="1">
        <v>2.6</v>
      </c>
      <c r="BM6" s="1">
        <v>33.6</v>
      </c>
      <c r="BN6" s="1">
        <v>12.3</v>
      </c>
      <c r="BO6" s="1">
        <v>6.1</v>
      </c>
      <c r="BP6" s="1">
        <v>0.5</v>
      </c>
      <c r="BQ6" s="1">
        <v>5.6</v>
      </c>
      <c r="BR6" s="1">
        <v>8.5</v>
      </c>
      <c r="BS6" s="1">
        <v>139.4</v>
      </c>
      <c r="BT6" s="1">
        <v>23.3</v>
      </c>
      <c r="BU6" s="1">
        <v>3.38</v>
      </c>
      <c r="BV6" s="1">
        <v>41</v>
      </c>
      <c r="BW6" s="1">
        <v>2.4</v>
      </c>
      <c r="BX6" s="1">
        <v>148.80000000000001</v>
      </c>
      <c r="BY6" s="1">
        <v>41.5</v>
      </c>
      <c r="BZ6" s="1"/>
    </row>
    <row r="7" spans="1:78">
      <c r="A7" s="1" t="s">
        <v>61</v>
      </c>
      <c r="B7" s="1">
        <v>1</v>
      </c>
      <c r="C7" s="1">
        <v>7</v>
      </c>
      <c r="D7" s="1">
        <v>9.9499999999999993</v>
      </c>
      <c r="E7" s="35">
        <v>1</v>
      </c>
      <c r="F7" s="35">
        <f>1*9.95/100</f>
        <v>9.9499999999999991E-2</v>
      </c>
      <c r="G7" s="35">
        <v>2</v>
      </c>
      <c r="H7" s="35">
        <f>2*9.95/100</f>
        <v>0.19899999999999998</v>
      </c>
      <c r="I7" s="35">
        <v>42.7</v>
      </c>
      <c r="J7" s="35">
        <f>42.7*9.95/100</f>
        <v>4.2486500000000005</v>
      </c>
      <c r="K7" s="35">
        <v>10</v>
      </c>
      <c r="L7" s="35">
        <f>10*9.95/100</f>
        <v>0.995</v>
      </c>
      <c r="M7" s="35">
        <v>44.3</v>
      </c>
      <c r="N7" s="35">
        <f>44.3*9.95/100</f>
        <v>4.4078499999999998</v>
      </c>
      <c r="O7" s="1">
        <v>0</v>
      </c>
      <c r="P7" s="1">
        <f>1200/200</f>
        <v>6</v>
      </c>
      <c r="Q7" s="1">
        <f>18800/200</f>
        <v>94</v>
      </c>
      <c r="R7" s="1">
        <v>11.55</v>
      </c>
      <c r="S7" s="1">
        <v>2.94</v>
      </c>
      <c r="T7" s="1">
        <f>2.94*9.95</f>
        <v>29.252999999999997</v>
      </c>
      <c r="U7" s="1">
        <v>99</v>
      </c>
      <c r="V7" s="1">
        <v>6.53</v>
      </c>
      <c r="W7" s="35">
        <v>1.07</v>
      </c>
      <c r="X7" s="1">
        <v>3.81</v>
      </c>
      <c r="Y7" s="1">
        <v>1.77</v>
      </c>
      <c r="Z7" s="1">
        <v>0.47</v>
      </c>
      <c r="AA7" s="1">
        <v>2.1</v>
      </c>
      <c r="AB7" s="1">
        <v>9.75</v>
      </c>
      <c r="AC7" s="1">
        <v>4.6399999999999997</v>
      </c>
      <c r="AD7" s="1">
        <v>19.8</v>
      </c>
      <c r="AE7" s="1">
        <v>191.6</v>
      </c>
      <c r="AF7" s="1">
        <v>3.45</v>
      </c>
      <c r="AG7" s="1">
        <v>1.55</v>
      </c>
      <c r="AH7" s="1">
        <v>15.6</v>
      </c>
      <c r="AI7" s="1">
        <v>6827</v>
      </c>
      <c r="AJ7" s="1">
        <v>2.0099999999999998</v>
      </c>
      <c r="AK7" s="1">
        <v>601.79999999999995</v>
      </c>
      <c r="AL7" s="1">
        <v>7.8</v>
      </c>
      <c r="AM7" s="1">
        <v>576.9</v>
      </c>
      <c r="AN7" s="1">
        <v>4.3099999999999996</v>
      </c>
      <c r="AO7" s="1">
        <v>2.97</v>
      </c>
      <c r="AP7" s="34" t="s">
        <v>125</v>
      </c>
      <c r="AQ7" s="34" t="s">
        <v>199</v>
      </c>
      <c r="AR7" s="1">
        <v>1.1200000000000001</v>
      </c>
      <c r="AS7" s="1">
        <v>648.20000000000005</v>
      </c>
      <c r="AT7" s="1">
        <v>16.899999999999999</v>
      </c>
      <c r="AU7" s="1">
        <v>2.9</v>
      </c>
      <c r="AV7" s="1">
        <v>1.6</v>
      </c>
      <c r="AW7" s="1">
        <v>36.799999999999997</v>
      </c>
      <c r="AX7" s="1">
        <v>13.8</v>
      </c>
      <c r="AY7" s="1">
        <v>2.9</v>
      </c>
      <c r="AZ7" s="1">
        <v>0.4</v>
      </c>
      <c r="BA7" s="1">
        <v>2.5</v>
      </c>
      <c r="BB7" s="1">
        <v>7.2</v>
      </c>
      <c r="BC7" s="1">
        <v>676.5</v>
      </c>
      <c r="BD7" s="1">
        <v>13.7</v>
      </c>
      <c r="BE7" s="1">
        <v>3.68</v>
      </c>
      <c r="BF7" s="1">
        <v>43.9</v>
      </c>
      <c r="BG7" s="1">
        <v>4.7699999999999996</v>
      </c>
      <c r="BH7" s="1">
        <v>130.30000000000001</v>
      </c>
      <c r="BI7" s="1">
        <v>62.7</v>
      </c>
      <c r="BJ7" s="34" t="s">
        <v>195</v>
      </c>
      <c r="BK7" s="1">
        <v>0.8</v>
      </c>
      <c r="BL7" s="1">
        <v>1.9</v>
      </c>
      <c r="BM7" s="1">
        <v>34.9</v>
      </c>
      <c r="BN7" s="1">
        <v>59.1</v>
      </c>
      <c r="BO7" s="1">
        <v>1.8</v>
      </c>
      <c r="BP7" s="1">
        <v>0.2</v>
      </c>
      <c r="BQ7" s="1">
        <v>1.6</v>
      </c>
      <c r="BR7" s="1">
        <v>6.5</v>
      </c>
      <c r="BS7" s="1">
        <v>566.4</v>
      </c>
      <c r="BT7" s="1">
        <v>25.8</v>
      </c>
      <c r="BU7" s="1">
        <v>2.82</v>
      </c>
      <c r="BV7" s="1">
        <v>48</v>
      </c>
      <c r="BW7" s="1">
        <v>4.45</v>
      </c>
      <c r="BX7" s="1">
        <v>131.9</v>
      </c>
      <c r="BY7" s="1">
        <v>47</v>
      </c>
      <c r="BZ7" s="34" t="s">
        <v>195</v>
      </c>
    </row>
    <row r="8" spans="1:78">
      <c r="A8" s="1" t="s">
        <v>62</v>
      </c>
      <c r="B8" s="1">
        <v>1</v>
      </c>
      <c r="C8" s="1">
        <v>7</v>
      </c>
      <c r="D8" s="1">
        <v>6.2</v>
      </c>
      <c r="E8" s="35">
        <v>3.7</v>
      </c>
      <c r="F8" s="35">
        <f>3.7*6.2/100</f>
        <v>0.22940000000000002</v>
      </c>
      <c r="G8" s="35">
        <v>4.5999999999999996</v>
      </c>
      <c r="H8" s="35">
        <f>4.6*6.2/100</f>
        <v>0.28520000000000001</v>
      </c>
      <c r="I8" s="35">
        <v>70.8</v>
      </c>
      <c r="J8" s="35">
        <f>70.8*6.2/100</f>
        <v>4.3895999999999997</v>
      </c>
      <c r="K8" s="35">
        <v>7.9</v>
      </c>
      <c r="L8" s="35">
        <f>7.9*6.2/100</f>
        <v>0.48980000000000001</v>
      </c>
      <c r="M8" s="35">
        <v>13</v>
      </c>
      <c r="N8" s="35">
        <f>13*6.2/100</f>
        <v>0.80600000000000005</v>
      </c>
      <c r="O8" s="1">
        <v>0</v>
      </c>
      <c r="P8" s="1">
        <f>2800/200</f>
        <v>14</v>
      </c>
      <c r="Q8" s="1">
        <f>17200/200</f>
        <v>86</v>
      </c>
      <c r="R8" s="1">
        <v>12.03</v>
      </c>
      <c r="S8" s="1">
        <v>2.86</v>
      </c>
      <c r="T8" s="1">
        <f>2.86*6.2</f>
        <v>17.731999999999999</v>
      </c>
      <c r="U8" s="1">
        <v>82</v>
      </c>
      <c r="V8" s="1">
        <v>4.05</v>
      </c>
      <c r="W8" s="35">
        <v>0.97</v>
      </c>
      <c r="X8" s="1">
        <v>2.83</v>
      </c>
      <c r="Y8" s="1">
        <v>2.33</v>
      </c>
      <c r="Z8" s="1">
        <v>0.28999999999999998</v>
      </c>
      <c r="AA8" s="1">
        <v>3.42</v>
      </c>
      <c r="AB8" s="1">
        <v>6.53</v>
      </c>
      <c r="AC8" s="1">
        <v>1.91</v>
      </c>
      <c r="AD8" s="1">
        <v>7.29</v>
      </c>
      <c r="AE8" s="1">
        <v>325.10000000000002</v>
      </c>
      <c r="AF8" s="1">
        <v>5.34</v>
      </c>
      <c r="AG8" s="1">
        <v>0.91</v>
      </c>
      <c r="AH8" s="1">
        <v>58</v>
      </c>
      <c r="AI8" s="1">
        <v>1918</v>
      </c>
      <c r="AJ8" s="1"/>
      <c r="AK8" s="1">
        <v>377.1</v>
      </c>
      <c r="AL8" s="1">
        <v>7.3</v>
      </c>
      <c r="AM8" s="1">
        <v>781.1</v>
      </c>
      <c r="AN8" s="1">
        <v>2.99</v>
      </c>
      <c r="AO8" s="1">
        <v>0.7</v>
      </c>
      <c r="AP8" s="34" t="s">
        <v>125</v>
      </c>
      <c r="AQ8" s="34" t="s">
        <v>199</v>
      </c>
      <c r="AR8" s="34"/>
      <c r="AS8" s="1">
        <v>461</v>
      </c>
      <c r="AT8" s="1">
        <v>9.1</v>
      </c>
      <c r="AU8" s="1">
        <v>2.1</v>
      </c>
      <c r="AV8" s="1">
        <v>1.1000000000000001</v>
      </c>
      <c r="AW8" s="1">
        <v>35.6</v>
      </c>
      <c r="AX8" s="1">
        <v>11.6</v>
      </c>
      <c r="AY8" s="1">
        <v>2.1</v>
      </c>
      <c r="AZ8" s="1">
        <v>0.3</v>
      </c>
      <c r="BA8" s="1">
        <v>1.8</v>
      </c>
      <c r="BB8" s="1">
        <v>3.5</v>
      </c>
      <c r="BC8" s="1">
        <v>313.39999999999998</v>
      </c>
      <c r="BD8" s="1">
        <v>29.3</v>
      </c>
      <c r="BE8" s="1">
        <v>3.02</v>
      </c>
      <c r="BF8" s="1">
        <v>59.6</v>
      </c>
      <c r="BG8" s="1">
        <v>3.12</v>
      </c>
      <c r="BH8" s="1">
        <v>144.30000000000001</v>
      </c>
      <c r="BI8" s="1">
        <v>59.5</v>
      </c>
      <c r="BJ8" s="1"/>
      <c r="BK8" s="1">
        <v>1</v>
      </c>
      <c r="BL8" s="1">
        <v>1.5</v>
      </c>
      <c r="BM8" s="1">
        <v>26.5</v>
      </c>
      <c r="BN8" s="1">
        <v>11.4</v>
      </c>
      <c r="BO8" s="1">
        <v>0.5</v>
      </c>
      <c r="BP8" s="1">
        <v>0.1</v>
      </c>
      <c r="BQ8" s="1">
        <v>0.4</v>
      </c>
      <c r="BR8" s="1">
        <v>6.8</v>
      </c>
      <c r="BS8" s="1">
        <v>150</v>
      </c>
      <c r="BT8" s="1">
        <v>25.8</v>
      </c>
      <c r="BU8" s="1">
        <v>2.5</v>
      </c>
      <c r="BV8" s="1">
        <v>46.1</v>
      </c>
      <c r="BW8" s="1">
        <v>2.0299999999999998</v>
      </c>
      <c r="BX8" s="1">
        <v>150.19999999999999</v>
      </c>
      <c r="BY8" s="1">
        <v>37.5</v>
      </c>
      <c r="BZ8" s="1"/>
    </row>
    <row r="9" spans="1:78">
      <c r="A9" s="1" t="s">
        <v>96</v>
      </c>
      <c r="B9" s="1">
        <v>1</v>
      </c>
      <c r="C9" s="1">
        <v>4</v>
      </c>
      <c r="D9" s="1">
        <v>4.9000000000000004</v>
      </c>
      <c r="E9" s="2">
        <v>1.4</v>
      </c>
      <c r="F9" s="38">
        <f>4.9*1.4/100</f>
        <v>6.8600000000000008E-2</v>
      </c>
      <c r="G9" s="38">
        <v>2.4</v>
      </c>
      <c r="H9" s="38">
        <f>4.9*2.4/100</f>
        <v>0.1176</v>
      </c>
      <c r="I9" s="38">
        <v>50</v>
      </c>
      <c r="J9" s="38">
        <f>4.9*50/100</f>
        <v>2.4500000000000002</v>
      </c>
      <c r="K9" s="38">
        <v>3.3</v>
      </c>
      <c r="L9" s="38">
        <f>4.9*3.3/100</f>
        <v>0.16170000000000001</v>
      </c>
      <c r="M9" s="38">
        <v>42.9</v>
      </c>
      <c r="N9" s="38">
        <f>4.9*42.9/100</f>
        <v>2.1021000000000001</v>
      </c>
      <c r="O9" s="1">
        <v>0.5</v>
      </c>
      <c r="P9" s="1">
        <v>30.5</v>
      </c>
      <c r="Q9" s="1">
        <v>69</v>
      </c>
      <c r="R9" s="1">
        <v>10.81</v>
      </c>
      <c r="S9" s="1">
        <v>2.68</v>
      </c>
      <c r="T9" s="1">
        <v>13.13</v>
      </c>
      <c r="U9" s="1">
        <v>89</v>
      </c>
      <c r="V9" s="1">
        <v>9.0500000000000007</v>
      </c>
      <c r="W9" s="1">
        <v>0.97</v>
      </c>
      <c r="X9" s="1">
        <v>1.85</v>
      </c>
      <c r="Y9" s="1">
        <v>1.1599999999999999</v>
      </c>
      <c r="Z9" s="1">
        <v>0.85</v>
      </c>
      <c r="AA9" s="1">
        <v>1.22</v>
      </c>
      <c r="AB9" s="1">
        <v>15.87</v>
      </c>
      <c r="AC9" s="1">
        <v>13</v>
      </c>
      <c r="AD9" s="1">
        <v>30.6</v>
      </c>
      <c r="AE9" s="1">
        <v>2190.6999999999998</v>
      </c>
      <c r="AF9" s="1">
        <v>4.9800000000000004</v>
      </c>
      <c r="AG9" s="1">
        <v>1.6</v>
      </c>
      <c r="AH9" s="1">
        <v>11.2</v>
      </c>
      <c r="AI9" s="1">
        <v>2095.6</v>
      </c>
      <c r="AJ9" s="1"/>
      <c r="AK9" s="1">
        <v>302.39999999999998</v>
      </c>
      <c r="AL9" s="1">
        <v>3.6</v>
      </c>
      <c r="AM9" s="1">
        <v>1938</v>
      </c>
      <c r="AN9" s="1">
        <v>2.99</v>
      </c>
      <c r="AO9" s="1">
        <v>1.74</v>
      </c>
      <c r="AP9" s="34" t="s">
        <v>125</v>
      </c>
      <c r="AQ9" s="34" t="s">
        <v>199</v>
      </c>
      <c r="AR9" s="34"/>
      <c r="AS9" s="1">
        <v>421</v>
      </c>
      <c r="AT9" s="1">
        <v>4.4000000000000004</v>
      </c>
      <c r="AU9" s="18">
        <v>3.7</v>
      </c>
      <c r="AV9" s="18">
        <v>4.4000000000000004</v>
      </c>
      <c r="AW9" s="18">
        <v>29.4</v>
      </c>
      <c r="AX9" s="18">
        <v>7.9</v>
      </c>
      <c r="AY9" s="18">
        <v>3.3</v>
      </c>
      <c r="AZ9" s="18">
        <v>0.4</v>
      </c>
      <c r="BA9" s="18">
        <v>2.9</v>
      </c>
      <c r="BB9" s="18">
        <v>1.6</v>
      </c>
      <c r="BC9" s="18">
        <v>323.7</v>
      </c>
      <c r="BD9" s="18">
        <v>29.7</v>
      </c>
      <c r="BE9" s="18">
        <v>3.24</v>
      </c>
      <c r="BF9" s="18">
        <v>50.8</v>
      </c>
      <c r="BG9" s="18">
        <v>2.5299999999999998</v>
      </c>
      <c r="BH9" s="18">
        <v>147.30000000000001</v>
      </c>
      <c r="BI9" s="18">
        <v>48.2</v>
      </c>
      <c r="BJ9" s="18"/>
      <c r="BK9" s="1">
        <v>3.18</v>
      </c>
      <c r="BL9" s="1">
        <v>2.1</v>
      </c>
      <c r="BM9" s="1">
        <v>32.700000000000003</v>
      </c>
      <c r="BN9" s="1">
        <v>12.6</v>
      </c>
      <c r="BO9" s="1">
        <v>4</v>
      </c>
      <c r="BP9" s="1">
        <v>0.2</v>
      </c>
      <c r="BQ9" s="1">
        <v>3.8</v>
      </c>
      <c r="BR9" s="1">
        <v>8</v>
      </c>
      <c r="BS9" s="1">
        <v>163.9</v>
      </c>
      <c r="BT9" s="1">
        <v>25.7</v>
      </c>
      <c r="BU9" s="1">
        <v>3.18</v>
      </c>
      <c r="BV9" s="1">
        <v>49.2</v>
      </c>
      <c r="BW9" s="1">
        <v>2.33</v>
      </c>
      <c r="BX9" s="1">
        <v>147.5</v>
      </c>
      <c r="BY9" s="1">
        <v>44.6</v>
      </c>
      <c r="BZ9" s="1"/>
    </row>
    <row r="10" spans="1:78">
      <c r="A10" s="1" t="s">
        <v>95</v>
      </c>
      <c r="B10" s="1">
        <v>1</v>
      </c>
      <c r="C10" s="1">
        <v>7</v>
      </c>
      <c r="D10" s="1">
        <v>10.75</v>
      </c>
      <c r="E10" s="38">
        <v>0</v>
      </c>
      <c r="F10" s="38">
        <v>0</v>
      </c>
      <c r="G10" s="38">
        <v>4.3</v>
      </c>
      <c r="H10" s="38">
        <f>4.3*10.75/100</f>
        <v>0.46224999999999999</v>
      </c>
      <c r="I10" s="38">
        <v>73.900000000000006</v>
      </c>
      <c r="J10" s="38">
        <f>73.9*10.75/100</f>
        <v>7.9442500000000003</v>
      </c>
      <c r="K10" s="38">
        <v>5.0999999999999996</v>
      </c>
      <c r="L10" s="38">
        <f>5.1*10.75/100</f>
        <v>0.5482499999999999</v>
      </c>
      <c r="M10" s="38">
        <v>16.7</v>
      </c>
      <c r="N10" s="38">
        <f>16.7*10.75/100</f>
        <v>1.79525</v>
      </c>
      <c r="O10" s="1">
        <v>1</v>
      </c>
      <c r="P10" s="1">
        <v>65.5</v>
      </c>
      <c r="Q10" s="1">
        <v>33.5</v>
      </c>
      <c r="R10" s="1">
        <v>9.5109999999999992</v>
      </c>
      <c r="S10" s="1">
        <v>2.3250000000000002</v>
      </c>
      <c r="T10" s="1">
        <v>24.99</v>
      </c>
      <c r="U10" s="1">
        <v>94.5</v>
      </c>
      <c r="V10" s="1">
        <v>11.87</v>
      </c>
      <c r="W10" s="1">
        <v>0.8</v>
      </c>
      <c r="X10" s="1">
        <v>0</v>
      </c>
      <c r="Y10" s="1">
        <v>3.58</v>
      </c>
      <c r="Z10" s="1">
        <v>0.22</v>
      </c>
      <c r="AA10" s="1">
        <v>4.68</v>
      </c>
      <c r="AB10" s="1">
        <v>15.33</v>
      </c>
      <c r="AC10" s="1">
        <v>3.27</v>
      </c>
      <c r="AD10" s="1">
        <v>0</v>
      </c>
      <c r="AE10" s="1">
        <v>803.4</v>
      </c>
      <c r="AF10" s="1">
        <v>6.61</v>
      </c>
      <c r="AG10" s="1">
        <v>0.42</v>
      </c>
      <c r="AH10" s="1">
        <v>41.8</v>
      </c>
      <c r="AI10" s="1">
        <v>3003.7</v>
      </c>
      <c r="AJ10" s="1"/>
      <c r="AK10" s="1">
        <v>397</v>
      </c>
      <c r="AL10" s="1">
        <v>5.0999999999999996</v>
      </c>
      <c r="AM10" s="1">
        <v>771.2</v>
      </c>
      <c r="AN10" s="1">
        <v>1.3</v>
      </c>
      <c r="AO10" s="1">
        <v>0.99</v>
      </c>
      <c r="AP10" s="34" t="s">
        <v>125</v>
      </c>
      <c r="AQ10" s="34" t="s">
        <v>199</v>
      </c>
      <c r="AR10" s="34"/>
      <c r="AS10" s="1">
        <v>411.8</v>
      </c>
      <c r="AT10" s="1">
        <v>9.1</v>
      </c>
      <c r="AU10" s="18">
        <v>2.9</v>
      </c>
      <c r="AV10" s="18">
        <v>5</v>
      </c>
      <c r="AW10" s="18">
        <v>35.700000000000003</v>
      </c>
      <c r="AX10" s="18">
        <v>10.199999999999999</v>
      </c>
      <c r="AY10" s="18">
        <v>3.2</v>
      </c>
      <c r="AZ10" s="18">
        <v>0.3</v>
      </c>
      <c r="BA10" s="18">
        <v>3</v>
      </c>
      <c r="BB10" s="18">
        <v>10.199999999999999</v>
      </c>
      <c r="BC10" s="18">
        <v>343.2</v>
      </c>
      <c r="BD10" s="18">
        <v>28.5</v>
      </c>
      <c r="BE10" s="18">
        <v>2.71</v>
      </c>
      <c r="BF10" s="18">
        <v>56.7</v>
      </c>
      <c r="BG10" s="18">
        <v>4.0999999999999996</v>
      </c>
      <c r="BH10" s="18">
        <v>140.80000000000001</v>
      </c>
      <c r="BI10" s="18">
        <v>57.6</v>
      </c>
      <c r="BJ10" s="18"/>
      <c r="BK10" s="1">
        <v>2.6</v>
      </c>
      <c r="BL10" s="1">
        <v>3.3</v>
      </c>
      <c r="BM10" s="1">
        <v>33.9</v>
      </c>
      <c r="BN10" s="1">
        <v>23.9</v>
      </c>
      <c r="BO10" s="1">
        <v>1</v>
      </c>
      <c r="BP10" s="1">
        <v>0.2</v>
      </c>
      <c r="BQ10" s="1">
        <v>0.8</v>
      </c>
      <c r="BR10" s="1">
        <v>9.8000000000000007</v>
      </c>
      <c r="BS10" s="1">
        <v>195.8</v>
      </c>
      <c r="BT10" s="1">
        <v>28.9</v>
      </c>
      <c r="BU10" s="1">
        <v>3.48</v>
      </c>
      <c r="BV10" s="1">
        <v>55.4</v>
      </c>
      <c r="BW10" s="1">
        <v>3.33</v>
      </c>
      <c r="BX10" s="1">
        <v>148.5</v>
      </c>
      <c r="BY10" s="1">
        <v>50.8</v>
      </c>
      <c r="BZ10" s="1"/>
    </row>
    <row r="11" spans="1:78">
      <c r="A11" s="1" t="s">
        <v>64</v>
      </c>
      <c r="B11" s="1">
        <v>1</v>
      </c>
      <c r="C11" s="1">
        <v>8</v>
      </c>
      <c r="D11" s="1">
        <v>8</v>
      </c>
      <c r="E11" s="35">
        <v>0</v>
      </c>
      <c r="F11" s="35">
        <v>0</v>
      </c>
      <c r="G11" s="35">
        <v>2</v>
      </c>
      <c r="H11" s="35">
        <f>2*8/100</f>
        <v>0.16</v>
      </c>
      <c r="I11" s="35">
        <v>64.5</v>
      </c>
      <c r="J11" s="35">
        <f>64.5*8/100</f>
        <v>5.16</v>
      </c>
      <c r="K11" s="35">
        <v>8.1</v>
      </c>
      <c r="L11" s="35">
        <f>8.1*8/100</f>
        <v>0.64800000000000002</v>
      </c>
      <c r="M11" s="35">
        <v>25.4</v>
      </c>
      <c r="N11" s="35">
        <f>25.4*8/100</f>
        <v>2.032</v>
      </c>
      <c r="O11" s="1">
        <v>0.5</v>
      </c>
      <c r="P11" s="1">
        <f>14000/200</f>
        <v>70</v>
      </c>
      <c r="Q11" s="1">
        <f>5900/200</f>
        <v>29.5</v>
      </c>
      <c r="R11" s="1">
        <v>10.86</v>
      </c>
      <c r="S11" s="1">
        <v>2.29</v>
      </c>
      <c r="T11" s="1">
        <f>2.29*8</f>
        <v>18.32</v>
      </c>
      <c r="U11" s="1">
        <v>59</v>
      </c>
      <c r="V11" s="1">
        <v>6.12</v>
      </c>
      <c r="W11" s="35">
        <v>0.91</v>
      </c>
      <c r="X11" s="1">
        <v>0.24</v>
      </c>
      <c r="Y11" s="1">
        <v>1.51</v>
      </c>
      <c r="Z11" s="1">
        <v>0.57999999999999996</v>
      </c>
      <c r="AA11" s="1">
        <v>1.71</v>
      </c>
      <c r="AB11" s="1">
        <v>7.18</v>
      </c>
      <c r="AC11" s="1">
        <v>4.21</v>
      </c>
      <c r="AD11" s="1">
        <v>6.27</v>
      </c>
      <c r="AE11" s="1">
        <v>1412.5</v>
      </c>
      <c r="AF11" s="1">
        <v>5.38</v>
      </c>
      <c r="AG11" s="1">
        <v>3.82</v>
      </c>
      <c r="AH11" s="1">
        <v>15.1</v>
      </c>
      <c r="AI11" s="1">
        <v>6136</v>
      </c>
      <c r="AJ11" s="1">
        <v>1.04</v>
      </c>
      <c r="AK11" s="1">
        <v>297.7</v>
      </c>
      <c r="AL11" s="1">
        <v>6.7</v>
      </c>
      <c r="AM11" s="1">
        <v>1345.1</v>
      </c>
      <c r="AN11" s="1">
        <v>3.31</v>
      </c>
      <c r="AO11" s="1">
        <v>2.98</v>
      </c>
      <c r="AP11" s="1">
        <v>2374.5</v>
      </c>
      <c r="AQ11" s="34" t="s">
        <v>199</v>
      </c>
      <c r="AR11" s="1">
        <v>0.99</v>
      </c>
      <c r="AS11" s="1">
        <v>194.4</v>
      </c>
      <c r="AT11" s="1">
        <v>14.9</v>
      </c>
      <c r="AU11" s="1">
        <v>2.9</v>
      </c>
      <c r="AV11" s="1">
        <v>5.0999999999999996</v>
      </c>
      <c r="AW11" s="1">
        <v>38.799999999999997</v>
      </c>
      <c r="AX11" s="1">
        <v>28.5</v>
      </c>
      <c r="AY11" s="1">
        <v>3.6</v>
      </c>
      <c r="AZ11" s="1">
        <v>0.4</v>
      </c>
      <c r="BA11" s="1">
        <v>3.2</v>
      </c>
      <c r="BB11" s="1">
        <v>8.4</v>
      </c>
      <c r="BC11" s="1">
        <v>1223.4000000000001</v>
      </c>
      <c r="BD11" s="1">
        <v>2.8</v>
      </c>
      <c r="BE11" s="1">
        <v>3.59</v>
      </c>
      <c r="BF11" s="1">
        <v>37.9</v>
      </c>
      <c r="BG11" s="1">
        <v>4.18</v>
      </c>
      <c r="BH11" s="1">
        <v>139.69999999999999</v>
      </c>
      <c r="BI11" s="1">
        <v>74.599999999999994</v>
      </c>
      <c r="BJ11" s="34" t="s">
        <v>195</v>
      </c>
      <c r="BK11" s="1">
        <v>1.3</v>
      </c>
      <c r="BL11" s="1">
        <v>1.6</v>
      </c>
      <c r="BM11" s="1">
        <v>33.299999999999997</v>
      </c>
      <c r="BN11" s="1">
        <v>16.899999999999999</v>
      </c>
      <c r="BO11" s="1">
        <v>1.9</v>
      </c>
      <c r="BP11" s="1">
        <v>0.2</v>
      </c>
      <c r="BQ11" s="1">
        <v>1.7</v>
      </c>
      <c r="BR11" s="1">
        <v>5.8</v>
      </c>
      <c r="BS11" s="1">
        <v>217.5</v>
      </c>
      <c r="BT11" s="1">
        <v>27.5</v>
      </c>
      <c r="BU11" s="1">
        <v>2.87</v>
      </c>
      <c r="BV11" s="1">
        <v>47.7</v>
      </c>
      <c r="BW11" s="1">
        <v>3.72</v>
      </c>
      <c r="BX11" s="1">
        <v>139.30000000000001</v>
      </c>
      <c r="BY11" s="1">
        <v>47.5</v>
      </c>
      <c r="BZ11" s="34" t="s">
        <v>195</v>
      </c>
    </row>
    <row r="12" spans="1:78">
      <c r="A12" s="1" t="s">
        <v>65</v>
      </c>
      <c r="B12" s="1">
        <v>1</v>
      </c>
      <c r="C12" s="1">
        <v>4</v>
      </c>
      <c r="D12" s="1">
        <v>7.35</v>
      </c>
      <c r="E12" s="35">
        <v>1.3</v>
      </c>
      <c r="F12" s="35">
        <f>1.3*7.35/100</f>
        <v>9.5549999999999996E-2</v>
      </c>
      <c r="G12" s="35">
        <v>1.3</v>
      </c>
      <c r="H12" s="35">
        <f>1.3*7.35/100</f>
        <v>9.5549999999999996E-2</v>
      </c>
      <c r="I12" s="35">
        <v>68.400000000000006</v>
      </c>
      <c r="J12" s="35">
        <f>68.4*7.35/100</f>
        <v>5.0274000000000001</v>
      </c>
      <c r="K12" s="35">
        <v>6</v>
      </c>
      <c r="L12" s="35">
        <f>6*7.35/100</f>
        <v>0.44099999999999995</v>
      </c>
      <c r="M12" s="35">
        <v>23</v>
      </c>
      <c r="N12" s="35">
        <f>23*7.35/100</f>
        <v>1.6904999999999999</v>
      </c>
      <c r="O12" s="1">
        <v>1</v>
      </c>
      <c r="P12" s="1">
        <f>10000/200</f>
        <v>50</v>
      </c>
      <c r="Q12" s="1">
        <f>9800/200</f>
        <v>49</v>
      </c>
      <c r="R12" s="1">
        <v>10.44</v>
      </c>
      <c r="S12" s="1">
        <v>2.48</v>
      </c>
      <c r="T12" s="1">
        <f>2.48*7.35</f>
        <v>18.227999999999998</v>
      </c>
      <c r="U12" s="1">
        <v>97.5</v>
      </c>
      <c r="V12" s="1">
        <v>10.130000000000001</v>
      </c>
      <c r="W12" s="35">
        <v>0.88</v>
      </c>
      <c r="X12" s="1">
        <v>26</v>
      </c>
      <c r="Y12" s="1">
        <v>2.1</v>
      </c>
      <c r="Z12" s="1">
        <v>0.39</v>
      </c>
      <c r="AA12" s="1">
        <v>2.5099999999999998</v>
      </c>
      <c r="AB12" s="1">
        <v>12.48</v>
      </c>
      <c r="AC12" s="1">
        <v>4.96</v>
      </c>
      <c r="AD12" s="1">
        <v>67</v>
      </c>
      <c r="AE12" s="1">
        <v>1035.9000000000001</v>
      </c>
      <c r="AF12" s="1">
        <v>2.91</v>
      </c>
      <c r="AG12" s="1">
        <v>0.77</v>
      </c>
      <c r="AH12" s="1">
        <v>9.1999999999999993</v>
      </c>
      <c r="AI12" s="1">
        <v>1292.5999999999999</v>
      </c>
      <c r="AJ12" s="1"/>
      <c r="AK12" s="1">
        <v>363</v>
      </c>
      <c r="AL12" s="1">
        <v>4.3</v>
      </c>
      <c r="AM12" s="1">
        <v>911.7</v>
      </c>
      <c r="AN12" s="1">
        <v>1.1399999999999999</v>
      </c>
      <c r="AO12" s="1">
        <v>0.66</v>
      </c>
      <c r="AP12" s="34" t="s">
        <v>125</v>
      </c>
      <c r="AQ12" s="34" t="s">
        <v>199</v>
      </c>
      <c r="AR12" s="34"/>
      <c r="AS12" s="1">
        <v>418.3</v>
      </c>
      <c r="AT12" s="1">
        <v>4.4000000000000004</v>
      </c>
      <c r="AU12" s="1">
        <v>3.6</v>
      </c>
      <c r="AV12" s="1">
        <v>0.9</v>
      </c>
      <c r="AW12" s="1">
        <v>40.9</v>
      </c>
      <c r="AX12" s="1">
        <v>20.3</v>
      </c>
      <c r="AY12" s="1">
        <v>4.2</v>
      </c>
      <c r="AZ12" s="1">
        <v>0.5</v>
      </c>
      <c r="BA12" s="1">
        <v>3.7</v>
      </c>
      <c r="BB12" s="1">
        <v>14.1</v>
      </c>
      <c r="BC12" s="1">
        <v>609.1</v>
      </c>
      <c r="BD12" s="1">
        <v>21</v>
      </c>
      <c r="BE12" s="1">
        <v>2.7</v>
      </c>
      <c r="BF12" s="1">
        <v>56.9</v>
      </c>
      <c r="BG12" s="1">
        <v>3.24</v>
      </c>
      <c r="BH12" s="1">
        <v>150.1</v>
      </c>
      <c r="BI12" s="1">
        <v>65.2</v>
      </c>
      <c r="BJ12" s="1"/>
      <c r="BK12" s="1">
        <v>2.4</v>
      </c>
      <c r="BL12" s="1">
        <v>2.2000000000000002</v>
      </c>
      <c r="BM12" s="1">
        <v>30.7</v>
      </c>
      <c r="BN12" s="1">
        <v>10.199999999999999</v>
      </c>
      <c r="BO12" s="1">
        <v>2.6</v>
      </c>
      <c r="BP12" s="1">
        <v>0.2</v>
      </c>
      <c r="BQ12" s="1">
        <v>2.4</v>
      </c>
      <c r="BR12" s="1">
        <v>18</v>
      </c>
      <c r="BS12" s="1">
        <v>131</v>
      </c>
      <c r="BT12" s="1">
        <v>24.9</v>
      </c>
      <c r="BU12" s="1">
        <v>2.48</v>
      </c>
      <c r="BV12" s="1">
        <v>41</v>
      </c>
      <c r="BW12" s="1">
        <v>1.97</v>
      </c>
      <c r="BX12" s="1">
        <v>152.1</v>
      </c>
      <c r="BY12" s="1">
        <v>40.6</v>
      </c>
      <c r="BZ12" s="1"/>
    </row>
    <row r="13" spans="1:78">
      <c r="A13" s="1" t="s">
        <v>67</v>
      </c>
      <c r="B13" s="1">
        <v>1</v>
      </c>
      <c r="C13" s="1">
        <v>6</v>
      </c>
      <c r="D13" s="1">
        <v>8.6999999999999993</v>
      </c>
      <c r="E13" s="35">
        <v>1.3</v>
      </c>
      <c r="F13" s="35">
        <f>1.3*8.7/100</f>
        <v>0.11309999999999999</v>
      </c>
      <c r="G13" s="35">
        <v>1.8</v>
      </c>
      <c r="H13" s="35">
        <f>1.8*8.7/100</f>
        <v>0.15659999999999999</v>
      </c>
      <c r="I13" s="35">
        <v>63.7</v>
      </c>
      <c r="J13" s="35">
        <f>63.7*8.7/100</f>
        <v>5.5418999999999992</v>
      </c>
      <c r="K13" s="35">
        <v>6.6</v>
      </c>
      <c r="L13" s="35">
        <f>6.6*8.7/100</f>
        <v>0.57419999999999993</v>
      </c>
      <c r="M13" s="35">
        <v>26.6</v>
      </c>
      <c r="N13" s="35">
        <f>26.6*8.7/100</f>
        <v>2.3142</v>
      </c>
      <c r="O13" s="1">
        <v>0.5</v>
      </c>
      <c r="P13" s="1">
        <f>1000/200</f>
        <v>5</v>
      </c>
      <c r="Q13" s="1">
        <f>18900/200</f>
        <v>94.5</v>
      </c>
      <c r="R13" s="1">
        <v>10.25</v>
      </c>
      <c r="S13" s="1">
        <v>2.94</v>
      </c>
      <c r="T13" s="1">
        <f>2.94*8.7</f>
        <v>25.577999999999996</v>
      </c>
      <c r="U13" s="1"/>
      <c r="V13" s="1"/>
      <c r="W13" s="35">
        <v>0.95</v>
      </c>
      <c r="X13" s="1">
        <v>0</v>
      </c>
      <c r="Y13" s="1">
        <v>3.06</v>
      </c>
      <c r="Z13" s="1">
        <v>0.26</v>
      </c>
      <c r="AA13" s="1">
        <v>3.83</v>
      </c>
      <c r="AB13" s="1">
        <v>15.38</v>
      </c>
      <c r="AC13" s="1">
        <v>4.0199999999999996</v>
      </c>
      <c r="AD13" s="1">
        <v>0</v>
      </c>
      <c r="AE13" s="1">
        <v>599.9</v>
      </c>
      <c r="AF13" s="1">
        <v>10.47</v>
      </c>
      <c r="AG13" s="1">
        <v>3.19</v>
      </c>
      <c r="AH13" s="1">
        <v>4.32</v>
      </c>
      <c r="AI13" s="1">
        <v>11691</v>
      </c>
      <c r="AJ13" s="1">
        <v>1.91</v>
      </c>
      <c r="AK13" s="1">
        <v>225.3</v>
      </c>
      <c r="AL13" s="1">
        <v>5.8</v>
      </c>
      <c r="AM13" s="1">
        <v>348.9</v>
      </c>
      <c r="AN13" s="1">
        <v>5.51</v>
      </c>
      <c r="AO13" s="1">
        <v>1.39</v>
      </c>
      <c r="AP13" s="34" t="s">
        <v>125</v>
      </c>
      <c r="AQ13" s="34" t="s">
        <v>199</v>
      </c>
      <c r="AR13" s="1">
        <v>1.1399999999999999</v>
      </c>
      <c r="AS13" s="1">
        <v>301.8</v>
      </c>
      <c r="AT13" s="1">
        <v>7.7</v>
      </c>
      <c r="AU13" s="1">
        <v>4</v>
      </c>
      <c r="AV13" s="1">
        <v>8.1999999999999993</v>
      </c>
      <c r="AW13" s="1">
        <v>38.799999999999997</v>
      </c>
      <c r="AX13" s="1">
        <v>19.100000000000001</v>
      </c>
      <c r="AY13" s="1">
        <v>6.7</v>
      </c>
      <c r="AZ13" s="1">
        <v>0.4</v>
      </c>
      <c r="BA13" s="1">
        <v>6.3</v>
      </c>
      <c r="BB13" s="1">
        <v>13.1</v>
      </c>
      <c r="BC13" s="1">
        <v>677.5</v>
      </c>
      <c r="BD13" s="1">
        <v>35.299999999999997</v>
      </c>
      <c r="BE13" s="1">
        <v>2.97</v>
      </c>
      <c r="BF13" s="1">
        <v>94.5</v>
      </c>
      <c r="BG13" s="1">
        <v>4.7</v>
      </c>
      <c r="BH13" s="1">
        <v>141.9</v>
      </c>
      <c r="BI13" s="1">
        <v>107.4</v>
      </c>
      <c r="BJ13" s="34" t="s">
        <v>195</v>
      </c>
      <c r="BK13" s="1">
        <v>2.2999999999999998</v>
      </c>
      <c r="BL13" s="1">
        <v>3</v>
      </c>
      <c r="BM13" s="1">
        <v>30</v>
      </c>
      <c r="BN13" s="1">
        <v>10.6</v>
      </c>
      <c r="BO13" s="1">
        <v>4.3</v>
      </c>
      <c r="BP13" s="1">
        <v>0.4</v>
      </c>
      <c r="BQ13" s="1">
        <v>3.4</v>
      </c>
      <c r="BR13" s="1">
        <v>3.9</v>
      </c>
      <c r="BS13" s="1">
        <v>202.3</v>
      </c>
      <c r="BT13" s="1">
        <v>29.2</v>
      </c>
      <c r="BU13" s="1">
        <v>2.83</v>
      </c>
      <c r="BV13" s="1">
        <v>155.5</v>
      </c>
      <c r="BW13" s="1">
        <v>2.2999999999999998</v>
      </c>
      <c r="BX13" s="1">
        <v>139.9</v>
      </c>
      <c r="BY13" s="1">
        <v>120.3</v>
      </c>
      <c r="BZ13" s="34" t="s">
        <v>195</v>
      </c>
    </row>
    <row r="14" spans="1:78">
      <c r="A14" s="1" t="s">
        <v>93</v>
      </c>
      <c r="B14" s="1">
        <v>1</v>
      </c>
      <c r="C14" s="1">
        <v>1</v>
      </c>
      <c r="D14" s="1">
        <v>6.3</v>
      </c>
      <c r="E14" s="38">
        <v>2</v>
      </c>
      <c r="F14" s="38">
        <f>2*6.3/100</f>
        <v>0.126</v>
      </c>
      <c r="G14" s="38">
        <v>4</v>
      </c>
      <c r="H14" s="38">
        <f>4*6.3/100</f>
        <v>0.252</v>
      </c>
      <c r="I14" s="38">
        <f>7300/200</f>
        <v>36.5</v>
      </c>
      <c r="J14" s="38">
        <f>36.5*6.3/100</f>
        <v>2.2995000000000001</v>
      </c>
      <c r="K14" s="38">
        <f>1300/200</f>
        <v>6.5</v>
      </c>
      <c r="L14" s="38">
        <f>6.5*6.3/100</f>
        <v>0.40949999999999998</v>
      </c>
      <c r="M14" s="38">
        <f>10300/200</f>
        <v>51.5</v>
      </c>
      <c r="N14" s="38">
        <f>51.5*6.3/100</f>
        <v>3.2444999999999999</v>
      </c>
      <c r="O14" s="1">
        <v>0</v>
      </c>
      <c r="P14" s="1">
        <v>42</v>
      </c>
      <c r="Q14" s="1">
        <v>58</v>
      </c>
      <c r="R14" s="1">
        <v>10.54</v>
      </c>
      <c r="S14" s="1">
        <v>2.58</v>
      </c>
      <c r="T14" s="1">
        <v>16.25</v>
      </c>
      <c r="U14" s="1">
        <v>37</v>
      </c>
      <c r="V14" s="1">
        <v>2.39</v>
      </c>
      <c r="W14" s="1">
        <v>1.0900000000000001</v>
      </c>
      <c r="X14" s="1">
        <v>1.26</v>
      </c>
      <c r="Y14" s="1">
        <v>0.73</v>
      </c>
      <c r="Z14" s="1">
        <v>1.41</v>
      </c>
      <c r="AA14" s="1">
        <v>0.78</v>
      </c>
      <c r="AB14" s="1">
        <v>6.23</v>
      </c>
      <c r="AC14" s="1">
        <v>7.92</v>
      </c>
      <c r="AD14" s="1">
        <v>25.75</v>
      </c>
      <c r="AE14" s="1">
        <v>317</v>
      </c>
      <c r="AF14" s="1">
        <v>8.2799999999999994</v>
      </c>
      <c r="AG14" s="1">
        <v>13.13</v>
      </c>
      <c r="AH14" s="1">
        <v>1.08</v>
      </c>
      <c r="AI14" s="1">
        <v>440</v>
      </c>
      <c r="AJ14" s="1">
        <v>1.94</v>
      </c>
      <c r="AK14" s="1">
        <v>293.10000000000002</v>
      </c>
      <c r="AL14" s="1">
        <v>6.4</v>
      </c>
      <c r="AM14" s="1">
        <v>3625</v>
      </c>
      <c r="AN14" s="1">
        <v>5.47</v>
      </c>
      <c r="AO14" s="1">
        <v>4.78</v>
      </c>
      <c r="AP14" s="34" t="s">
        <v>125</v>
      </c>
      <c r="AQ14" s="34" t="s">
        <v>199</v>
      </c>
      <c r="AR14" s="1">
        <v>2.93</v>
      </c>
      <c r="AS14" s="1">
        <v>319.39999999999998</v>
      </c>
      <c r="AT14" s="1">
        <v>11.8</v>
      </c>
      <c r="AU14" s="1">
        <v>3.6</v>
      </c>
      <c r="AV14" s="1">
        <v>11.1</v>
      </c>
      <c r="AW14" s="1">
        <v>34.5</v>
      </c>
      <c r="AX14" s="1">
        <v>37.299999999999997</v>
      </c>
      <c r="AY14" s="1">
        <v>9.1</v>
      </c>
      <c r="AZ14" s="1">
        <v>0.9</v>
      </c>
      <c r="BA14" s="1">
        <v>8.1999999999999993</v>
      </c>
      <c r="BB14" s="1">
        <v>33.4</v>
      </c>
      <c r="BC14" s="1">
        <v>1036.3</v>
      </c>
      <c r="BD14" s="1">
        <v>37.700000000000003</v>
      </c>
      <c r="BE14" s="1">
        <v>3.43</v>
      </c>
      <c r="BF14" s="1">
        <v>89.9</v>
      </c>
      <c r="BG14" s="1">
        <v>3.6</v>
      </c>
      <c r="BH14" s="1">
        <v>137.30000000000001</v>
      </c>
      <c r="BI14" s="1">
        <v>105.3</v>
      </c>
      <c r="BJ14" s="34" t="s">
        <v>195</v>
      </c>
      <c r="BK14" s="1">
        <v>1.2</v>
      </c>
      <c r="BL14" s="1">
        <v>7.3</v>
      </c>
      <c r="BM14" s="1">
        <v>31.7</v>
      </c>
      <c r="BN14" s="1">
        <v>12.1</v>
      </c>
      <c r="BO14" s="1"/>
      <c r="BP14" s="1"/>
      <c r="BQ14" s="1"/>
      <c r="BR14" s="1">
        <v>17.2</v>
      </c>
      <c r="BS14" s="1">
        <v>176.3</v>
      </c>
      <c r="BT14" s="1">
        <v>31.7</v>
      </c>
      <c r="BU14" s="1">
        <v>2.78</v>
      </c>
      <c r="BV14" s="1">
        <v>75.400000000000006</v>
      </c>
      <c r="BW14" s="1">
        <v>2.9</v>
      </c>
      <c r="BX14" s="1">
        <v>138.80000000000001</v>
      </c>
      <c r="BY14" s="1">
        <v>65</v>
      </c>
      <c r="BZ14" s="34" t="s">
        <v>195</v>
      </c>
    </row>
    <row r="15" spans="1:78">
      <c r="A15" s="1" t="s">
        <v>92</v>
      </c>
      <c r="B15" s="1">
        <v>1</v>
      </c>
      <c r="C15" s="1">
        <v>8</v>
      </c>
      <c r="D15" s="1">
        <v>5.15</v>
      </c>
      <c r="E15" s="38">
        <v>1</v>
      </c>
      <c r="F15" s="38">
        <f>5.15/100</f>
        <v>5.1500000000000004E-2</v>
      </c>
      <c r="G15" s="38">
        <f>700/200</f>
        <v>3.5</v>
      </c>
      <c r="H15" s="38">
        <f>3.5*5.15/100</f>
        <v>0.18025000000000002</v>
      </c>
      <c r="I15" s="38">
        <f>11300/200</f>
        <v>56.5</v>
      </c>
      <c r="J15" s="38">
        <f>56.5*5.15/100</f>
        <v>2.9097500000000003</v>
      </c>
      <c r="K15" s="38">
        <f>1600/200</f>
        <v>8</v>
      </c>
      <c r="L15" s="38">
        <f>8*5.15/100</f>
        <v>0.41200000000000003</v>
      </c>
      <c r="M15" s="38">
        <f>6200/200</f>
        <v>31</v>
      </c>
      <c r="N15" s="38">
        <f>31*5.15/100</f>
        <v>1.5965</v>
      </c>
      <c r="O15" s="1">
        <v>0</v>
      </c>
      <c r="P15" s="1">
        <v>38</v>
      </c>
      <c r="Q15" s="1">
        <v>62</v>
      </c>
      <c r="R15" s="1">
        <v>10.47</v>
      </c>
      <c r="S15" s="1">
        <v>2.62</v>
      </c>
      <c r="T15" s="1">
        <v>13.49</v>
      </c>
      <c r="U15" s="1">
        <v>84</v>
      </c>
      <c r="V15" s="1">
        <v>3.66</v>
      </c>
      <c r="W15" s="1">
        <v>1.05</v>
      </c>
      <c r="X15" s="1">
        <v>5.07</v>
      </c>
      <c r="Y15" s="1">
        <v>1.56</v>
      </c>
      <c r="Z15" s="1">
        <v>0.55000000000000004</v>
      </c>
      <c r="AA15" s="1">
        <v>1.93</v>
      </c>
      <c r="AB15" s="1">
        <v>7.5</v>
      </c>
      <c r="AC15" s="1">
        <v>3.87</v>
      </c>
      <c r="AD15" s="1">
        <v>31</v>
      </c>
      <c r="AE15" s="1">
        <v>531.1</v>
      </c>
      <c r="AF15" s="1">
        <v>5.72</v>
      </c>
      <c r="AG15" s="1">
        <v>8.11</v>
      </c>
      <c r="AH15" s="1">
        <v>5.07</v>
      </c>
      <c r="AI15" s="1">
        <v>3324</v>
      </c>
      <c r="AJ15" s="1">
        <v>2.0099999999999998</v>
      </c>
      <c r="AK15" s="1">
        <v>218.1</v>
      </c>
      <c r="AL15" s="1">
        <v>4.9000000000000004</v>
      </c>
      <c r="AM15" s="1">
        <v>411.8</v>
      </c>
      <c r="AN15" s="1">
        <v>4.3899999999999997</v>
      </c>
      <c r="AO15" s="1">
        <v>2.73</v>
      </c>
      <c r="AP15" s="34" t="s">
        <v>125</v>
      </c>
      <c r="AQ15" s="34" t="s">
        <v>199</v>
      </c>
      <c r="AR15" s="1">
        <v>2.08</v>
      </c>
      <c r="AS15" s="1">
        <v>391.7</v>
      </c>
      <c r="AT15" s="1">
        <v>11.4</v>
      </c>
      <c r="AU15" s="1">
        <v>3.1</v>
      </c>
      <c r="AV15" s="1">
        <v>3.5</v>
      </c>
      <c r="AW15" s="1">
        <v>33</v>
      </c>
      <c r="AX15" s="1">
        <v>8.4</v>
      </c>
      <c r="AY15" s="1">
        <v>5.2</v>
      </c>
      <c r="AZ15" s="1">
        <v>0.7</v>
      </c>
      <c r="BA15" s="1">
        <v>4.5</v>
      </c>
      <c r="BB15" s="1">
        <v>11.5</v>
      </c>
      <c r="BC15" s="1">
        <v>325.8</v>
      </c>
      <c r="BD15" s="1">
        <v>33.6</v>
      </c>
      <c r="BE15" s="1">
        <v>2.74</v>
      </c>
      <c r="BF15" s="1">
        <v>72.900000000000006</v>
      </c>
      <c r="BG15" s="1">
        <v>4.3</v>
      </c>
      <c r="BH15" s="1">
        <v>137.4</v>
      </c>
      <c r="BI15" s="1">
        <v>96.5</v>
      </c>
      <c r="BJ15" s="34" t="s">
        <v>195</v>
      </c>
      <c r="BK15" s="1">
        <v>2.2999999999999998</v>
      </c>
      <c r="BL15" s="1">
        <v>2.9</v>
      </c>
      <c r="BM15" s="1">
        <v>29.1</v>
      </c>
      <c r="BN15" s="1">
        <v>9.6</v>
      </c>
      <c r="BO15" s="1"/>
      <c r="BP15" s="1"/>
      <c r="BQ15" s="1"/>
      <c r="BR15" s="1">
        <v>9.5</v>
      </c>
      <c r="BS15" s="1">
        <v>146.9</v>
      </c>
      <c r="BT15" s="1">
        <v>29.9</v>
      </c>
      <c r="BU15" s="1">
        <v>2.86</v>
      </c>
      <c r="BV15" s="1">
        <v>83.8</v>
      </c>
      <c r="BW15" s="1">
        <v>3.7</v>
      </c>
      <c r="BX15" s="1">
        <v>139.69999999999999</v>
      </c>
      <c r="BY15" s="1">
        <v>95.2</v>
      </c>
      <c r="BZ15" s="34" t="s">
        <v>195</v>
      </c>
    </row>
    <row r="16" spans="1:78">
      <c r="A16" s="1" t="s">
        <v>91</v>
      </c>
      <c r="B16" s="1">
        <v>1</v>
      </c>
      <c r="C16" s="1">
        <v>6</v>
      </c>
      <c r="D16" s="1">
        <v>10.7</v>
      </c>
      <c r="E16" s="38">
        <v>1.4</v>
      </c>
      <c r="F16" s="38">
        <f>10.7*1.4/100</f>
        <v>0.14979999999999999</v>
      </c>
      <c r="G16" s="38">
        <v>4.3</v>
      </c>
      <c r="H16" s="38">
        <f>10.7*4.3/100</f>
        <v>0.46009999999999995</v>
      </c>
      <c r="I16" s="38">
        <v>72.3</v>
      </c>
      <c r="J16" s="38">
        <f>72.3*10.7/100</f>
        <v>7.7360999999999986</v>
      </c>
      <c r="K16" s="38">
        <v>6.2</v>
      </c>
      <c r="L16" s="38">
        <f>6.2*10.7/100</f>
        <v>0.66339999999999999</v>
      </c>
      <c r="M16" s="38">
        <v>15.8</v>
      </c>
      <c r="N16" s="38">
        <f>15.8*10.7/100</f>
        <v>1.6906000000000001</v>
      </c>
      <c r="O16" s="1">
        <v>3.5</v>
      </c>
      <c r="P16" s="1">
        <v>34</v>
      </c>
      <c r="Q16" s="1">
        <v>62.5</v>
      </c>
      <c r="R16" s="1">
        <v>10.78</v>
      </c>
      <c r="S16" s="1">
        <v>2.59</v>
      </c>
      <c r="T16" s="1">
        <v>27.73</v>
      </c>
      <c r="U16" s="1"/>
      <c r="V16" s="1"/>
      <c r="W16" s="1">
        <v>0.89</v>
      </c>
      <c r="X16" s="1">
        <v>10.09</v>
      </c>
      <c r="Y16" s="1">
        <v>3.54</v>
      </c>
      <c r="Z16" s="1">
        <v>0.22</v>
      </c>
      <c r="AA16" s="1">
        <v>4.8499999999999996</v>
      </c>
      <c r="AB16" s="1">
        <v>12.35</v>
      </c>
      <c r="AC16" s="1">
        <v>2.5499999999999998</v>
      </c>
      <c r="AD16" s="1">
        <v>11.28</v>
      </c>
      <c r="AE16" s="1">
        <v>120.8</v>
      </c>
      <c r="AF16" s="1">
        <v>10.29</v>
      </c>
      <c r="AG16" s="1">
        <v>2.42</v>
      </c>
      <c r="AH16" s="1">
        <v>31.3</v>
      </c>
      <c r="AI16" s="1">
        <v>854.4</v>
      </c>
      <c r="AJ16" s="1">
        <v>2.0099999999999998</v>
      </c>
      <c r="AK16" s="1">
        <v>211.7</v>
      </c>
      <c r="AL16" s="1">
        <v>6</v>
      </c>
      <c r="AM16" s="1">
        <v>218.1</v>
      </c>
      <c r="AN16" s="1">
        <v>6.11</v>
      </c>
      <c r="AO16" s="1">
        <v>1.03</v>
      </c>
      <c r="AP16" s="34" t="s">
        <v>125</v>
      </c>
      <c r="AQ16" s="34" t="s">
        <v>199</v>
      </c>
      <c r="AR16" s="1">
        <v>2</v>
      </c>
      <c r="AS16" s="1">
        <v>198.7</v>
      </c>
      <c r="AT16" s="1">
        <v>7.7</v>
      </c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</row>
    <row r="17" spans="1:78">
      <c r="A17" s="1" t="s">
        <v>90</v>
      </c>
      <c r="B17" s="1">
        <v>1</v>
      </c>
      <c r="C17" s="1">
        <v>5</v>
      </c>
      <c r="D17" s="1">
        <v>10.15</v>
      </c>
      <c r="E17" s="38">
        <v>0</v>
      </c>
      <c r="F17" s="38">
        <v>0</v>
      </c>
      <c r="G17" s="38">
        <f>400/200</f>
        <v>2</v>
      </c>
      <c r="H17" s="38">
        <f>2*10.15/100</f>
        <v>0.20300000000000001</v>
      </c>
      <c r="I17" s="38">
        <f>12900/200</f>
        <v>64.5</v>
      </c>
      <c r="J17" s="38">
        <f>64.5*10.15/100</f>
        <v>6.5467500000000003</v>
      </c>
      <c r="K17" s="38">
        <f>300/200</f>
        <v>1.5</v>
      </c>
      <c r="L17" s="38">
        <f>1.5*10.15/100</f>
        <v>0.15225000000000002</v>
      </c>
      <c r="M17" s="38">
        <f>6600/200</f>
        <v>33</v>
      </c>
      <c r="N17" s="38">
        <f>33*10.15/100</f>
        <v>3.3494999999999999</v>
      </c>
      <c r="O17" s="1">
        <v>3</v>
      </c>
      <c r="P17" s="1">
        <v>79.5</v>
      </c>
      <c r="Q17" s="1">
        <v>17.5</v>
      </c>
      <c r="R17" s="1">
        <v>8.75</v>
      </c>
      <c r="S17" s="1">
        <v>2.145</v>
      </c>
      <c r="T17" s="1">
        <v>21.77</v>
      </c>
      <c r="U17" s="1">
        <v>60.5</v>
      </c>
      <c r="V17" s="1">
        <v>2.84</v>
      </c>
      <c r="W17" s="1">
        <v>0.79</v>
      </c>
      <c r="X17" s="1">
        <v>0</v>
      </c>
      <c r="Y17" s="1">
        <v>1.93</v>
      </c>
      <c r="Z17" s="1">
        <v>0.51</v>
      </c>
      <c r="AA17" s="1">
        <v>2.0099999999999998</v>
      </c>
      <c r="AB17" s="1">
        <v>44.33</v>
      </c>
      <c r="AC17" s="1">
        <v>22</v>
      </c>
      <c r="AD17" s="1">
        <v>0</v>
      </c>
      <c r="AE17" s="1">
        <v>215.9</v>
      </c>
      <c r="AF17" s="1">
        <v>10.83</v>
      </c>
      <c r="AG17" s="1">
        <v>3.83</v>
      </c>
      <c r="AH17" s="1">
        <v>20.47</v>
      </c>
      <c r="AI17" s="1">
        <v>728</v>
      </c>
      <c r="AJ17" s="1">
        <v>1.91</v>
      </c>
      <c r="AK17" s="1">
        <v>311</v>
      </c>
      <c r="AL17" s="1">
        <v>6.1</v>
      </c>
      <c r="AM17" s="1">
        <v>311.10000000000002</v>
      </c>
      <c r="AN17" s="1">
        <v>6.01</v>
      </c>
      <c r="AO17" s="1">
        <v>21.81</v>
      </c>
      <c r="AP17" s="34" t="s">
        <v>125</v>
      </c>
      <c r="AQ17" s="34" t="s">
        <v>199</v>
      </c>
      <c r="AR17" s="1">
        <v>2.0299999999999998</v>
      </c>
      <c r="AS17" s="1">
        <v>297</v>
      </c>
      <c r="AT17" s="1">
        <v>7.9</v>
      </c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78">
      <c r="A18" s="1" t="s">
        <v>89</v>
      </c>
      <c r="B18" s="1">
        <v>1</v>
      </c>
      <c r="C18" s="1">
        <v>6</v>
      </c>
      <c r="D18" s="1">
        <v>7.1</v>
      </c>
      <c r="E18" s="38">
        <f>300/200</f>
        <v>1.5</v>
      </c>
      <c r="F18" s="38">
        <f>1.5*7.1/100</f>
        <v>0.10649999999999998</v>
      </c>
      <c r="G18" s="38">
        <f>800/200</f>
        <v>4</v>
      </c>
      <c r="H18" s="38">
        <f>4*7.1/100</f>
        <v>0.28399999999999997</v>
      </c>
      <c r="I18" s="38">
        <f>10700/200</f>
        <v>53.5</v>
      </c>
      <c r="J18" s="38">
        <f>53.5*7.1/100</f>
        <v>3.7984999999999998</v>
      </c>
      <c r="K18" s="38">
        <f>1.5</f>
        <v>1.5</v>
      </c>
      <c r="L18" s="38">
        <f>1.5*7.1/100</f>
        <v>0.10649999999999998</v>
      </c>
      <c r="M18" s="38">
        <f>7900/200</f>
        <v>39.5</v>
      </c>
      <c r="N18" s="38">
        <f>39.4*7.1/100</f>
        <v>2.7973999999999997</v>
      </c>
      <c r="O18" s="1">
        <v>17.5</v>
      </c>
      <c r="P18" s="1">
        <v>69</v>
      </c>
      <c r="Q18" s="1">
        <v>13.5</v>
      </c>
      <c r="R18" s="1">
        <v>8.1199999999999992</v>
      </c>
      <c r="S18" s="1">
        <v>1.96</v>
      </c>
      <c r="T18" s="1">
        <v>13.95</v>
      </c>
      <c r="U18" s="1">
        <v>34.5</v>
      </c>
      <c r="V18" s="1">
        <v>2.84</v>
      </c>
      <c r="W18" s="1">
        <v>0.95</v>
      </c>
      <c r="X18" s="1">
        <v>348</v>
      </c>
      <c r="Y18" s="1">
        <v>1.44</v>
      </c>
      <c r="Z18" s="1">
        <v>0.74</v>
      </c>
      <c r="AA18" s="1">
        <v>1.46</v>
      </c>
      <c r="AB18" s="1">
        <v>38.33</v>
      </c>
      <c r="AC18" s="1">
        <v>26.26</v>
      </c>
      <c r="AD18" s="1">
        <v>26.26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</row>
    <row r="19" spans="1:78">
      <c r="A19" s="1" t="s">
        <v>88</v>
      </c>
      <c r="B19" s="1">
        <v>1</v>
      </c>
      <c r="C19" s="1">
        <v>2</v>
      </c>
      <c r="D19" s="1">
        <v>7.5</v>
      </c>
      <c r="E19" s="38">
        <v>0.5</v>
      </c>
      <c r="F19" s="38">
        <f>0.5*7.5/200</f>
        <v>1.8749999999999999E-2</v>
      </c>
      <c r="G19" s="38">
        <f>900/200</f>
        <v>4.5</v>
      </c>
      <c r="H19" s="38">
        <f>4.5*7.5/100</f>
        <v>0.33750000000000002</v>
      </c>
      <c r="I19" s="38">
        <f>11200/200</f>
        <v>56</v>
      </c>
      <c r="J19" s="38">
        <f>56*7.5/100</f>
        <v>4.2</v>
      </c>
      <c r="K19" s="38">
        <f>1100/200</f>
        <v>5.5</v>
      </c>
      <c r="L19" s="38">
        <f>5.5*7.5/100</f>
        <v>0.41249999999999998</v>
      </c>
      <c r="M19" s="38">
        <f>67*100/200</f>
        <v>33.5</v>
      </c>
      <c r="N19" s="38">
        <f>33.5*7.5/100</f>
        <v>2.5125000000000002</v>
      </c>
      <c r="O19" s="1">
        <v>0.5</v>
      </c>
      <c r="P19" s="1">
        <v>31.5</v>
      </c>
      <c r="Q19" s="1">
        <v>68</v>
      </c>
      <c r="R19" s="1">
        <v>10.92</v>
      </c>
      <c r="S19" s="1">
        <v>2.67</v>
      </c>
      <c r="T19" s="1">
        <v>20.024999999999999</v>
      </c>
      <c r="U19" s="1">
        <v>52</v>
      </c>
      <c r="V19" s="1">
        <v>2.88</v>
      </c>
      <c r="W19" s="1">
        <v>1</v>
      </c>
      <c r="X19" s="1">
        <v>25.84</v>
      </c>
      <c r="Y19" s="1">
        <v>1.56</v>
      </c>
      <c r="Z19" s="1">
        <v>0.59</v>
      </c>
      <c r="AA19" s="1">
        <v>1.8</v>
      </c>
      <c r="AB19" s="1">
        <v>11</v>
      </c>
      <c r="AC19" s="1">
        <v>6.09</v>
      </c>
      <c r="AD19" s="1">
        <v>134</v>
      </c>
      <c r="AE19" s="1">
        <v>785</v>
      </c>
      <c r="AF19" s="1">
        <v>5.08</v>
      </c>
      <c r="AG19" s="1">
        <v>8.99</v>
      </c>
      <c r="AH19" s="1">
        <v>0.438</v>
      </c>
      <c r="AI19" s="1">
        <v>352</v>
      </c>
      <c r="AJ19" s="1">
        <v>1.08</v>
      </c>
      <c r="AK19" s="1">
        <v>311</v>
      </c>
      <c r="AL19" s="1">
        <v>8.1</v>
      </c>
      <c r="AM19" s="1">
        <v>618.70000000000005</v>
      </c>
      <c r="AN19" s="1">
        <v>2.2000000000000002</v>
      </c>
      <c r="AO19" s="1">
        <v>3.7</v>
      </c>
      <c r="AP19" s="34" t="s">
        <v>125</v>
      </c>
      <c r="AQ19" s="34" t="s">
        <v>199</v>
      </c>
      <c r="AR19" s="1">
        <v>0.98</v>
      </c>
      <c r="AS19" s="1">
        <v>365</v>
      </c>
      <c r="AT19" s="1">
        <v>8.9</v>
      </c>
      <c r="AU19" s="1">
        <v>3.6</v>
      </c>
      <c r="AV19" s="1">
        <v>6.5</v>
      </c>
      <c r="AW19" s="1">
        <v>35.9</v>
      </c>
      <c r="AX19" s="1">
        <v>9.4</v>
      </c>
      <c r="AY19" s="1">
        <v>4.5999999999999996</v>
      </c>
      <c r="AZ19" s="1">
        <v>0.8</v>
      </c>
      <c r="BA19" s="1">
        <v>3.8</v>
      </c>
      <c r="BB19" s="1">
        <v>20.100000000000001</v>
      </c>
      <c r="BC19" s="1">
        <v>425.6</v>
      </c>
      <c r="BD19" s="1">
        <v>41.8</v>
      </c>
      <c r="BE19" s="1">
        <v>2.8</v>
      </c>
      <c r="BF19" s="1">
        <v>68.8</v>
      </c>
      <c r="BG19" s="1">
        <v>3.9</v>
      </c>
      <c r="BH19" s="1">
        <v>135.5</v>
      </c>
      <c r="BI19" s="1">
        <v>94.3</v>
      </c>
      <c r="BJ19" s="34" t="s">
        <v>195</v>
      </c>
      <c r="BK19" s="1">
        <v>3.4</v>
      </c>
      <c r="BL19" s="1">
        <v>0.6</v>
      </c>
      <c r="BM19" s="1">
        <v>38.700000000000003</v>
      </c>
      <c r="BN19" s="1">
        <v>2.2999999999999998</v>
      </c>
      <c r="BO19" s="1"/>
      <c r="BP19" s="1"/>
      <c r="BQ19" s="1"/>
      <c r="BR19" s="1">
        <v>16.899999999999999</v>
      </c>
      <c r="BS19" s="1">
        <v>185.1</v>
      </c>
      <c r="BT19" s="1">
        <v>38.700000000000003</v>
      </c>
      <c r="BU19" s="1">
        <v>3</v>
      </c>
      <c r="BV19" s="1"/>
      <c r="BW19" s="1">
        <v>3.6</v>
      </c>
      <c r="BX19" s="1">
        <v>137.9</v>
      </c>
      <c r="BY19" s="1"/>
      <c r="BZ19" s="34" t="s">
        <v>195</v>
      </c>
    </row>
    <row r="20" spans="1:78">
      <c r="A20" s="1" t="s">
        <v>87</v>
      </c>
      <c r="B20" s="1">
        <v>1</v>
      </c>
      <c r="C20" s="1">
        <v>9</v>
      </c>
      <c r="D20" s="1">
        <v>9.9499999999999993</v>
      </c>
      <c r="E20" s="38">
        <f>200/200</f>
        <v>1</v>
      </c>
      <c r="F20" s="38">
        <f>9.95/100</f>
        <v>9.9499999999999991E-2</v>
      </c>
      <c r="G20" s="38">
        <f>500/200</f>
        <v>2.5</v>
      </c>
      <c r="H20" s="38">
        <f>2.5*9.95/100</f>
        <v>0.24875</v>
      </c>
      <c r="I20" s="38">
        <f>11000/200</f>
        <v>55</v>
      </c>
      <c r="J20" s="38">
        <f>55*9.95/100</f>
        <v>5.4725000000000001</v>
      </c>
      <c r="K20" s="38">
        <f>1700/200</f>
        <v>8.5</v>
      </c>
      <c r="L20" s="38">
        <f>8.5*9.95/100</f>
        <v>0.84574999999999989</v>
      </c>
      <c r="M20" s="38">
        <f>6500/200</f>
        <v>32.5</v>
      </c>
      <c r="N20" s="38">
        <f>32.5*9.95/100</f>
        <v>3.2337500000000001</v>
      </c>
      <c r="O20" s="1">
        <v>0.5</v>
      </c>
      <c r="P20" s="1">
        <v>15.5</v>
      </c>
      <c r="Q20" s="1">
        <v>84</v>
      </c>
      <c r="R20" s="1">
        <v>11.8</v>
      </c>
      <c r="S20" s="1">
        <v>2.83</v>
      </c>
      <c r="T20" s="1">
        <v>28.16</v>
      </c>
      <c r="U20" s="1">
        <v>94</v>
      </c>
      <c r="V20" s="1">
        <v>5.87</v>
      </c>
      <c r="W20" s="1">
        <v>1.04</v>
      </c>
      <c r="X20" s="1">
        <v>3.35</v>
      </c>
      <c r="Y20" s="1">
        <v>1.43</v>
      </c>
      <c r="Z20" s="1">
        <v>0.59</v>
      </c>
      <c r="AA20" s="1">
        <v>1.77</v>
      </c>
      <c r="AB20" s="1">
        <v>6.76</v>
      </c>
      <c r="AC20" s="1">
        <v>3.82</v>
      </c>
      <c r="AD20" s="1">
        <v>32.5</v>
      </c>
      <c r="AE20" s="1">
        <v>931.7</v>
      </c>
      <c r="AF20" s="1">
        <v>7.53</v>
      </c>
      <c r="AG20" s="1">
        <v>1.98</v>
      </c>
      <c r="AH20" s="1">
        <v>11.85</v>
      </c>
      <c r="AI20" s="1">
        <v>2100</v>
      </c>
      <c r="AJ20" s="1">
        <v>1.1399999999999999</v>
      </c>
      <c r="AK20" s="1">
        <v>288.7</v>
      </c>
      <c r="AL20" s="1">
        <v>7.1</v>
      </c>
      <c r="AM20" s="1">
        <v>891.8</v>
      </c>
      <c r="AN20" s="1">
        <v>5.61</v>
      </c>
      <c r="AO20" s="1">
        <v>0.51</v>
      </c>
      <c r="AP20" s="34" t="s">
        <v>125</v>
      </c>
      <c r="AQ20" s="34" t="s">
        <v>199</v>
      </c>
      <c r="AR20" s="1">
        <v>1.83</v>
      </c>
      <c r="AS20" s="1">
        <v>411</v>
      </c>
      <c r="AT20" s="1">
        <v>11.3</v>
      </c>
      <c r="AU20" s="1">
        <v>4.0999999999999996</v>
      </c>
      <c r="AV20" s="1">
        <v>4.7</v>
      </c>
      <c r="AW20" s="1">
        <v>38.9</v>
      </c>
      <c r="AX20" s="1">
        <v>15.8</v>
      </c>
      <c r="AY20" s="1">
        <v>8.1999999999999993</v>
      </c>
      <c r="AZ20" s="1">
        <v>0.9</v>
      </c>
      <c r="BA20" s="1">
        <v>7.3</v>
      </c>
      <c r="BB20" s="1">
        <v>13.4</v>
      </c>
      <c r="BC20" s="1">
        <v>563.20000000000005</v>
      </c>
      <c r="BD20" s="1">
        <v>34.200000000000003</v>
      </c>
      <c r="BE20" s="1">
        <v>3.16</v>
      </c>
      <c r="BF20" s="1">
        <v>57.8</v>
      </c>
      <c r="BG20" s="1">
        <v>3.7</v>
      </c>
      <c r="BH20" s="1">
        <v>138.9</v>
      </c>
      <c r="BI20" s="1">
        <v>101.9</v>
      </c>
      <c r="BJ20" s="34" t="s">
        <v>195</v>
      </c>
      <c r="BK20" s="1">
        <v>2.1</v>
      </c>
      <c r="BL20" s="1">
        <v>27.5</v>
      </c>
      <c r="BM20" s="1">
        <v>32.1</v>
      </c>
      <c r="BN20" s="1">
        <v>4.3</v>
      </c>
      <c r="BO20" s="1"/>
      <c r="BP20" s="1"/>
      <c r="BQ20" s="1"/>
      <c r="BR20" s="1">
        <v>23.6</v>
      </c>
      <c r="BS20" s="1">
        <v>178</v>
      </c>
      <c r="BT20" s="1">
        <v>60.7</v>
      </c>
      <c r="BU20" s="1">
        <v>3.03</v>
      </c>
      <c r="BV20" s="1">
        <v>69.3</v>
      </c>
      <c r="BW20" s="1">
        <v>2.9</v>
      </c>
      <c r="BX20" s="1">
        <v>140.69999999999999</v>
      </c>
      <c r="BY20" s="1">
        <v>77.2</v>
      </c>
      <c r="BZ20" s="34" t="s">
        <v>195</v>
      </c>
    </row>
    <row r="21" spans="1:78">
      <c r="A21" s="1" t="s">
        <v>86</v>
      </c>
      <c r="B21" s="1">
        <v>1</v>
      </c>
      <c r="C21" s="1">
        <v>4</v>
      </c>
      <c r="D21" s="1">
        <v>7.65</v>
      </c>
      <c r="E21" s="38">
        <v>0</v>
      </c>
      <c r="F21" s="38">
        <v>0</v>
      </c>
      <c r="G21" s="38">
        <f>900/200</f>
        <v>4.5</v>
      </c>
      <c r="H21" s="38">
        <f>4.5*7.65/100</f>
        <v>0.34425000000000006</v>
      </c>
      <c r="I21" s="38">
        <f>14300/200</f>
        <v>71.5</v>
      </c>
      <c r="J21" s="38">
        <f>71.5*7.65/100</f>
        <v>5.4697500000000003</v>
      </c>
      <c r="K21" s="38">
        <f>800/200</f>
        <v>4</v>
      </c>
      <c r="L21" s="38">
        <f>4*7.65/100</f>
        <v>0.30599999999999999</v>
      </c>
      <c r="M21" s="38">
        <f>4000/200</f>
        <v>20</v>
      </c>
      <c r="N21" s="38">
        <f>20*7.65/100</f>
        <v>1.53</v>
      </c>
      <c r="O21" s="1">
        <v>5</v>
      </c>
      <c r="P21" s="1">
        <v>47.5</v>
      </c>
      <c r="Q21" s="1">
        <v>47.5</v>
      </c>
      <c r="R21" s="1">
        <v>9.89</v>
      </c>
      <c r="S21" s="1">
        <v>2.4249999999999998</v>
      </c>
      <c r="T21" s="1">
        <v>18.55</v>
      </c>
      <c r="U21" s="1">
        <v>80</v>
      </c>
      <c r="V21" s="1">
        <v>4.6399999999999997</v>
      </c>
      <c r="W21" s="1">
        <v>0.83</v>
      </c>
      <c r="X21" s="1">
        <v>0</v>
      </c>
      <c r="Y21" s="1">
        <v>3.16</v>
      </c>
      <c r="Z21" s="1">
        <v>0.28000000000000003</v>
      </c>
      <c r="AA21" s="1">
        <v>3.8</v>
      </c>
      <c r="AB21" s="1">
        <v>19</v>
      </c>
      <c r="AC21" s="1">
        <v>5</v>
      </c>
      <c r="AD21" s="1">
        <v>0</v>
      </c>
      <c r="AE21" s="1">
        <v>3150.2</v>
      </c>
      <c r="AF21" s="1">
        <v>8.99</v>
      </c>
      <c r="AG21" s="1">
        <v>2.84</v>
      </c>
      <c r="AH21" s="1">
        <v>31.8</v>
      </c>
      <c r="AI21" s="1">
        <v>1499</v>
      </c>
      <c r="AJ21" s="1">
        <v>2.99</v>
      </c>
      <c r="AK21" s="1">
        <v>511</v>
      </c>
      <c r="AL21" s="1">
        <v>11.4</v>
      </c>
      <c r="AM21" s="1">
        <v>1311</v>
      </c>
      <c r="AN21" s="1">
        <v>3.11</v>
      </c>
      <c r="AO21" s="1">
        <v>0.57999999999999996</v>
      </c>
      <c r="AP21" s="34" t="s">
        <v>125</v>
      </c>
      <c r="AQ21" s="34" t="s">
        <v>199</v>
      </c>
      <c r="AR21" s="1">
        <v>3.11</v>
      </c>
      <c r="AS21" s="1">
        <v>634</v>
      </c>
      <c r="AT21" s="1">
        <v>14.4</v>
      </c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</row>
    <row r="22" spans="1:78">
      <c r="A22" s="1" t="s">
        <v>85</v>
      </c>
      <c r="B22" s="1">
        <v>1</v>
      </c>
      <c r="C22" s="1">
        <v>8</v>
      </c>
      <c r="D22" s="1">
        <v>10.3</v>
      </c>
      <c r="E22" s="38">
        <v>0</v>
      </c>
      <c r="F22" s="38">
        <v>0</v>
      </c>
      <c r="G22" s="38">
        <f>6*100/200</f>
        <v>3</v>
      </c>
      <c r="H22" s="38">
        <f>10.3*3/100</f>
        <v>0.309</v>
      </c>
      <c r="I22" s="38">
        <f>10800/200</f>
        <v>54</v>
      </c>
      <c r="J22" s="38">
        <f>10.3*54/100</f>
        <v>5.5620000000000003</v>
      </c>
      <c r="K22" s="38">
        <f>1000/200</f>
        <v>5</v>
      </c>
      <c r="L22" s="38">
        <f>10.3*5/100</f>
        <v>0.51500000000000001</v>
      </c>
      <c r="M22" s="38">
        <f>7600/200</f>
        <v>38</v>
      </c>
      <c r="N22" s="38">
        <f>10.3*38/100</f>
        <v>3.9140000000000001</v>
      </c>
      <c r="O22" s="1">
        <v>0</v>
      </c>
      <c r="P22" s="1">
        <v>20.5</v>
      </c>
      <c r="Q22" s="1">
        <v>79.5</v>
      </c>
      <c r="R22" s="1">
        <v>11.33</v>
      </c>
      <c r="S22" s="1">
        <v>2.79</v>
      </c>
      <c r="T22" s="1">
        <v>28.74</v>
      </c>
      <c r="U22" s="1">
        <v>96</v>
      </c>
      <c r="V22" s="1">
        <v>5.4</v>
      </c>
      <c r="W22" s="1">
        <v>0.95</v>
      </c>
      <c r="X22" s="1">
        <v>0</v>
      </c>
      <c r="Y22" s="1">
        <v>1.33</v>
      </c>
      <c r="Z22" s="1">
        <v>0.7</v>
      </c>
      <c r="AA22" s="1">
        <v>1.5</v>
      </c>
      <c r="AB22" s="1">
        <v>11.4</v>
      </c>
      <c r="AC22" s="1">
        <v>7.6</v>
      </c>
      <c r="AD22" s="1">
        <v>0</v>
      </c>
      <c r="AE22" s="1">
        <v>170.6</v>
      </c>
      <c r="AF22" s="1">
        <v>15.32</v>
      </c>
      <c r="AG22" s="1">
        <v>0.47099999999999997</v>
      </c>
      <c r="AH22" s="1">
        <v>437.1</v>
      </c>
      <c r="AI22" s="1">
        <v>39760</v>
      </c>
      <c r="AJ22" s="1">
        <v>1.04</v>
      </c>
      <c r="AK22" s="1">
        <v>269.8</v>
      </c>
      <c r="AL22" s="1">
        <v>5.5</v>
      </c>
      <c r="AM22" s="1">
        <v>143.30000000000001</v>
      </c>
      <c r="AN22" s="1">
        <v>7.94</v>
      </c>
      <c r="AO22" s="1">
        <v>0.50800000000000001</v>
      </c>
      <c r="AP22" s="34" t="s">
        <v>125</v>
      </c>
      <c r="AQ22" s="34" t="s">
        <v>199</v>
      </c>
      <c r="AR22" s="1">
        <v>1.41</v>
      </c>
      <c r="AS22" s="1">
        <v>421.4</v>
      </c>
      <c r="AT22" s="1">
        <v>12.4</v>
      </c>
      <c r="AU22" s="1">
        <v>3.4</v>
      </c>
      <c r="AV22" s="1">
        <v>12.5</v>
      </c>
      <c r="AW22" s="1">
        <v>35.4</v>
      </c>
      <c r="AX22" s="1">
        <v>27.8</v>
      </c>
      <c r="AY22" s="1"/>
      <c r="AZ22" s="1"/>
      <c r="BA22" s="1"/>
      <c r="BB22" s="1">
        <v>13.2</v>
      </c>
      <c r="BC22" s="1">
        <v>886.8</v>
      </c>
      <c r="BD22" s="1">
        <v>30.9</v>
      </c>
      <c r="BE22" s="1">
        <v>3.25</v>
      </c>
      <c r="BF22" s="1"/>
      <c r="BG22" s="1">
        <v>2.6</v>
      </c>
      <c r="BH22" s="1">
        <v>135.6</v>
      </c>
      <c r="BI22" s="1"/>
      <c r="BJ22" s="34" t="s">
        <v>195</v>
      </c>
      <c r="BK22" s="1">
        <v>2.2999999999999998</v>
      </c>
      <c r="BL22" s="1">
        <v>4.3</v>
      </c>
      <c r="BM22" s="1">
        <v>28.6</v>
      </c>
      <c r="BN22" s="1">
        <v>11.3</v>
      </c>
      <c r="BO22" s="1"/>
      <c r="BP22" s="1"/>
      <c r="BQ22" s="1"/>
      <c r="BR22" s="1">
        <v>8.6999999999999993</v>
      </c>
      <c r="BS22" s="1">
        <v>131.9</v>
      </c>
      <c r="BT22" s="1">
        <v>28.4</v>
      </c>
      <c r="BU22" s="1">
        <v>2.85</v>
      </c>
      <c r="BV22" s="1">
        <v>87.8</v>
      </c>
      <c r="BW22" s="1">
        <v>3</v>
      </c>
      <c r="BX22" s="1">
        <v>139</v>
      </c>
      <c r="BY22" s="1">
        <v>70.400000000000006</v>
      </c>
      <c r="BZ22" s="34" t="s">
        <v>195</v>
      </c>
    </row>
    <row r="23" spans="1:78">
      <c r="A23" s="1" t="s">
        <v>84</v>
      </c>
      <c r="B23" s="1">
        <v>1</v>
      </c>
      <c r="C23" s="1">
        <v>6</v>
      </c>
      <c r="D23" s="1">
        <v>7.4</v>
      </c>
      <c r="E23" s="38">
        <v>0.9</v>
      </c>
      <c r="F23" s="38">
        <f>0.9*7.4/100</f>
        <v>6.6600000000000006E-2</v>
      </c>
      <c r="G23" s="38">
        <v>5.8</v>
      </c>
      <c r="H23" s="38">
        <f>7.4*5.8/100</f>
        <v>0.42920000000000003</v>
      </c>
      <c r="I23" s="38">
        <v>46.8</v>
      </c>
      <c r="J23" s="38">
        <f>7.4*46.8/100</f>
        <v>3.4632000000000001</v>
      </c>
      <c r="K23" s="38">
        <v>4.8</v>
      </c>
      <c r="L23" s="38">
        <f>7.4*4.8/100</f>
        <v>0.35520000000000002</v>
      </c>
      <c r="M23" s="38">
        <v>41.7</v>
      </c>
      <c r="N23" s="38">
        <f>41.7*7.4/100</f>
        <v>3.0858000000000003</v>
      </c>
      <c r="O23" s="1">
        <v>0</v>
      </c>
      <c r="P23" s="1">
        <v>11.5</v>
      </c>
      <c r="Q23" s="1">
        <v>88.5</v>
      </c>
      <c r="R23" s="1">
        <v>11.85</v>
      </c>
      <c r="S23" s="1">
        <v>2.88</v>
      </c>
      <c r="T23" s="1">
        <v>21.31</v>
      </c>
      <c r="U23" s="1">
        <v>72</v>
      </c>
      <c r="V23" s="1">
        <v>3.63</v>
      </c>
      <c r="W23" s="1">
        <v>1.07</v>
      </c>
      <c r="X23" s="1">
        <v>6.48</v>
      </c>
      <c r="Y23" s="1">
        <v>1.1499999999999999</v>
      </c>
      <c r="Z23" s="1">
        <v>0.89</v>
      </c>
      <c r="AA23" s="1">
        <v>1.26</v>
      </c>
      <c r="AB23" s="1">
        <v>10.95</v>
      </c>
      <c r="AC23" s="1">
        <v>8.68</v>
      </c>
      <c r="AD23" s="1">
        <v>46.33</v>
      </c>
      <c r="AE23" s="1">
        <v>114.9</v>
      </c>
      <c r="AF23" s="1">
        <v>7.65</v>
      </c>
      <c r="AG23" s="1">
        <v>1.53</v>
      </c>
      <c r="AH23" s="1">
        <v>4.3600000000000003</v>
      </c>
      <c r="AI23" s="1">
        <v>1986</v>
      </c>
      <c r="AJ23" s="1">
        <v>1.1100000000000001</v>
      </c>
      <c r="AK23" s="1">
        <v>125.6</v>
      </c>
      <c r="AL23" s="1">
        <v>4.18</v>
      </c>
      <c r="AM23" s="1">
        <v>281.2</v>
      </c>
      <c r="AN23" s="1">
        <v>6.31</v>
      </c>
      <c r="AO23" s="1">
        <v>0.99</v>
      </c>
      <c r="AP23" s="34" t="s">
        <v>125</v>
      </c>
      <c r="AQ23" s="34" t="s">
        <v>199</v>
      </c>
      <c r="AR23" s="1">
        <v>1.71</v>
      </c>
      <c r="AS23" s="1">
        <v>212.7</v>
      </c>
      <c r="AT23" s="1">
        <v>9.98</v>
      </c>
      <c r="AU23" s="1">
        <v>3.8</v>
      </c>
      <c r="AV23" s="1">
        <v>3.7</v>
      </c>
      <c r="AW23" s="1">
        <v>32.6</v>
      </c>
      <c r="AX23" s="1">
        <v>9.6</v>
      </c>
      <c r="AY23" s="1">
        <v>5.2</v>
      </c>
      <c r="AZ23" s="1">
        <v>0.9</v>
      </c>
      <c r="BA23" s="1">
        <v>4.3</v>
      </c>
      <c r="BB23" s="1">
        <v>11.9</v>
      </c>
      <c r="BC23" s="1">
        <v>424.9</v>
      </c>
      <c r="BD23" s="1">
        <v>32.200000000000003</v>
      </c>
      <c r="BE23" s="1">
        <v>2.84</v>
      </c>
      <c r="BF23" s="1">
        <v>76</v>
      </c>
      <c r="BG23" s="1">
        <v>2.7</v>
      </c>
      <c r="BH23" s="1">
        <v>135.1</v>
      </c>
      <c r="BI23" s="1">
        <v>99.8</v>
      </c>
      <c r="BJ23" s="34" t="s">
        <v>195</v>
      </c>
      <c r="BK23" s="1">
        <v>2.6</v>
      </c>
      <c r="BL23" s="1">
        <v>1.7</v>
      </c>
      <c r="BM23" s="1">
        <v>26.9</v>
      </c>
      <c r="BN23" s="1">
        <v>9</v>
      </c>
      <c r="BO23" s="1"/>
      <c r="BP23" s="1"/>
      <c r="BQ23" s="1"/>
      <c r="BR23" s="1">
        <v>8.1999999999999993</v>
      </c>
      <c r="BS23" s="1">
        <v>192</v>
      </c>
      <c r="BT23" s="1">
        <v>26.9</v>
      </c>
      <c r="BU23" s="1">
        <v>2.92</v>
      </c>
      <c r="BV23" s="1">
        <v>75.099999999999994</v>
      </c>
      <c r="BW23" s="1">
        <v>2.9</v>
      </c>
      <c r="BX23" s="1">
        <v>123.5</v>
      </c>
      <c r="BY23" s="1">
        <v>60.5</v>
      </c>
      <c r="BZ23" s="34" t="s">
        <v>195</v>
      </c>
    </row>
    <row r="24" spans="1:78">
      <c r="A24" s="1" t="s">
        <v>83</v>
      </c>
      <c r="B24" s="1">
        <v>1</v>
      </c>
      <c r="C24" s="1">
        <v>2</v>
      </c>
      <c r="D24" s="1">
        <v>6.7</v>
      </c>
      <c r="E24" s="38">
        <v>1.5</v>
      </c>
      <c r="F24" s="38">
        <f>1.5*6.7/100</f>
        <v>0.10050000000000001</v>
      </c>
      <c r="G24" s="38">
        <f>500/200</f>
        <v>2.5</v>
      </c>
      <c r="H24" s="38">
        <f>2.5*6.7/100</f>
        <v>0.16750000000000001</v>
      </c>
      <c r="I24" s="38">
        <f>10800/200</f>
        <v>54</v>
      </c>
      <c r="J24" s="38">
        <f>54*6.7/100</f>
        <v>3.6180000000000003</v>
      </c>
      <c r="K24" s="38">
        <v>1</v>
      </c>
      <c r="L24" s="38">
        <f>6.7/100</f>
        <v>6.7000000000000004E-2</v>
      </c>
      <c r="M24" s="38">
        <f>8200/200</f>
        <v>41</v>
      </c>
      <c r="N24" s="38">
        <f>41*6.7/100</f>
        <v>2.7469999999999999</v>
      </c>
      <c r="O24" s="1">
        <v>4</v>
      </c>
      <c r="P24" s="1">
        <v>73</v>
      </c>
      <c r="Q24" s="1">
        <v>23</v>
      </c>
      <c r="R24" s="1">
        <v>8.89</v>
      </c>
      <c r="S24" s="1">
        <v>2.16</v>
      </c>
      <c r="T24" s="1">
        <v>14.67</v>
      </c>
      <c r="U24" s="1">
        <v>86.5</v>
      </c>
      <c r="V24" s="1">
        <v>4.3899999999999997</v>
      </c>
      <c r="W24" s="1">
        <v>0.89</v>
      </c>
      <c r="X24" s="1">
        <v>2.14</v>
      </c>
      <c r="Y24" s="1">
        <v>1.38</v>
      </c>
      <c r="Z24" s="1">
        <v>0.76</v>
      </c>
      <c r="AA24" s="1">
        <v>1.38</v>
      </c>
      <c r="AB24" s="1">
        <v>56.5</v>
      </c>
      <c r="AC24" s="1">
        <v>41</v>
      </c>
      <c r="AD24" s="1">
        <v>27.33</v>
      </c>
      <c r="AE24" s="1">
        <v>76.349999999999994</v>
      </c>
      <c r="AF24" s="1">
        <v>26.5</v>
      </c>
      <c r="AG24" s="1">
        <v>0.99</v>
      </c>
      <c r="AH24" s="1">
        <v>106.3</v>
      </c>
      <c r="AI24" s="1">
        <v>5804</v>
      </c>
      <c r="AJ24" s="1">
        <v>1.92</v>
      </c>
      <c r="AK24" s="1">
        <v>315.8</v>
      </c>
      <c r="AL24" s="1">
        <v>8.1</v>
      </c>
      <c r="AM24" s="1"/>
      <c r="AN24" s="1"/>
      <c r="AO24" s="1"/>
      <c r="AP24" s="1"/>
      <c r="AQ24" s="1"/>
      <c r="AR24" s="1"/>
      <c r="AS24" s="1"/>
      <c r="AT24" s="1"/>
      <c r="AU24" s="1">
        <v>3.9</v>
      </c>
      <c r="AV24" s="1">
        <v>2.8</v>
      </c>
      <c r="AW24" s="1">
        <v>37.1</v>
      </c>
      <c r="AX24" s="1">
        <v>30.5</v>
      </c>
      <c r="AY24" s="1">
        <v>7.2</v>
      </c>
      <c r="AZ24" s="1">
        <v>0.9</v>
      </c>
      <c r="BA24" s="1">
        <v>6.3</v>
      </c>
      <c r="BB24" s="1">
        <v>12.2</v>
      </c>
      <c r="BC24" s="1">
        <v>1124.9000000000001</v>
      </c>
      <c r="BD24" s="1">
        <v>37.1</v>
      </c>
      <c r="BE24" s="1">
        <v>3.65</v>
      </c>
      <c r="BF24" s="1"/>
      <c r="BG24" s="1">
        <v>4</v>
      </c>
      <c r="BH24" s="1">
        <v>140.80000000000001</v>
      </c>
      <c r="BI24" s="1"/>
      <c r="BJ24" s="34" t="s">
        <v>195</v>
      </c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</row>
    <row r="25" spans="1:78">
      <c r="A25" s="1" t="s">
        <v>82</v>
      </c>
      <c r="B25" s="1">
        <v>1</v>
      </c>
      <c r="C25" s="1">
        <v>4</v>
      </c>
      <c r="D25" s="35">
        <v>7.15</v>
      </c>
      <c r="E25" s="38">
        <v>1.5</v>
      </c>
      <c r="F25" s="38">
        <f>7.15*1.5/100</f>
        <v>0.10725000000000001</v>
      </c>
      <c r="G25" s="38">
        <f>500/200</f>
        <v>2.5</v>
      </c>
      <c r="H25" s="38">
        <f>2.5*7.15/100</f>
        <v>0.17874999999999999</v>
      </c>
      <c r="I25" s="38">
        <f>10900/200</f>
        <v>54.5</v>
      </c>
      <c r="J25" s="38">
        <f>54.5*7.15/100</f>
        <v>3.8967499999999999</v>
      </c>
      <c r="K25" s="38">
        <f>1000/200</f>
        <v>5</v>
      </c>
      <c r="L25" s="38">
        <f>5*7.15/100</f>
        <v>0.35749999999999998</v>
      </c>
      <c r="M25" s="38">
        <f>7300/200</f>
        <v>36.5</v>
      </c>
      <c r="N25" s="38">
        <f>36.5*7.15/100</f>
        <v>2.60975</v>
      </c>
      <c r="O25" s="1">
        <v>3</v>
      </c>
      <c r="P25" s="1">
        <v>44.5</v>
      </c>
      <c r="Q25" s="1">
        <v>52.5</v>
      </c>
      <c r="R25" s="1">
        <v>10.28</v>
      </c>
      <c r="S25" s="1">
        <v>2.4900000000000002</v>
      </c>
      <c r="T25" s="1">
        <v>52.5</v>
      </c>
      <c r="U25" s="1">
        <v>98.5</v>
      </c>
      <c r="V25" s="1">
        <v>5.74</v>
      </c>
      <c r="W25" s="1">
        <v>1</v>
      </c>
      <c r="X25" s="1">
        <v>2.1800000000000002</v>
      </c>
      <c r="Y25" s="1">
        <v>1.41</v>
      </c>
      <c r="Z25" s="1">
        <v>0.67</v>
      </c>
      <c r="AA25" s="1">
        <v>1.56</v>
      </c>
      <c r="AB25" s="1">
        <v>11.4</v>
      </c>
      <c r="AC25" s="1">
        <v>7.3</v>
      </c>
      <c r="AD25" s="1">
        <v>24.33</v>
      </c>
      <c r="AE25" s="1">
        <v>428.8</v>
      </c>
      <c r="AF25" s="1">
        <v>13.02</v>
      </c>
      <c r="AG25" s="1">
        <v>3.04</v>
      </c>
      <c r="AH25" s="1">
        <v>5.37</v>
      </c>
      <c r="AI25" s="1">
        <v>1233</v>
      </c>
      <c r="AJ25" s="1">
        <v>1.94</v>
      </c>
      <c r="AK25" s="1">
        <v>311</v>
      </c>
      <c r="AL25" s="1">
        <v>7.2</v>
      </c>
      <c r="AM25" s="1"/>
      <c r="AN25" s="1">
        <v>8.42</v>
      </c>
      <c r="AO25" s="1">
        <v>1.1299999999999999</v>
      </c>
      <c r="AP25" s="34" t="s">
        <v>125</v>
      </c>
      <c r="AQ25" s="34" t="s">
        <v>199</v>
      </c>
      <c r="AR25" s="1">
        <v>1.91</v>
      </c>
      <c r="AS25" s="1">
        <v>441.4</v>
      </c>
      <c r="AT25" s="1">
        <v>11.3</v>
      </c>
      <c r="AU25" s="1">
        <v>3.4</v>
      </c>
      <c r="AV25" s="1">
        <v>3.8</v>
      </c>
      <c r="AW25" s="1">
        <v>36.799999999999997</v>
      </c>
      <c r="AX25" s="1">
        <v>16.7</v>
      </c>
      <c r="AY25" s="1">
        <v>4.2</v>
      </c>
      <c r="AZ25" s="1">
        <v>0.9</v>
      </c>
      <c r="BA25" s="1">
        <v>3.3</v>
      </c>
      <c r="BB25" s="1">
        <v>10</v>
      </c>
      <c r="BC25" s="1">
        <v>610.29999999999995</v>
      </c>
      <c r="BD25" s="1">
        <v>32.5</v>
      </c>
      <c r="BE25" s="1">
        <v>2.79</v>
      </c>
      <c r="BF25" s="1">
        <v>98</v>
      </c>
      <c r="BG25" s="1">
        <v>3.8</v>
      </c>
      <c r="BH25" s="1">
        <v>139.9</v>
      </c>
      <c r="BI25" s="1">
        <v>112.9</v>
      </c>
      <c r="BJ25" s="34" t="s">
        <v>195</v>
      </c>
      <c r="BK25" s="1">
        <v>1.3</v>
      </c>
      <c r="BL25" s="1">
        <v>2.9</v>
      </c>
      <c r="BM25" s="1">
        <v>28.2</v>
      </c>
      <c r="BN25" s="1">
        <v>15</v>
      </c>
      <c r="BO25" s="1"/>
      <c r="BP25" s="1"/>
      <c r="BQ25" s="1"/>
      <c r="BR25" s="1">
        <v>7.2</v>
      </c>
      <c r="BS25" s="1">
        <v>239.1</v>
      </c>
      <c r="BT25" s="1">
        <v>24.2</v>
      </c>
      <c r="BU25" s="1">
        <v>2.63</v>
      </c>
      <c r="BV25" s="1">
        <v>76.7</v>
      </c>
      <c r="BW25" s="1">
        <v>4.3</v>
      </c>
      <c r="BX25" s="1">
        <v>123.4</v>
      </c>
      <c r="BY25" s="1">
        <v>63.5</v>
      </c>
      <c r="BZ25" s="34" t="s">
        <v>195</v>
      </c>
    </row>
    <row r="26" spans="1:78">
      <c r="A26" s="1" t="s">
        <v>99</v>
      </c>
      <c r="B26" s="1">
        <v>1</v>
      </c>
      <c r="C26" s="1">
        <v>2</v>
      </c>
      <c r="D26" s="1">
        <v>6.15</v>
      </c>
      <c r="E26" s="38">
        <v>0.5</v>
      </c>
      <c r="F26" s="38">
        <f>6.15*0.5/100</f>
        <v>3.0750000000000003E-2</v>
      </c>
      <c r="G26" s="38">
        <v>1.5</v>
      </c>
      <c r="H26" s="38">
        <f>1.5*6.15/100</f>
        <v>9.2250000000000013E-2</v>
      </c>
      <c r="I26" s="38">
        <f>11900/200</f>
        <v>59.5</v>
      </c>
      <c r="J26" s="38">
        <f>59.5*6.15/100</f>
        <v>3.6592500000000001</v>
      </c>
      <c r="K26" s="38">
        <f>1300/200</f>
        <v>6.5</v>
      </c>
      <c r="L26" s="38">
        <f>6.5*6.15/100</f>
        <v>0.39974999999999999</v>
      </c>
      <c r="M26" s="38">
        <f>6400/200</f>
        <v>32</v>
      </c>
      <c r="N26" s="38">
        <f>32*6.15/100</f>
        <v>1.9680000000000002</v>
      </c>
      <c r="O26" s="1">
        <v>5</v>
      </c>
      <c r="P26" s="1">
        <v>68.5</v>
      </c>
      <c r="Q26" s="1">
        <v>26.5</v>
      </c>
      <c r="R26" s="1">
        <v>8.9499999999999993</v>
      </c>
      <c r="S26" s="1">
        <v>2.2149999999999999</v>
      </c>
      <c r="T26" s="1">
        <v>13.62</v>
      </c>
      <c r="U26" s="1">
        <v>99</v>
      </c>
      <c r="V26" s="1">
        <v>8.23</v>
      </c>
      <c r="W26" s="1">
        <v>0.94</v>
      </c>
      <c r="X26" s="1">
        <v>4.6399999999999997</v>
      </c>
      <c r="Y26" s="1">
        <v>1.59</v>
      </c>
      <c r="Z26" s="1">
        <v>0.54</v>
      </c>
      <c r="AA26" s="1">
        <v>1.9</v>
      </c>
      <c r="AB26" s="1">
        <v>9.3800000000000008</v>
      </c>
      <c r="AC26" s="1">
        <v>4.92</v>
      </c>
      <c r="AD26" s="1">
        <v>64</v>
      </c>
      <c r="AE26" s="1">
        <v>496.4</v>
      </c>
      <c r="AF26" s="1">
        <v>9.49</v>
      </c>
      <c r="AG26" s="1">
        <v>33.130000000000003</v>
      </c>
      <c r="AH26" s="1">
        <v>3.59</v>
      </c>
      <c r="AI26" s="1">
        <v>2076</v>
      </c>
      <c r="AJ26" s="1">
        <v>1.1100000000000001</v>
      </c>
      <c r="AK26" s="1">
        <v>311.39999999999998</v>
      </c>
      <c r="AL26" s="1">
        <v>5.9</v>
      </c>
      <c r="AM26" s="1">
        <v>915</v>
      </c>
      <c r="AN26" s="1">
        <v>3.6</v>
      </c>
      <c r="AO26" s="1">
        <v>16.55</v>
      </c>
      <c r="AP26" s="34" t="s">
        <v>125</v>
      </c>
      <c r="AQ26" s="34" t="s">
        <v>199</v>
      </c>
      <c r="AR26" s="1">
        <v>0.93</v>
      </c>
      <c r="AS26" s="1">
        <v>318.8</v>
      </c>
      <c r="AT26" s="1">
        <v>11.8</v>
      </c>
      <c r="AU26" s="1">
        <v>3.3</v>
      </c>
      <c r="AV26" s="1">
        <v>0.1</v>
      </c>
      <c r="AW26" s="1">
        <v>39.6</v>
      </c>
      <c r="AX26" s="1">
        <v>18.5</v>
      </c>
      <c r="AY26" s="1">
        <v>6.8</v>
      </c>
      <c r="AZ26" s="1">
        <v>0.3</v>
      </c>
      <c r="BA26" s="1">
        <v>6.5</v>
      </c>
      <c r="BB26" s="1">
        <v>1.3</v>
      </c>
      <c r="BC26" s="1">
        <v>763.4</v>
      </c>
      <c r="BD26" s="1">
        <v>21.1</v>
      </c>
      <c r="BE26" s="1">
        <v>3.29</v>
      </c>
      <c r="BF26" s="1">
        <v>46.2</v>
      </c>
      <c r="BG26" s="1">
        <v>2.93</v>
      </c>
      <c r="BH26" s="1">
        <v>133.80000000000001</v>
      </c>
      <c r="BI26" s="1">
        <v>63.3</v>
      </c>
      <c r="BJ26" s="34" t="s">
        <v>195</v>
      </c>
      <c r="BK26" s="1">
        <v>2.7</v>
      </c>
      <c r="BL26" s="1">
        <v>4.5</v>
      </c>
      <c r="BM26" s="1">
        <v>30.2</v>
      </c>
      <c r="BN26" s="1">
        <v>12.6</v>
      </c>
      <c r="BO26" s="1">
        <v>0.6</v>
      </c>
      <c r="BP26" s="1">
        <v>0.1</v>
      </c>
      <c r="BQ26" s="1">
        <v>0.5</v>
      </c>
      <c r="BR26" s="1">
        <v>6</v>
      </c>
      <c r="BS26" s="1">
        <v>179.6</v>
      </c>
      <c r="BT26" s="1">
        <v>28.9</v>
      </c>
      <c r="BU26" s="1">
        <v>2.41</v>
      </c>
      <c r="BV26" s="1">
        <v>48.3</v>
      </c>
      <c r="BW26" s="1">
        <v>2.4300000000000002</v>
      </c>
      <c r="BX26" s="1">
        <v>138.1</v>
      </c>
      <c r="BY26" s="1">
        <v>38.9</v>
      </c>
      <c r="BZ26" s="34" t="s">
        <v>195</v>
      </c>
    </row>
    <row r="27" spans="1:78">
      <c r="A27" s="1" t="s">
        <v>98</v>
      </c>
      <c r="B27" s="1">
        <v>1</v>
      </c>
      <c r="C27" s="1">
        <v>9</v>
      </c>
      <c r="D27" s="1">
        <v>7.85</v>
      </c>
      <c r="E27" s="38">
        <v>1.5</v>
      </c>
      <c r="F27" s="38">
        <f>7.85*1.5/100</f>
        <v>0.11774999999999998</v>
      </c>
      <c r="G27" s="38">
        <v>3</v>
      </c>
      <c r="H27" s="38">
        <f>7.85*3/100</f>
        <v>0.23549999999999996</v>
      </c>
      <c r="I27" s="38">
        <v>46</v>
      </c>
      <c r="J27" s="38">
        <f>7.85*46/100</f>
        <v>3.6109999999999998</v>
      </c>
      <c r="K27" s="38">
        <v>5</v>
      </c>
      <c r="L27" s="38">
        <f>7.85*5/100</f>
        <v>0.39250000000000002</v>
      </c>
      <c r="M27" s="38">
        <v>44.5</v>
      </c>
      <c r="N27" s="38">
        <f>7.85*44.5/100</f>
        <v>3.4932499999999997</v>
      </c>
      <c r="O27" s="1">
        <v>0</v>
      </c>
      <c r="P27" s="1">
        <v>8</v>
      </c>
      <c r="Q27" s="1">
        <v>92</v>
      </c>
      <c r="R27" s="1">
        <v>11.88</v>
      </c>
      <c r="S27" s="1">
        <v>2.92</v>
      </c>
      <c r="T27" s="1">
        <v>22.9</v>
      </c>
      <c r="U27" s="1">
        <v>64.5</v>
      </c>
      <c r="V27" s="1">
        <v>4.13</v>
      </c>
      <c r="W27" s="1">
        <v>1.04</v>
      </c>
      <c r="X27" s="1">
        <v>1.86</v>
      </c>
      <c r="Y27" s="1">
        <v>1.02</v>
      </c>
      <c r="Z27" s="1">
        <v>0.96</v>
      </c>
      <c r="AA27" s="1">
        <v>1.1000000000000001</v>
      </c>
      <c r="AB27" s="1">
        <v>9.8000000000000007</v>
      </c>
      <c r="AC27" s="1">
        <v>8.9</v>
      </c>
      <c r="AD27" s="1">
        <v>29.66</v>
      </c>
      <c r="AE27" s="1">
        <v>860.4</v>
      </c>
      <c r="AF27" s="1">
        <v>4.07</v>
      </c>
      <c r="AG27" s="1">
        <v>0.57399999999999995</v>
      </c>
      <c r="AH27" s="1">
        <v>11</v>
      </c>
      <c r="AI27" s="1">
        <v>3800</v>
      </c>
      <c r="AJ27" s="1">
        <v>1.93</v>
      </c>
      <c r="AK27" s="1">
        <v>318.8</v>
      </c>
      <c r="AL27" s="1">
        <v>7.6</v>
      </c>
      <c r="AM27" s="1">
        <v>1531.6</v>
      </c>
      <c r="AN27" s="1">
        <v>3.61</v>
      </c>
      <c r="AO27" s="1">
        <v>1.1399999999999999</v>
      </c>
      <c r="AP27" s="34" t="s">
        <v>125</v>
      </c>
      <c r="AQ27" s="34" t="s">
        <v>199</v>
      </c>
      <c r="AR27" s="1">
        <v>1.1399999999999999</v>
      </c>
      <c r="AS27" s="1">
        <v>431.8</v>
      </c>
      <c r="AT27" s="1">
        <v>14.8</v>
      </c>
      <c r="AU27" s="1">
        <v>3.6</v>
      </c>
      <c r="AV27" s="1">
        <v>5.0999999999999996</v>
      </c>
      <c r="AW27" s="1">
        <v>35.200000000000003</v>
      </c>
      <c r="AX27" s="1">
        <v>18.399999999999999</v>
      </c>
      <c r="AY27" s="1">
        <v>7.1</v>
      </c>
      <c r="AZ27" s="1">
        <v>0.9</v>
      </c>
      <c r="BA27" s="1">
        <v>6.2</v>
      </c>
      <c r="BB27" s="1">
        <v>6.9</v>
      </c>
      <c r="BC27" s="1">
        <v>508.6</v>
      </c>
      <c r="BD27" s="1">
        <v>18.600000000000001</v>
      </c>
      <c r="BE27" s="1">
        <v>2.88</v>
      </c>
      <c r="BF27" s="1">
        <v>49.9</v>
      </c>
      <c r="BG27" s="1">
        <v>3.27</v>
      </c>
      <c r="BH27" s="1">
        <v>138.19999999999999</v>
      </c>
      <c r="BI27" s="1">
        <v>57.4</v>
      </c>
      <c r="BJ27" s="34" t="s">
        <v>195</v>
      </c>
      <c r="BK27" s="1">
        <v>2.8</v>
      </c>
      <c r="BL27" s="1">
        <v>4.4000000000000004</v>
      </c>
      <c r="BM27" s="1">
        <v>31.5</v>
      </c>
      <c r="BN27" s="1">
        <v>14</v>
      </c>
      <c r="BO27" s="1">
        <v>1.2</v>
      </c>
      <c r="BP27" s="1">
        <v>0.2</v>
      </c>
      <c r="BQ27" s="1">
        <v>1</v>
      </c>
      <c r="BR27" s="1">
        <v>7.3</v>
      </c>
      <c r="BS27" s="1">
        <v>155.69999999999999</v>
      </c>
      <c r="BT27" s="1">
        <v>32.200000000000003</v>
      </c>
      <c r="BU27" s="1">
        <v>2.4300000000000002</v>
      </c>
      <c r="BV27" s="1">
        <v>51.5</v>
      </c>
      <c r="BW27" s="1">
        <v>2.65</v>
      </c>
      <c r="BX27" s="1">
        <v>134.80000000000001</v>
      </c>
      <c r="BY27" s="1">
        <v>40.1</v>
      </c>
      <c r="BZ27" s="34" t="s">
        <v>195</v>
      </c>
    </row>
    <row r="28" spans="1:78">
      <c r="A28" s="1" t="s">
        <v>97</v>
      </c>
      <c r="B28" s="1">
        <v>1</v>
      </c>
      <c r="C28" s="1">
        <v>7</v>
      </c>
      <c r="D28" s="1">
        <v>12.65</v>
      </c>
      <c r="E28" s="38">
        <v>3.5</v>
      </c>
      <c r="F28" s="38">
        <f>3.5*12.65/100</f>
        <v>0.44274999999999998</v>
      </c>
      <c r="G28" s="38">
        <v>2</v>
      </c>
      <c r="H28" s="38">
        <f>12.65*2/100</f>
        <v>0.253</v>
      </c>
      <c r="I28" s="38">
        <v>54.5</v>
      </c>
      <c r="J28" s="38">
        <f>54.5*12.65/100</f>
        <v>6.8942500000000004</v>
      </c>
      <c r="K28" s="38">
        <v>5.5</v>
      </c>
      <c r="L28" s="38">
        <f>5.5*12.65/100</f>
        <v>0.69574999999999998</v>
      </c>
      <c r="M28" s="38">
        <v>34.5</v>
      </c>
      <c r="N28" s="38">
        <f>12.65*34.5/100</f>
        <v>4.3642500000000002</v>
      </c>
      <c r="O28" s="1">
        <v>0</v>
      </c>
      <c r="P28" s="1">
        <v>29.5</v>
      </c>
      <c r="Q28" s="1">
        <v>70.5</v>
      </c>
      <c r="R28" s="1">
        <v>11.16</v>
      </c>
      <c r="S28" s="1">
        <v>2.7</v>
      </c>
      <c r="T28" s="1">
        <v>34.15</v>
      </c>
      <c r="U28" s="1">
        <v>81.5</v>
      </c>
      <c r="V28" s="1">
        <v>4.0179999999999998</v>
      </c>
      <c r="W28" s="1">
        <v>1.06</v>
      </c>
      <c r="X28" s="1">
        <v>0.78</v>
      </c>
      <c r="Y28" s="1">
        <v>1.5</v>
      </c>
      <c r="Z28" s="1">
        <v>0.6</v>
      </c>
      <c r="AA28" s="1">
        <v>1.64</v>
      </c>
      <c r="AB28" s="1">
        <v>10.27</v>
      </c>
      <c r="AC28" s="1">
        <v>6.27</v>
      </c>
      <c r="AD28" s="1">
        <v>9.85</v>
      </c>
      <c r="AE28" s="1">
        <v>1214.7</v>
      </c>
      <c r="AF28" s="1">
        <v>8.6999999999999993</v>
      </c>
      <c r="AG28" s="1">
        <v>1.35</v>
      </c>
      <c r="AH28" s="1">
        <v>8.32</v>
      </c>
      <c r="AI28" s="1">
        <v>4552</v>
      </c>
      <c r="AJ28" s="1">
        <v>0.98</v>
      </c>
      <c r="AK28" s="1">
        <v>301.10000000000002</v>
      </c>
      <c r="AL28" s="1">
        <v>7.1</v>
      </c>
      <c r="AM28" s="1">
        <v>1654.2</v>
      </c>
      <c r="AN28" s="1">
        <v>6.43</v>
      </c>
      <c r="AO28" s="1">
        <v>1.18</v>
      </c>
      <c r="AP28" s="34" t="s">
        <v>125</v>
      </c>
      <c r="AQ28" s="34" t="s">
        <v>199</v>
      </c>
      <c r="AR28" s="1">
        <v>0.81</v>
      </c>
      <c r="AS28" s="1">
        <v>297.89999999999998</v>
      </c>
      <c r="AT28" s="1">
        <v>15.2</v>
      </c>
      <c r="AU28" s="1">
        <v>4.2</v>
      </c>
      <c r="AV28" s="1">
        <v>4.7</v>
      </c>
      <c r="AW28" s="1">
        <v>36.9</v>
      </c>
      <c r="AX28" s="1">
        <v>18.7</v>
      </c>
      <c r="AY28" s="1">
        <v>7.2</v>
      </c>
      <c r="AZ28" s="1">
        <v>0.4</v>
      </c>
      <c r="BA28" s="1">
        <v>6.3</v>
      </c>
      <c r="BB28" s="1">
        <v>7.3</v>
      </c>
      <c r="BC28" s="1">
        <v>717.9</v>
      </c>
      <c r="BD28" s="1">
        <v>21.4</v>
      </c>
      <c r="BE28" s="1">
        <v>2.87</v>
      </c>
      <c r="BF28" s="1">
        <v>49</v>
      </c>
      <c r="BG28" s="1">
        <v>2.66</v>
      </c>
      <c r="BH28" s="1">
        <v>126.2</v>
      </c>
      <c r="BI28" s="1">
        <v>60.4</v>
      </c>
      <c r="BJ28" s="34" t="s">
        <v>195</v>
      </c>
      <c r="BK28" s="1">
        <v>2.2999999999999998</v>
      </c>
      <c r="BL28" s="1">
        <v>5.5</v>
      </c>
      <c r="BM28" s="1">
        <v>25.2</v>
      </c>
      <c r="BN28" s="1">
        <v>14.5</v>
      </c>
      <c r="BO28" s="1">
        <v>1.1000000000000001</v>
      </c>
      <c r="BP28" s="1">
        <v>0.2</v>
      </c>
      <c r="BQ28" s="1">
        <v>0.9</v>
      </c>
      <c r="BR28" s="1">
        <v>6.3</v>
      </c>
      <c r="BS28" s="1">
        <v>113.7</v>
      </c>
      <c r="BT28" s="1">
        <v>29.5</v>
      </c>
      <c r="BU28" s="1">
        <v>1.98</v>
      </c>
      <c r="BV28" s="1">
        <v>44.7</v>
      </c>
      <c r="BW28" s="1">
        <v>1.93</v>
      </c>
      <c r="BX28" s="1">
        <v>141.4</v>
      </c>
      <c r="BY28" s="1">
        <v>34.4</v>
      </c>
      <c r="BZ28" s="34" t="s">
        <v>195</v>
      </c>
    </row>
    <row r="29" spans="1:78">
      <c r="A29" s="1" t="s">
        <v>68</v>
      </c>
      <c r="B29" s="1">
        <v>2</v>
      </c>
      <c r="C29" s="1">
        <v>17</v>
      </c>
      <c r="D29" s="1">
        <v>11.55</v>
      </c>
      <c r="E29" s="35">
        <v>1.4</v>
      </c>
      <c r="F29" s="35">
        <f>11.55*1.4/100</f>
        <v>0.16170000000000001</v>
      </c>
      <c r="G29" s="35">
        <v>8.1999999999999993</v>
      </c>
      <c r="H29" s="35">
        <f>11.55*8.2/100</f>
        <v>0.94709999999999994</v>
      </c>
      <c r="I29" s="35">
        <v>53.8</v>
      </c>
      <c r="J29" s="35">
        <f>11.55*53.8/100</f>
        <v>6.2138999999999998</v>
      </c>
      <c r="K29" s="35">
        <v>5.3</v>
      </c>
      <c r="L29" s="35">
        <f>11.55*5.3/100</f>
        <v>0.61215000000000008</v>
      </c>
      <c r="M29" s="35">
        <v>31.3</v>
      </c>
      <c r="N29" s="35">
        <f>11.55*31.3/100</f>
        <v>3.6151500000000003</v>
      </c>
      <c r="O29" s="1">
        <v>50.5</v>
      </c>
      <c r="P29" s="1">
        <v>41.5</v>
      </c>
      <c r="Q29" s="1">
        <v>8</v>
      </c>
      <c r="R29" s="1">
        <v>8.4</v>
      </c>
      <c r="S29" s="1">
        <v>1.575</v>
      </c>
      <c r="T29" s="1">
        <v>18.2</v>
      </c>
      <c r="U29" s="1">
        <v>96.5</v>
      </c>
      <c r="V29" s="1">
        <v>8.34</v>
      </c>
      <c r="W29" s="35">
        <v>1.1200000000000001</v>
      </c>
      <c r="X29" s="1">
        <v>19.87</v>
      </c>
      <c r="Y29" s="1">
        <v>1.84</v>
      </c>
      <c r="Z29" s="1">
        <v>0.41</v>
      </c>
      <c r="AA29" s="1">
        <v>2.4300000000000002</v>
      </c>
      <c r="AB29" s="1">
        <v>7.4</v>
      </c>
      <c r="AC29" s="1">
        <v>3.04</v>
      </c>
      <c r="AD29" s="1">
        <v>47.42</v>
      </c>
      <c r="AE29" s="1">
        <v>717.4</v>
      </c>
      <c r="AF29" s="1">
        <v>4.41</v>
      </c>
      <c r="AG29" s="1">
        <v>5.22</v>
      </c>
      <c r="AH29" s="1">
        <v>57.6</v>
      </c>
      <c r="AI29" s="1">
        <v>10410</v>
      </c>
      <c r="AJ29" s="1"/>
      <c r="AK29" s="1">
        <v>397</v>
      </c>
      <c r="AL29" s="1">
        <v>4.5999999999999996</v>
      </c>
      <c r="AM29" s="1">
        <v>923.5</v>
      </c>
      <c r="AN29" s="1">
        <v>3.67</v>
      </c>
      <c r="AO29" s="1">
        <v>0.67300000000000004</v>
      </c>
      <c r="AP29" s="34" t="s">
        <v>125</v>
      </c>
      <c r="AQ29" s="34" t="s">
        <v>199</v>
      </c>
      <c r="AR29" s="34"/>
      <c r="AS29" s="1">
        <v>398</v>
      </c>
      <c r="AT29" s="1">
        <v>5.2</v>
      </c>
      <c r="AU29" s="1">
        <v>3.6</v>
      </c>
      <c r="AV29" s="1">
        <v>0</v>
      </c>
      <c r="AW29" s="1">
        <v>36.799999999999997</v>
      </c>
      <c r="AX29" s="1">
        <v>12.1</v>
      </c>
      <c r="AY29" s="1">
        <v>4.0999999999999996</v>
      </c>
      <c r="AZ29" s="1">
        <v>0.6</v>
      </c>
      <c r="BA29" s="1">
        <v>3.5</v>
      </c>
      <c r="BB29" s="1">
        <v>12</v>
      </c>
      <c r="BC29" s="1">
        <v>452.5</v>
      </c>
      <c r="BD29" s="1">
        <v>35.4</v>
      </c>
      <c r="BE29" s="1">
        <v>3.3</v>
      </c>
      <c r="BF29" s="1">
        <v>58.6</v>
      </c>
      <c r="BG29" s="1">
        <v>4.2699999999999996</v>
      </c>
      <c r="BH29" s="1">
        <v>149.80000000000001</v>
      </c>
      <c r="BI29" s="1">
        <v>56.8</v>
      </c>
      <c r="BJ29" s="1"/>
      <c r="BK29" s="1">
        <v>3.4</v>
      </c>
      <c r="BL29" s="1">
        <v>7</v>
      </c>
      <c r="BM29" s="1">
        <v>42.2</v>
      </c>
      <c r="BN29" s="1">
        <v>40.6</v>
      </c>
      <c r="BO29" s="1">
        <v>4</v>
      </c>
      <c r="BP29" s="1">
        <v>0.3</v>
      </c>
      <c r="BQ29" s="1">
        <v>3.7</v>
      </c>
      <c r="BR29" s="1">
        <v>8.6999999999999993</v>
      </c>
      <c r="BS29" s="1">
        <v>580.29999999999995</v>
      </c>
      <c r="BT29" s="1">
        <v>27.2</v>
      </c>
      <c r="BU29" s="1">
        <v>4.08</v>
      </c>
      <c r="BV29" s="1">
        <v>64.2</v>
      </c>
      <c r="BW29" s="1">
        <v>3.8</v>
      </c>
      <c r="BX29" s="1">
        <v>150</v>
      </c>
      <c r="BY29" s="1">
        <v>52.8</v>
      </c>
      <c r="BZ29" s="1"/>
    </row>
    <row r="30" spans="1:78">
      <c r="A30" s="1" t="s">
        <v>69</v>
      </c>
      <c r="B30" s="1">
        <v>2</v>
      </c>
      <c r="C30" s="1">
        <v>21</v>
      </c>
      <c r="D30" s="1">
        <v>9.6</v>
      </c>
      <c r="E30" s="36">
        <v>3.6</v>
      </c>
      <c r="F30" s="36">
        <f>3.6*9.6/100</f>
        <v>0.34560000000000002</v>
      </c>
      <c r="G30" s="36">
        <v>1.8</v>
      </c>
      <c r="H30" s="36">
        <f>1.8*9.6/100</f>
        <v>0.17280000000000001</v>
      </c>
      <c r="I30" s="36">
        <v>72.099999999999994</v>
      </c>
      <c r="J30" s="36">
        <f>72.1*9.6/100</f>
        <v>6.9215999999999998</v>
      </c>
      <c r="K30" s="36">
        <v>7.2</v>
      </c>
      <c r="L30" s="36">
        <f>7.2*9.6/100</f>
        <v>0.69120000000000004</v>
      </c>
      <c r="M30" s="36">
        <v>15.3</v>
      </c>
      <c r="N30" s="36">
        <f>15.3*9.6/100</f>
        <v>1.4687999999999999</v>
      </c>
      <c r="O30" s="1">
        <v>0</v>
      </c>
      <c r="P30" s="1">
        <v>28.5</v>
      </c>
      <c r="Q30" s="1">
        <v>73.5</v>
      </c>
      <c r="R30" s="1">
        <v>9.85</v>
      </c>
      <c r="S30" s="1">
        <v>2.7749999999999999</v>
      </c>
      <c r="T30" s="1">
        <v>26.64</v>
      </c>
      <c r="U30" s="1">
        <v>92.5</v>
      </c>
      <c r="V30" s="1">
        <v>7.91</v>
      </c>
      <c r="W30" s="36">
        <v>0.9</v>
      </c>
      <c r="X30" s="1">
        <v>6.2</v>
      </c>
      <c r="Y30" s="1">
        <v>2.87</v>
      </c>
      <c r="Z30" s="1">
        <v>0.28000000000000003</v>
      </c>
      <c r="AA30" s="1">
        <v>3.5</v>
      </c>
      <c r="AB30" s="1">
        <v>13.53</v>
      </c>
      <c r="AC30" s="1">
        <v>3.87</v>
      </c>
      <c r="AD30" s="1">
        <v>8.1999999999999993</v>
      </c>
      <c r="AE30" s="1">
        <v>1138.7</v>
      </c>
      <c r="AF30" s="1">
        <v>6.92</v>
      </c>
      <c r="AG30" s="1">
        <v>5.74</v>
      </c>
      <c r="AH30" s="1">
        <v>34.1</v>
      </c>
      <c r="AI30" s="1">
        <v>9060</v>
      </c>
      <c r="AJ30" s="1"/>
      <c r="AK30" s="1">
        <v>331</v>
      </c>
      <c r="AL30" s="1">
        <v>7.5</v>
      </c>
      <c r="AM30" s="1">
        <v>1150.4000000000001</v>
      </c>
      <c r="AN30" s="1">
        <v>6.32</v>
      </c>
      <c r="AO30" s="1">
        <v>7.17</v>
      </c>
      <c r="AP30" s="1" t="s">
        <v>125</v>
      </c>
      <c r="AQ30" s="1" t="s">
        <v>199</v>
      </c>
      <c r="AR30" s="1"/>
      <c r="AS30" s="1">
        <v>399</v>
      </c>
      <c r="AT30" s="1">
        <v>6.9</v>
      </c>
      <c r="AU30" s="1">
        <v>4</v>
      </c>
      <c r="AV30" s="1">
        <v>0</v>
      </c>
      <c r="AW30" s="1">
        <v>39.200000000000003</v>
      </c>
      <c r="AX30" s="1">
        <v>19.3</v>
      </c>
      <c r="AY30" s="1">
        <v>5</v>
      </c>
      <c r="AZ30" s="1">
        <v>0.5</v>
      </c>
      <c r="BA30" s="1">
        <v>4.5</v>
      </c>
      <c r="BB30" s="1">
        <v>0</v>
      </c>
      <c r="BC30" s="1">
        <v>601.70000000000005</v>
      </c>
      <c r="BD30" s="1">
        <v>0</v>
      </c>
      <c r="BE30" s="1">
        <v>3.86</v>
      </c>
      <c r="BF30" s="1">
        <v>65.900000000000006</v>
      </c>
      <c r="BG30" s="1">
        <v>3.83</v>
      </c>
      <c r="BH30" s="1">
        <v>147.1</v>
      </c>
      <c r="BI30" s="1">
        <v>63.4</v>
      </c>
      <c r="BJ30" s="1"/>
      <c r="BK30" s="1">
        <v>3</v>
      </c>
      <c r="BL30" s="1">
        <v>3.3</v>
      </c>
      <c r="BM30" s="1">
        <v>36.299999999999997</v>
      </c>
      <c r="BN30" s="1">
        <v>16.7</v>
      </c>
      <c r="BO30" s="1">
        <v>5</v>
      </c>
      <c r="BP30" s="1">
        <v>0.3</v>
      </c>
      <c r="BQ30" s="1">
        <v>4.7</v>
      </c>
      <c r="BR30" s="1">
        <v>7.2</v>
      </c>
      <c r="BS30" s="1">
        <v>206.5</v>
      </c>
      <c r="BT30" s="1">
        <v>22</v>
      </c>
      <c r="BU30" s="1">
        <v>2.88</v>
      </c>
      <c r="BV30" s="1">
        <v>59.4</v>
      </c>
      <c r="BW30" s="1">
        <v>2.5099999999999998</v>
      </c>
      <c r="BX30" s="1">
        <v>147.1</v>
      </c>
      <c r="BY30" s="1">
        <v>46</v>
      </c>
      <c r="BZ30" s="1"/>
    </row>
    <row r="31" spans="1:78">
      <c r="A31" s="1" t="s">
        <v>70</v>
      </c>
      <c r="B31" s="1">
        <v>2</v>
      </c>
      <c r="C31" s="1">
        <v>16</v>
      </c>
      <c r="D31" s="1">
        <v>11</v>
      </c>
      <c r="E31" s="35">
        <v>0.9</v>
      </c>
      <c r="F31" s="35">
        <f>11*0.9/100</f>
        <v>9.9000000000000005E-2</v>
      </c>
      <c r="G31" s="35">
        <v>4.3</v>
      </c>
      <c r="H31" s="35">
        <f>4.3*11/100</f>
        <v>0.47299999999999998</v>
      </c>
      <c r="I31" s="35">
        <v>63.8</v>
      </c>
      <c r="J31" s="35">
        <f>11*63.8/100</f>
        <v>7.0179999999999998</v>
      </c>
      <c r="K31" s="35">
        <v>6.7</v>
      </c>
      <c r="L31" s="35">
        <f>6.7*11/100</f>
        <v>0.73699999999999999</v>
      </c>
      <c r="M31" s="35">
        <v>24.3</v>
      </c>
      <c r="N31" s="35">
        <f>24.3*11/100</f>
        <v>2.673</v>
      </c>
      <c r="O31" s="1">
        <v>0.5</v>
      </c>
      <c r="P31" s="1">
        <v>32</v>
      </c>
      <c r="Q31" s="1">
        <v>67.5</v>
      </c>
      <c r="R31" s="1">
        <v>10.119999999999999</v>
      </c>
      <c r="S31" s="1">
        <v>2.67</v>
      </c>
      <c r="T31" s="1">
        <v>29.37</v>
      </c>
      <c r="U31" s="1">
        <v>94</v>
      </c>
      <c r="V31" s="1">
        <v>7.61</v>
      </c>
      <c r="W31" s="35">
        <v>0.99</v>
      </c>
      <c r="X31" s="1">
        <v>60.75</v>
      </c>
      <c r="Y31" s="1">
        <v>2.5299999999999998</v>
      </c>
      <c r="Z31" s="1">
        <v>0.27</v>
      </c>
      <c r="AA31" s="1">
        <v>3.65</v>
      </c>
      <c r="AB31" s="1">
        <v>8.1</v>
      </c>
      <c r="AC31" s="1">
        <v>2.2200000000000002</v>
      </c>
      <c r="AD31" s="1">
        <v>48.75</v>
      </c>
      <c r="AE31" s="1">
        <v>1104.5</v>
      </c>
      <c r="AF31" s="1">
        <v>3.19</v>
      </c>
      <c r="AG31" s="1">
        <v>0.79300000000000004</v>
      </c>
      <c r="AH31" s="1">
        <v>59.5</v>
      </c>
      <c r="AI31" s="1">
        <v>4514</v>
      </c>
      <c r="AJ31" s="1"/>
      <c r="AK31" s="1">
        <v>197</v>
      </c>
      <c r="AL31" s="1">
        <v>5</v>
      </c>
      <c r="AM31" s="1">
        <v>1045.3</v>
      </c>
      <c r="AN31" s="1">
        <v>1.72</v>
      </c>
      <c r="AO31" s="1">
        <v>1.01</v>
      </c>
      <c r="AP31" s="1" t="s">
        <v>125</v>
      </c>
      <c r="AQ31" s="1" t="s">
        <v>199</v>
      </c>
      <c r="AR31" s="1"/>
      <c r="AS31" s="1">
        <v>298</v>
      </c>
      <c r="AT31" s="1">
        <v>7.6</v>
      </c>
      <c r="AU31" s="1">
        <v>3.6</v>
      </c>
      <c r="AV31" s="1">
        <v>0.4</v>
      </c>
      <c r="AW31" s="1">
        <v>42.7</v>
      </c>
      <c r="AX31" s="1">
        <v>13.6</v>
      </c>
      <c r="AY31" s="1">
        <v>9.1999999999999993</v>
      </c>
      <c r="AZ31" s="1">
        <v>1.3</v>
      </c>
      <c r="BA31" s="1">
        <v>7.9</v>
      </c>
      <c r="BB31" s="1">
        <v>5.9</v>
      </c>
      <c r="BC31" s="1">
        <v>468.6</v>
      </c>
      <c r="BD31" s="1">
        <v>34.799999999999997</v>
      </c>
      <c r="BE31" s="1">
        <v>3.27</v>
      </c>
      <c r="BF31" s="1">
        <v>62</v>
      </c>
      <c r="BG31" s="1">
        <v>4.0999999999999996</v>
      </c>
      <c r="BH31" s="1">
        <v>148.30000000000001</v>
      </c>
      <c r="BI31" s="1">
        <v>68.900000000000006</v>
      </c>
      <c r="BJ31" s="1"/>
      <c r="BK31" s="1">
        <v>2.6</v>
      </c>
      <c r="BL31" s="1">
        <v>1.2</v>
      </c>
      <c r="BM31" s="1">
        <v>28.4</v>
      </c>
      <c r="BN31" s="1">
        <v>27.6</v>
      </c>
      <c r="BO31" s="1">
        <v>4.5999999999999996</v>
      </c>
      <c r="BP31" s="1">
        <v>0.6</v>
      </c>
      <c r="BQ31" s="1">
        <v>4</v>
      </c>
      <c r="BR31" s="1">
        <v>1.6</v>
      </c>
      <c r="BS31" s="1">
        <v>267.7</v>
      </c>
      <c r="BT31" s="1">
        <v>18</v>
      </c>
      <c r="BU31" s="1">
        <v>2.44</v>
      </c>
      <c r="BV31" s="1">
        <v>43.3</v>
      </c>
      <c r="BW31" s="1">
        <v>2.04</v>
      </c>
      <c r="BX31" s="1">
        <v>151.19999999999999</v>
      </c>
      <c r="BY31" s="1">
        <v>38.5</v>
      </c>
      <c r="BZ31" s="1"/>
    </row>
    <row r="32" spans="1:78">
      <c r="A32" s="1" t="s">
        <v>71</v>
      </c>
      <c r="B32" s="1">
        <v>2</v>
      </c>
      <c r="C32" s="1">
        <v>17</v>
      </c>
      <c r="D32" s="1">
        <v>8.75</v>
      </c>
      <c r="E32" s="35">
        <v>1.5</v>
      </c>
      <c r="F32" s="35">
        <f>E32*8.75/100</f>
        <v>0.13125000000000001</v>
      </c>
      <c r="G32" s="35">
        <v>3.5</v>
      </c>
      <c r="H32" s="35">
        <f>G32*8.75/100</f>
        <v>0.30625000000000002</v>
      </c>
      <c r="I32" s="35">
        <v>58.9</v>
      </c>
      <c r="J32" s="35">
        <f>I32*8.75/100</f>
        <v>5.1537499999999996</v>
      </c>
      <c r="K32" s="35">
        <v>6.4</v>
      </c>
      <c r="L32" s="35">
        <f>6.4*8.75/100</f>
        <v>0.56000000000000005</v>
      </c>
      <c r="M32" s="35">
        <v>29.7</v>
      </c>
      <c r="N32" s="35">
        <f>29.7*8.75/100</f>
        <v>2.5987499999999999</v>
      </c>
      <c r="O32" s="1">
        <v>0</v>
      </c>
      <c r="P32" s="1">
        <v>12.5</v>
      </c>
      <c r="Q32" s="1">
        <v>87.5</v>
      </c>
      <c r="R32" s="1">
        <v>11.61</v>
      </c>
      <c r="S32" s="1">
        <v>2.875</v>
      </c>
      <c r="T32" s="1">
        <f>2.875*8.75</f>
        <v>25.15625</v>
      </c>
      <c r="U32" s="1">
        <v>70</v>
      </c>
      <c r="V32" s="1">
        <v>4.8899999999999997</v>
      </c>
      <c r="W32" s="35">
        <v>1.03</v>
      </c>
      <c r="X32" s="1">
        <v>1.5</v>
      </c>
      <c r="Y32" s="1">
        <v>0.84</v>
      </c>
      <c r="Z32" s="1">
        <v>1</v>
      </c>
      <c r="AA32" s="1">
        <v>1</v>
      </c>
      <c r="AB32" s="1">
        <v>4.47</v>
      </c>
      <c r="AC32" s="1">
        <v>4.43</v>
      </c>
      <c r="AD32" s="1">
        <v>44.3</v>
      </c>
      <c r="AE32" s="1">
        <v>1182.9000000000001</v>
      </c>
      <c r="AF32" s="1">
        <v>3.33</v>
      </c>
      <c r="AG32" s="1">
        <v>0.63</v>
      </c>
      <c r="AH32" s="1">
        <v>60.8</v>
      </c>
      <c r="AI32" s="1">
        <v>794.2</v>
      </c>
      <c r="AJ32" s="1"/>
      <c r="AK32" s="1">
        <v>299</v>
      </c>
      <c r="AL32" s="1">
        <v>7.3</v>
      </c>
      <c r="AM32" s="1">
        <v>1010.1</v>
      </c>
      <c r="AN32" s="1">
        <v>1.68</v>
      </c>
      <c r="AO32" s="1">
        <v>0.63</v>
      </c>
      <c r="AP32" s="1" t="s">
        <v>125</v>
      </c>
      <c r="AQ32" s="1" t="s">
        <v>199</v>
      </c>
      <c r="AR32" s="1"/>
      <c r="AS32" s="1">
        <v>297</v>
      </c>
      <c r="AT32" s="1">
        <v>7.3</v>
      </c>
      <c r="AU32" s="1">
        <v>4.5</v>
      </c>
      <c r="AV32" s="1">
        <v>11.8</v>
      </c>
      <c r="AW32" s="1">
        <v>39.5</v>
      </c>
      <c r="AX32" s="1">
        <v>30.5</v>
      </c>
      <c r="AY32" s="1">
        <v>5.0999999999999996</v>
      </c>
      <c r="AZ32" s="1">
        <v>0.7</v>
      </c>
      <c r="BA32" s="1">
        <v>4.4000000000000004</v>
      </c>
      <c r="BB32" s="1">
        <v>7.3</v>
      </c>
      <c r="BC32" s="1">
        <v>495.5</v>
      </c>
      <c r="BD32" s="1">
        <v>17.7</v>
      </c>
      <c r="BE32" s="1">
        <v>3.38</v>
      </c>
      <c r="BF32" s="1">
        <v>48.7</v>
      </c>
      <c r="BG32" s="1">
        <v>3.9</v>
      </c>
      <c r="BH32" s="1">
        <v>145.6</v>
      </c>
      <c r="BI32" s="1">
        <v>60.2</v>
      </c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</row>
    <row r="33" spans="1:78">
      <c r="A33" s="1" t="s">
        <v>72</v>
      </c>
      <c r="B33" s="1">
        <v>2</v>
      </c>
      <c r="C33" s="1">
        <v>17</v>
      </c>
      <c r="D33" s="1">
        <v>10.5</v>
      </c>
      <c r="E33" s="35">
        <v>2.7</v>
      </c>
      <c r="F33" s="35">
        <f>E33*10.5/100</f>
        <v>0.28350000000000003</v>
      </c>
      <c r="G33" s="35">
        <v>3.6</v>
      </c>
      <c r="H33" s="35">
        <f>3.6*10.5/100</f>
        <v>0.37800000000000006</v>
      </c>
      <c r="I33" s="35">
        <v>63.7</v>
      </c>
      <c r="J33" s="35">
        <f>63.7*10.5/100</f>
        <v>6.6885000000000003</v>
      </c>
      <c r="K33" s="35">
        <v>10.3</v>
      </c>
      <c r="L33" s="35">
        <f>10.3*10.5/100</f>
        <v>1.0815000000000001</v>
      </c>
      <c r="M33" s="35">
        <v>19.7</v>
      </c>
      <c r="N33" s="35">
        <f>19.7*10.5/100</f>
        <v>2.0684999999999998</v>
      </c>
      <c r="O33" s="1">
        <v>0</v>
      </c>
      <c r="P33" s="1">
        <f>14*100/200</f>
        <v>7</v>
      </c>
      <c r="Q33" s="1">
        <f>186*100/200</f>
        <v>93</v>
      </c>
      <c r="R33" s="1">
        <v>11.57</v>
      </c>
      <c r="S33" s="1">
        <v>2.93</v>
      </c>
      <c r="T33" s="1">
        <f>2.93*10.5</f>
        <v>30.765000000000001</v>
      </c>
      <c r="U33" s="1">
        <v>64</v>
      </c>
      <c r="V33" s="1">
        <v>2.91</v>
      </c>
      <c r="W33" s="35">
        <v>1.06</v>
      </c>
      <c r="X33" s="1">
        <v>4.21</v>
      </c>
      <c r="Y33" s="1">
        <v>3.78</v>
      </c>
      <c r="Z33" s="1">
        <v>0.17</v>
      </c>
      <c r="AA33" s="1">
        <v>5.8</v>
      </c>
      <c r="AB33" s="1">
        <v>0.54</v>
      </c>
      <c r="AC33" s="1">
        <v>1.65</v>
      </c>
      <c r="AD33" s="1">
        <v>3.51</v>
      </c>
      <c r="AE33" s="1">
        <v>1589.8</v>
      </c>
      <c r="AF33" s="1">
        <v>3.66</v>
      </c>
      <c r="AG33" s="1">
        <v>3.33</v>
      </c>
      <c r="AH33" s="1">
        <v>57.7</v>
      </c>
      <c r="AI33" s="1">
        <v>1975.8</v>
      </c>
      <c r="AJ33" s="1"/>
      <c r="AK33" s="1">
        <v>301</v>
      </c>
      <c r="AL33" s="1">
        <v>7.2</v>
      </c>
      <c r="AM33" s="1">
        <v>1089.8</v>
      </c>
      <c r="AN33" s="1">
        <v>4.3600000000000003</v>
      </c>
      <c r="AO33" s="1">
        <v>11.53</v>
      </c>
      <c r="AP33" s="1" t="s">
        <v>125</v>
      </c>
      <c r="AQ33" s="1" t="s">
        <v>199</v>
      </c>
      <c r="AR33" s="1"/>
      <c r="AS33" s="1">
        <v>401</v>
      </c>
      <c r="AT33" s="1">
        <v>7.8</v>
      </c>
      <c r="AU33" s="1">
        <v>3.7</v>
      </c>
      <c r="AV33" s="1">
        <v>3.2</v>
      </c>
      <c r="AW33" s="1"/>
      <c r="AX33" s="1">
        <v>37.9</v>
      </c>
      <c r="AY33" s="1">
        <v>3.6</v>
      </c>
      <c r="AZ33" s="1">
        <v>0.3</v>
      </c>
      <c r="BA33" s="1">
        <v>3.3</v>
      </c>
      <c r="BB33" s="1">
        <v>1.4</v>
      </c>
      <c r="BC33" s="1">
        <v>537</v>
      </c>
      <c r="BD33" s="1">
        <v>13.5</v>
      </c>
      <c r="BE33" s="1">
        <v>3.69</v>
      </c>
      <c r="BF33" s="1"/>
      <c r="BG33" s="1"/>
      <c r="BH33" s="1">
        <v>143.5</v>
      </c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</row>
    <row r="34" spans="1:78">
      <c r="A34" s="1" t="s">
        <v>73</v>
      </c>
      <c r="B34" s="1">
        <v>2</v>
      </c>
      <c r="C34" s="1">
        <v>14</v>
      </c>
      <c r="D34" s="1">
        <v>20.399999999999999</v>
      </c>
      <c r="E34" s="35">
        <v>0.43</v>
      </c>
      <c r="F34" s="35">
        <f>0.43*20.4/100</f>
        <v>8.7719999999999979E-2</v>
      </c>
      <c r="G34" s="35">
        <v>0.87</v>
      </c>
      <c r="H34" s="35">
        <f>0.87*20.4/100</f>
        <v>0.17747999999999997</v>
      </c>
      <c r="I34" s="35">
        <v>52.6</v>
      </c>
      <c r="J34" s="35">
        <f>52.6*20.4/100</f>
        <v>10.730399999999999</v>
      </c>
      <c r="K34" s="35">
        <v>6.5</v>
      </c>
      <c r="L34" s="35">
        <f>6.5*20.4/100</f>
        <v>1.3259999999999998</v>
      </c>
      <c r="M34" s="35">
        <v>39.6</v>
      </c>
      <c r="N34" s="35">
        <f>39.6*20.4/100</f>
        <v>8.0783999999999985</v>
      </c>
      <c r="O34" s="1">
        <v>0</v>
      </c>
      <c r="P34" s="1">
        <f>19*100/200</f>
        <v>9.5</v>
      </c>
      <c r="Q34" s="1">
        <f>18100/200</f>
        <v>90.5</v>
      </c>
      <c r="R34" s="1">
        <v>11.35</v>
      </c>
      <c r="S34" s="1">
        <v>2.9049999999999998</v>
      </c>
      <c r="T34" s="1">
        <f>2.905*20.4</f>
        <v>59.261999999999993</v>
      </c>
      <c r="U34" s="1">
        <v>55</v>
      </c>
      <c r="V34" s="1">
        <v>2.4500000000000002</v>
      </c>
      <c r="W34" s="35">
        <v>0.95</v>
      </c>
      <c r="X34" s="1">
        <v>0</v>
      </c>
      <c r="Y34" s="1">
        <v>1</v>
      </c>
      <c r="Z34" s="1">
        <v>0.81</v>
      </c>
      <c r="AA34" s="1">
        <v>1.23</v>
      </c>
      <c r="AB34" s="1">
        <v>6</v>
      </c>
      <c r="AC34" s="1">
        <v>4.9000000000000004</v>
      </c>
      <c r="AD34" s="1">
        <v>0</v>
      </c>
      <c r="AE34" s="1">
        <v>1036.9000000000001</v>
      </c>
      <c r="AF34" s="1">
        <v>6</v>
      </c>
      <c r="AG34" s="1">
        <v>4.5999999999999996</v>
      </c>
      <c r="AH34" s="1">
        <v>55.9</v>
      </c>
      <c r="AI34" s="1">
        <v>6831</v>
      </c>
      <c r="AJ34" s="1"/>
      <c r="AK34" s="1">
        <v>391</v>
      </c>
      <c r="AL34" s="1">
        <v>5.7</v>
      </c>
      <c r="AM34" s="1">
        <v>1294</v>
      </c>
      <c r="AN34" s="1">
        <v>6.93</v>
      </c>
      <c r="AO34" s="1">
        <v>6.96</v>
      </c>
      <c r="AP34" s="1" t="s">
        <v>125</v>
      </c>
      <c r="AQ34" s="1" t="s">
        <v>199</v>
      </c>
      <c r="AR34" s="1"/>
      <c r="AS34" s="1">
        <v>421.3</v>
      </c>
      <c r="AT34" s="1">
        <v>13.4</v>
      </c>
      <c r="AU34" s="1">
        <v>3.4</v>
      </c>
      <c r="AV34" s="1">
        <v>3.1</v>
      </c>
      <c r="AW34" s="1">
        <v>38</v>
      </c>
      <c r="AX34" s="1">
        <v>17.600000000000001</v>
      </c>
      <c r="AY34" s="1">
        <v>6.8</v>
      </c>
      <c r="AZ34" s="1">
        <v>1.9</v>
      </c>
      <c r="BA34" s="1">
        <v>4.9000000000000004</v>
      </c>
      <c r="BB34" s="1">
        <v>4.3</v>
      </c>
      <c r="BC34" s="1">
        <v>391.6</v>
      </c>
      <c r="BD34" s="1">
        <v>49.6</v>
      </c>
      <c r="BE34" s="1">
        <v>3.21</v>
      </c>
      <c r="BF34" s="1">
        <v>66</v>
      </c>
      <c r="BG34" s="1">
        <v>5.22</v>
      </c>
      <c r="BH34" s="1">
        <v>148.1</v>
      </c>
      <c r="BI34" s="1">
        <v>57.6</v>
      </c>
      <c r="BJ34" s="1"/>
      <c r="BK34" s="1">
        <v>3</v>
      </c>
      <c r="BL34" s="1">
        <v>6</v>
      </c>
      <c r="BM34" s="1">
        <v>35.200000000000003</v>
      </c>
      <c r="BN34" s="1">
        <v>25.5</v>
      </c>
      <c r="BO34" s="1">
        <v>2.1</v>
      </c>
      <c r="BP34" s="1">
        <v>0.2</v>
      </c>
      <c r="BQ34" s="1">
        <v>1.9</v>
      </c>
      <c r="BR34" s="1">
        <v>6.8</v>
      </c>
      <c r="BS34" s="1">
        <v>207.2</v>
      </c>
      <c r="BT34" s="1">
        <v>29.9</v>
      </c>
      <c r="BU34" s="1">
        <v>3.39</v>
      </c>
      <c r="BV34" s="1">
        <v>64.5</v>
      </c>
      <c r="BW34" s="1">
        <v>3.6</v>
      </c>
      <c r="BX34" s="1">
        <v>146.1</v>
      </c>
      <c r="BY34" s="1">
        <v>46.7</v>
      </c>
      <c r="BZ34" s="1"/>
    </row>
    <row r="35" spans="1:78">
      <c r="A35" s="1" t="s">
        <v>74</v>
      </c>
      <c r="B35" s="1">
        <v>2</v>
      </c>
      <c r="C35" s="1">
        <v>9</v>
      </c>
      <c r="D35" s="1">
        <v>10.55</v>
      </c>
      <c r="E35" s="35">
        <v>5.0999999999999996</v>
      </c>
      <c r="F35" s="35">
        <f>5.1*10.55/100</f>
        <v>0.53805000000000003</v>
      </c>
      <c r="G35" s="35">
        <v>0.9</v>
      </c>
      <c r="H35" s="35">
        <f>0.9*10.55/100</f>
        <v>9.4950000000000007E-2</v>
      </c>
      <c r="I35" s="35">
        <v>53.7</v>
      </c>
      <c r="J35" s="35">
        <f>53.7*10.55/100</f>
        <v>5.665350000000001</v>
      </c>
      <c r="K35" s="35">
        <v>7.9</v>
      </c>
      <c r="L35" s="35">
        <f>7.6*10.55/100</f>
        <v>0.80180000000000007</v>
      </c>
      <c r="M35" s="35">
        <v>32.4</v>
      </c>
      <c r="N35" s="35">
        <f>32*10.55/100</f>
        <v>3.3760000000000003</v>
      </c>
      <c r="O35" s="1">
        <f>3*100/200</f>
        <v>1.5</v>
      </c>
      <c r="P35" s="1">
        <f>4600/200</f>
        <v>23</v>
      </c>
      <c r="Q35" s="1">
        <f>15100/200</f>
        <v>75.5</v>
      </c>
      <c r="R35" s="1">
        <v>9.25</v>
      </c>
      <c r="S35" s="1">
        <v>2.74</v>
      </c>
      <c r="T35" s="1">
        <f>2.74*10.55</f>
        <v>28.907000000000004</v>
      </c>
      <c r="U35" s="1">
        <v>73.5</v>
      </c>
      <c r="V35" s="1">
        <v>3.3</v>
      </c>
      <c r="W35" s="35">
        <v>1.0900000000000001</v>
      </c>
      <c r="X35" s="1">
        <v>0</v>
      </c>
      <c r="Y35" s="1">
        <v>1.98</v>
      </c>
      <c r="Z35" s="1">
        <v>0.38</v>
      </c>
      <c r="AA35" s="1">
        <v>2.62</v>
      </c>
      <c r="AB35" s="1">
        <v>8.2100000000000009</v>
      </c>
      <c r="AC35" s="1">
        <v>3.14</v>
      </c>
      <c r="AD35" s="1">
        <v>0</v>
      </c>
      <c r="AE35" s="1">
        <v>1026.5</v>
      </c>
      <c r="AF35" s="1">
        <v>2.2000000000000002</v>
      </c>
      <c r="AG35" s="1">
        <v>0.84</v>
      </c>
      <c r="AH35" s="1">
        <v>22.8</v>
      </c>
      <c r="AI35" s="1">
        <v>2802.6</v>
      </c>
      <c r="AJ35" s="1"/>
      <c r="AK35" s="1">
        <v>361.9</v>
      </c>
      <c r="AL35" s="1">
        <v>7.8</v>
      </c>
      <c r="AM35" s="1">
        <v>988.3</v>
      </c>
      <c r="AN35" s="1">
        <v>1.75</v>
      </c>
      <c r="AO35" s="1">
        <v>2.44</v>
      </c>
      <c r="AP35" s="1" t="s">
        <v>125</v>
      </c>
      <c r="AQ35" s="1" t="s">
        <v>199</v>
      </c>
      <c r="AR35" s="1"/>
      <c r="AS35" s="1">
        <v>453.7</v>
      </c>
      <c r="AT35" s="1">
        <v>8.1</v>
      </c>
      <c r="AU35" s="1"/>
      <c r="AV35" s="1"/>
      <c r="AW35" s="1"/>
      <c r="AX35" s="1"/>
      <c r="AY35" s="1">
        <v>2.5</v>
      </c>
      <c r="AZ35" s="1">
        <v>0.3</v>
      </c>
      <c r="BA35" s="1">
        <v>2.2000000000000002</v>
      </c>
      <c r="BB35" s="1">
        <v>2.2999999999999998</v>
      </c>
      <c r="BC35" s="1">
        <v>54.5</v>
      </c>
      <c r="BD35" s="1">
        <v>12</v>
      </c>
      <c r="BE35" s="1">
        <v>3.46</v>
      </c>
      <c r="BF35" s="1"/>
      <c r="BG35" s="1"/>
      <c r="BH35" s="1">
        <v>145.6</v>
      </c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</row>
    <row r="36" spans="1:78">
      <c r="A36" s="1" t="s">
        <v>75</v>
      </c>
      <c r="B36" s="1">
        <v>2</v>
      </c>
      <c r="C36" s="1">
        <v>19</v>
      </c>
      <c r="D36" s="1">
        <v>12.45</v>
      </c>
      <c r="E36" s="35">
        <v>0.4</v>
      </c>
      <c r="F36" s="35">
        <f>0.4*12.45/100</f>
        <v>4.9800000000000004E-2</v>
      </c>
      <c r="G36" s="35">
        <v>5.4</v>
      </c>
      <c r="H36" s="35">
        <f>5.4*12.45/100</f>
        <v>0.67230000000000001</v>
      </c>
      <c r="I36" s="35">
        <v>62</v>
      </c>
      <c r="J36" s="35">
        <f>62*12.45/100</f>
        <v>7.7189999999999994</v>
      </c>
      <c r="K36" s="35">
        <v>5.4</v>
      </c>
      <c r="L36" s="35">
        <f>5.4*12.45/100</f>
        <v>0.67230000000000001</v>
      </c>
      <c r="M36" s="35">
        <v>26.8</v>
      </c>
      <c r="N36" s="35">
        <f>26.8*12.45/100</f>
        <v>3.3365999999999998</v>
      </c>
      <c r="O36" s="1">
        <f>2*100/200</f>
        <v>1</v>
      </c>
      <c r="P36" s="1">
        <f>8000/200</f>
        <v>40</v>
      </c>
      <c r="Q36" s="1">
        <f>11800/200</f>
        <v>59</v>
      </c>
      <c r="R36" s="1">
        <v>9.8800000000000008</v>
      </c>
      <c r="S36" s="1">
        <v>2.58</v>
      </c>
      <c r="T36" s="1">
        <f>2.58*12.45</f>
        <v>32.121000000000002</v>
      </c>
      <c r="U36" s="1">
        <v>72</v>
      </c>
      <c r="V36" s="1">
        <v>3.4</v>
      </c>
      <c r="W36" s="35">
        <v>0.98</v>
      </c>
      <c r="X36" s="1">
        <v>2.36</v>
      </c>
      <c r="Y36" s="1">
        <v>2.4500000000000002</v>
      </c>
      <c r="Z36" s="1">
        <v>0.33</v>
      </c>
      <c r="AA36" s="1">
        <v>3</v>
      </c>
      <c r="AB36" s="1">
        <v>11.61</v>
      </c>
      <c r="AC36" s="1">
        <v>3.83</v>
      </c>
      <c r="AD36" s="1">
        <v>17.7</v>
      </c>
      <c r="AE36" s="1">
        <v>92</v>
      </c>
      <c r="AF36" s="1">
        <v>8.11</v>
      </c>
      <c r="AG36" s="1">
        <v>4.1900000000000004</v>
      </c>
      <c r="AH36" s="1">
        <v>65.8</v>
      </c>
      <c r="AI36" s="1">
        <v>10280</v>
      </c>
      <c r="AJ36" s="1"/>
      <c r="AK36" s="1">
        <v>394</v>
      </c>
      <c r="AL36" s="1">
        <v>7</v>
      </c>
      <c r="AM36" s="1">
        <v>102.1</v>
      </c>
      <c r="AN36" s="1">
        <v>8.9600000000000009</v>
      </c>
      <c r="AO36" s="1">
        <v>8</v>
      </c>
      <c r="AP36" s="1" t="s">
        <v>125</v>
      </c>
      <c r="AQ36" s="1" t="s">
        <v>199</v>
      </c>
      <c r="AR36" s="1"/>
      <c r="AS36" s="1">
        <v>535.29999999999995</v>
      </c>
      <c r="AT36" s="1">
        <v>20.8</v>
      </c>
      <c r="AU36" s="1">
        <v>4.2</v>
      </c>
      <c r="AV36" s="1">
        <v>4.5999999999999996</v>
      </c>
      <c r="AW36" s="1">
        <v>41.1</v>
      </c>
      <c r="AX36" s="1">
        <v>21.6</v>
      </c>
      <c r="AY36" s="1">
        <v>4.2</v>
      </c>
      <c r="AZ36" s="1">
        <v>0.8</v>
      </c>
      <c r="BA36" s="1">
        <v>3.4</v>
      </c>
      <c r="BB36" s="1">
        <v>4</v>
      </c>
      <c r="BC36" s="1">
        <v>593.70000000000005</v>
      </c>
      <c r="BD36" s="1">
        <v>45.5</v>
      </c>
      <c r="BE36" s="1">
        <v>2.95</v>
      </c>
      <c r="BF36" s="1">
        <v>62.7</v>
      </c>
      <c r="BG36" s="1">
        <v>3.44</v>
      </c>
      <c r="BH36" s="1">
        <v>148.80000000000001</v>
      </c>
      <c r="BI36" s="1">
        <v>41.1</v>
      </c>
      <c r="BJ36" s="1"/>
      <c r="BK36" s="1">
        <v>2.6</v>
      </c>
      <c r="BL36" s="1">
        <v>13.4</v>
      </c>
      <c r="BM36" s="1">
        <v>40.6</v>
      </c>
      <c r="BN36" s="1">
        <v>45.8</v>
      </c>
      <c r="BO36" s="1">
        <v>3.2</v>
      </c>
      <c r="BP36" s="1">
        <v>0.4</v>
      </c>
      <c r="BQ36" s="1">
        <v>2.8</v>
      </c>
      <c r="BR36" s="1">
        <v>7.7</v>
      </c>
      <c r="BS36" s="1">
        <v>348.6</v>
      </c>
      <c r="BT36" s="1">
        <v>30.8</v>
      </c>
      <c r="BU36" s="1">
        <v>3.44</v>
      </c>
      <c r="BV36" s="1">
        <v>62</v>
      </c>
      <c r="BW36" s="1">
        <v>2.6</v>
      </c>
      <c r="BX36" s="1">
        <v>145.9</v>
      </c>
      <c r="BY36" s="1">
        <v>55.6</v>
      </c>
      <c r="BZ36" s="1"/>
    </row>
    <row r="37" spans="1:78">
      <c r="A37" s="19" t="s">
        <v>76</v>
      </c>
      <c r="B37" s="19">
        <v>2</v>
      </c>
      <c r="C37" s="1">
        <v>14</v>
      </c>
      <c r="D37" s="19">
        <v>6.6</v>
      </c>
      <c r="E37" s="35">
        <v>0</v>
      </c>
      <c r="F37" s="35">
        <v>0</v>
      </c>
      <c r="G37" s="35">
        <v>2.4</v>
      </c>
      <c r="H37" s="35">
        <f>2.4*6.6/100</f>
        <v>0.15839999999999999</v>
      </c>
      <c r="I37" s="35">
        <v>60.9</v>
      </c>
      <c r="J37" s="35">
        <f>60.9*6.6/100</f>
        <v>4.0193999999999992</v>
      </c>
      <c r="K37" s="35">
        <v>3.9</v>
      </c>
      <c r="L37" s="35">
        <f>3.9*6.6/100</f>
        <v>0.25739999999999996</v>
      </c>
      <c r="M37" s="35">
        <v>32.799999999999997</v>
      </c>
      <c r="N37" s="35">
        <f>32.8*6.6/100</f>
        <v>2.1647999999999996</v>
      </c>
      <c r="O37" s="1">
        <f>8*100/200</f>
        <v>4</v>
      </c>
      <c r="P37" s="1">
        <f>12400/200</f>
        <v>62</v>
      </c>
      <c r="Q37" s="1">
        <f>6800/200</f>
        <v>34</v>
      </c>
      <c r="R37" s="1">
        <v>10.83</v>
      </c>
      <c r="S37" s="1">
        <v>2.2999999999999998</v>
      </c>
      <c r="T37" s="1">
        <f>2.3*6.6</f>
        <v>15.179999999999998</v>
      </c>
      <c r="U37" s="1">
        <v>66</v>
      </c>
      <c r="V37" s="1">
        <v>3.59</v>
      </c>
      <c r="W37" s="35">
        <v>0.88</v>
      </c>
      <c r="X37" s="1">
        <v>3.2</v>
      </c>
      <c r="Y37" s="1">
        <v>1.74</v>
      </c>
      <c r="Z37" s="1">
        <v>0.5</v>
      </c>
      <c r="AA37" s="1">
        <v>2</v>
      </c>
      <c r="AB37" s="1">
        <v>11.24</v>
      </c>
      <c r="AC37" s="1">
        <v>5.64</v>
      </c>
      <c r="AD37" s="1">
        <v>18.239999999999998</v>
      </c>
      <c r="AE37" s="1">
        <v>300.39999999999998</v>
      </c>
      <c r="AF37" s="1">
        <v>3.85</v>
      </c>
      <c r="AG37" s="1">
        <v>1.24</v>
      </c>
      <c r="AH37" s="1">
        <v>37.4</v>
      </c>
      <c r="AI37" s="1">
        <v>3040</v>
      </c>
      <c r="AJ37" s="1">
        <v>2.1</v>
      </c>
      <c r="AK37" s="1">
        <v>297</v>
      </c>
      <c r="AL37" s="1">
        <v>7.1</v>
      </c>
      <c r="AM37" s="1">
        <v>318.39999999999998</v>
      </c>
      <c r="AN37" s="1">
        <v>6.49</v>
      </c>
      <c r="AO37" s="1">
        <v>10.48</v>
      </c>
      <c r="AP37" s="1">
        <v>974.7</v>
      </c>
      <c r="AQ37" s="1" t="s">
        <v>199</v>
      </c>
      <c r="AR37" s="1">
        <v>1.98</v>
      </c>
      <c r="AS37" s="1">
        <v>371.7</v>
      </c>
      <c r="AT37" s="1">
        <v>6.8</v>
      </c>
      <c r="AU37" s="1">
        <v>3.7</v>
      </c>
      <c r="AV37" s="1">
        <v>9.3000000000000007</v>
      </c>
      <c r="AW37" s="1">
        <v>39.1</v>
      </c>
      <c r="AX37" s="1">
        <v>30.2</v>
      </c>
      <c r="AY37" s="1">
        <v>1.5</v>
      </c>
      <c r="AZ37" s="1">
        <v>0.2</v>
      </c>
      <c r="BA37" s="1">
        <v>1.3</v>
      </c>
      <c r="BB37" s="1">
        <v>13.2</v>
      </c>
      <c r="BC37" s="1">
        <v>848.4</v>
      </c>
      <c r="BD37" s="1">
        <v>49.2</v>
      </c>
      <c r="BE37" s="1">
        <v>3.15</v>
      </c>
      <c r="BF37" s="1">
        <v>68.5</v>
      </c>
      <c r="BG37" s="1">
        <v>3.74</v>
      </c>
      <c r="BH37" s="1">
        <v>146.80000000000001</v>
      </c>
      <c r="BI37" s="1">
        <v>70.2</v>
      </c>
      <c r="BJ37" s="1"/>
      <c r="BK37" s="1">
        <v>1.9</v>
      </c>
      <c r="BL37" s="1">
        <v>12.4</v>
      </c>
      <c r="BM37" s="1">
        <v>36.700000000000003</v>
      </c>
      <c r="BN37" s="1">
        <v>24.6</v>
      </c>
      <c r="BO37" s="1">
        <v>1</v>
      </c>
      <c r="BP37" s="1">
        <v>0.1</v>
      </c>
      <c r="BQ37" s="1">
        <v>0.9</v>
      </c>
      <c r="BR37" s="1">
        <v>9</v>
      </c>
      <c r="BS37" s="1">
        <v>201.8</v>
      </c>
      <c r="BT37" s="1">
        <v>35.9</v>
      </c>
      <c r="BU37" s="1">
        <v>3.25</v>
      </c>
      <c r="BV37" s="1">
        <v>68.900000000000006</v>
      </c>
      <c r="BW37" s="1">
        <v>3.68</v>
      </c>
      <c r="BX37" s="1">
        <v>145.80000000000001</v>
      </c>
      <c r="BY37" s="1">
        <v>58.4</v>
      </c>
      <c r="BZ37" s="1"/>
    </row>
    <row r="38" spans="1:78">
      <c r="A38" s="19" t="s">
        <v>102</v>
      </c>
      <c r="B38" s="19">
        <v>2</v>
      </c>
      <c r="C38" s="1">
        <v>15</v>
      </c>
      <c r="D38" s="37">
        <v>7.3</v>
      </c>
      <c r="E38" s="38">
        <v>1</v>
      </c>
      <c r="F38" s="38">
        <f>7.3*1/100</f>
        <v>7.2999999999999995E-2</v>
      </c>
      <c r="G38" s="38">
        <v>5.3</v>
      </c>
      <c r="H38" s="38">
        <f>5.3*7.3/100</f>
        <v>0.38689999999999997</v>
      </c>
      <c r="I38" s="38">
        <v>67.599999999999994</v>
      </c>
      <c r="J38" s="38">
        <f>67.6*7.3/100</f>
        <v>4.9347999999999992</v>
      </c>
      <c r="K38" s="38">
        <v>3.4</v>
      </c>
      <c r="L38" s="38">
        <f>7.3*3.4/100</f>
        <v>0.2482</v>
      </c>
      <c r="M38" s="38">
        <v>22.7</v>
      </c>
      <c r="N38" s="38">
        <f>7.3*22.7/100</f>
        <v>1.6570999999999998</v>
      </c>
      <c r="O38" s="1">
        <v>13.5</v>
      </c>
      <c r="P38" s="1">
        <v>67.5</v>
      </c>
      <c r="Q38" s="1">
        <v>19</v>
      </c>
      <c r="R38" s="1">
        <v>8.4600000000000009</v>
      </c>
      <c r="S38" s="1">
        <v>2.0499999999999998</v>
      </c>
      <c r="T38" s="1">
        <v>14.96</v>
      </c>
      <c r="U38" s="1"/>
      <c r="V38" s="1"/>
      <c r="W38" s="1">
        <v>0.92</v>
      </c>
      <c r="X38" s="1">
        <v>13.72</v>
      </c>
      <c r="Y38" s="1">
        <v>2.83</v>
      </c>
      <c r="Z38" s="1">
        <v>0.33</v>
      </c>
      <c r="AA38" s="1">
        <v>3.21</v>
      </c>
      <c r="AB38" s="1">
        <v>21.44</v>
      </c>
      <c r="AC38" s="1">
        <v>6.67</v>
      </c>
      <c r="AD38" s="1">
        <v>22.7</v>
      </c>
      <c r="AE38" s="1">
        <v>1100</v>
      </c>
      <c r="AF38" s="1">
        <v>5.53</v>
      </c>
      <c r="AG38" s="1">
        <v>4.82</v>
      </c>
      <c r="AH38" s="1">
        <v>42</v>
      </c>
      <c r="AI38" s="1">
        <v>11660</v>
      </c>
      <c r="AJ38" s="1">
        <v>2.1</v>
      </c>
      <c r="AK38" s="1">
        <v>318.8</v>
      </c>
      <c r="AL38" s="1">
        <v>6.4</v>
      </c>
      <c r="AM38" s="1">
        <v>987</v>
      </c>
      <c r="AN38" s="1">
        <v>3.99</v>
      </c>
      <c r="AO38" s="1">
        <v>6.44</v>
      </c>
      <c r="AP38" s="1" t="s">
        <v>125</v>
      </c>
      <c r="AQ38" s="1" t="s">
        <v>199</v>
      </c>
      <c r="AR38" s="1">
        <v>2.02</v>
      </c>
      <c r="AS38" s="1">
        <v>391.1</v>
      </c>
      <c r="AT38" s="1">
        <v>6.1</v>
      </c>
      <c r="AU38" s="1">
        <v>4.3</v>
      </c>
      <c r="AV38" s="1">
        <v>2.2000000000000002</v>
      </c>
      <c r="AW38" s="1">
        <v>36.700000000000003</v>
      </c>
      <c r="AX38" s="1">
        <v>20.7</v>
      </c>
      <c r="AY38" s="1">
        <v>5.8</v>
      </c>
      <c r="AZ38" s="1">
        <v>0.3</v>
      </c>
      <c r="BA38" s="1">
        <v>5.5</v>
      </c>
      <c r="BB38" s="1">
        <v>6.5</v>
      </c>
      <c r="BC38" s="1">
        <v>670.9</v>
      </c>
      <c r="BD38" s="1">
        <v>34.799999999999997</v>
      </c>
      <c r="BE38" s="1">
        <v>3.63</v>
      </c>
      <c r="BF38" s="1">
        <v>72.7</v>
      </c>
      <c r="BG38" s="1">
        <v>2.7</v>
      </c>
      <c r="BH38" s="1">
        <v>145.5</v>
      </c>
      <c r="BI38" s="1">
        <v>62.6</v>
      </c>
      <c r="BJ38" s="1"/>
      <c r="BK38" s="1">
        <v>2.6</v>
      </c>
      <c r="BL38" s="1">
        <v>3.6</v>
      </c>
      <c r="BM38" s="1">
        <v>31.5</v>
      </c>
      <c r="BN38" s="1">
        <v>20.8</v>
      </c>
      <c r="BO38" s="1">
        <v>0.1</v>
      </c>
      <c r="BP38" s="1"/>
      <c r="BQ38" s="1"/>
      <c r="BR38" s="1">
        <v>5.0999999999999996</v>
      </c>
      <c r="BS38" s="1">
        <v>179.1</v>
      </c>
      <c r="BT38" s="1">
        <v>26.2</v>
      </c>
      <c r="BU38" s="1">
        <v>2.86</v>
      </c>
      <c r="BV38" s="1">
        <v>65</v>
      </c>
      <c r="BW38" s="1">
        <v>2.1800000000000002</v>
      </c>
      <c r="BX38" s="1">
        <v>152</v>
      </c>
      <c r="BY38" s="1">
        <v>43.6</v>
      </c>
      <c r="BZ38" s="1"/>
    </row>
    <row r="39" spans="1:78">
      <c r="A39" s="19" t="s">
        <v>77</v>
      </c>
      <c r="B39" s="19">
        <v>2</v>
      </c>
      <c r="C39" s="1">
        <v>35</v>
      </c>
      <c r="D39" s="19">
        <v>12</v>
      </c>
      <c r="E39" s="35">
        <v>0</v>
      </c>
      <c r="F39" s="35">
        <v>0</v>
      </c>
      <c r="G39" s="35">
        <v>1</v>
      </c>
      <c r="H39" s="35">
        <f>1*12/100</f>
        <v>0.12</v>
      </c>
      <c r="I39" s="35">
        <v>74.400000000000006</v>
      </c>
      <c r="J39" s="35">
        <f>74.4*12/100</f>
        <v>8.9280000000000008</v>
      </c>
      <c r="K39" s="35">
        <v>4.9000000000000004</v>
      </c>
      <c r="L39" s="35">
        <f>4.9*12/100</f>
        <v>0.58800000000000008</v>
      </c>
      <c r="M39" s="35">
        <v>19.7</v>
      </c>
      <c r="N39" s="35">
        <f>19.7*12/100</f>
        <v>2.3639999999999999</v>
      </c>
      <c r="O39" s="1">
        <f>600/200</f>
        <v>3</v>
      </c>
      <c r="P39" s="1">
        <f>7400/200</f>
        <v>37</v>
      </c>
      <c r="Q39" s="1">
        <f>12000/200</f>
        <v>60</v>
      </c>
      <c r="R39" s="1">
        <v>11.97</v>
      </c>
      <c r="S39" s="1">
        <v>2.57</v>
      </c>
      <c r="T39" s="1">
        <f>2.57*12</f>
        <v>30.839999999999996</v>
      </c>
      <c r="U39" s="1">
        <v>77</v>
      </c>
      <c r="V39" s="1">
        <v>3.26</v>
      </c>
      <c r="W39" s="35">
        <v>0.73</v>
      </c>
      <c r="X39" s="1">
        <v>2.65</v>
      </c>
      <c r="Y39" s="1">
        <v>2</v>
      </c>
      <c r="Z39" s="1">
        <v>0.4</v>
      </c>
      <c r="AA39" s="1">
        <v>2.46</v>
      </c>
      <c r="AB39" s="1">
        <v>9.92</v>
      </c>
      <c r="AC39" s="1">
        <v>4</v>
      </c>
      <c r="AD39" s="1">
        <v>26.46</v>
      </c>
      <c r="AE39" s="1">
        <v>57.6</v>
      </c>
      <c r="AF39" s="1">
        <v>8.9499999999999993</v>
      </c>
      <c r="AG39" s="1">
        <v>14.08</v>
      </c>
      <c r="AH39" s="1">
        <v>227</v>
      </c>
      <c r="AI39" s="1">
        <v>30260</v>
      </c>
      <c r="AJ39" s="1">
        <v>1.88</v>
      </c>
      <c r="AK39" s="1">
        <v>511</v>
      </c>
      <c r="AL39" s="1">
        <v>6.7</v>
      </c>
      <c r="AM39" s="1">
        <v>89.4</v>
      </c>
      <c r="AN39" s="1">
        <v>8.0299999999999994</v>
      </c>
      <c r="AO39" s="1">
        <v>33.72</v>
      </c>
      <c r="AP39" s="1" t="s">
        <v>125</v>
      </c>
      <c r="AQ39" s="1" t="s">
        <v>199</v>
      </c>
      <c r="AR39" s="1">
        <v>2.4</v>
      </c>
      <c r="AS39" s="1">
        <v>491.9</v>
      </c>
      <c r="AT39" s="1">
        <v>15</v>
      </c>
      <c r="AU39" s="1">
        <v>3.9</v>
      </c>
      <c r="AV39" s="1">
        <v>16.399999999999999</v>
      </c>
      <c r="AW39" s="1">
        <v>38.299999999999997</v>
      </c>
      <c r="AX39" s="1">
        <v>26.9</v>
      </c>
      <c r="AY39" s="18">
        <v>1.2</v>
      </c>
      <c r="AZ39" s="18">
        <v>0.3</v>
      </c>
      <c r="BA39" s="18">
        <v>0.9</v>
      </c>
      <c r="BB39" s="18">
        <v>14.6</v>
      </c>
      <c r="BC39" s="18">
        <v>430.1</v>
      </c>
      <c r="BD39" s="18">
        <v>59.5</v>
      </c>
      <c r="BE39" s="18">
        <v>3.22</v>
      </c>
      <c r="BF39" s="18">
        <v>76.2</v>
      </c>
      <c r="BG39" s="18">
        <v>3.65</v>
      </c>
      <c r="BH39" s="18">
        <v>146.30000000000001</v>
      </c>
      <c r="BI39" s="18">
        <v>71.599999999999994</v>
      </c>
      <c r="BK39" s="1">
        <v>2.2000000000000002</v>
      </c>
      <c r="BL39" s="1">
        <v>31.9</v>
      </c>
      <c r="BM39" s="1">
        <v>27.4</v>
      </c>
      <c r="BN39" s="1">
        <v>50.5</v>
      </c>
      <c r="BO39" s="1"/>
      <c r="BP39" s="1"/>
      <c r="BQ39" s="1"/>
      <c r="BR39" s="1">
        <v>9.1</v>
      </c>
      <c r="BS39" s="1">
        <v>257.10000000000002</v>
      </c>
      <c r="BT39" s="1">
        <v>42.5</v>
      </c>
      <c r="BU39" s="1">
        <v>3.65</v>
      </c>
      <c r="BV39" s="1">
        <v>79.7</v>
      </c>
      <c r="BW39" s="1">
        <v>3.1</v>
      </c>
      <c r="BX39" s="1">
        <v>149.6</v>
      </c>
      <c r="BY39" s="1">
        <v>58.9</v>
      </c>
      <c r="BZ39" s="1"/>
    </row>
    <row r="40" spans="1:78">
      <c r="A40" s="19" t="s">
        <v>103</v>
      </c>
      <c r="B40" s="19">
        <v>2</v>
      </c>
      <c r="C40" s="1">
        <v>23</v>
      </c>
      <c r="D40" s="19">
        <v>9.5</v>
      </c>
      <c r="E40" s="38">
        <v>0.5</v>
      </c>
      <c r="F40" s="38">
        <f>0.5*9.5/100</f>
        <v>4.7500000000000001E-2</v>
      </c>
      <c r="G40" s="38">
        <f>600/200</f>
        <v>3</v>
      </c>
      <c r="H40" s="38">
        <f>3*9.5/100</f>
        <v>0.28499999999999998</v>
      </c>
      <c r="I40" s="38">
        <f>11500/200</f>
        <v>57.5</v>
      </c>
      <c r="J40" s="38">
        <f>57.5*9.5/100</f>
        <v>5.4625000000000004</v>
      </c>
      <c r="K40" s="38">
        <f>500/200</f>
        <v>2.5</v>
      </c>
      <c r="L40" s="38">
        <f>2.5*9.5/100</f>
        <v>0.23749999999999999</v>
      </c>
      <c r="M40" s="38">
        <f>7300/200</f>
        <v>36.5</v>
      </c>
      <c r="N40" s="38">
        <f>36.5*9.5/100</f>
        <v>3.4674999999999998</v>
      </c>
      <c r="O40" s="35">
        <v>46</v>
      </c>
      <c r="P40" s="35">
        <v>50</v>
      </c>
      <c r="Q40" s="1">
        <v>4</v>
      </c>
      <c r="R40" s="1">
        <v>7.31</v>
      </c>
      <c r="S40" s="1">
        <v>1.58</v>
      </c>
      <c r="T40" s="1">
        <v>15.01</v>
      </c>
      <c r="U40" s="1"/>
      <c r="V40" s="1"/>
      <c r="W40" s="1">
        <v>0.9</v>
      </c>
      <c r="X40" s="1">
        <v>8.85</v>
      </c>
      <c r="Y40" s="1">
        <v>1.56</v>
      </c>
      <c r="Z40" s="1">
        <v>0.63</v>
      </c>
      <c r="AA40" s="1">
        <v>1.66</v>
      </c>
      <c r="AB40" s="1">
        <v>24.2</v>
      </c>
      <c r="AC40" s="1">
        <v>14.6</v>
      </c>
      <c r="AD40" s="1">
        <v>73</v>
      </c>
      <c r="AE40" s="1">
        <v>1375</v>
      </c>
      <c r="AF40" s="1">
        <v>5</v>
      </c>
      <c r="AG40" s="1">
        <v>0.23300000000000001</v>
      </c>
      <c r="AH40" s="1">
        <v>83</v>
      </c>
      <c r="AI40" s="1">
        <v>7427</v>
      </c>
      <c r="AJ40" s="1">
        <v>2</v>
      </c>
      <c r="AK40" s="1">
        <v>418.8</v>
      </c>
      <c r="AL40" s="1">
        <v>16</v>
      </c>
      <c r="AM40" s="1">
        <v>1285.0999999999999</v>
      </c>
      <c r="AN40" s="1">
        <v>3.55</v>
      </c>
      <c r="AO40" s="1">
        <v>0.62</v>
      </c>
      <c r="AP40" s="1" t="s">
        <v>125</v>
      </c>
      <c r="AQ40" s="1" t="s">
        <v>199</v>
      </c>
      <c r="AR40" s="1">
        <v>1.98</v>
      </c>
      <c r="AS40" s="1">
        <v>509.8</v>
      </c>
      <c r="AT40" s="1">
        <v>19.399999999999999</v>
      </c>
      <c r="AU40" s="1">
        <v>3.7</v>
      </c>
      <c r="AV40" s="1">
        <v>3.5</v>
      </c>
      <c r="AW40" s="1">
        <v>43.7</v>
      </c>
      <c r="AX40" s="1">
        <v>25.6</v>
      </c>
      <c r="AY40" s="1">
        <v>2.7</v>
      </c>
      <c r="AZ40" s="1">
        <v>0.4</v>
      </c>
      <c r="BA40" s="1">
        <v>2.2999999999999998</v>
      </c>
      <c r="BB40" s="1">
        <v>6.5</v>
      </c>
      <c r="BC40" s="1">
        <v>692.1</v>
      </c>
      <c r="BD40" s="1">
        <v>39.5</v>
      </c>
      <c r="BE40" s="1">
        <v>4.12</v>
      </c>
      <c r="BF40" s="1">
        <v>75.900000000000006</v>
      </c>
      <c r="BG40" s="1">
        <v>4.16</v>
      </c>
      <c r="BH40" s="1">
        <v>152</v>
      </c>
      <c r="BI40" s="1">
        <v>79.3</v>
      </c>
      <c r="BJ40" s="1"/>
      <c r="BK40" s="1">
        <v>1.7</v>
      </c>
      <c r="BL40" s="1">
        <v>2.8</v>
      </c>
      <c r="BM40" s="1">
        <v>30.4</v>
      </c>
      <c r="BN40" s="1">
        <v>20.399999999999999</v>
      </c>
      <c r="BO40" s="1">
        <v>8.8000000000000007</v>
      </c>
      <c r="BP40" s="1">
        <v>0.3</v>
      </c>
      <c r="BQ40" s="1">
        <v>8.8000000000000007</v>
      </c>
      <c r="BR40" s="1">
        <v>7.2</v>
      </c>
      <c r="BS40" s="1">
        <v>194</v>
      </c>
      <c r="BT40" s="1">
        <v>28.5</v>
      </c>
      <c r="BU40" s="1">
        <v>3.3</v>
      </c>
      <c r="BV40" s="1">
        <v>63.9</v>
      </c>
      <c r="BW40" s="1">
        <v>3.59</v>
      </c>
      <c r="BX40" s="1">
        <v>148.30000000000001</v>
      </c>
      <c r="BY40" s="1">
        <v>50.2</v>
      </c>
      <c r="BZ40" s="1"/>
    </row>
    <row r="41" spans="1:78">
      <c r="A41" s="19" t="s">
        <v>104</v>
      </c>
      <c r="B41" s="19">
        <v>2</v>
      </c>
      <c r="C41" s="1">
        <v>21</v>
      </c>
      <c r="D41" s="19">
        <v>4.75</v>
      </c>
      <c r="E41" s="38">
        <v>1.5</v>
      </c>
      <c r="F41" s="38">
        <v>7.0999999999999994E-2</v>
      </c>
      <c r="G41" s="38">
        <v>5</v>
      </c>
      <c r="H41" s="38">
        <f>4.75*5/100</f>
        <v>0.23749999999999999</v>
      </c>
      <c r="I41" s="38">
        <v>63</v>
      </c>
      <c r="J41" s="38">
        <f>4.75*63/100</f>
        <v>2.9925000000000002</v>
      </c>
      <c r="K41" s="38">
        <v>5</v>
      </c>
      <c r="L41" s="38">
        <f>5*4.75/100</f>
        <v>0.23749999999999999</v>
      </c>
      <c r="M41" s="38">
        <v>25.5</v>
      </c>
      <c r="N41" s="38">
        <f>25.5*4.75/100</f>
        <v>1.2112499999999999</v>
      </c>
      <c r="O41" s="35">
        <v>1</v>
      </c>
      <c r="P41" s="35">
        <v>31</v>
      </c>
      <c r="Q41" s="1">
        <v>68</v>
      </c>
      <c r="R41" s="1">
        <v>11.01</v>
      </c>
      <c r="S41" s="1">
        <v>2.67</v>
      </c>
      <c r="T41" s="1">
        <v>12.68</v>
      </c>
      <c r="U41" s="1"/>
      <c r="V41" s="1"/>
      <c r="W41" s="1">
        <v>1</v>
      </c>
      <c r="X41" s="1">
        <v>6.91</v>
      </c>
      <c r="Y41" s="1">
        <v>2.2799999999999998</v>
      </c>
      <c r="Z41" s="1">
        <v>0.4</v>
      </c>
      <c r="AA41" s="1">
        <v>2.66</v>
      </c>
      <c r="AB41" s="1">
        <v>13.6</v>
      </c>
      <c r="AC41" s="1">
        <v>5.0999999999999996</v>
      </c>
      <c r="AD41" s="1">
        <v>17.059999999999999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</row>
    <row r="42" spans="1:78">
      <c r="A42" s="1" t="s">
        <v>63</v>
      </c>
      <c r="B42" s="1">
        <v>2</v>
      </c>
      <c r="C42" s="1">
        <v>11</v>
      </c>
      <c r="D42" s="1">
        <v>9.0500000000000007</v>
      </c>
      <c r="E42" s="35">
        <v>0</v>
      </c>
      <c r="F42" s="35">
        <v>0</v>
      </c>
      <c r="G42" s="35">
        <v>1</v>
      </c>
      <c r="H42" s="35">
        <f>1*9.05/100</f>
        <v>9.0500000000000011E-2</v>
      </c>
      <c r="I42" s="35">
        <v>49.5</v>
      </c>
      <c r="J42" s="35">
        <f>49.5*9.05/100</f>
        <v>4.4797500000000001</v>
      </c>
      <c r="K42" s="35">
        <v>8.4</v>
      </c>
      <c r="L42" s="35">
        <f>8.4*9.05/100</f>
        <v>0.7602000000000001</v>
      </c>
      <c r="M42" s="35">
        <v>41.1</v>
      </c>
      <c r="N42" s="35">
        <f>41.1*9.05/100</f>
        <v>3.7195500000000004</v>
      </c>
      <c r="O42" s="1">
        <f>200/200</f>
        <v>1</v>
      </c>
      <c r="P42" s="1">
        <f>3200/200</f>
        <v>16</v>
      </c>
      <c r="Q42" s="1">
        <f>16600/200</f>
        <v>83</v>
      </c>
      <c r="R42" s="1">
        <v>11.66</v>
      </c>
      <c r="S42" s="1">
        <v>2.82</v>
      </c>
      <c r="T42" s="1">
        <f>2.82*9.05</f>
        <v>25.521000000000001</v>
      </c>
      <c r="U42" s="1">
        <v>98</v>
      </c>
      <c r="V42" s="1">
        <v>7.35</v>
      </c>
      <c r="W42" s="35">
        <v>0.97</v>
      </c>
      <c r="X42" s="1">
        <v>2.31</v>
      </c>
      <c r="Y42" s="1">
        <v>1.17</v>
      </c>
      <c r="Z42" s="1">
        <v>0.74</v>
      </c>
      <c r="AA42" s="1">
        <v>1.35</v>
      </c>
      <c r="AB42" s="1">
        <v>8.23</v>
      </c>
      <c r="AC42" s="1">
        <v>6.09</v>
      </c>
      <c r="AD42" s="1">
        <v>92.09</v>
      </c>
      <c r="AE42" s="1">
        <v>1383.8</v>
      </c>
      <c r="AF42" s="1">
        <v>2.2000000000000002</v>
      </c>
      <c r="AG42" s="1">
        <v>0.42</v>
      </c>
      <c r="AH42" s="1">
        <v>25.1</v>
      </c>
      <c r="AI42" s="1">
        <v>2014.7</v>
      </c>
      <c r="AJ42" s="1"/>
      <c r="AK42" s="1">
        <v>411</v>
      </c>
      <c r="AL42" s="1">
        <v>7.3</v>
      </c>
      <c r="AM42" s="1">
        <v>1193.0999999999999</v>
      </c>
      <c r="AN42" s="1">
        <v>0.69</v>
      </c>
      <c r="AO42" s="1">
        <v>0.98</v>
      </c>
      <c r="AP42" s="34" t="s">
        <v>125</v>
      </c>
      <c r="AQ42" s="34" t="s">
        <v>199</v>
      </c>
      <c r="AR42" s="34"/>
      <c r="AS42" s="1">
        <v>511.9</v>
      </c>
      <c r="AT42" s="1">
        <v>8.1</v>
      </c>
      <c r="AU42" s="1">
        <v>3.5</v>
      </c>
      <c r="AV42" s="1">
        <v>10.1</v>
      </c>
      <c r="AW42" s="1">
        <v>38.299999999999997</v>
      </c>
      <c r="AX42" s="1">
        <v>16.7</v>
      </c>
      <c r="AY42" s="1">
        <v>3.2</v>
      </c>
      <c r="AZ42" s="1">
        <v>0.2</v>
      </c>
      <c r="BA42" s="1">
        <v>3</v>
      </c>
      <c r="BB42" s="1">
        <v>7.2</v>
      </c>
      <c r="BC42" s="1">
        <v>619.29999999999995</v>
      </c>
      <c r="BD42" s="1">
        <v>23.3</v>
      </c>
      <c r="BE42" s="1">
        <v>3.2</v>
      </c>
      <c r="BF42" s="1">
        <v>47</v>
      </c>
      <c r="BG42" s="1">
        <v>2.31</v>
      </c>
      <c r="BH42" s="1">
        <v>147</v>
      </c>
      <c r="BI42" s="1">
        <v>57</v>
      </c>
      <c r="BJ42" s="1"/>
      <c r="BK42" s="1">
        <v>1.9</v>
      </c>
      <c r="BL42" s="1">
        <v>1.9</v>
      </c>
      <c r="BM42" s="1">
        <v>27.7</v>
      </c>
      <c r="BN42" s="1">
        <v>7.6</v>
      </c>
      <c r="BO42" s="1">
        <v>1</v>
      </c>
      <c r="BP42" s="1">
        <v>0.2</v>
      </c>
      <c r="BQ42" s="1">
        <v>0.8</v>
      </c>
      <c r="BR42" s="1">
        <v>7.7</v>
      </c>
      <c r="BS42" s="1">
        <v>95.3</v>
      </c>
      <c r="BT42" s="1">
        <v>20.100000000000001</v>
      </c>
      <c r="BU42" s="1">
        <v>2.97</v>
      </c>
      <c r="BV42" s="1">
        <v>38.299999999999997</v>
      </c>
      <c r="BW42" s="1">
        <v>1.48</v>
      </c>
      <c r="BX42" s="1">
        <v>149.6</v>
      </c>
      <c r="BY42" s="1">
        <v>36.4</v>
      </c>
      <c r="BZ42" s="1"/>
    </row>
    <row r="43" spans="1:78">
      <c r="A43" s="1" t="s">
        <v>66</v>
      </c>
      <c r="B43" s="1">
        <v>2</v>
      </c>
      <c r="C43" s="1">
        <v>13</v>
      </c>
      <c r="D43" s="1">
        <v>8.8000000000000007</v>
      </c>
      <c r="E43" s="35">
        <v>1.7</v>
      </c>
      <c r="F43" s="35">
        <f>1.7*8.8/100</f>
        <v>0.14960000000000001</v>
      </c>
      <c r="G43" s="35">
        <v>3.4</v>
      </c>
      <c r="H43" s="35">
        <f>3.4*8.8/100</f>
        <v>0.29920000000000002</v>
      </c>
      <c r="I43" s="35">
        <v>58.4</v>
      </c>
      <c r="J43" s="35">
        <f>58.4*8.8/100</f>
        <v>5.1392000000000007</v>
      </c>
      <c r="K43" s="35">
        <v>5.5</v>
      </c>
      <c r="L43" s="35">
        <f>5.5*8.8/100</f>
        <v>0.48400000000000004</v>
      </c>
      <c r="M43" s="35">
        <v>31</v>
      </c>
      <c r="N43" s="35">
        <f>31*8.8/100</f>
        <v>2.7280000000000002</v>
      </c>
      <c r="O43" s="1">
        <v>0</v>
      </c>
      <c r="P43" s="1">
        <f>5800/200</f>
        <v>29</v>
      </c>
      <c r="Q43" s="1">
        <f>14200/200</f>
        <v>71</v>
      </c>
      <c r="R43" s="1">
        <v>9.6</v>
      </c>
      <c r="S43" s="1">
        <v>2.71</v>
      </c>
      <c r="T43" s="1">
        <f>2.71*8.8</f>
        <v>23.848000000000003</v>
      </c>
      <c r="U43" s="1"/>
      <c r="V43" s="1"/>
      <c r="W43" s="35">
        <v>1.02</v>
      </c>
      <c r="X43" s="1">
        <v>0</v>
      </c>
      <c r="Y43" s="1">
        <v>1.72</v>
      </c>
      <c r="Z43" s="1">
        <v>0.52</v>
      </c>
      <c r="AA43" s="1">
        <v>1.93</v>
      </c>
      <c r="AB43" s="1">
        <v>16.23</v>
      </c>
      <c r="AC43" s="1">
        <v>8.41</v>
      </c>
      <c r="AD43" s="1">
        <v>0</v>
      </c>
      <c r="AE43" s="1">
        <v>1591</v>
      </c>
      <c r="AF43" s="1">
        <v>5.61</v>
      </c>
      <c r="AG43" s="1">
        <v>0.91</v>
      </c>
      <c r="AH43" s="1">
        <v>28</v>
      </c>
      <c r="AI43" s="1">
        <v>5691</v>
      </c>
      <c r="AJ43" s="1"/>
      <c r="AK43" s="1">
        <v>301.8</v>
      </c>
      <c r="AL43" s="1">
        <v>3.4</v>
      </c>
      <c r="AM43" s="1">
        <v>1397</v>
      </c>
      <c r="AN43" s="1">
        <v>3.11</v>
      </c>
      <c r="AO43" s="1">
        <v>0.88</v>
      </c>
      <c r="AP43" s="34" t="s">
        <v>125</v>
      </c>
      <c r="AQ43" s="34" t="s">
        <v>199</v>
      </c>
      <c r="AR43" s="34"/>
      <c r="AS43" s="1">
        <v>338</v>
      </c>
      <c r="AT43" s="1">
        <v>7.7</v>
      </c>
      <c r="AU43" s="1">
        <v>3.9</v>
      </c>
      <c r="AV43" s="1"/>
      <c r="AW43" s="1">
        <v>44</v>
      </c>
      <c r="AX43" s="1">
        <v>11.5</v>
      </c>
      <c r="AY43" s="1">
        <v>2.2000000000000002</v>
      </c>
      <c r="AZ43" s="1">
        <v>0.4</v>
      </c>
      <c r="BA43" s="1">
        <v>1.8</v>
      </c>
      <c r="BB43" s="1"/>
      <c r="BC43" s="1">
        <v>563.5</v>
      </c>
      <c r="BD43" s="1">
        <v>30.7</v>
      </c>
      <c r="BE43" s="1">
        <v>2.79</v>
      </c>
      <c r="BF43" s="1">
        <v>57.2</v>
      </c>
      <c r="BG43" s="1">
        <v>1.97</v>
      </c>
      <c r="BH43" s="1">
        <v>145.9</v>
      </c>
      <c r="BI43" s="1">
        <v>65.099999999999994</v>
      </c>
      <c r="BJ43" s="1"/>
      <c r="BK43" s="1">
        <v>2</v>
      </c>
      <c r="BL43" s="1">
        <v>1.6</v>
      </c>
      <c r="BM43" s="1">
        <v>28.5</v>
      </c>
      <c r="BN43" s="1">
        <v>8.1</v>
      </c>
      <c r="BO43" s="1">
        <v>1.4</v>
      </c>
      <c r="BP43" s="1">
        <v>0.1</v>
      </c>
      <c r="BQ43" s="1">
        <v>1.3</v>
      </c>
      <c r="BR43" s="1">
        <v>5.5</v>
      </c>
      <c r="BS43" s="1">
        <v>133.1</v>
      </c>
      <c r="BT43" s="1">
        <v>20.9</v>
      </c>
      <c r="BU43" s="1">
        <v>2.59</v>
      </c>
      <c r="BV43" s="1">
        <v>41.8</v>
      </c>
      <c r="BW43" s="1">
        <v>1.1399999999999999</v>
      </c>
      <c r="BX43" s="1">
        <v>148.80000000000001</v>
      </c>
      <c r="BY43" s="1">
        <v>36.299999999999997</v>
      </c>
      <c r="BZ43" s="1"/>
    </row>
    <row r="44" spans="1:78">
      <c r="A44" s="1" t="s">
        <v>94</v>
      </c>
      <c r="B44" s="1">
        <v>2</v>
      </c>
      <c r="C44" s="1">
        <v>11</v>
      </c>
      <c r="D44" s="1">
        <v>8.4499999999999993</v>
      </c>
      <c r="E44" s="38">
        <v>0</v>
      </c>
      <c r="F44" s="38">
        <v>0</v>
      </c>
      <c r="G44" s="38">
        <v>2.4</v>
      </c>
      <c r="H44" s="38">
        <f>8.45*2.4/100</f>
        <v>0.20279999999999998</v>
      </c>
      <c r="I44" s="38">
        <v>75.900000000000006</v>
      </c>
      <c r="J44" s="38">
        <f>75.9*8.45/100</f>
        <v>6.4135499999999999</v>
      </c>
      <c r="K44" s="38">
        <v>2.4</v>
      </c>
      <c r="L44" s="38">
        <f>8.45*2.4/100</f>
        <v>0.20279999999999998</v>
      </c>
      <c r="M44" s="38">
        <v>19.3</v>
      </c>
      <c r="N44" s="38">
        <f>19.3*8.45/100</f>
        <v>1.6308499999999997</v>
      </c>
      <c r="O44" s="1">
        <v>9</v>
      </c>
      <c r="P44" s="1">
        <v>63</v>
      </c>
      <c r="Q44" s="1">
        <v>28</v>
      </c>
      <c r="R44" s="1">
        <v>8.9</v>
      </c>
      <c r="S44" s="1">
        <v>2.19</v>
      </c>
      <c r="T44" s="1">
        <v>18.5</v>
      </c>
      <c r="U44" s="1">
        <v>84.5</v>
      </c>
      <c r="V44" s="1">
        <v>4.29</v>
      </c>
      <c r="W44" s="1">
        <v>0.7</v>
      </c>
      <c r="X44" s="1">
        <v>0</v>
      </c>
      <c r="Y44" s="1">
        <v>3.6</v>
      </c>
      <c r="Z44" s="1">
        <v>0.25</v>
      </c>
      <c r="AA44" s="1">
        <v>4.05</v>
      </c>
      <c r="AB44" s="1">
        <v>32.619999999999997</v>
      </c>
      <c r="AC44" s="1">
        <v>8.0399999999999991</v>
      </c>
      <c r="AD44" s="1">
        <v>0</v>
      </c>
      <c r="AE44" s="1">
        <v>137.9</v>
      </c>
      <c r="AF44" s="1">
        <v>5.39</v>
      </c>
      <c r="AG44" s="1">
        <v>3.18</v>
      </c>
      <c r="AH44" s="1">
        <v>11.42</v>
      </c>
      <c r="AI44" s="1">
        <v>2933</v>
      </c>
      <c r="AJ44" s="1">
        <v>1.94</v>
      </c>
      <c r="AK44" s="1">
        <v>418.8</v>
      </c>
      <c r="AL44" s="1">
        <v>7.1</v>
      </c>
      <c r="AM44" s="1">
        <v>407.3</v>
      </c>
      <c r="AN44" s="1">
        <v>3.93</v>
      </c>
      <c r="AO44" s="1">
        <v>1.46</v>
      </c>
      <c r="AP44" s="34" t="s">
        <v>125</v>
      </c>
      <c r="AQ44" s="34" t="s">
        <v>199</v>
      </c>
      <c r="AR44" s="1">
        <v>2.21</v>
      </c>
      <c r="AS44" s="1">
        <v>515.70000000000005</v>
      </c>
      <c r="AT44" s="1">
        <v>11</v>
      </c>
      <c r="AU44" s="1">
        <v>3.8</v>
      </c>
      <c r="AV44" s="1">
        <v>3.1</v>
      </c>
      <c r="AW44" s="1">
        <v>41.6</v>
      </c>
      <c r="AX44" s="1">
        <v>16.100000000000001</v>
      </c>
      <c r="AY44" s="1">
        <v>5.0999999999999996</v>
      </c>
      <c r="AZ44" s="1">
        <v>0.7</v>
      </c>
      <c r="BA44" s="1">
        <v>4.4000000000000004</v>
      </c>
      <c r="BB44" s="1">
        <v>17.2</v>
      </c>
      <c r="BC44" s="1">
        <v>787.6</v>
      </c>
      <c r="BD44" s="1">
        <v>36.799999999999997</v>
      </c>
      <c r="BE44" s="1">
        <v>3.03</v>
      </c>
      <c r="BF44" s="1">
        <v>81.099999999999994</v>
      </c>
      <c r="BG44" s="1">
        <v>4</v>
      </c>
      <c r="BH44" s="1">
        <v>134.9</v>
      </c>
      <c r="BI44" s="1">
        <v>108.4</v>
      </c>
      <c r="BJ44" s="34" t="s">
        <v>195</v>
      </c>
      <c r="BK44" s="1">
        <v>3.4</v>
      </c>
      <c r="BL44" s="1">
        <v>2.2999999999999998</v>
      </c>
      <c r="BM44" s="1">
        <v>34.1</v>
      </c>
      <c r="BN44" s="1">
        <v>9.4</v>
      </c>
      <c r="BO44" s="1">
        <v>1.1000000000000001</v>
      </c>
      <c r="BP44" s="1">
        <v>0.1</v>
      </c>
      <c r="BQ44" s="1">
        <v>1</v>
      </c>
      <c r="BR44" s="1">
        <v>9.1999999999999993</v>
      </c>
      <c r="BS44" s="1">
        <v>258.10000000000002</v>
      </c>
      <c r="BT44" s="1">
        <v>29.1</v>
      </c>
      <c r="BU44" s="1">
        <v>3.23</v>
      </c>
      <c r="BV44" s="1">
        <v>89.8</v>
      </c>
      <c r="BW44" s="1">
        <v>3.6</v>
      </c>
      <c r="BX44" s="1">
        <v>138</v>
      </c>
      <c r="BY44" s="1">
        <v>103.7</v>
      </c>
      <c r="BZ44" s="34" t="s">
        <v>195</v>
      </c>
    </row>
  </sheetData>
  <mergeCells count="10">
    <mergeCell ref="E1:N1"/>
    <mergeCell ref="K2:L2"/>
    <mergeCell ref="M2:N2"/>
    <mergeCell ref="W2:W3"/>
    <mergeCell ref="X2:AD2"/>
    <mergeCell ref="U2:V2"/>
    <mergeCell ref="O2:T2"/>
    <mergeCell ref="E2:F2"/>
    <mergeCell ref="G2:H2"/>
    <mergeCell ref="I2:J2"/>
  </mergeCells>
  <phoneticPr fontId="0" type="noConversion"/>
  <pageMargins left="0.7" right="0.7" top="0.75" bottom="0.75" header="0.3" footer="0.3"/>
  <pageSetup paperSize="9" orientation="portrait" horizontalDpi="12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M7" sqref="M7"/>
    </sheetView>
  </sheetViews>
  <sheetFormatPr defaultRowHeight="15"/>
  <cols>
    <col min="1" max="10" width="8.28515625" customWidth="1"/>
  </cols>
  <sheetData>
    <row r="1" spans="1:16" ht="15.75" thickBot="1">
      <c r="A1" s="48" t="s">
        <v>21</v>
      </c>
      <c r="B1" s="48"/>
      <c r="C1" s="48"/>
      <c r="D1" s="48"/>
      <c r="E1" s="48"/>
      <c r="F1" s="48"/>
      <c r="G1" s="48"/>
      <c r="H1" s="48"/>
      <c r="I1" s="48"/>
      <c r="J1" s="48"/>
    </row>
    <row r="2" spans="1:16" ht="15.75" thickBot="1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  <c r="L2" s="1" t="s">
        <v>38</v>
      </c>
      <c r="M2" s="1">
        <v>0</v>
      </c>
      <c r="O2" t="s">
        <v>49</v>
      </c>
      <c r="P2" t="s">
        <v>50</v>
      </c>
    </row>
    <row r="3" spans="1:16" ht="15.75" customHeight="1" thickBot="1">
      <c r="A3" s="56" t="s">
        <v>1</v>
      </c>
      <c r="B3" s="57"/>
      <c r="C3" s="53" t="s">
        <v>2</v>
      </c>
      <c r="D3" s="54"/>
      <c r="E3" s="54"/>
      <c r="F3" s="55"/>
      <c r="G3" s="60" t="s">
        <v>5</v>
      </c>
      <c r="H3" s="61"/>
      <c r="I3" s="60" t="s">
        <v>6</v>
      </c>
      <c r="J3" s="61"/>
      <c r="L3" s="1" t="s">
        <v>39</v>
      </c>
      <c r="M3" s="1">
        <v>7</v>
      </c>
      <c r="O3">
        <f>B7/(B7+D7+F7+H7+J7)</f>
        <v>2.7000000000000003E-2</v>
      </c>
      <c r="P3">
        <f>O3*LN(O3)</f>
        <v>-9.7521797150400824E-2</v>
      </c>
    </row>
    <row r="4" spans="1:16" ht="15.75" thickBot="1">
      <c r="A4" s="58"/>
      <c r="B4" s="59"/>
      <c r="C4" s="49" t="s">
        <v>3</v>
      </c>
      <c r="D4" s="51"/>
      <c r="E4" s="49" t="s">
        <v>4</v>
      </c>
      <c r="F4" s="51"/>
      <c r="G4" s="62"/>
      <c r="H4" s="63"/>
      <c r="I4" s="62"/>
      <c r="J4" s="63"/>
      <c r="L4" s="1" t="s">
        <v>40</v>
      </c>
      <c r="M4" s="1">
        <v>93</v>
      </c>
      <c r="O4">
        <f>D7/(B7+D7+F7+H7+J7)</f>
        <v>3.6000000000000004E-2</v>
      </c>
      <c r="P4">
        <f>O4*LN(O4)</f>
        <v>-0.11967250825893698</v>
      </c>
    </row>
    <row r="5" spans="1:16">
      <c r="A5" s="13" t="s">
        <v>7</v>
      </c>
      <c r="B5" s="14" t="s">
        <v>8</v>
      </c>
      <c r="C5" s="15" t="s">
        <v>7</v>
      </c>
      <c r="D5" s="16" t="s">
        <v>8</v>
      </c>
      <c r="E5" s="14" t="s">
        <v>7</v>
      </c>
      <c r="F5" s="14" t="s">
        <v>8</v>
      </c>
      <c r="G5" s="14" t="s">
        <v>7</v>
      </c>
      <c r="H5" s="14" t="s">
        <v>8</v>
      </c>
      <c r="I5" s="14" t="s">
        <v>7</v>
      </c>
      <c r="J5" s="15" t="s">
        <v>8</v>
      </c>
      <c r="L5" s="1" t="s">
        <v>35</v>
      </c>
      <c r="M5" s="1">
        <f>(E110+J110)/200</f>
        <v>12.031012500000006</v>
      </c>
      <c r="O5">
        <f>F7/(B7+D7+F7+H7+J7)</f>
        <v>0.63700000000000001</v>
      </c>
      <c r="P5">
        <f>O5*LN(O5)</f>
        <v>-0.28727784211215324</v>
      </c>
    </row>
    <row r="6" spans="1:16">
      <c r="A6" s="47">
        <v>6</v>
      </c>
      <c r="B6" s="47"/>
      <c r="C6" s="47">
        <v>8</v>
      </c>
      <c r="D6" s="47"/>
      <c r="E6" s="47">
        <v>142</v>
      </c>
      <c r="F6" s="47"/>
      <c r="G6" s="47">
        <v>23</v>
      </c>
      <c r="H6" s="47"/>
      <c r="I6" s="47">
        <v>44</v>
      </c>
      <c r="J6" s="47"/>
      <c r="L6" s="1" t="s">
        <v>36</v>
      </c>
      <c r="M6" s="1">
        <v>2.93</v>
      </c>
      <c r="O6">
        <f>H7/(B7+D7+F7+H7+J7)</f>
        <v>0.10300000000000001</v>
      </c>
      <c r="P6">
        <f>O6*LN(O6)</f>
        <v>-0.23412170794750767</v>
      </c>
    </row>
    <row r="7" spans="1:16">
      <c r="A7" s="2">
        <v>2.7</v>
      </c>
      <c r="B7" s="2">
        <f>A7*10.5/100</f>
        <v>0.28350000000000003</v>
      </c>
      <c r="C7" s="2">
        <v>3.6</v>
      </c>
      <c r="D7" s="2">
        <f>3.6*10.5/100</f>
        <v>0.37800000000000006</v>
      </c>
      <c r="E7" s="2">
        <v>63.7</v>
      </c>
      <c r="F7" s="2">
        <f>63.7*10.5/100</f>
        <v>6.6885000000000003</v>
      </c>
      <c r="G7" s="2">
        <v>10.3</v>
      </c>
      <c r="H7" s="2">
        <f>10.3*10.5/100</f>
        <v>1.0815000000000001</v>
      </c>
      <c r="I7" s="2">
        <v>19.7</v>
      </c>
      <c r="J7" s="2">
        <f>19.7*10.5/100</f>
        <v>2.0684999999999998</v>
      </c>
      <c r="L7" s="1" t="s">
        <v>37</v>
      </c>
      <c r="M7" s="1">
        <v>30.76</v>
      </c>
      <c r="O7">
        <f>J7/(B7+D7+F7+H7+J7)</f>
        <v>0.19699999999999998</v>
      </c>
      <c r="P7">
        <f>O7*LN(O7)</f>
        <v>-0.32003665539809723</v>
      </c>
    </row>
    <row r="8" spans="1:16" ht="15.75" thickBot="1">
      <c r="A8" t="s">
        <v>9</v>
      </c>
      <c r="L8" s="31" t="s">
        <v>41</v>
      </c>
      <c r="M8" s="1">
        <f>(F7*D7)/((J7+H7)*B7)</f>
        <v>2.8311111111111114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2.3333333333333335</v>
      </c>
    </row>
    <row r="10" spans="1:16">
      <c r="A10" s="2">
        <v>1</v>
      </c>
      <c r="B10" s="2">
        <v>2</v>
      </c>
      <c r="C10" s="2">
        <v>2</v>
      </c>
      <c r="D10" s="2">
        <f>(B10+C10)/2</f>
        <v>2</v>
      </c>
      <c r="E10" s="2">
        <f>D10*6.67</f>
        <v>13.34</v>
      </c>
      <c r="F10" s="2">
        <v>42</v>
      </c>
      <c r="G10" s="2">
        <v>1.9</v>
      </c>
      <c r="H10" s="2">
        <v>1.8</v>
      </c>
      <c r="I10" s="2">
        <f>(G10+H10)/2</f>
        <v>1.85</v>
      </c>
      <c r="J10" s="2">
        <f>I10*6.67</f>
        <v>12.339500000000001</v>
      </c>
      <c r="L10" s="31" t="s">
        <v>43</v>
      </c>
      <c r="M10" s="1">
        <f>J7/F7</f>
        <v>0.30926216640502352</v>
      </c>
    </row>
    <row r="11" spans="1:16">
      <c r="A11" s="2">
        <v>2</v>
      </c>
      <c r="B11" s="1">
        <v>1.9</v>
      </c>
      <c r="C11" s="1">
        <v>1.8</v>
      </c>
      <c r="D11" s="2">
        <f t="shared" ref="D11:D74" si="0">(B11+C11)/2</f>
        <v>1.85</v>
      </c>
      <c r="E11" s="2">
        <f t="shared" ref="E11:E74" si="1">D11*6.67</f>
        <v>12.339500000000001</v>
      </c>
      <c r="F11" s="2">
        <v>43</v>
      </c>
      <c r="G11" s="1">
        <v>1.8</v>
      </c>
      <c r="H11" s="1">
        <v>1.8</v>
      </c>
      <c r="I11" s="2">
        <f t="shared" ref="I11:I74" si="2">(G11+H11)/2</f>
        <v>1.8</v>
      </c>
      <c r="J11" s="2">
        <f t="shared" ref="J11:J74" si="3">I11*6.67</f>
        <v>12.006</v>
      </c>
      <c r="L11" s="31" t="s">
        <v>44</v>
      </c>
      <c r="M11" s="1">
        <f>(D7+F7)/J7</f>
        <v>3.4162436548223356</v>
      </c>
    </row>
    <row r="12" spans="1:16">
      <c r="A12" s="2">
        <v>3</v>
      </c>
      <c r="B12" s="1">
        <v>1.8</v>
      </c>
      <c r="C12" s="1">
        <v>1.6</v>
      </c>
      <c r="D12" s="2">
        <f t="shared" si="0"/>
        <v>1.7000000000000002</v>
      </c>
      <c r="E12" s="2">
        <f t="shared" si="1"/>
        <v>11.339</v>
      </c>
      <c r="F12" s="2">
        <v>44</v>
      </c>
      <c r="G12" s="1">
        <v>2</v>
      </c>
      <c r="H12" s="1">
        <v>2</v>
      </c>
      <c r="I12" s="2">
        <f t="shared" si="2"/>
        <v>2</v>
      </c>
      <c r="J12" s="2">
        <f t="shared" si="3"/>
        <v>13.34</v>
      </c>
      <c r="L12" s="31" t="s">
        <v>45</v>
      </c>
      <c r="M12" s="1">
        <f>(D7+F7)/H7</f>
        <v>6.5339805825242712</v>
      </c>
    </row>
    <row r="13" spans="1:16">
      <c r="A13" s="2">
        <v>4</v>
      </c>
      <c r="B13" s="1">
        <v>1.5</v>
      </c>
      <c r="C13" s="1">
        <v>1.5</v>
      </c>
      <c r="D13" s="2">
        <f t="shared" si="0"/>
        <v>1.5</v>
      </c>
      <c r="E13" s="2">
        <f t="shared" si="1"/>
        <v>10.004999999999999</v>
      </c>
      <c r="F13" s="2">
        <v>45</v>
      </c>
      <c r="G13" s="1">
        <v>2</v>
      </c>
      <c r="H13" s="1">
        <v>2</v>
      </c>
      <c r="I13" s="2">
        <f t="shared" si="2"/>
        <v>2</v>
      </c>
      <c r="J13" s="2">
        <f t="shared" si="3"/>
        <v>13.34</v>
      </c>
      <c r="L13" s="31" t="s">
        <v>46</v>
      </c>
      <c r="M13" s="1">
        <f>J7/H7</f>
        <v>1.9126213592233006</v>
      </c>
    </row>
    <row r="14" spans="1:16">
      <c r="A14" s="2">
        <v>5</v>
      </c>
      <c r="B14" s="1">
        <v>2.2000000000000002</v>
      </c>
      <c r="C14" s="1">
        <v>2</v>
      </c>
      <c r="D14" s="2">
        <f t="shared" si="0"/>
        <v>2.1</v>
      </c>
      <c r="E14" s="2">
        <f t="shared" si="1"/>
        <v>14.007</v>
      </c>
      <c r="F14" s="2">
        <v>46</v>
      </c>
      <c r="G14" s="1">
        <v>1.4</v>
      </c>
      <c r="H14" s="1">
        <v>1.4</v>
      </c>
      <c r="I14" s="2">
        <f t="shared" si="2"/>
        <v>1.4</v>
      </c>
      <c r="J14" s="2">
        <f t="shared" si="3"/>
        <v>9.3379999999999992</v>
      </c>
      <c r="L14" s="31" t="s">
        <v>47</v>
      </c>
      <c r="M14" s="1">
        <f>J7/B7</f>
        <v>7.2962962962962949</v>
      </c>
    </row>
    <row r="15" spans="1:16">
      <c r="A15" s="2">
        <v>6</v>
      </c>
      <c r="B15" s="1">
        <v>2</v>
      </c>
      <c r="C15" s="1">
        <v>1.8</v>
      </c>
      <c r="D15" s="2">
        <f t="shared" si="0"/>
        <v>1.9</v>
      </c>
      <c r="E15" s="2">
        <f t="shared" si="1"/>
        <v>12.673</v>
      </c>
      <c r="F15" s="2">
        <v>47</v>
      </c>
      <c r="G15" s="1">
        <v>2.1</v>
      </c>
      <c r="H15" s="1">
        <v>2</v>
      </c>
      <c r="I15" s="2">
        <f t="shared" si="2"/>
        <v>2.0499999999999998</v>
      </c>
      <c r="J15" s="2">
        <f t="shared" si="3"/>
        <v>13.673499999999999</v>
      </c>
      <c r="L15" s="31" t="s">
        <v>48</v>
      </c>
      <c r="M15" s="1">
        <f>SUM(P3:P7)</f>
        <v>-1.0586305108670959</v>
      </c>
    </row>
    <row r="16" spans="1:16">
      <c r="A16" s="2">
        <v>7</v>
      </c>
      <c r="B16" s="1">
        <v>1.9</v>
      </c>
      <c r="C16" s="1">
        <v>1.8</v>
      </c>
      <c r="D16" s="2">
        <f t="shared" si="0"/>
        <v>1.85</v>
      </c>
      <c r="E16" s="2">
        <f t="shared" si="1"/>
        <v>12.339500000000001</v>
      </c>
      <c r="F16" s="2">
        <v>48</v>
      </c>
      <c r="G16" s="1">
        <v>1.6</v>
      </c>
      <c r="H16" s="1">
        <v>1.5</v>
      </c>
      <c r="I16" s="2">
        <f t="shared" si="2"/>
        <v>1.55</v>
      </c>
      <c r="J16" s="2">
        <f t="shared" si="3"/>
        <v>10.3385</v>
      </c>
    </row>
    <row r="17" spans="1:10">
      <c r="A17" s="2">
        <v>8</v>
      </c>
      <c r="B17" s="1">
        <v>2.2000000000000002</v>
      </c>
      <c r="C17" s="1">
        <v>2</v>
      </c>
      <c r="D17" s="2">
        <f t="shared" si="0"/>
        <v>2.1</v>
      </c>
      <c r="E17" s="2">
        <f t="shared" si="1"/>
        <v>14.007</v>
      </c>
      <c r="F17" s="2">
        <v>49</v>
      </c>
      <c r="G17" s="1">
        <v>2.6</v>
      </c>
      <c r="H17" s="1">
        <v>2.5</v>
      </c>
      <c r="I17" s="2">
        <f t="shared" si="2"/>
        <v>2.5499999999999998</v>
      </c>
      <c r="J17" s="2">
        <f t="shared" si="3"/>
        <v>17.008499999999998</v>
      </c>
    </row>
    <row r="18" spans="1:10">
      <c r="A18" s="2">
        <v>9</v>
      </c>
      <c r="B18" s="1">
        <v>1.7</v>
      </c>
      <c r="C18" s="1">
        <v>1.7</v>
      </c>
      <c r="D18" s="2">
        <f t="shared" si="0"/>
        <v>1.7</v>
      </c>
      <c r="E18" s="2">
        <f t="shared" si="1"/>
        <v>11.339</v>
      </c>
      <c r="F18" s="2">
        <v>50</v>
      </c>
      <c r="G18" s="1">
        <v>1.9</v>
      </c>
      <c r="H18" s="1">
        <v>1.9</v>
      </c>
      <c r="I18" s="2">
        <f t="shared" si="2"/>
        <v>1.9</v>
      </c>
      <c r="J18" s="2">
        <f t="shared" si="3"/>
        <v>12.673</v>
      </c>
    </row>
    <row r="19" spans="1:10">
      <c r="A19" s="2">
        <v>10</v>
      </c>
      <c r="B19" s="1">
        <v>1.6</v>
      </c>
      <c r="C19" s="1">
        <v>1.6</v>
      </c>
      <c r="D19" s="2">
        <f t="shared" si="0"/>
        <v>1.6</v>
      </c>
      <c r="E19" s="2">
        <f t="shared" si="1"/>
        <v>10.672000000000001</v>
      </c>
      <c r="F19" s="2">
        <v>51</v>
      </c>
      <c r="G19" s="1">
        <v>2</v>
      </c>
      <c r="H19" s="1">
        <v>2</v>
      </c>
      <c r="I19" s="2">
        <f t="shared" si="2"/>
        <v>2</v>
      </c>
      <c r="J19" s="2">
        <f t="shared" si="3"/>
        <v>13.34</v>
      </c>
    </row>
    <row r="20" spans="1:10">
      <c r="A20" s="2">
        <v>11</v>
      </c>
      <c r="B20" s="1">
        <v>1.9</v>
      </c>
      <c r="C20" s="1">
        <v>1.9</v>
      </c>
      <c r="D20" s="2">
        <f t="shared" si="0"/>
        <v>1.9</v>
      </c>
      <c r="E20" s="2">
        <f t="shared" si="1"/>
        <v>12.673</v>
      </c>
      <c r="F20" s="2">
        <v>52</v>
      </c>
      <c r="G20" s="1">
        <v>2</v>
      </c>
      <c r="H20" s="1">
        <v>1.9</v>
      </c>
      <c r="I20" s="2">
        <f t="shared" si="2"/>
        <v>1.95</v>
      </c>
      <c r="J20" s="2">
        <f t="shared" si="3"/>
        <v>13.006499999999999</v>
      </c>
    </row>
    <row r="21" spans="1:10">
      <c r="A21" s="2">
        <v>12</v>
      </c>
      <c r="B21" s="1">
        <v>2</v>
      </c>
      <c r="C21" s="1">
        <v>2</v>
      </c>
      <c r="D21" s="2">
        <f t="shared" si="0"/>
        <v>2</v>
      </c>
      <c r="E21" s="2">
        <f t="shared" si="1"/>
        <v>13.34</v>
      </c>
      <c r="F21" s="2">
        <v>53</v>
      </c>
      <c r="G21" s="1">
        <v>1.7</v>
      </c>
      <c r="H21" s="1">
        <v>1.5</v>
      </c>
      <c r="I21" s="2">
        <f t="shared" si="2"/>
        <v>1.6</v>
      </c>
      <c r="J21" s="2">
        <f t="shared" si="3"/>
        <v>10.672000000000001</v>
      </c>
    </row>
    <row r="22" spans="1:10">
      <c r="A22" s="2">
        <v>13</v>
      </c>
      <c r="B22" s="1">
        <v>2.5</v>
      </c>
      <c r="C22" s="1">
        <v>2.5</v>
      </c>
      <c r="D22" s="2">
        <f t="shared" si="0"/>
        <v>2.5</v>
      </c>
      <c r="E22" s="2">
        <f t="shared" si="1"/>
        <v>16.675000000000001</v>
      </c>
      <c r="F22" s="2">
        <v>54</v>
      </c>
      <c r="G22" s="1">
        <v>1.9</v>
      </c>
      <c r="H22" s="1">
        <v>1.9</v>
      </c>
      <c r="I22" s="2">
        <f t="shared" si="2"/>
        <v>1.9</v>
      </c>
      <c r="J22" s="2">
        <f t="shared" si="3"/>
        <v>12.673</v>
      </c>
    </row>
    <row r="23" spans="1:10">
      <c r="A23" s="2">
        <v>14</v>
      </c>
      <c r="B23" s="1">
        <v>2.2000000000000002</v>
      </c>
      <c r="C23" s="1">
        <v>2.2000000000000002</v>
      </c>
      <c r="D23" s="2">
        <f t="shared" si="0"/>
        <v>2.2000000000000002</v>
      </c>
      <c r="E23" s="2">
        <f t="shared" si="1"/>
        <v>14.674000000000001</v>
      </c>
      <c r="F23" s="2">
        <v>55</v>
      </c>
      <c r="G23" s="1">
        <v>1.6</v>
      </c>
      <c r="H23" s="1">
        <v>1.6</v>
      </c>
      <c r="I23" s="2">
        <f t="shared" si="2"/>
        <v>1.6</v>
      </c>
      <c r="J23" s="2">
        <f t="shared" si="3"/>
        <v>10.672000000000001</v>
      </c>
    </row>
    <row r="24" spans="1:10">
      <c r="A24" s="2">
        <v>15</v>
      </c>
      <c r="B24" s="1">
        <v>2.2999999999999998</v>
      </c>
      <c r="C24" s="1">
        <v>2</v>
      </c>
      <c r="D24" s="2">
        <f t="shared" si="0"/>
        <v>2.15</v>
      </c>
      <c r="E24" s="2">
        <f t="shared" si="1"/>
        <v>14.340499999999999</v>
      </c>
      <c r="F24" s="2">
        <v>56</v>
      </c>
      <c r="G24" s="1">
        <v>1.7</v>
      </c>
      <c r="H24" s="1">
        <v>1.6</v>
      </c>
      <c r="I24" s="2">
        <f t="shared" si="2"/>
        <v>1.65</v>
      </c>
      <c r="J24" s="2">
        <f t="shared" si="3"/>
        <v>11.0055</v>
      </c>
    </row>
    <row r="25" spans="1:10">
      <c r="A25" s="2">
        <v>16</v>
      </c>
      <c r="B25" s="1">
        <v>1.8</v>
      </c>
      <c r="C25" s="1">
        <v>1.6</v>
      </c>
      <c r="D25" s="2">
        <f t="shared" si="0"/>
        <v>1.7000000000000002</v>
      </c>
      <c r="E25" s="2">
        <f t="shared" si="1"/>
        <v>11.339</v>
      </c>
      <c r="F25" s="2">
        <v>57</v>
      </c>
      <c r="G25" s="1">
        <v>2.2999999999999998</v>
      </c>
      <c r="H25" s="1">
        <v>2</v>
      </c>
      <c r="I25" s="2">
        <f t="shared" si="2"/>
        <v>2.15</v>
      </c>
      <c r="J25" s="2">
        <f t="shared" si="3"/>
        <v>14.340499999999999</v>
      </c>
    </row>
    <row r="26" spans="1:10">
      <c r="A26" s="2">
        <v>17</v>
      </c>
      <c r="B26" s="1">
        <v>2</v>
      </c>
      <c r="C26" s="1">
        <v>2</v>
      </c>
      <c r="D26" s="2">
        <f t="shared" si="0"/>
        <v>2</v>
      </c>
      <c r="E26" s="2">
        <f t="shared" si="1"/>
        <v>13.34</v>
      </c>
      <c r="F26" s="2">
        <v>58</v>
      </c>
      <c r="G26" s="1">
        <v>2.2000000000000002</v>
      </c>
      <c r="H26" s="1">
        <v>2.2000000000000002</v>
      </c>
      <c r="I26" s="2">
        <f t="shared" si="2"/>
        <v>2.2000000000000002</v>
      </c>
      <c r="J26" s="2">
        <f t="shared" si="3"/>
        <v>14.674000000000001</v>
      </c>
    </row>
    <row r="27" spans="1:10">
      <c r="A27" s="2">
        <v>18</v>
      </c>
      <c r="B27" s="1">
        <v>2</v>
      </c>
      <c r="C27" s="1">
        <v>1.8</v>
      </c>
      <c r="D27" s="2">
        <f t="shared" si="0"/>
        <v>1.9</v>
      </c>
      <c r="E27" s="2">
        <f t="shared" si="1"/>
        <v>12.673</v>
      </c>
      <c r="F27" s="2">
        <v>59</v>
      </c>
      <c r="G27" s="1">
        <v>1.8</v>
      </c>
      <c r="H27" s="1">
        <v>1.7</v>
      </c>
      <c r="I27" s="2">
        <f t="shared" si="2"/>
        <v>1.75</v>
      </c>
      <c r="J27" s="2">
        <f t="shared" si="3"/>
        <v>11.672499999999999</v>
      </c>
    </row>
    <row r="28" spans="1:10">
      <c r="A28" s="2">
        <v>19</v>
      </c>
      <c r="B28" s="1">
        <v>2</v>
      </c>
      <c r="C28" s="1">
        <v>2</v>
      </c>
      <c r="D28" s="2">
        <f t="shared" si="0"/>
        <v>2</v>
      </c>
      <c r="E28" s="2">
        <f t="shared" si="1"/>
        <v>13.34</v>
      </c>
      <c r="F28" s="2">
        <v>60</v>
      </c>
      <c r="G28" s="1">
        <v>1.7</v>
      </c>
      <c r="H28" s="1">
        <v>1.7</v>
      </c>
      <c r="I28" s="2">
        <f t="shared" si="2"/>
        <v>1.7</v>
      </c>
      <c r="J28" s="2">
        <f t="shared" si="3"/>
        <v>11.339</v>
      </c>
    </row>
    <row r="29" spans="1:10">
      <c r="A29" s="2">
        <v>20</v>
      </c>
      <c r="B29" s="1">
        <v>1.7</v>
      </c>
      <c r="C29" s="1">
        <v>1.6</v>
      </c>
      <c r="D29" s="2">
        <f t="shared" si="0"/>
        <v>1.65</v>
      </c>
      <c r="E29" s="2">
        <f t="shared" si="1"/>
        <v>11.0055</v>
      </c>
      <c r="F29" s="2">
        <v>61</v>
      </c>
      <c r="G29" s="1">
        <v>1.5</v>
      </c>
      <c r="H29" s="1">
        <v>1.5</v>
      </c>
      <c r="I29" s="2">
        <f t="shared" si="2"/>
        <v>1.5</v>
      </c>
      <c r="J29" s="2">
        <f t="shared" si="3"/>
        <v>10.004999999999999</v>
      </c>
    </row>
    <row r="30" spans="1:10">
      <c r="A30" s="2">
        <v>21</v>
      </c>
      <c r="B30" s="1">
        <v>1.4</v>
      </c>
      <c r="C30" s="1">
        <v>1.3</v>
      </c>
      <c r="D30" s="2">
        <f t="shared" si="0"/>
        <v>1.35</v>
      </c>
      <c r="E30" s="2">
        <f t="shared" si="1"/>
        <v>9.0045000000000002</v>
      </c>
      <c r="F30" s="2">
        <v>62</v>
      </c>
      <c r="G30" s="1">
        <v>2</v>
      </c>
      <c r="H30" s="1">
        <v>2</v>
      </c>
      <c r="I30" s="2">
        <f t="shared" si="2"/>
        <v>2</v>
      </c>
      <c r="J30" s="2">
        <f t="shared" si="3"/>
        <v>13.34</v>
      </c>
    </row>
    <row r="31" spans="1:10">
      <c r="A31" s="2">
        <v>22</v>
      </c>
      <c r="B31" s="1">
        <v>1.7</v>
      </c>
      <c r="C31" s="1">
        <v>1.7</v>
      </c>
      <c r="D31" s="2">
        <f t="shared" si="0"/>
        <v>1.7</v>
      </c>
      <c r="E31" s="2">
        <f t="shared" si="1"/>
        <v>11.339</v>
      </c>
      <c r="F31" s="2">
        <v>63</v>
      </c>
      <c r="G31" s="1">
        <v>2</v>
      </c>
      <c r="H31" s="1">
        <v>1.7</v>
      </c>
      <c r="I31" s="2">
        <f t="shared" si="2"/>
        <v>1.85</v>
      </c>
      <c r="J31" s="2">
        <f t="shared" si="3"/>
        <v>12.339500000000001</v>
      </c>
    </row>
    <row r="32" spans="1:10">
      <c r="A32" s="2">
        <v>23</v>
      </c>
      <c r="B32" s="1">
        <v>1.9</v>
      </c>
      <c r="C32" s="1">
        <v>1.9</v>
      </c>
      <c r="D32" s="2">
        <f t="shared" si="0"/>
        <v>1.9</v>
      </c>
      <c r="E32" s="2">
        <f t="shared" si="1"/>
        <v>12.673</v>
      </c>
      <c r="F32" s="2">
        <v>64</v>
      </c>
      <c r="G32" s="1">
        <v>1.9</v>
      </c>
      <c r="H32" s="1">
        <v>1.8</v>
      </c>
      <c r="I32" s="2">
        <f t="shared" si="2"/>
        <v>1.85</v>
      </c>
      <c r="J32" s="2">
        <f t="shared" si="3"/>
        <v>12.339500000000001</v>
      </c>
    </row>
    <row r="33" spans="1:10">
      <c r="A33" s="2">
        <v>24</v>
      </c>
      <c r="B33" s="1">
        <v>1.9</v>
      </c>
      <c r="C33" s="1">
        <v>1.7</v>
      </c>
      <c r="D33" s="2">
        <f t="shared" si="0"/>
        <v>1.7999999999999998</v>
      </c>
      <c r="E33" s="2">
        <f t="shared" si="1"/>
        <v>12.005999999999998</v>
      </c>
      <c r="F33" s="2">
        <v>65</v>
      </c>
      <c r="G33" s="1">
        <v>1.6</v>
      </c>
      <c r="H33" s="1">
        <v>1.4</v>
      </c>
      <c r="I33" s="2">
        <f t="shared" si="2"/>
        <v>1.5</v>
      </c>
      <c r="J33" s="2">
        <f t="shared" si="3"/>
        <v>10.004999999999999</v>
      </c>
    </row>
    <row r="34" spans="1:10">
      <c r="A34" s="2">
        <v>25</v>
      </c>
      <c r="B34" s="1">
        <v>1.6</v>
      </c>
      <c r="C34" s="1">
        <v>1.6</v>
      </c>
      <c r="D34" s="2">
        <f t="shared" si="0"/>
        <v>1.6</v>
      </c>
      <c r="E34" s="2">
        <f t="shared" si="1"/>
        <v>10.672000000000001</v>
      </c>
      <c r="F34" s="2">
        <v>66</v>
      </c>
      <c r="G34" s="1">
        <v>2.7</v>
      </c>
      <c r="H34" s="1">
        <v>2.6</v>
      </c>
      <c r="I34" s="2">
        <f t="shared" si="2"/>
        <v>2.6500000000000004</v>
      </c>
      <c r="J34" s="2">
        <f t="shared" si="3"/>
        <v>17.675500000000003</v>
      </c>
    </row>
    <row r="35" spans="1:10">
      <c r="A35" s="2">
        <v>26</v>
      </c>
      <c r="B35" s="1">
        <v>2</v>
      </c>
      <c r="C35" s="1">
        <v>1.7</v>
      </c>
      <c r="D35" s="2">
        <f t="shared" si="0"/>
        <v>1.85</v>
      </c>
      <c r="E35" s="2">
        <f t="shared" si="1"/>
        <v>12.339500000000001</v>
      </c>
      <c r="F35" s="2">
        <v>67</v>
      </c>
      <c r="G35" s="1">
        <v>1.9</v>
      </c>
      <c r="H35" s="1">
        <v>1.9</v>
      </c>
      <c r="I35" s="2">
        <f t="shared" si="2"/>
        <v>1.9</v>
      </c>
      <c r="J35" s="2">
        <f t="shared" si="3"/>
        <v>12.673</v>
      </c>
    </row>
    <row r="36" spans="1:10">
      <c r="A36" s="2">
        <v>27</v>
      </c>
      <c r="B36" s="1">
        <v>2</v>
      </c>
      <c r="C36" s="1">
        <v>2</v>
      </c>
      <c r="D36" s="2">
        <f t="shared" si="0"/>
        <v>2</v>
      </c>
      <c r="E36" s="2">
        <f t="shared" si="1"/>
        <v>13.34</v>
      </c>
      <c r="F36" s="2">
        <v>68</v>
      </c>
      <c r="G36" s="1">
        <v>1.3</v>
      </c>
      <c r="H36" s="1">
        <v>1.3</v>
      </c>
      <c r="I36" s="2">
        <f t="shared" si="2"/>
        <v>1.3</v>
      </c>
      <c r="J36" s="2">
        <f t="shared" si="3"/>
        <v>8.6709999999999994</v>
      </c>
    </row>
    <row r="37" spans="1:10">
      <c r="A37" s="2">
        <v>28</v>
      </c>
      <c r="B37" s="1">
        <v>1.7</v>
      </c>
      <c r="C37" s="1">
        <v>1.7</v>
      </c>
      <c r="D37" s="2">
        <f t="shared" si="0"/>
        <v>1.7</v>
      </c>
      <c r="E37" s="2">
        <f t="shared" si="1"/>
        <v>11.339</v>
      </c>
      <c r="F37" s="2">
        <v>69</v>
      </c>
      <c r="G37" s="1">
        <v>2</v>
      </c>
      <c r="H37" s="1">
        <v>2</v>
      </c>
      <c r="I37" s="2">
        <f t="shared" si="2"/>
        <v>2</v>
      </c>
      <c r="J37" s="2">
        <f t="shared" si="3"/>
        <v>13.34</v>
      </c>
    </row>
    <row r="38" spans="1:10">
      <c r="A38" s="2">
        <v>29</v>
      </c>
      <c r="B38" s="1">
        <v>2</v>
      </c>
      <c r="C38" s="1">
        <v>2</v>
      </c>
      <c r="D38" s="2">
        <f t="shared" si="0"/>
        <v>2</v>
      </c>
      <c r="E38" s="2">
        <f t="shared" si="1"/>
        <v>13.34</v>
      </c>
      <c r="F38" s="2">
        <v>70</v>
      </c>
      <c r="G38" s="1">
        <v>2</v>
      </c>
      <c r="H38" s="1">
        <v>1.3</v>
      </c>
      <c r="I38" s="2">
        <f t="shared" si="2"/>
        <v>1.65</v>
      </c>
      <c r="J38" s="2">
        <f t="shared" si="3"/>
        <v>11.0055</v>
      </c>
    </row>
    <row r="39" spans="1:10">
      <c r="A39" s="2">
        <v>30</v>
      </c>
      <c r="B39" s="1">
        <v>1.7</v>
      </c>
      <c r="C39" s="1">
        <v>1.7</v>
      </c>
      <c r="D39" s="2">
        <f t="shared" si="0"/>
        <v>1.7</v>
      </c>
      <c r="E39" s="2">
        <f t="shared" si="1"/>
        <v>11.339</v>
      </c>
      <c r="F39" s="2">
        <v>71</v>
      </c>
      <c r="G39" s="1">
        <v>1.6</v>
      </c>
      <c r="H39" s="1">
        <v>1.5</v>
      </c>
      <c r="I39" s="2">
        <f t="shared" si="2"/>
        <v>1.55</v>
      </c>
      <c r="J39" s="2">
        <f t="shared" si="3"/>
        <v>10.3385</v>
      </c>
    </row>
    <row r="40" spans="1:10">
      <c r="A40" s="2">
        <v>31</v>
      </c>
      <c r="B40" s="1">
        <v>1.9</v>
      </c>
      <c r="C40" s="1">
        <v>1.8</v>
      </c>
      <c r="D40" s="2">
        <f t="shared" si="0"/>
        <v>1.85</v>
      </c>
      <c r="E40" s="2">
        <f t="shared" si="1"/>
        <v>12.339500000000001</v>
      </c>
      <c r="F40" s="2">
        <v>72</v>
      </c>
      <c r="G40" s="1">
        <v>1.5</v>
      </c>
      <c r="H40" s="1">
        <v>1.5</v>
      </c>
      <c r="I40" s="2">
        <f t="shared" si="2"/>
        <v>1.5</v>
      </c>
      <c r="J40" s="2">
        <f t="shared" si="3"/>
        <v>10.004999999999999</v>
      </c>
    </row>
    <row r="41" spans="1:10">
      <c r="A41" s="2">
        <v>32</v>
      </c>
      <c r="B41" s="1">
        <v>1.5</v>
      </c>
      <c r="C41" s="1">
        <v>1.5</v>
      </c>
      <c r="D41" s="2">
        <f t="shared" si="0"/>
        <v>1.5</v>
      </c>
      <c r="E41" s="2">
        <f t="shared" si="1"/>
        <v>10.004999999999999</v>
      </c>
      <c r="F41" s="2">
        <v>73</v>
      </c>
      <c r="G41" s="1">
        <v>1.8</v>
      </c>
      <c r="H41" s="1">
        <v>1.8</v>
      </c>
      <c r="I41" s="2">
        <f t="shared" si="2"/>
        <v>1.8</v>
      </c>
      <c r="J41" s="2">
        <f t="shared" si="3"/>
        <v>12.006</v>
      </c>
    </row>
    <row r="42" spans="1:10">
      <c r="A42" s="2">
        <v>33</v>
      </c>
      <c r="B42" s="1">
        <v>1.9</v>
      </c>
      <c r="C42" s="1">
        <v>1.8</v>
      </c>
      <c r="D42" s="2">
        <f t="shared" si="0"/>
        <v>1.85</v>
      </c>
      <c r="E42" s="2">
        <f t="shared" si="1"/>
        <v>12.339500000000001</v>
      </c>
      <c r="F42" s="2">
        <v>74</v>
      </c>
      <c r="G42" s="1">
        <v>1.6</v>
      </c>
      <c r="H42" s="1">
        <v>1.6</v>
      </c>
      <c r="I42" s="2">
        <f t="shared" si="2"/>
        <v>1.6</v>
      </c>
      <c r="J42" s="2">
        <f t="shared" si="3"/>
        <v>10.672000000000001</v>
      </c>
    </row>
    <row r="43" spans="1:10">
      <c r="A43" s="2">
        <v>34</v>
      </c>
      <c r="B43" s="1">
        <v>1.6</v>
      </c>
      <c r="C43" s="1">
        <v>1.6</v>
      </c>
      <c r="D43" s="2">
        <f t="shared" si="0"/>
        <v>1.6</v>
      </c>
      <c r="E43" s="2">
        <f t="shared" si="1"/>
        <v>10.672000000000001</v>
      </c>
      <c r="F43" s="2">
        <v>75</v>
      </c>
      <c r="G43" s="1">
        <v>2</v>
      </c>
      <c r="H43" s="1">
        <v>2</v>
      </c>
      <c r="I43" s="2">
        <f t="shared" si="2"/>
        <v>2</v>
      </c>
      <c r="J43" s="2">
        <f t="shared" si="3"/>
        <v>13.34</v>
      </c>
    </row>
    <row r="44" spans="1:10">
      <c r="A44" s="2">
        <v>35</v>
      </c>
      <c r="B44" s="1">
        <v>2</v>
      </c>
      <c r="C44" s="1">
        <v>1.9</v>
      </c>
      <c r="D44" s="2">
        <f t="shared" si="0"/>
        <v>1.95</v>
      </c>
      <c r="E44" s="2">
        <f t="shared" si="1"/>
        <v>13.006499999999999</v>
      </c>
      <c r="F44" s="11">
        <v>76</v>
      </c>
      <c r="G44" s="12">
        <v>1.5</v>
      </c>
      <c r="H44" s="12">
        <v>1.4</v>
      </c>
      <c r="I44" s="2">
        <f t="shared" si="2"/>
        <v>1.45</v>
      </c>
      <c r="J44" s="2">
        <f t="shared" si="3"/>
        <v>9.6715</v>
      </c>
    </row>
    <row r="45" spans="1:10">
      <c r="A45" s="2">
        <v>36</v>
      </c>
      <c r="B45" s="1">
        <v>1.9</v>
      </c>
      <c r="C45" s="1">
        <v>1.6</v>
      </c>
      <c r="D45" s="2">
        <f t="shared" si="0"/>
        <v>1.75</v>
      </c>
      <c r="E45" s="2">
        <f t="shared" si="1"/>
        <v>11.672499999999999</v>
      </c>
      <c r="F45" s="2">
        <v>77</v>
      </c>
      <c r="G45" s="1">
        <v>1.4</v>
      </c>
      <c r="H45" s="1">
        <v>1.4</v>
      </c>
      <c r="I45" s="2">
        <f t="shared" si="2"/>
        <v>1.4</v>
      </c>
      <c r="J45" s="2">
        <f t="shared" si="3"/>
        <v>9.3379999999999992</v>
      </c>
    </row>
    <row r="46" spans="1:10">
      <c r="A46" s="2">
        <v>37</v>
      </c>
      <c r="B46" s="1">
        <v>1.6</v>
      </c>
      <c r="C46" s="1">
        <v>1.4</v>
      </c>
      <c r="D46" s="2">
        <f t="shared" si="0"/>
        <v>1.5</v>
      </c>
      <c r="E46" s="2">
        <f t="shared" si="1"/>
        <v>10.004999999999999</v>
      </c>
      <c r="F46" s="2">
        <v>78</v>
      </c>
      <c r="G46" s="1">
        <v>1.6</v>
      </c>
      <c r="H46" s="1">
        <v>1.4</v>
      </c>
      <c r="I46" s="2">
        <f t="shared" si="2"/>
        <v>1.5</v>
      </c>
      <c r="J46" s="2">
        <f t="shared" si="3"/>
        <v>10.004999999999999</v>
      </c>
    </row>
    <row r="47" spans="1:10">
      <c r="A47" s="2">
        <v>38</v>
      </c>
      <c r="B47" s="1">
        <v>3</v>
      </c>
      <c r="C47" s="1">
        <v>2.8</v>
      </c>
      <c r="D47" s="2">
        <f t="shared" si="0"/>
        <v>2.9</v>
      </c>
      <c r="E47" s="2">
        <f t="shared" si="1"/>
        <v>19.343</v>
      </c>
      <c r="F47" s="2">
        <v>79</v>
      </c>
      <c r="G47" s="1">
        <v>1.9</v>
      </c>
      <c r="H47" s="1">
        <v>1.9</v>
      </c>
      <c r="I47" s="2">
        <f t="shared" si="2"/>
        <v>1.9</v>
      </c>
      <c r="J47" s="2">
        <f t="shared" si="3"/>
        <v>12.673</v>
      </c>
    </row>
    <row r="48" spans="1:10">
      <c r="A48" s="2">
        <v>39</v>
      </c>
      <c r="B48" s="1">
        <v>1.9</v>
      </c>
      <c r="C48" s="1">
        <v>1.7</v>
      </c>
      <c r="D48" s="2">
        <f t="shared" si="0"/>
        <v>1.7999999999999998</v>
      </c>
      <c r="E48" s="2">
        <f t="shared" si="1"/>
        <v>12.005999999999998</v>
      </c>
      <c r="F48" s="2">
        <v>80</v>
      </c>
      <c r="G48" s="1">
        <v>1.4</v>
      </c>
      <c r="H48" s="1">
        <v>1.3</v>
      </c>
      <c r="I48" s="2">
        <f t="shared" si="2"/>
        <v>1.35</v>
      </c>
      <c r="J48" s="2">
        <f t="shared" si="3"/>
        <v>9.0045000000000002</v>
      </c>
    </row>
    <row r="49" spans="1:10">
      <c r="A49" s="2">
        <v>40</v>
      </c>
      <c r="B49" s="1">
        <v>2</v>
      </c>
      <c r="C49" s="1">
        <v>1.9</v>
      </c>
      <c r="D49" s="2">
        <f t="shared" si="0"/>
        <v>1.95</v>
      </c>
      <c r="E49" s="2">
        <f t="shared" si="1"/>
        <v>13.006499999999999</v>
      </c>
      <c r="F49" s="2">
        <v>81</v>
      </c>
      <c r="G49" s="1">
        <v>1.5</v>
      </c>
      <c r="H49" s="1">
        <v>1.4</v>
      </c>
      <c r="I49" s="2">
        <f t="shared" si="2"/>
        <v>1.45</v>
      </c>
      <c r="J49" s="2">
        <f t="shared" si="3"/>
        <v>9.6715</v>
      </c>
    </row>
    <row r="50" spans="1:10">
      <c r="A50" s="2">
        <v>41</v>
      </c>
      <c r="B50" s="1">
        <v>2</v>
      </c>
      <c r="C50" s="1">
        <v>2</v>
      </c>
      <c r="D50" s="2">
        <f t="shared" si="0"/>
        <v>2</v>
      </c>
      <c r="E50" s="2">
        <f t="shared" si="1"/>
        <v>13.34</v>
      </c>
      <c r="F50" s="2">
        <v>82</v>
      </c>
      <c r="G50" s="1">
        <v>1.8</v>
      </c>
      <c r="H50" s="1">
        <v>1.8</v>
      </c>
      <c r="I50" s="2">
        <f t="shared" si="2"/>
        <v>1.8</v>
      </c>
      <c r="J50" s="2">
        <f t="shared" si="3"/>
        <v>12.006</v>
      </c>
    </row>
    <row r="51" spans="1:10">
      <c r="A51" s="1">
        <v>83</v>
      </c>
      <c r="B51" s="1">
        <v>1.7</v>
      </c>
      <c r="C51" s="1">
        <v>1.6</v>
      </c>
      <c r="D51" s="2">
        <f t="shared" si="0"/>
        <v>1.65</v>
      </c>
      <c r="E51" s="2">
        <f t="shared" si="1"/>
        <v>11.0055</v>
      </c>
      <c r="F51" s="1">
        <v>135</v>
      </c>
      <c r="G51" s="1">
        <v>1.5</v>
      </c>
      <c r="H51" s="1">
        <v>1.5</v>
      </c>
      <c r="I51" s="2">
        <f t="shared" si="2"/>
        <v>1.5</v>
      </c>
      <c r="J51" s="2">
        <f t="shared" si="3"/>
        <v>10.004999999999999</v>
      </c>
    </row>
    <row r="52" spans="1:10">
      <c r="A52" s="1">
        <v>84</v>
      </c>
      <c r="B52" s="1">
        <v>2.1</v>
      </c>
      <c r="C52" s="1">
        <v>2.1</v>
      </c>
      <c r="D52" s="2">
        <f t="shared" si="0"/>
        <v>2.1</v>
      </c>
      <c r="E52" s="2">
        <f t="shared" si="1"/>
        <v>14.007</v>
      </c>
      <c r="F52" s="1">
        <v>136</v>
      </c>
      <c r="G52" s="1">
        <v>2</v>
      </c>
      <c r="H52" s="1">
        <v>2</v>
      </c>
      <c r="I52" s="2">
        <f t="shared" si="2"/>
        <v>2</v>
      </c>
      <c r="J52" s="2">
        <f t="shared" si="3"/>
        <v>13.34</v>
      </c>
    </row>
    <row r="53" spans="1:10">
      <c r="A53" s="1">
        <v>85</v>
      </c>
      <c r="B53" s="1">
        <v>1.6</v>
      </c>
      <c r="C53" s="1">
        <v>1.6</v>
      </c>
      <c r="D53" s="2">
        <f t="shared" si="0"/>
        <v>1.6</v>
      </c>
      <c r="E53" s="2">
        <f t="shared" si="1"/>
        <v>10.672000000000001</v>
      </c>
      <c r="F53" s="1">
        <v>137</v>
      </c>
      <c r="G53" s="1">
        <v>2.1</v>
      </c>
      <c r="H53" s="1">
        <v>2</v>
      </c>
      <c r="I53" s="2">
        <f t="shared" si="2"/>
        <v>2.0499999999999998</v>
      </c>
      <c r="J53" s="2">
        <f t="shared" si="3"/>
        <v>13.673499999999999</v>
      </c>
    </row>
    <row r="54" spans="1:10">
      <c r="A54" s="1">
        <v>86</v>
      </c>
      <c r="B54" s="1">
        <v>1.8</v>
      </c>
      <c r="C54" s="1">
        <v>1.8</v>
      </c>
      <c r="D54" s="2">
        <f t="shared" si="0"/>
        <v>1.8</v>
      </c>
      <c r="E54" s="2">
        <f t="shared" si="1"/>
        <v>12.006</v>
      </c>
      <c r="F54" s="1">
        <v>138</v>
      </c>
      <c r="G54" s="1">
        <v>2</v>
      </c>
      <c r="H54" s="1">
        <v>2</v>
      </c>
      <c r="I54" s="2">
        <f t="shared" si="2"/>
        <v>2</v>
      </c>
      <c r="J54" s="2">
        <f t="shared" si="3"/>
        <v>13.34</v>
      </c>
    </row>
    <row r="55" spans="1:10">
      <c r="A55" s="1">
        <v>87</v>
      </c>
      <c r="B55" s="1">
        <v>1.4</v>
      </c>
      <c r="C55" s="1">
        <v>1.4</v>
      </c>
      <c r="D55" s="2">
        <f t="shared" si="0"/>
        <v>1.4</v>
      </c>
      <c r="E55" s="2">
        <f t="shared" si="1"/>
        <v>9.3379999999999992</v>
      </c>
      <c r="F55" s="1">
        <v>139</v>
      </c>
      <c r="G55" s="1">
        <v>2</v>
      </c>
      <c r="H55" s="1">
        <v>1.8</v>
      </c>
      <c r="I55" s="2">
        <f t="shared" si="2"/>
        <v>1.9</v>
      </c>
      <c r="J55" s="2">
        <f t="shared" si="3"/>
        <v>12.673</v>
      </c>
    </row>
    <row r="56" spans="1:10">
      <c r="A56" s="1">
        <v>88</v>
      </c>
      <c r="B56" s="1">
        <v>1.7</v>
      </c>
      <c r="C56" s="1">
        <v>1.7</v>
      </c>
      <c r="D56" s="2">
        <f t="shared" si="0"/>
        <v>1.7</v>
      </c>
      <c r="E56" s="2">
        <f t="shared" si="1"/>
        <v>11.339</v>
      </c>
      <c r="F56" s="1">
        <v>140</v>
      </c>
      <c r="G56" s="1">
        <v>2</v>
      </c>
      <c r="H56" s="1">
        <v>2</v>
      </c>
      <c r="I56" s="2">
        <f t="shared" si="2"/>
        <v>2</v>
      </c>
      <c r="J56" s="2">
        <f t="shared" si="3"/>
        <v>13.34</v>
      </c>
    </row>
    <row r="57" spans="1:10">
      <c r="A57" s="1">
        <v>89</v>
      </c>
      <c r="B57" s="1">
        <v>1.8</v>
      </c>
      <c r="C57" s="1">
        <v>1.7</v>
      </c>
      <c r="D57" s="2">
        <f t="shared" si="0"/>
        <v>1.75</v>
      </c>
      <c r="E57" s="2">
        <f t="shared" si="1"/>
        <v>11.672499999999999</v>
      </c>
      <c r="F57" s="1">
        <v>141</v>
      </c>
      <c r="G57" s="1">
        <v>1.6</v>
      </c>
      <c r="H57" s="1">
        <v>1.6</v>
      </c>
      <c r="I57" s="2">
        <f t="shared" si="2"/>
        <v>1.6</v>
      </c>
      <c r="J57" s="2">
        <f t="shared" si="3"/>
        <v>10.672000000000001</v>
      </c>
    </row>
    <row r="58" spans="1:10">
      <c r="A58" s="1">
        <v>90</v>
      </c>
      <c r="B58" s="1">
        <v>1.9</v>
      </c>
      <c r="C58" s="1">
        <v>1.7</v>
      </c>
      <c r="D58" s="2">
        <f t="shared" si="0"/>
        <v>1.7999999999999998</v>
      </c>
      <c r="E58" s="2">
        <f t="shared" si="1"/>
        <v>12.005999999999998</v>
      </c>
      <c r="F58" s="1">
        <v>142</v>
      </c>
      <c r="G58" s="1">
        <v>1.8</v>
      </c>
      <c r="H58" s="1">
        <v>1.8</v>
      </c>
      <c r="I58" s="2">
        <f t="shared" si="2"/>
        <v>1.8</v>
      </c>
      <c r="J58" s="2">
        <f t="shared" si="3"/>
        <v>12.006</v>
      </c>
    </row>
    <row r="59" spans="1:10">
      <c r="A59" s="1">
        <v>91</v>
      </c>
      <c r="B59" s="1">
        <v>2.5</v>
      </c>
      <c r="C59" s="1">
        <v>2</v>
      </c>
      <c r="D59" s="2">
        <f t="shared" si="0"/>
        <v>2.25</v>
      </c>
      <c r="E59" s="2">
        <f t="shared" si="1"/>
        <v>15.0075</v>
      </c>
      <c r="F59" s="1">
        <v>143</v>
      </c>
      <c r="G59" s="1">
        <v>1.7</v>
      </c>
      <c r="H59" s="1">
        <v>1.6</v>
      </c>
      <c r="I59" s="2">
        <f t="shared" si="2"/>
        <v>1.65</v>
      </c>
      <c r="J59" s="2">
        <f t="shared" si="3"/>
        <v>11.0055</v>
      </c>
    </row>
    <row r="60" spans="1:10">
      <c r="A60" s="1">
        <v>92</v>
      </c>
      <c r="B60" s="1">
        <v>1.7</v>
      </c>
      <c r="C60" s="1">
        <v>1.7</v>
      </c>
      <c r="D60" s="2">
        <f t="shared" si="0"/>
        <v>1.7</v>
      </c>
      <c r="E60" s="2">
        <f t="shared" si="1"/>
        <v>11.339</v>
      </c>
      <c r="F60" s="1">
        <v>144</v>
      </c>
      <c r="G60" s="1">
        <v>2</v>
      </c>
      <c r="H60" s="1">
        <v>2</v>
      </c>
      <c r="I60" s="2">
        <f t="shared" si="2"/>
        <v>2</v>
      </c>
      <c r="J60" s="2">
        <f t="shared" si="3"/>
        <v>13.34</v>
      </c>
    </row>
    <row r="61" spans="1:10">
      <c r="A61" s="1">
        <v>93</v>
      </c>
      <c r="B61" s="1">
        <v>1.6</v>
      </c>
      <c r="C61" s="1">
        <v>1.6</v>
      </c>
      <c r="D61" s="2">
        <f t="shared" si="0"/>
        <v>1.6</v>
      </c>
      <c r="E61" s="2">
        <f t="shared" si="1"/>
        <v>10.672000000000001</v>
      </c>
      <c r="F61" s="1">
        <v>145</v>
      </c>
      <c r="G61" s="1">
        <v>2</v>
      </c>
      <c r="H61" s="1">
        <v>2</v>
      </c>
      <c r="I61" s="2">
        <f t="shared" si="2"/>
        <v>2</v>
      </c>
      <c r="J61" s="2">
        <f t="shared" si="3"/>
        <v>13.34</v>
      </c>
    </row>
    <row r="62" spans="1:10">
      <c r="A62" s="1">
        <v>94</v>
      </c>
      <c r="B62" s="1">
        <v>1.9</v>
      </c>
      <c r="C62" s="1">
        <v>1.9</v>
      </c>
      <c r="D62" s="2">
        <f t="shared" si="0"/>
        <v>1.9</v>
      </c>
      <c r="E62" s="2">
        <f t="shared" si="1"/>
        <v>12.673</v>
      </c>
      <c r="F62" s="1">
        <v>146</v>
      </c>
      <c r="G62" s="1">
        <v>2</v>
      </c>
      <c r="H62" s="1">
        <v>1.8</v>
      </c>
      <c r="I62" s="2">
        <f t="shared" si="2"/>
        <v>1.9</v>
      </c>
      <c r="J62" s="2">
        <f t="shared" si="3"/>
        <v>12.673</v>
      </c>
    </row>
    <row r="63" spans="1:10">
      <c r="A63" s="1">
        <v>95</v>
      </c>
      <c r="B63" s="1">
        <v>1.9</v>
      </c>
      <c r="C63" s="1">
        <v>1.8</v>
      </c>
      <c r="D63" s="2">
        <f t="shared" si="0"/>
        <v>1.85</v>
      </c>
      <c r="E63" s="2">
        <f t="shared" si="1"/>
        <v>12.339500000000001</v>
      </c>
      <c r="F63" s="1">
        <v>147</v>
      </c>
      <c r="G63" s="1">
        <v>2</v>
      </c>
      <c r="H63" s="1">
        <v>2</v>
      </c>
      <c r="I63" s="2">
        <f t="shared" si="2"/>
        <v>2</v>
      </c>
      <c r="J63" s="2">
        <f t="shared" si="3"/>
        <v>13.34</v>
      </c>
    </row>
    <row r="64" spans="1:10">
      <c r="A64" s="1">
        <v>96</v>
      </c>
      <c r="B64" s="1">
        <v>1.8</v>
      </c>
      <c r="C64" s="1">
        <v>1.7</v>
      </c>
      <c r="D64" s="2">
        <f t="shared" si="0"/>
        <v>1.75</v>
      </c>
      <c r="E64" s="2">
        <f t="shared" si="1"/>
        <v>11.672499999999999</v>
      </c>
      <c r="F64" s="1">
        <v>148</v>
      </c>
      <c r="G64" s="1">
        <v>1.3</v>
      </c>
      <c r="H64" s="1">
        <v>1.3</v>
      </c>
      <c r="I64" s="2">
        <f t="shared" si="2"/>
        <v>1.3</v>
      </c>
      <c r="J64" s="2">
        <f t="shared" si="3"/>
        <v>8.6709999999999994</v>
      </c>
    </row>
    <row r="65" spans="1:10">
      <c r="A65" s="1">
        <v>97</v>
      </c>
      <c r="B65" s="1">
        <v>1.8</v>
      </c>
      <c r="C65" s="1">
        <v>1.5</v>
      </c>
      <c r="D65" s="2">
        <f t="shared" si="0"/>
        <v>1.65</v>
      </c>
      <c r="E65" s="2">
        <f t="shared" si="1"/>
        <v>11.0055</v>
      </c>
      <c r="F65" s="1">
        <v>149</v>
      </c>
      <c r="G65" s="1">
        <v>2</v>
      </c>
      <c r="H65" s="1">
        <v>2</v>
      </c>
      <c r="I65" s="2">
        <f t="shared" si="2"/>
        <v>2</v>
      </c>
      <c r="J65" s="2">
        <f t="shared" si="3"/>
        <v>13.34</v>
      </c>
    </row>
    <row r="66" spans="1:10">
      <c r="A66" s="1">
        <v>98</v>
      </c>
      <c r="B66" s="1">
        <v>1.6</v>
      </c>
      <c r="C66" s="1">
        <v>1.6</v>
      </c>
      <c r="D66" s="2">
        <f t="shared" si="0"/>
        <v>1.6</v>
      </c>
      <c r="E66" s="2">
        <f t="shared" si="1"/>
        <v>10.672000000000001</v>
      </c>
      <c r="F66" s="1">
        <v>150</v>
      </c>
      <c r="G66" s="1">
        <v>1.6</v>
      </c>
      <c r="H66" s="1">
        <v>1.5</v>
      </c>
      <c r="I66" s="2">
        <f t="shared" si="2"/>
        <v>1.55</v>
      </c>
      <c r="J66" s="2">
        <f t="shared" si="3"/>
        <v>10.3385</v>
      </c>
    </row>
    <row r="67" spans="1:10">
      <c r="A67" s="1">
        <v>99</v>
      </c>
      <c r="B67" s="1">
        <v>1.6</v>
      </c>
      <c r="C67" s="1">
        <v>1.6</v>
      </c>
      <c r="D67" s="2">
        <f t="shared" si="0"/>
        <v>1.6</v>
      </c>
      <c r="E67" s="2">
        <f t="shared" si="1"/>
        <v>10.672000000000001</v>
      </c>
      <c r="F67" s="1">
        <v>151</v>
      </c>
      <c r="G67" s="1">
        <v>1.9</v>
      </c>
      <c r="H67" s="1">
        <v>1.8</v>
      </c>
      <c r="I67" s="2">
        <f t="shared" si="2"/>
        <v>1.85</v>
      </c>
      <c r="J67" s="2">
        <f t="shared" si="3"/>
        <v>12.339500000000001</v>
      </c>
    </row>
    <row r="68" spans="1:10">
      <c r="A68" s="1">
        <v>100</v>
      </c>
      <c r="B68" s="1">
        <v>1.7</v>
      </c>
      <c r="C68" s="1">
        <v>1.6</v>
      </c>
      <c r="D68" s="2">
        <f t="shared" si="0"/>
        <v>1.65</v>
      </c>
      <c r="E68" s="2">
        <f t="shared" si="1"/>
        <v>11.0055</v>
      </c>
      <c r="F68" s="1">
        <v>152</v>
      </c>
      <c r="G68" s="1">
        <v>2</v>
      </c>
      <c r="H68" s="1">
        <v>1.9</v>
      </c>
      <c r="I68" s="2">
        <f t="shared" si="2"/>
        <v>1.95</v>
      </c>
      <c r="J68" s="2">
        <f t="shared" si="3"/>
        <v>13.006499999999999</v>
      </c>
    </row>
    <row r="69" spans="1:10">
      <c r="A69" s="1">
        <v>101</v>
      </c>
      <c r="B69" s="1">
        <v>1.8</v>
      </c>
      <c r="C69" s="1">
        <v>1.7</v>
      </c>
      <c r="D69" s="2">
        <f t="shared" si="0"/>
        <v>1.75</v>
      </c>
      <c r="E69" s="2">
        <f t="shared" si="1"/>
        <v>11.672499999999999</v>
      </c>
      <c r="F69" s="1">
        <v>153</v>
      </c>
      <c r="G69" s="1">
        <v>2</v>
      </c>
      <c r="H69" s="1">
        <v>2</v>
      </c>
      <c r="I69" s="2">
        <f t="shared" si="2"/>
        <v>2</v>
      </c>
      <c r="J69" s="2">
        <f t="shared" si="3"/>
        <v>13.34</v>
      </c>
    </row>
    <row r="70" spans="1:10">
      <c r="A70" s="1">
        <v>102</v>
      </c>
      <c r="B70" s="1">
        <v>1.7</v>
      </c>
      <c r="C70" s="1">
        <v>1.7</v>
      </c>
      <c r="D70" s="2">
        <f t="shared" si="0"/>
        <v>1.7</v>
      </c>
      <c r="E70" s="2">
        <f t="shared" si="1"/>
        <v>11.339</v>
      </c>
      <c r="F70" s="1">
        <v>154</v>
      </c>
      <c r="G70" s="1">
        <v>1.8</v>
      </c>
      <c r="H70" s="1">
        <v>1.7</v>
      </c>
      <c r="I70" s="2">
        <f t="shared" si="2"/>
        <v>1.75</v>
      </c>
      <c r="J70" s="2">
        <f t="shared" si="3"/>
        <v>11.672499999999999</v>
      </c>
    </row>
    <row r="71" spans="1:10">
      <c r="A71" s="1">
        <v>103</v>
      </c>
      <c r="B71" s="1">
        <v>2.1</v>
      </c>
      <c r="C71" s="1">
        <v>2.1</v>
      </c>
      <c r="D71" s="2">
        <f t="shared" si="0"/>
        <v>2.1</v>
      </c>
      <c r="E71" s="2">
        <f t="shared" si="1"/>
        <v>14.007</v>
      </c>
      <c r="F71" s="1">
        <v>155</v>
      </c>
      <c r="G71" s="1">
        <v>1.8</v>
      </c>
      <c r="H71" s="1">
        <v>1.7</v>
      </c>
      <c r="I71" s="2">
        <f t="shared" si="2"/>
        <v>1.75</v>
      </c>
      <c r="J71" s="2">
        <f t="shared" si="3"/>
        <v>11.672499999999999</v>
      </c>
    </row>
    <row r="72" spans="1:10">
      <c r="A72" s="1">
        <v>104</v>
      </c>
      <c r="B72" s="1">
        <v>2.5</v>
      </c>
      <c r="C72" s="1">
        <v>2.2999999999999998</v>
      </c>
      <c r="D72" s="2">
        <f t="shared" si="0"/>
        <v>2.4</v>
      </c>
      <c r="E72" s="2">
        <f t="shared" si="1"/>
        <v>16.007999999999999</v>
      </c>
      <c r="F72" s="1">
        <v>156</v>
      </c>
      <c r="G72" s="1">
        <v>1.9</v>
      </c>
      <c r="H72" s="1">
        <v>1.9</v>
      </c>
      <c r="I72" s="2">
        <f t="shared" si="2"/>
        <v>1.9</v>
      </c>
      <c r="J72" s="2">
        <f t="shared" si="3"/>
        <v>12.673</v>
      </c>
    </row>
    <row r="73" spans="1:10">
      <c r="A73" s="1">
        <v>105</v>
      </c>
      <c r="B73" s="1">
        <v>2</v>
      </c>
      <c r="C73" s="1">
        <v>2</v>
      </c>
      <c r="D73" s="2">
        <f t="shared" si="0"/>
        <v>2</v>
      </c>
      <c r="E73" s="2">
        <f t="shared" si="1"/>
        <v>13.34</v>
      </c>
      <c r="F73" s="1">
        <v>157</v>
      </c>
      <c r="G73" s="1">
        <v>1.7</v>
      </c>
      <c r="H73" s="1">
        <v>1.7</v>
      </c>
      <c r="I73" s="2">
        <f t="shared" si="2"/>
        <v>1.7</v>
      </c>
      <c r="J73" s="2">
        <f t="shared" si="3"/>
        <v>11.339</v>
      </c>
    </row>
    <row r="74" spans="1:10">
      <c r="A74" s="1">
        <v>106</v>
      </c>
      <c r="B74" s="1">
        <v>2.5</v>
      </c>
      <c r="C74" s="1">
        <v>2.2999999999999998</v>
      </c>
      <c r="D74" s="2">
        <f t="shared" si="0"/>
        <v>2.4</v>
      </c>
      <c r="E74" s="2">
        <f t="shared" si="1"/>
        <v>16.007999999999999</v>
      </c>
      <c r="F74" s="1">
        <v>158</v>
      </c>
      <c r="G74" s="1">
        <v>1.9</v>
      </c>
      <c r="H74" s="1">
        <v>1.7</v>
      </c>
      <c r="I74" s="2">
        <f t="shared" si="2"/>
        <v>1.7999999999999998</v>
      </c>
      <c r="J74" s="2">
        <f t="shared" si="3"/>
        <v>12.005999999999998</v>
      </c>
    </row>
    <row r="75" spans="1:10">
      <c r="A75" s="1">
        <v>107</v>
      </c>
      <c r="B75" s="1">
        <v>1.9</v>
      </c>
      <c r="C75" s="1">
        <v>1.8</v>
      </c>
      <c r="D75" s="2">
        <f t="shared" ref="D75:D109" si="4">(B75+C75)/2</f>
        <v>1.85</v>
      </c>
      <c r="E75" s="2">
        <f t="shared" ref="E75:E109" si="5">D75*6.67</f>
        <v>12.339500000000001</v>
      </c>
      <c r="F75" s="1">
        <v>159</v>
      </c>
      <c r="G75" s="1">
        <v>1.7</v>
      </c>
      <c r="H75" s="1">
        <v>1.6</v>
      </c>
      <c r="I75" s="2">
        <f t="shared" ref="I75:I109" si="6">(G75+H75)/2</f>
        <v>1.65</v>
      </c>
      <c r="J75" s="2">
        <f t="shared" ref="J75:J109" si="7">I75*6.67</f>
        <v>11.0055</v>
      </c>
    </row>
    <row r="76" spans="1:10">
      <c r="A76" s="1">
        <v>108</v>
      </c>
      <c r="B76" s="1">
        <v>2.2999999999999998</v>
      </c>
      <c r="C76" s="1">
        <v>2.1</v>
      </c>
      <c r="D76" s="2">
        <f t="shared" si="4"/>
        <v>2.2000000000000002</v>
      </c>
      <c r="E76" s="2">
        <f t="shared" si="5"/>
        <v>14.674000000000001</v>
      </c>
      <c r="F76" s="1">
        <v>160</v>
      </c>
      <c r="G76" s="1">
        <v>1.9</v>
      </c>
      <c r="H76" s="1">
        <v>1.8</v>
      </c>
      <c r="I76" s="2">
        <f t="shared" si="6"/>
        <v>1.85</v>
      </c>
      <c r="J76" s="2">
        <f t="shared" si="7"/>
        <v>12.339500000000001</v>
      </c>
    </row>
    <row r="77" spans="1:10">
      <c r="A77" s="1">
        <v>109</v>
      </c>
      <c r="B77" s="1">
        <v>1.9</v>
      </c>
      <c r="C77" s="1">
        <v>1.6</v>
      </c>
      <c r="D77" s="2">
        <f t="shared" si="4"/>
        <v>1.75</v>
      </c>
      <c r="E77" s="2">
        <f t="shared" si="5"/>
        <v>11.672499999999999</v>
      </c>
      <c r="F77" s="1">
        <v>161</v>
      </c>
      <c r="G77" s="1">
        <v>2</v>
      </c>
      <c r="H77" s="1">
        <v>1.7</v>
      </c>
      <c r="I77" s="2">
        <f t="shared" si="6"/>
        <v>1.85</v>
      </c>
      <c r="J77" s="2">
        <f t="shared" si="7"/>
        <v>12.339500000000001</v>
      </c>
    </row>
    <row r="78" spans="1:10">
      <c r="A78" s="1">
        <v>110</v>
      </c>
      <c r="B78" s="1">
        <v>2</v>
      </c>
      <c r="C78" s="1">
        <v>2</v>
      </c>
      <c r="D78" s="2">
        <f t="shared" si="4"/>
        <v>2</v>
      </c>
      <c r="E78" s="2">
        <f t="shared" si="5"/>
        <v>13.34</v>
      </c>
      <c r="F78" s="1">
        <v>162</v>
      </c>
      <c r="G78" s="1">
        <v>1.7</v>
      </c>
      <c r="H78" s="1">
        <v>1.7</v>
      </c>
      <c r="I78" s="2">
        <f t="shared" si="6"/>
        <v>1.7</v>
      </c>
      <c r="J78" s="2">
        <f t="shared" si="7"/>
        <v>11.339</v>
      </c>
    </row>
    <row r="79" spans="1:10">
      <c r="A79" s="1">
        <v>111</v>
      </c>
      <c r="B79" s="1">
        <v>1.9</v>
      </c>
      <c r="C79" s="1">
        <v>1.8</v>
      </c>
      <c r="D79" s="2">
        <f t="shared" si="4"/>
        <v>1.85</v>
      </c>
      <c r="E79" s="2">
        <f t="shared" si="5"/>
        <v>12.339500000000001</v>
      </c>
      <c r="F79" s="1">
        <v>163</v>
      </c>
      <c r="G79" s="1">
        <v>1.9</v>
      </c>
      <c r="H79" s="1">
        <v>1.7</v>
      </c>
      <c r="I79" s="2">
        <f t="shared" si="6"/>
        <v>1.7999999999999998</v>
      </c>
      <c r="J79" s="2">
        <f t="shared" si="7"/>
        <v>12.005999999999998</v>
      </c>
    </row>
    <row r="80" spans="1:10">
      <c r="A80" s="1">
        <v>112</v>
      </c>
      <c r="B80" s="1">
        <v>2</v>
      </c>
      <c r="C80" s="1">
        <v>2</v>
      </c>
      <c r="D80" s="2">
        <f t="shared" si="4"/>
        <v>2</v>
      </c>
      <c r="E80" s="2">
        <f t="shared" si="5"/>
        <v>13.34</v>
      </c>
      <c r="F80" s="1">
        <v>164</v>
      </c>
      <c r="G80" s="1">
        <v>2</v>
      </c>
      <c r="H80" s="1">
        <v>1.8</v>
      </c>
      <c r="I80" s="2">
        <f t="shared" si="6"/>
        <v>1.9</v>
      </c>
      <c r="J80" s="2">
        <f t="shared" si="7"/>
        <v>12.673</v>
      </c>
    </row>
    <row r="81" spans="1:10">
      <c r="A81" s="1">
        <v>113</v>
      </c>
      <c r="B81" s="1">
        <v>1.6</v>
      </c>
      <c r="C81" s="1">
        <v>1.6</v>
      </c>
      <c r="D81" s="2">
        <f t="shared" si="4"/>
        <v>1.6</v>
      </c>
      <c r="E81" s="2">
        <f t="shared" si="5"/>
        <v>10.672000000000001</v>
      </c>
      <c r="F81" s="1">
        <v>165</v>
      </c>
      <c r="G81" s="1">
        <v>1.8</v>
      </c>
      <c r="H81" s="1">
        <v>1.7</v>
      </c>
      <c r="I81" s="2">
        <f t="shared" si="6"/>
        <v>1.75</v>
      </c>
      <c r="J81" s="2">
        <f t="shared" si="7"/>
        <v>11.672499999999999</v>
      </c>
    </row>
    <row r="82" spans="1:10">
      <c r="A82" s="1">
        <v>114</v>
      </c>
      <c r="B82" s="1">
        <v>1.7</v>
      </c>
      <c r="C82" s="1">
        <v>1.7</v>
      </c>
      <c r="D82" s="2">
        <f t="shared" si="4"/>
        <v>1.7</v>
      </c>
      <c r="E82" s="2">
        <f t="shared" si="5"/>
        <v>11.339</v>
      </c>
      <c r="F82" s="1">
        <v>166</v>
      </c>
      <c r="G82" s="1">
        <v>2</v>
      </c>
      <c r="H82" s="1">
        <v>2</v>
      </c>
      <c r="I82" s="2">
        <f t="shared" si="6"/>
        <v>2</v>
      </c>
      <c r="J82" s="2">
        <f t="shared" si="7"/>
        <v>13.34</v>
      </c>
    </row>
    <row r="83" spans="1:10">
      <c r="A83" s="1">
        <v>115</v>
      </c>
      <c r="B83" s="1">
        <v>2</v>
      </c>
      <c r="C83" s="1">
        <v>1.5</v>
      </c>
      <c r="D83" s="2">
        <f t="shared" si="4"/>
        <v>1.75</v>
      </c>
      <c r="E83" s="2">
        <f t="shared" si="5"/>
        <v>11.672499999999999</v>
      </c>
      <c r="F83" s="1">
        <v>167</v>
      </c>
      <c r="G83" s="1">
        <v>1.9</v>
      </c>
      <c r="H83" s="1">
        <v>1.8</v>
      </c>
      <c r="I83" s="2">
        <f t="shared" si="6"/>
        <v>1.85</v>
      </c>
      <c r="J83" s="2">
        <f t="shared" si="7"/>
        <v>12.339500000000001</v>
      </c>
    </row>
    <row r="84" spans="1:10">
      <c r="A84" s="1">
        <v>116</v>
      </c>
      <c r="B84" s="1">
        <v>2</v>
      </c>
      <c r="C84" s="1">
        <v>2</v>
      </c>
      <c r="D84" s="2">
        <f t="shared" si="4"/>
        <v>2</v>
      </c>
      <c r="E84" s="2">
        <f t="shared" si="5"/>
        <v>13.34</v>
      </c>
      <c r="F84" s="1">
        <v>168</v>
      </c>
      <c r="G84" s="1">
        <v>1.3</v>
      </c>
      <c r="H84" s="1">
        <v>1.3</v>
      </c>
      <c r="I84" s="2">
        <f t="shared" si="6"/>
        <v>1.3</v>
      </c>
      <c r="J84" s="2">
        <f t="shared" si="7"/>
        <v>8.6709999999999994</v>
      </c>
    </row>
    <row r="85" spans="1:10">
      <c r="A85" s="1">
        <v>117</v>
      </c>
      <c r="B85" s="1">
        <v>1.5</v>
      </c>
      <c r="C85" s="1">
        <v>1.5</v>
      </c>
      <c r="D85" s="2">
        <f t="shared" si="4"/>
        <v>1.5</v>
      </c>
      <c r="E85" s="2">
        <f t="shared" si="5"/>
        <v>10.004999999999999</v>
      </c>
      <c r="F85" s="1">
        <v>169</v>
      </c>
      <c r="G85" s="1">
        <v>1.7</v>
      </c>
      <c r="H85" s="1">
        <v>1.8</v>
      </c>
      <c r="I85" s="2">
        <f t="shared" si="6"/>
        <v>1.75</v>
      </c>
      <c r="J85" s="2">
        <f t="shared" si="7"/>
        <v>11.672499999999999</v>
      </c>
    </row>
    <row r="86" spans="1:10">
      <c r="A86" s="1">
        <v>118</v>
      </c>
      <c r="B86" s="1">
        <v>2</v>
      </c>
      <c r="C86" s="1">
        <v>2</v>
      </c>
      <c r="D86" s="2">
        <f t="shared" si="4"/>
        <v>2</v>
      </c>
      <c r="E86" s="2">
        <f t="shared" si="5"/>
        <v>13.34</v>
      </c>
      <c r="F86" s="1">
        <v>170</v>
      </c>
      <c r="G86" s="1">
        <v>1.9</v>
      </c>
      <c r="H86" s="1">
        <v>1.7</v>
      </c>
      <c r="I86" s="2">
        <f t="shared" si="6"/>
        <v>1.7999999999999998</v>
      </c>
      <c r="J86" s="2">
        <f t="shared" si="7"/>
        <v>12.005999999999998</v>
      </c>
    </row>
    <row r="87" spans="1:10">
      <c r="A87" s="1">
        <v>119</v>
      </c>
      <c r="B87" s="1">
        <v>1.6</v>
      </c>
      <c r="C87" s="1">
        <v>1.5</v>
      </c>
      <c r="D87" s="2">
        <f t="shared" si="4"/>
        <v>1.55</v>
      </c>
      <c r="E87" s="2">
        <f t="shared" si="5"/>
        <v>10.3385</v>
      </c>
      <c r="F87" s="1">
        <v>171</v>
      </c>
      <c r="G87" s="1">
        <v>1.9</v>
      </c>
      <c r="H87" s="1">
        <v>1.8</v>
      </c>
      <c r="I87" s="2">
        <f t="shared" si="6"/>
        <v>1.85</v>
      </c>
      <c r="J87" s="2">
        <f t="shared" si="7"/>
        <v>12.339500000000001</v>
      </c>
    </row>
    <row r="88" spans="1:10">
      <c r="A88" s="1">
        <v>120</v>
      </c>
      <c r="B88" s="1">
        <v>1.6</v>
      </c>
      <c r="C88" s="1">
        <v>1.2</v>
      </c>
      <c r="D88" s="2">
        <f t="shared" si="4"/>
        <v>1.4</v>
      </c>
      <c r="E88" s="2">
        <f t="shared" si="5"/>
        <v>9.3379999999999992</v>
      </c>
      <c r="F88" s="1">
        <v>172</v>
      </c>
      <c r="G88" s="1">
        <v>1.8</v>
      </c>
      <c r="H88" s="1">
        <v>1.7</v>
      </c>
      <c r="I88" s="2">
        <f t="shared" si="6"/>
        <v>1.75</v>
      </c>
      <c r="J88" s="2">
        <f t="shared" si="7"/>
        <v>11.672499999999999</v>
      </c>
    </row>
    <row r="89" spans="1:10">
      <c r="A89" s="1">
        <v>121</v>
      </c>
      <c r="B89" s="1">
        <v>2.5</v>
      </c>
      <c r="C89" s="1">
        <v>2.5</v>
      </c>
      <c r="D89" s="2">
        <f t="shared" si="4"/>
        <v>2.5</v>
      </c>
      <c r="E89" s="2">
        <f t="shared" si="5"/>
        <v>16.675000000000001</v>
      </c>
      <c r="F89" s="1">
        <v>173</v>
      </c>
      <c r="G89" s="1">
        <v>2</v>
      </c>
      <c r="H89" s="1">
        <v>2</v>
      </c>
      <c r="I89" s="2">
        <f t="shared" si="6"/>
        <v>2</v>
      </c>
      <c r="J89" s="2">
        <f t="shared" si="7"/>
        <v>13.34</v>
      </c>
    </row>
    <row r="90" spans="1:10">
      <c r="A90" s="1">
        <v>122</v>
      </c>
      <c r="B90" s="1">
        <v>1.6</v>
      </c>
      <c r="C90" s="1">
        <v>1.6</v>
      </c>
      <c r="D90" s="2">
        <f t="shared" si="4"/>
        <v>1.6</v>
      </c>
      <c r="E90" s="2">
        <f t="shared" si="5"/>
        <v>10.672000000000001</v>
      </c>
      <c r="F90" s="1">
        <v>174</v>
      </c>
      <c r="G90" s="1">
        <v>1.8</v>
      </c>
      <c r="H90" s="1">
        <v>1.6</v>
      </c>
      <c r="I90" s="2">
        <f t="shared" si="6"/>
        <v>1.7000000000000002</v>
      </c>
      <c r="J90" s="2">
        <f t="shared" si="7"/>
        <v>11.339</v>
      </c>
    </row>
    <row r="91" spans="1:10">
      <c r="A91" s="1">
        <v>123</v>
      </c>
      <c r="B91" s="1">
        <v>1.6</v>
      </c>
      <c r="C91" s="1">
        <v>1.5</v>
      </c>
      <c r="D91" s="2">
        <f t="shared" si="4"/>
        <v>1.55</v>
      </c>
      <c r="E91" s="2">
        <f t="shared" si="5"/>
        <v>10.3385</v>
      </c>
      <c r="F91" s="1">
        <v>175</v>
      </c>
      <c r="G91" s="1">
        <v>1.6</v>
      </c>
      <c r="H91" s="1">
        <v>1.4</v>
      </c>
      <c r="I91" s="2">
        <f t="shared" si="6"/>
        <v>1.5</v>
      </c>
      <c r="J91" s="2">
        <f t="shared" si="7"/>
        <v>10.004999999999999</v>
      </c>
    </row>
    <row r="92" spans="1:10">
      <c r="A92" s="1">
        <v>124</v>
      </c>
      <c r="B92" s="1">
        <v>1.7</v>
      </c>
      <c r="C92" s="1">
        <v>1.5</v>
      </c>
      <c r="D92" s="2">
        <f t="shared" si="4"/>
        <v>1.6</v>
      </c>
      <c r="E92" s="2">
        <f t="shared" si="5"/>
        <v>10.672000000000001</v>
      </c>
      <c r="F92" s="1">
        <v>176</v>
      </c>
      <c r="G92" s="1">
        <v>1.5</v>
      </c>
      <c r="H92" s="1">
        <v>1.4</v>
      </c>
      <c r="I92" s="2">
        <f t="shared" si="6"/>
        <v>1.45</v>
      </c>
      <c r="J92" s="2">
        <f t="shared" si="7"/>
        <v>9.6715</v>
      </c>
    </row>
    <row r="93" spans="1:10">
      <c r="A93" s="1">
        <v>125</v>
      </c>
      <c r="B93" s="1">
        <v>2.2999999999999998</v>
      </c>
      <c r="C93" s="1">
        <v>2.2000000000000002</v>
      </c>
      <c r="D93" s="2">
        <f t="shared" si="4"/>
        <v>2.25</v>
      </c>
      <c r="E93" s="2">
        <f t="shared" si="5"/>
        <v>15.0075</v>
      </c>
      <c r="F93" s="1">
        <v>177</v>
      </c>
      <c r="G93" s="1">
        <v>1.6</v>
      </c>
      <c r="H93" s="1">
        <v>1.5</v>
      </c>
      <c r="I93" s="2">
        <f t="shared" si="6"/>
        <v>1.55</v>
      </c>
      <c r="J93" s="2">
        <f t="shared" si="7"/>
        <v>10.3385</v>
      </c>
    </row>
    <row r="94" spans="1:10">
      <c r="A94" s="1">
        <v>126</v>
      </c>
      <c r="B94" s="1">
        <v>1.9</v>
      </c>
      <c r="C94" s="1">
        <v>1.8</v>
      </c>
      <c r="D94" s="2">
        <f t="shared" si="4"/>
        <v>1.85</v>
      </c>
      <c r="E94" s="2">
        <f t="shared" si="5"/>
        <v>12.339500000000001</v>
      </c>
      <c r="F94" s="1">
        <v>178</v>
      </c>
      <c r="G94" s="1">
        <v>1.7</v>
      </c>
      <c r="H94" s="1">
        <v>1.6</v>
      </c>
      <c r="I94" s="2">
        <f t="shared" si="6"/>
        <v>1.65</v>
      </c>
      <c r="J94" s="2">
        <f t="shared" si="7"/>
        <v>11.0055</v>
      </c>
    </row>
    <row r="95" spans="1:10">
      <c r="A95" s="1">
        <v>127</v>
      </c>
      <c r="B95" s="1">
        <v>2</v>
      </c>
      <c r="C95" s="1">
        <v>1.9</v>
      </c>
      <c r="D95" s="2">
        <f t="shared" si="4"/>
        <v>1.95</v>
      </c>
      <c r="E95" s="2">
        <f t="shared" si="5"/>
        <v>13.006499999999999</v>
      </c>
      <c r="F95" s="1">
        <v>179</v>
      </c>
      <c r="G95" s="1">
        <v>1.7</v>
      </c>
      <c r="H95" s="1">
        <v>1.5</v>
      </c>
      <c r="I95" s="2">
        <f t="shared" si="6"/>
        <v>1.6</v>
      </c>
      <c r="J95" s="2">
        <f t="shared" si="7"/>
        <v>10.672000000000001</v>
      </c>
    </row>
    <row r="96" spans="1:10">
      <c r="A96" s="1">
        <v>128</v>
      </c>
      <c r="B96" s="1">
        <v>1.6</v>
      </c>
      <c r="C96" s="1">
        <v>1.6</v>
      </c>
      <c r="D96" s="2">
        <f t="shared" si="4"/>
        <v>1.6</v>
      </c>
      <c r="E96" s="2">
        <f t="shared" si="5"/>
        <v>10.672000000000001</v>
      </c>
      <c r="F96" s="1">
        <v>180</v>
      </c>
      <c r="G96" s="1">
        <v>1.6</v>
      </c>
      <c r="H96" s="1">
        <v>1.5</v>
      </c>
      <c r="I96" s="2">
        <f t="shared" si="6"/>
        <v>1.55</v>
      </c>
      <c r="J96" s="2">
        <f t="shared" si="7"/>
        <v>10.3385</v>
      </c>
    </row>
    <row r="97" spans="1:10">
      <c r="A97" s="1">
        <v>129</v>
      </c>
      <c r="B97" s="1">
        <v>1.7</v>
      </c>
      <c r="C97" s="1">
        <v>1.6</v>
      </c>
      <c r="D97" s="2">
        <f t="shared" si="4"/>
        <v>1.65</v>
      </c>
      <c r="E97" s="2">
        <f t="shared" si="5"/>
        <v>11.0055</v>
      </c>
      <c r="F97" s="1">
        <v>181</v>
      </c>
      <c r="G97" s="1">
        <v>2</v>
      </c>
      <c r="H97" s="1">
        <v>2</v>
      </c>
      <c r="I97" s="2">
        <f t="shared" si="6"/>
        <v>2</v>
      </c>
      <c r="J97" s="2">
        <f t="shared" si="7"/>
        <v>13.34</v>
      </c>
    </row>
    <row r="98" spans="1:10">
      <c r="A98" s="1">
        <v>130</v>
      </c>
      <c r="B98" s="1">
        <v>1.5</v>
      </c>
      <c r="C98" s="1">
        <v>1.5</v>
      </c>
      <c r="D98" s="2">
        <f t="shared" si="4"/>
        <v>1.5</v>
      </c>
      <c r="E98" s="2">
        <f t="shared" si="5"/>
        <v>10.004999999999999</v>
      </c>
      <c r="F98" s="1">
        <v>182</v>
      </c>
      <c r="G98" s="1">
        <v>2</v>
      </c>
      <c r="H98" s="1">
        <v>1.9</v>
      </c>
      <c r="I98" s="2">
        <f t="shared" si="6"/>
        <v>1.95</v>
      </c>
      <c r="J98" s="2">
        <f t="shared" si="7"/>
        <v>13.006499999999999</v>
      </c>
    </row>
    <row r="99" spans="1:10">
      <c r="A99" s="1">
        <v>131</v>
      </c>
      <c r="B99" s="1">
        <v>1.6</v>
      </c>
      <c r="C99" s="1">
        <v>1.6</v>
      </c>
      <c r="D99" s="2">
        <f t="shared" si="4"/>
        <v>1.6</v>
      </c>
      <c r="E99" s="2">
        <f t="shared" si="5"/>
        <v>10.672000000000001</v>
      </c>
      <c r="F99" s="1">
        <v>183</v>
      </c>
      <c r="G99" s="1">
        <v>1.6</v>
      </c>
      <c r="H99" s="1">
        <v>1.6</v>
      </c>
      <c r="I99" s="2">
        <f t="shared" si="6"/>
        <v>1.6</v>
      </c>
      <c r="J99" s="2">
        <f t="shared" si="7"/>
        <v>10.672000000000001</v>
      </c>
    </row>
    <row r="100" spans="1:10">
      <c r="A100" s="1">
        <v>132</v>
      </c>
      <c r="B100" s="1">
        <v>2.2999999999999998</v>
      </c>
      <c r="C100" s="1">
        <v>2</v>
      </c>
      <c r="D100" s="2">
        <f t="shared" si="4"/>
        <v>2.15</v>
      </c>
      <c r="E100" s="2">
        <f t="shared" si="5"/>
        <v>14.340499999999999</v>
      </c>
      <c r="F100" s="1">
        <v>184</v>
      </c>
      <c r="G100" s="1">
        <v>1.6</v>
      </c>
      <c r="H100" s="1">
        <v>1.6</v>
      </c>
      <c r="I100" s="2">
        <f t="shared" si="6"/>
        <v>1.6</v>
      </c>
      <c r="J100" s="2">
        <f t="shared" si="7"/>
        <v>10.672000000000001</v>
      </c>
    </row>
    <row r="101" spans="1:10">
      <c r="A101" s="1">
        <v>133</v>
      </c>
      <c r="B101" s="1">
        <v>2</v>
      </c>
      <c r="C101" s="1">
        <v>2</v>
      </c>
      <c r="D101" s="2">
        <f t="shared" si="4"/>
        <v>2</v>
      </c>
      <c r="E101" s="2">
        <f t="shared" si="5"/>
        <v>13.34</v>
      </c>
      <c r="F101" s="1">
        <v>185</v>
      </c>
      <c r="G101" s="1">
        <v>1.7</v>
      </c>
      <c r="H101" s="1">
        <v>1.6</v>
      </c>
      <c r="I101" s="2">
        <v>1.3</v>
      </c>
      <c r="J101" s="2">
        <f t="shared" si="7"/>
        <v>8.6709999999999994</v>
      </c>
    </row>
    <row r="102" spans="1:10">
      <c r="A102" s="1">
        <v>134</v>
      </c>
      <c r="B102" s="1">
        <v>1.9</v>
      </c>
      <c r="C102" s="1">
        <v>1.8</v>
      </c>
      <c r="D102" s="2">
        <f t="shared" si="4"/>
        <v>1.85</v>
      </c>
      <c r="E102" s="2">
        <f t="shared" si="5"/>
        <v>12.339500000000001</v>
      </c>
      <c r="F102" s="1">
        <v>186</v>
      </c>
      <c r="G102" s="1">
        <v>1.9</v>
      </c>
      <c r="H102" s="1">
        <v>1.8</v>
      </c>
      <c r="I102" s="2">
        <f t="shared" si="6"/>
        <v>1.85</v>
      </c>
      <c r="J102" s="2">
        <f t="shared" si="7"/>
        <v>12.339500000000001</v>
      </c>
    </row>
    <row r="103" spans="1:10">
      <c r="A103" s="1">
        <v>187</v>
      </c>
      <c r="B103" s="1">
        <v>1.6</v>
      </c>
      <c r="C103" s="1">
        <v>1.5</v>
      </c>
      <c r="D103" s="2">
        <f t="shared" si="4"/>
        <v>1.55</v>
      </c>
      <c r="E103" s="2">
        <f t="shared" si="5"/>
        <v>10.3385</v>
      </c>
      <c r="F103" s="1">
        <v>194</v>
      </c>
      <c r="G103" s="1">
        <v>1.4</v>
      </c>
      <c r="H103" s="1">
        <v>1.3</v>
      </c>
      <c r="I103" s="2">
        <f t="shared" si="6"/>
        <v>1.35</v>
      </c>
      <c r="J103" s="2">
        <f t="shared" si="7"/>
        <v>9.0045000000000002</v>
      </c>
    </row>
    <row r="104" spans="1:10">
      <c r="A104" s="1">
        <v>188</v>
      </c>
      <c r="B104" s="1">
        <v>1.9</v>
      </c>
      <c r="C104" s="1">
        <v>1.8</v>
      </c>
      <c r="D104" s="2">
        <f t="shared" si="4"/>
        <v>1.85</v>
      </c>
      <c r="E104" s="2">
        <f t="shared" si="5"/>
        <v>12.339500000000001</v>
      </c>
      <c r="F104" s="1">
        <v>195</v>
      </c>
      <c r="G104" s="1">
        <v>1.7</v>
      </c>
      <c r="H104" s="1">
        <v>1.6</v>
      </c>
      <c r="I104" s="2">
        <f t="shared" si="6"/>
        <v>1.65</v>
      </c>
      <c r="J104" s="2">
        <f t="shared" si="7"/>
        <v>11.0055</v>
      </c>
    </row>
    <row r="105" spans="1:10">
      <c r="A105" s="1">
        <v>189</v>
      </c>
      <c r="B105" s="1">
        <v>2</v>
      </c>
      <c r="C105" s="1">
        <v>2</v>
      </c>
      <c r="D105" s="2">
        <f t="shared" si="4"/>
        <v>2</v>
      </c>
      <c r="E105" s="2">
        <f t="shared" si="5"/>
        <v>13.34</v>
      </c>
      <c r="F105" s="1">
        <v>196</v>
      </c>
      <c r="G105" s="1">
        <v>1.8</v>
      </c>
      <c r="H105" s="1">
        <v>1.7</v>
      </c>
      <c r="I105" s="2">
        <f t="shared" si="6"/>
        <v>1.75</v>
      </c>
      <c r="J105" s="2">
        <f t="shared" si="7"/>
        <v>11.672499999999999</v>
      </c>
    </row>
    <row r="106" spans="1:10">
      <c r="A106" s="1">
        <v>190</v>
      </c>
      <c r="B106" s="1">
        <v>1.9</v>
      </c>
      <c r="C106" s="1">
        <v>1.8</v>
      </c>
      <c r="D106" s="2">
        <f t="shared" si="4"/>
        <v>1.85</v>
      </c>
      <c r="E106" s="2">
        <f t="shared" si="5"/>
        <v>12.339500000000001</v>
      </c>
      <c r="F106" s="1">
        <v>197</v>
      </c>
      <c r="G106" s="1">
        <v>1.9</v>
      </c>
      <c r="H106" s="1">
        <v>1.9</v>
      </c>
      <c r="I106" s="2">
        <f t="shared" si="6"/>
        <v>1.9</v>
      </c>
      <c r="J106" s="2">
        <f t="shared" si="7"/>
        <v>12.673</v>
      </c>
    </row>
    <row r="107" spans="1:10">
      <c r="A107" s="1">
        <v>191</v>
      </c>
      <c r="B107" s="1">
        <v>1.6</v>
      </c>
      <c r="C107" s="1">
        <v>1.6</v>
      </c>
      <c r="D107" s="2">
        <f t="shared" si="4"/>
        <v>1.6</v>
      </c>
      <c r="E107" s="2">
        <f t="shared" si="5"/>
        <v>10.672000000000001</v>
      </c>
      <c r="F107" s="1">
        <v>198</v>
      </c>
      <c r="G107" s="1">
        <v>1.9</v>
      </c>
      <c r="H107" s="1">
        <v>1.9</v>
      </c>
      <c r="I107" s="2">
        <f t="shared" si="6"/>
        <v>1.9</v>
      </c>
      <c r="J107" s="2">
        <f t="shared" si="7"/>
        <v>12.673</v>
      </c>
    </row>
    <row r="108" spans="1:10">
      <c r="A108" s="1">
        <v>192</v>
      </c>
      <c r="B108" s="1">
        <v>2</v>
      </c>
      <c r="C108" s="1">
        <v>2</v>
      </c>
      <c r="D108" s="2">
        <f t="shared" si="4"/>
        <v>2</v>
      </c>
      <c r="E108" s="2">
        <f t="shared" si="5"/>
        <v>13.34</v>
      </c>
      <c r="F108" s="1">
        <v>199</v>
      </c>
      <c r="G108" s="1">
        <v>1.8</v>
      </c>
      <c r="H108" s="1">
        <v>1.7</v>
      </c>
      <c r="I108" s="2">
        <f t="shared" si="6"/>
        <v>1.75</v>
      </c>
      <c r="J108" s="2">
        <f t="shared" si="7"/>
        <v>11.672499999999999</v>
      </c>
    </row>
    <row r="109" spans="1:10">
      <c r="A109" s="1">
        <v>193</v>
      </c>
      <c r="B109" s="1">
        <v>1.9</v>
      </c>
      <c r="C109" s="1">
        <v>1.9</v>
      </c>
      <c r="D109" s="2">
        <f t="shared" si="4"/>
        <v>1.9</v>
      </c>
      <c r="E109" s="2">
        <f t="shared" si="5"/>
        <v>12.673</v>
      </c>
      <c r="F109" s="1">
        <v>200</v>
      </c>
      <c r="G109" s="1">
        <v>1.6</v>
      </c>
      <c r="H109" s="1">
        <v>1.4</v>
      </c>
      <c r="I109" s="2">
        <f t="shared" si="6"/>
        <v>1.5</v>
      </c>
      <c r="J109" s="2">
        <f t="shared" si="7"/>
        <v>10.004999999999999</v>
      </c>
    </row>
    <row r="110" spans="1:10">
      <c r="E110" s="18">
        <f>SUM(E10:E109)</f>
        <v>1225.9460000000006</v>
      </c>
      <c r="J110" s="18">
        <f>SUM(J10:J109)</f>
        <v>1180.2565000000004</v>
      </c>
    </row>
  </sheetData>
  <mergeCells count="13">
    <mergeCell ref="I3:J4"/>
    <mergeCell ref="C4:D4"/>
    <mergeCell ref="E4:F4"/>
    <mergeCell ref="I6:J6"/>
    <mergeCell ref="A6:B6"/>
    <mergeCell ref="C6:D6"/>
    <mergeCell ref="E6:F6"/>
    <mergeCell ref="G6:H6"/>
    <mergeCell ref="A1:J1"/>
    <mergeCell ref="A2:J2"/>
    <mergeCell ref="A3:B4"/>
    <mergeCell ref="C3:F3"/>
    <mergeCell ref="G3:H4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M7" sqref="M7"/>
    </sheetView>
  </sheetViews>
  <sheetFormatPr defaultRowHeight="15"/>
  <cols>
    <col min="1" max="10" width="8.28515625" customWidth="1"/>
  </cols>
  <sheetData>
    <row r="1" spans="1:16" ht="15.75" thickBot="1">
      <c r="A1" s="48" t="s">
        <v>22</v>
      </c>
      <c r="B1" s="48"/>
      <c r="C1" s="48"/>
      <c r="D1" s="48"/>
      <c r="E1" s="48"/>
      <c r="F1" s="48"/>
      <c r="G1" s="48"/>
      <c r="H1" s="48"/>
      <c r="I1" s="48"/>
      <c r="J1" s="48"/>
    </row>
    <row r="2" spans="1:16" ht="15.75" thickBot="1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  <c r="L2" s="1" t="s">
        <v>38</v>
      </c>
      <c r="M2" s="1">
        <v>0</v>
      </c>
      <c r="O2" t="s">
        <v>49</v>
      </c>
      <c r="P2" t="s">
        <v>50</v>
      </c>
    </row>
    <row r="3" spans="1:16" ht="15.75" customHeight="1" thickBot="1">
      <c r="A3" s="56" t="s">
        <v>1</v>
      </c>
      <c r="B3" s="57"/>
      <c r="C3" s="53" t="s">
        <v>2</v>
      </c>
      <c r="D3" s="54"/>
      <c r="E3" s="54"/>
      <c r="F3" s="55"/>
      <c r="G3" s="60" t="s">
        <v>5</v>
      </c>
      <c r="H3" s="61"/>
      <c r="I3" s="60" t="s">
        <v>6</v>
      </c>
      <c r="J3" s="61"/>
      <c r="L3" s="1" t="s">
        <v>39</v>
      </c>
      <c r="M3" s="1">
        <v>9.5</v>
      </c>
      <c r="O3">
        <f>B7/(B7+D7+F7+H7+J7)</f>
        <v>4.2999999999999991E-3</v>
      </c>
      <c r="P3">
        <f>O3*LN(O3)</f>
        <v>-2.3431303102015265E-2</v>
      </c>
    </row>
    <row r="4" spans="1:16" ht="15.75" thickBot="1">
      <c r="A4" s="58"/>
      <c r="B4" s="59"/>
      <c r="C4" s="49" t="s">
        <v>3</v>
      </c>
      <c r="D4" s="51"/>
      <c r="E4" s="49" t="s">
        <v>4</v>
      </c>
      <c r="F4" s="51"/>
      <c r="G4" s="62"/>
      <c r="H4" s="63"/>
      <c r="I4" s="62"/>
      <c r="J4" s="63"/>
      <c r="L4" s="1" t="s">
        <v>40</v>
      </c>
      <c r="M4" s="1">
        <v>90.5</v>
      </c>
      <c r="O4">
        <f>D7/(B7+D7+F7+H7+J7)</f>
        <v>8.6999999999999994E-3</v>
      </c>
      <c r="P4">
        <f>O4*LN(O4)</f>
        <v>-4.1276560603897908E-2</v>
      </c>
    </row>
    <row r="5" spans="1:16">
      <c r="A5" s="13" t="s">
        <v>7</v>
      </c>
      <c r="B5" s="14" t="s">
        <v>8</v>
      </c>
      <c r="C5" s="15" t="s">
        <v>7</v>
      </c>
      <c r="D5" s="16" t="s">
        <v>8</v>
      </c>
      <c r="E5" s="14" t="s">
        <v>7</v>
      </c>
      <c r="F5" s="14" t="s">
        <v>8</v>
      </c>
      <c r="G5" s="14" t="s">
        <v>7</v>
      </c>
      <c r="H5" s="14" t="s">
        <v>8</v>
      </c>
      <c r="I5" s="14" t="s">
        <v>7</v>
      </c>
      <c r="J5" s="15" t="s">
        <v>8</v>
      </c>
      <c r="L5" s="1" t="s">
        <v>35</v>
      </c>
      <c r="M5" s="1">
        <f>(E110+J110)/200</f>
        <v>11.660827500000005</v>
      </c>
      <c r="O5">
        <f>F7/(B7+D7+F7+H7+J7)</f>
        <v>0.52600000000000002</v>
      </c>
      <c r="P5">
        <f>O5*LN(O5)</f>
        <v>-0.3379308388445687</v>
      </c>
    </row>
    <row r="6" spans="1:16">
      <c r="A6" s="47">
        <v>1</v>
      </c>
      <c r="B6" s="47"/>
      <c r="C6" s="47">
        <v>2</v>
      </c>
      <c r="D6" s="47"/>
      <c r="E6" s="47">
        <v>121</v>
      </c>
      <c r="F6" s="47"/>
      <c r="G6" s="47">
        <v>15</v>
      </c>
      <c r="H6" s="47"/>
      <c r="I6" s="47">
        <v>91</v>
      </c>
      <c r="J6" s="47"/>
      <c r="L6" s="1" t="s">
        <v>36</v>
      </c>
      <c r="M6" s="1">
        <v>2.9</v>
      </c>
      <c r="O6">
        <f>H7/(B7+D7+F7+H7+J7)</f>
        <v>6.5000000000000002E-2</v>
      </c>
      <c r="P6">
        <f>O6*LN(O6)</f>
        <v>-0.1776689205906225</v>
      </c>
    </row>
    <row r="7" spans="1:16">
      <c r="A7" s="2">
        <v>0.43</v>
      </c>
      <c r="B7" s="2">
        <f>0.43*20.4/100</f>
        <v>8.7719999999999979E-2</v>
      </c>
      <c r="C7" s="2">
        <v>0.87</v>
      </c>
      <c r="D7" s="2">
        <f>0.87*20.4/100</f>
        <v>0.17747999999999997</v>
      </c>
      <c r="E7" s="2">
        <v>52.6</v>
      </c>
      <c r="F7" s="2">
        <f>52.6*20.4/100</f>
        <v>10.730399999999999</v>
      </c>
      <c r="G7" s="2">
        <v>6.5</v>
      </c>
      <c r="H7" s="2">
        <f>6.5*20.4/100</f>
        <v>1.3259999999999998</v>
      </c>
      <c r="I7" s="2">
        <v>39.6</v>
      </c>
      <c r="J7" s="2">
        <f>39.6*20.4/100</f>
        <v>8.0783999999999985</v>
      </c>
      <c r="L7" s="1" t="s">
        <v>37</v>
      </c>
      <c r="M7" s="1">
        <v>59.26</v>
      </c>
      <c r="O7">
        <f>J7/(B7+D7+F7+H7+J7)</f>
        <v>0.39599999999999996</v>
      </c>
      <c r="P7">
        <f>O7*LN(O7)</f>
        <v>-0.36683106282015199</v>
      </c>
    </row>
    <row r="8" spans="1:16" ht="15.75" thickBot="1">
      <c r="A8" t="s">
        <v>9</v>
      </c>
      <c r="L8" s="31" t="s">
        <v>41</v>
      </c>
      <c r="M8" s="1">
        <f>(F7*D7)/((J7+H7)*B7)</f>
        <v>2.3085304948796854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1.1691973969631237</v>
      </c>
    </row>
    <row r="10" spans="1:16">
      <c r="A10" s="2">
        <v>1</v>
      </c>
      <c r="B10" s="2">
        <v>2</v>
      </c>
      <c r="C10" s="2">
        <v>1.5</v>
      </c>
      <c r="D10" s="2">
        <f>(B10+C10)/2</f>
        <v>1.75</v>
      </c>
      <c r="E10" s="2">
        <f>D10*6.67</f>
        <v>11.672499999999999</v>
      </c>
      <c r="F10" s="2">
        <v>42</v>
      </c>
      <c r="G10" s="2">
        <v>2</v>
      </c>
      <c r="H10" s="2">
        <v>2</v>
      </c>
      <c r="I10" s="2">
        <f>(G10+H10)/2</f>
        <v>2</v>
      </c>
      <c r="J10" s="2">
        <f>I10*6.67</f>
        <v>13.34</v>
      </c>
      <c r="L10" s="31" t="s">
        <v>43</v>
      </c>
      <c r="M10" s="1">
        <f>J7/F7</f>
        <v>0.75285171102661586</v>
      </c>
    </row>
    <row r="11" spans="1:16">
      <c r="A11" s="2">
        <v>2</v>
      </c>
      <c r="B11" s="1">
        <v>1.7</v>
      </c>
      <c r="C11" s="1">
        <v>1.6</v>
      </c>
      <c r="D11" s="2">
        <f t="shared" ref="D11:D74" si="0">(B11+C11)/2</f>
        <v>1.65</v>
      </c>
      <c r="E11" s="2">
        <f t="shared" ref="E11:E74" si="1">D11*6.67</f>
        <v>11.0055</v>
      </c>
      <c r="F11" s="2">
        <v>43</v>
      </c>
      <c r="G11" s="1">
        <v>1.4</v>
      </c>
      <c r="H11" s="1">
        <v>1.4</v>
      </c>
      <c r="I11" s="2">
        <f t="shared" ref="I11:I74" si="2">(G11+H11)/2</f>
        <v>1.4</v>
      </c>
      <c r="J11" s="2">
        <f t="shared" ref="J11:J74" si="3">I11*6.67</f>
        <v>9.3379999999999992</v>
      </c>
      <c r="L11" s="31" t="s">
        <v>44</v>
      </c>
      <c r="M11" s="1">
        <f>(D7+F7)/J7</f>
        <v>1.3502525252525253</v>
      </c>
    </row>
    <row r="12" spans="1:16">
      <c r="A12" s="2">
        <v>3</v>
      </c>
      <c r="B12" s="1">
        <v>1.9</v>
      </c>
      <c r="C12" s="1">
        <v>1.7</v>
      </c>
      <c r="D12" s="2">
        <f t="shared" si="0"/>
        <v>1.7999999999999998</v>
      </c>
      <c r="E12" s="2">
        <f t="shared" si="1"/>
        <v>12.005999999999998</v>
      </c>
      <c r="F12" s="2">
        <v>44</v>
      </c>
      <c r="G12" s="1">
        <v>1.7</v>
      </c>
      <c r="H12" s="1">
        <v>1.4</v>
      </c>
      <c r="I12" s="2">
        <f t="shared" si="2"/>
        <v>1.5499999999999998</v>
      </c>
      <c r="J12" s="2">
        <f t="shared" si="3"/>
        <v>10.338499999999998</v>
      </c>
      <c r="L12" s="31" t="s">
        <v>45</v>
      </c>
      <c r="M12" s="1">
        <f>(D7+F7)/H7</f>
        <v>8.2261538461538457</v>
      </c>
    </row>
    <row r="13" spans="1:16">
      <c r="A13" s="2">
        <v>4</v>
      </c>
      <c r="B13" s="1">
        <v>1.7</v>
      </c>
      <c r="C13" s="1">
        <v>1.6</v>
      </c>
      <c r="D13" s="2">
        <f t="shared" si="0"/>
        <v>1.65</v>
      </c>
      <c r="E13" s="2">
        <f t="shared" si="1"/>
        <v>11.0055</v>
      </c>
      <c r="F13" s="2">
        <v>45</v>
      </c>
      <c r="G13" s="1">
        <v>1.6</v>
      </c>
      <c r="H13" s="1">
        <v>1.6</v>
      </c>
      <c r="I13" s="2">
        <f t="shared" si="2"/>
        <v>1.6</v>
      </c>
      <c r="J13" s="2">
        <f t="shared" si="3"/>
        <v>10.672000000000001</v>
      </c>
      <c r="L13" s="31" t="s">
        <v>46</v>
      </c>
      <c r="M13" s="1">
        <f>J7/H7</f>
        <v>6.092307692307692</v>
      </c>
    </row>
    <row r="14" spans="1:16">
      <c r="A14" s="2">
        <v>5</v>
      </c>
      <c r="B14" s="1">
        <v>1.6</v>
      </c>
      <c r="C14" s="1">
        <v>1.6</v>
      </c>
      <c r="D14" s="2">
        <f t="shared" si="0"/>
        <v>1.6</v>
      </c>
      <c r="E14" s="2">
        <f t="shared" si="1"/>
        <v>10.672000000000001</v>
      </c>
      <c r="F14" s="2">
        <v>46</v>
      </c>
      <c r="G14" s="1">
        <v>1.9</v>
      </c>
      <c r="H14" s="1">
        <v>1.6</v>
      </c>
      <c r="I14" s="2">
        <f t="shared" si="2"/>
        <v>1.75</v>
      </c>
      <c r="J14" s="2">
        <f t="shared" si="3"/>
        <v>11.672499999999999</v>
      </c>
      <c r="L14" s="31" t="s">
        <v>47</v>
      </c>
      <c r="M14" s="1">
        <f>J7/B7</f>
        <v>92.093023255813961</v>
      </c>
    </row>
    <row r="15" spans="1:16">
      <c r="A15" s="2">
        <v>6</v>
      </c>
      <c r="B15" s="1">
        <v>2</v>
      </c>
      <c r="C15" s="1">
        <v>1.8</v>
      </c>
      <c r="D15" s="2">
        <f t="shared" si="0"/>
        <v>1.9</v>
      </c>
      <c r="E15" s="2">
        <f t="shared" si="1"/>
        <v>12.673</v>
      </c>
      <c r="F15" s="2">
        <v>47</v>
      </c>
      <c r="G15" s="1">
        <v>2</v>
      </c>
      <c r="H15" s="1">
        <v>1.9</v>
      </c>
      <c r="I15" s="2">
        <f t="shared" si="2"/>
        <v>1.95</v>
      </c>
      <c r="J15" s="2">
        <f t="shared" si="3"/>
        <v>13.006499999999999</v>
      </c>
      <c r="L15" s="31" t="s">
        <v>48</v>
      </c>
      <c r="M15" s="1">
        <f>SUM(P3:P7)</f>
        <v>-0.94713868596125639</v>
      </c>
    </row>
    <row r="16" spans="1:16">
      <c r="A16" s="2">
        <v>7</v>
      </c>
      <c r="B16" s="1">
        <v>1.8</v>
      </c>
      <c r="C16" s="1">
        <v>1.7</v>
      </c>
      <c r="D16" s="2">
        <f t="shared" si="0"/>
        <v>1.75</v>
      </c>
      <c r="E16" s="2">
        <f t="shared" si="1"/>
        <v>11.672499999999999</v>
      </c>
      <c r="F16" s="2">
        <v>48</v>
      </c>
      <c r="G16" s="1">
        <v>2</v>
      </c>
      <c r="H16" s="1">
        <v>2</v>
      </c>
      <c r="I16" s="2">
        <f t="shared" si="2"/>
        <v>2</v>
      </c>
      <c r="J16" s="2">
        <f t="shared" si="3"/>
        <v>13.34</v>
      </c>
    </row>
    <row r="17" spans="1:10">
      <c r="A17" s="2">
        <v>8</v>
      </c>
      <c r="B17" s="1">
        <v>1.8</v>
      </c>
      <c r="C17" s="1">
        <v>1.7</v>
      </c>
      <c r="D17" s="2">
        <f t="shared" si="0"/>
        <v>1.75</v>
      </c>
      <c r="E17" s="2">
        <f t="shared" si="1"/>
        <v>11.672499999999999</v>
      </c>
      <c r="F17" s="2">
        <v>49</v>
      </c>
      <c r="G17" s="1">
        <v>2</v>
      </c>
      <c r="H17" s="1">
        <v>2</v>
      </c>
      <c r="I17" s="2">
        <f t="shared" si="2"/>
        <v>2</v>
      </c>
      <c r="J17" s="2">
        <f t="shared" si="3"/>
        <v>13.34</v>
      </c>
    </row>
    <row r="18" spans="1:10">
      <c r="A18" s="2">
        <v>9</v>
      </c>
      <c r="B18" s="1">
        <v>1.6</v>
      </c>
      <c r="C18" s="1">
        <v>1.5</v>
      </c>
      <c r="D18" s="2">
        <f t="shared" si="0"/>
        <v>1.55</v>
      </c>
      <c r="E18" s="2">
        <f t="shared" si="1"/>
        <v>10.3385</v>
      </c>
      <c r="F18" s="2">
        <v>50</v>
      </c>
      <c r="G18" s="1">
        <v>1.9</v>
      </c>
      <c r="H18" s="1">
        <v>1.9</v>
      </c>
      <c r="I18" s="2">
        <f t="shared" si="2"/>
        <v>1.9</v>
      </c>
      <c r="J18" s="2">
        <f t="shared" si="3"/>
        <v>12.673</v>
      </c>
    </row>
    <row r="19" spans="1:10">
      <c r="A19" s="2">
        <v>10</v>
      </c>
      <c r="B19" s="1">
        <v>1.7</v>
      </c>
      <c r="C19" s="1">
        <v>1.7</v>
      </c>
      <c r="D19" s="2">
        <f t="shared" si="0"/>
        <v>1.7</v>
      </c>
      <c r="E19" s="2">
        <f t="shared" si="1"/>
        <v>11.339</v>
      </c>
      <c r="F19" s="2">
        <v>51</v>
      </c>
      <c r="G19" s="1">
        <v>1.8</v>
      </c>
      <c r="H19" s="1">
        <v>1.8</v>
      </c>
      <c r="I19" s="2">
        <f t="shared" si="2"/>
        <v>1.8</v>
      </c>
      <c r="J19" s="2">
        <f t="shared" si="3"/>
        <v>12.006</v>
      </c>
    </row>
    <row r="20" spans="1:10">
      <c r="A20" s="2">
        <v>11</v>
      </c>
      <c r="B20" s="1">
        <v>1.7</v>
      </c>
      <c r="C20" s="1">
        <v>1.6</v>
      </c>
      <c r="D20" s="2">
        <f t="shared" si="0"/>
        <v>1.65</v>
      </c>
      <c r="E20" s="2">
        <f t="shared" si="1"/>
        <v>11.0055</v>
      </c>
      <c r="F20" s="2">
        <v>52</v>
      </c>
      <c r="G20" s="1">
        <v>1.9</v>
      </c>
      <c r="H20" s="1">
        <v>1.7</v>
      </c>
      <c r="I20" s="2">
        <f t="shared" si="2"/>
        <v>1.7999999999999998</v>
      </c>
      <c r="J20" s="2">
        <f t="shared" si="3"/>
        <v>12.005999999999998</v>
      </c>
    </row>
    <row r="21" spans="1:10">
      <c r="A21" s="2">
        <v>12</v>
      </c>
      <c r="B21" s="1">
        <v>1.6</v>
      </c>
      <c r="C21" s="1">
        <v>1.4</v>
      </c>
      <c r="D21" s="2">
        <f t="shared" si="0"/>
        <v>1.5</v>
      </c>
      <c r="E21" s="2">
        <f t="shared" si="1"/>
        <v>10.004999999999999</v>
      </c>
      <c r="F21" s="2">
        <v>53</v>
      </c>
      <c r="G21" s="1">
        <v>2</v>
      </c>
      <c r="H21" s="1">
        <v>1.8</v>
      </c>
      <c r="I21" s="2">
        <f t="shared" si="2"/>
        <v>1.9</v>
      </c>
      <c r="J21" s="2">
        <f t="shared" si="3"/>
        <v>12.673</v>
      </c>
    </row>
    <row r="22" spans="1:10">
      <c r="A22" s="2">
        <v>13</v>
      </c>
      <c r="B22" s="1">
        <v>1.8</v>
      </c>
      <c r="C22" s="1">
        <v>1.6</v>
      </c>
      <c r="D22" s="2">
        <f t="shared" si="0"/>
        <v>1.7000000000000002</v>
      </c>
      <c r="E22" s="2">
        <f t="shared" si="1"/>
        <v>11.339</v>
      </c>
      <c r="F22" s="2">
        <v>54</v>
      </c>
      <c r="G22" s="1">
        <v>1.4</v>
      </c>
      <c r="H22" s="1">
        <v>1.4</v>
      </c>
      <c r="I22" s="2">
        <f t="shared" si="2"/>
        <v>1.4</v>
      </c>
      <c r="J22" s="2">
        <f t="shared" si="3"/>
        <v>9.3379999999999992</v>
      </c>
    </row>
    <row r="23" spans="1:10">
      <c r="A23" s="2">
        <v>14</v>
      </c>
      <c r="B23" s="1">
        <v>1.7</v>
      </c>
      <c r="C23" s="1">
        <v>1.7</v>
      </c>
      <c r="D23" s="2">
        <f t="shared" si="0"/>
        <v>1.7</v>
      </c>
      <c r="E23" s="2">
        <f t="shared" si="1"/>
        <v>11.339</v>
      </c>
      <c r="F23" s="2">
        <v>55</v>
      </c>
      <c r="G23" s="1">
        <v>1.7</v>
      </c>
      <c r="H23" s="1">
        <v>1.6</v>
      </c>
      <c r="I23" s="2">
        <f t="shared" si="2"/>
        <v>1.65</v>
      </c>
      <c r="J23" s="2">
        <f t="shared" si="3"/>
        <v>11.0055</v>
      </c>
    </row>
    <row r="24" spans="1:10">
      <c r="A24" s="2">
        <v>15</v>
      </c>
      <c r="B24" s="1">
        <v>1.4</v>
      </c>
      <c r="C24" s="1">
        <v>1.4</v>
      </c>
      <c r="D24" s="2">
        <f t="shared" si="0"/>
        <v>1.4</v>
      </c>
      <c r="E24" s="2">
        <f t="shared" si="1"/>
        <v>9.3379999999999992</v>
      </c>
      <c r="F24" s="2">
        <v>56</v>
      </c>
      <c r="G24" s="1">
        <v>1.6</v>
      </c>
      <c r="H24" s="1">
        <v>1.6</v>
      </c>
      <c r="I24" s="2">
        <f t="shared" si="2"/>
        <v>1.6</v>
      </c>
      <c r="J24" s="2">
        <f t="shared" si="3"/>
        <v>10.672000000000001</v>
      </c>
    </row>
    <row r="25" spans="1:10">
      <c r="A25" s="2">
        <v>16</v>
      </c>
      <c r="B25" s="1">
        <v>1.8</v>
      </c>
      <c r="C25" s="1">
        <v>1.5</v>
      </c>
      <c r="D25" s="2">
        <f t="shared" si="0"/>
        <v>1.65</v>
      </c>
      <c r="E25" s="2">
        <f t="shared" si="1"/>
        <v>11.0055</v>
      </c>
      <c r="F25" s="2">
        <v>57</v>
      </c>
      <c r="G25" s="1">
        <v>1.7</v>
      </c>
      <c r="H25" s="1">
        <v>1.7</v>
      </c>
      <c r="I25" s="2">
        <f t="shared" si="2"/>
        <v>1.7</v>
      </c>
      <c r="J25" s="2">
        <f t="shared" si="3"/>
        <v>11.339</v>
      </c>
    </row>
    <row r="26" spans="1:10">
      <c r="A26" s="2">
        <v>17</v>
      </c>
      <c r="B26" s="1">
        <v>1.7</v>
      </c>
      <c r="C26" s="1">
        <v>1.7</v>
      </c>
      <c r="D26" s="2">
        <f t="shared" si="0"/>
        <v>1.7</v>
      </c>
      <c r="E26" s="2">
        <f t="shared" si="1"/>
        <v>11.339</v>
      </c>
      <c r="F26" s="2">
        <v>58</v>
      </c>
      <c r="G26" s="1">
        <v>1.9</v>
      </c>
      <c r="H26" s="1">
        <v>1.8</v>
      </c>
      <c r="I26" s="2">
        <f t="shared" si="2"/>
        <v>1.85</v>
      </c>
      <c r="J26" s="2">
        <f t="shared" si="3"/>
        <v>12.339500000000001</v>
      </c>
    </row>
    <row r="27" spans="1:10">
      <c r="A27" s="2">
        <v>18</v>
      </c>
      <c r="B27" s="1">
        <v>1.9</v>
      </c>
      <c r="C27" s="1">
        <v>1.9</v>
      </c>
      <c r="D27" s="2">
        <f t="shared" si="0"/>
        <v>1.9</v>
      </c>
      <c r="E27" s="2">
        <f t="shared" si="1"/>
        <v>12.673</v>
      </c>
      <c r="F27" s="2">
        <v>59</v>
      </c>
      <c r="G27" s="1">
        <v>1.7</v>
      </c>
      <c r="H27" s="1">
        <v>1.7</v>
      </c>
      <c r="I27" s="2">
        <f t="shared" si="2"/>
        <v>1.7</v>
      </c>
      <c r="J27" s="2">
        <f t="shared" si="3"/>
        <v>11.339</v>
      </c>
    </row>
    <row r="28" spans="1:10">
      <c r="A28" s="2">
        <v>19</v>
      </c>
      <c r="B28" s="1">
        <v>1.8</v>
      </c>
      <c r="C28" s="1">
        <v>1.6</v>
      </c>
      <c r="D28" s="2">
        <f t="shared" si="0"/>
        <v>1.7000000000000002</v>
      </c>
      <c r="E28" s="2">
        <f t="shared" si="1"/>
        <v>11.339</v>
      </c>
      <c r="F28" s="2">
        <v>60</v>
      </c>
      <c r="G28" s="1">
        <v>1.7</v>
      </c>
      <c r="H28" s="1">
        <v>1.7</v>
      </c>
      <c r="I28" s="2">
        <f t="shared" si="2"/>
        <v>1.7</v>
      </c>
      <c r="J28" s="2">
        <f t="shared" si="3"/>
        <v>11.339</v>
      </c>
    </row>
    <row r="29" spans="1:10">
      <c r="A29" s="2">
        <v>20</v>
      </c>
      <c r="B29" s="1">
        <v>1.9</v>
      </c>
      <c r="C29" s="1">
        <v>1.9</v>
      </c>
      <c r="D29" s="2">
        <f t="shared" si="0"/>
        <v>1.9</v>
      </c>
      <c r="E29" s="2">
        <f t="shared" si="1"/>
        <v>12.673</v>
      </c>
      <c r="F29" s="2">
        <v>61</v>
      </c>
      <c r="G29" s="1">
        <v>1.6</v>
      </c>
      <c r="H29" s="1">
        <v>1.4</v>
      </c>
      <c r="I29" s="2">
        <f t="shared" si="2"/>
        <v>1.5</v>
      </c>
      <c r="J29" s="2">
        <f t="shared" si="3"/>
        <v>10.004999999999999</v>
      </c>
    </row>
    <row r="30" spans="1:10">
      <c r="A30" s="2">
        <v>21</v>
      </c>
      <c r="B30" s="1">
        <v>1.9</v>
      </c>
      <c r="C30" s="1">
        <v>1.6</v>
      </c>
      <c r="D30" s="2">
        <f t="shared" si="0"/>
        <v>1.75</v>
      </c>
      <c r="E30" s="2">
        <f t="shared" si="1"/>
        <v>11.672499999999999</v>
      </c>
      <c r="F30" s="2">
        <v>62</v>
      </c>
      <c r="G30" s="1">
        <v>1.5</v>
      </c>
      <c r="H30" s="1">
        <v>1.8</v>
      </c>
      <c r="I30" s="2">
        <f t="shared" si="2"/>
        <v>1.65</v>
      </c>
      <c r="J30" s="2">
        <f t="shared" si="3"/>
        <v>11.0055</v>
      </c>
    </row>
    <row r="31" spans="1:10">
      <c r="A31" s="2">
        <v>22</v>
      </c>
      <c r="B31" s="1">
        <v>2</v>
      </c>
      <c r="C31" s="1">
        <v>2</v>
      </c>
      <c r="D31" s="2">
        <f t="shared" si="0"/>
        <v>2</v>
      </c>
      <c r="E31" s="2">
        <f t="shared" si="1"/>
        <v>13.34</v>
      </c>
      <c r="F31" s="2">
        <v>63</v>
      </c>
      <c r="G31" s="1">
        <v>2</v>
      </c>
      <c r="H31" s="1">
        <v>2</v>
      </c>
      <c r="I31" s="2">
        <f t="shared" si="2"/>
        <v>2</v>
      </c>
      <c r="J31" s="2">
        <f t="shared" si="3"/>
        <v>13.34</v>
      </c>
    </row>
    <row r="32" spans="1:10">
      <c r="A32" s="2">
        <v>23</v>
      </c>
      <c r="B32" s="1">
        <v>2.2999999999999998</v>
      </c>
      <c r="C32" s="1">
        <v>2</v>
      </c>
      <c r="D32" s="2">
        <f t="shared" si="0"/>
        <v>2.15</v>
      </c>
      <c r="E32" s="2">
        <f t="shared" si="1"/>
        <v>14.340499999999999</v>
      </c>
      <c r="F32" s="2">
        <v>64</v>
      </c>
      <c r="G32" s="1">
        <v>1.7</v>
      </c>
      <c r="H32" s="1">
        <v>1.8</v>
      </c>
      <c r="I32" s="2">
        <f t="shared" si="2"/>
        <v>1.75</v>
      </c>
      <c r="J32" s="2">
        <f t="shared" si="3"/>
        <v>11.672499999999999</v>
      </c>
    </row>
    <row r="33" spans="1:10">
      <c r="A33" s="2">
        <v>24</v>
      </c>
      <c r="B33" s="1">
        <v>1.8</v>
      </c>
      <c r="C33" s="1">
        <v>1.5</v>
      </c>
      <c r="D33" s="2">
        <f t="shared" si="0"/>
        <v>1.65</v>
      </c>
      <c r="E33" s="2">
        <f t="shared" si="1"/>
        <v>11.0055</v>
      </c>
      <c r="F33" s="2">
        <v>65</v>
      </c>
      <c r="G33" s="1">
        <v>1.8</v>
      </c>
      <c r="H33" s="1">
        <v>1.6</v>
      </c>
      <c r="I33" s="2">
        <f t="shared" si="2"/>
        <v>1.7000000000000002</v>
      </c>
      <c r="J33" s="2">
        <f t="shared" si="3"/>
        <v>11.339</v>
      </c>
    </row>
    <row r="34" spans="1:10">
      <c r="A34" s="2">
        <v>25</v>
      </c>
      <c r="B34" s="1">
        <v>2.1</v>
      </c>
      <c r="C34" s="1">
        <v>1.9</v>
      </c>
      <c r="D34" s="2">
        <f t="shared" si="0"/>
        <v>2</v>
      </c>
      <c r="E34" s="2">
        <f t="shared" si="1"/>
        <v>13.34</v>
      </c>
      <c r="F34" s="2">
        <v>66</v>
      </c>
      <c r="G34" s="1">
        <v>2</v>
      </c>
      <c r="H34" s="1">
        <v>1.5</v>
      </c>
      <c r="I34" s="2">
        <f t="shared" si="2"/>
        <v>1.75</v>
      </c>
      <c r="J34" s="2">
        <f t="shared" si="3"/>
        <v>11.672499999999999</v>
      </c>
    </row>
    <row r="35" spans="1:10">
      <c r="A35" s="2">
        <v>26</v>
      </c>
      <c r="B35" s="1">
        <v>1.9</v>
      </c>
      <c r="C35" s="1">
        <v>1.7</v>
      </c>
      <c r="D35" s="2">
        <f t="shared" si="0"/>
        <v>1.7999999999999998</v>
      </c>
      <c r="E35" s="2">
        <f t="shared" si="1"/>
        <v>12.005999999999998</v>
      </c>
      <c r="F35" s="2">
        <v>67</v>
      </c>
      <c r="G35" s="1">
        <v>1.6</v>
      </c>
      <c r="H35" s="1">
        <v>1.5</v>
      </c>
      <c r="I35" s="2">
        <f t="shared" si="2"/>
        <v>1.55</v>
      </c>
      <c r="J35" s="2">
        <f t="shared" si="3"/>
        <v>10.3385</v>
      </c>
    </row>
    <row r="36" spans="1:10">
      <c r="A36" s="2">
        <v>27</v>
      </c>
      <c r="B36" s="1">
        <v>1.5</v>
      </c>
      <c r="C36" s="1">
        <v>1.4</v>
      </c>
      <c r="D36" s="2">
        <f t="shared" si="0"/>
        <v>1.45</v>
      </c>
      <c r="E36" s="2">
        <f t="shared" si="1"/>
        <v>9.6715</v>
      </c>
      <c r="F36" s="2">
        <v>68</v>
      </c>
      <c r="G36" s="1">
        <v>1.8</v>
      </c>
      <c r="H36" s="1">
        <v>1.8</v>
      </c>
      <c r="I36" s="2">
        <f t="shared" si="2"/>
        <v>1.8</v>
      </c>
      <c r="J36" s="2">
        <f t="shared" si="3"/>
        <v>12.006</v>
      </c>
    </row>
    <row r="37" spans="1:10">
      <c r="A37" s="2">
        <v>28</v>
      </c>
      <c r="B37" s="1">
        <v>1.7</v>
      </c>
      <c r="C37" s="1">
        <v>1.7</v>
      </c>
      <c r="D37" s="2">
        <f t="shared" si="0"/>
        <v>1.7</v>
      </c>
      <c r="E37" s="2">
        <f t="shared" si="1"/>
        <v>11.339</v>
      </c>
      <c r="F37" s="2">
        <v>69</v>
      </c>
      <c r="G37" s="1">
        <v>1.5</v>
      </c>
      <c r="H37" s="1">
        <v>1.4</v>
      </c>
      <c r="I37" s="2">
        <f t="shared" si="2"/>
        <v>1.45</v>
      </c>
      <c r="J37" s="2">
        <f t="shared" si="3"/>
        <v>9.6715</v>
      </c>
    </row>
    <row r="38" spans="1:10">
      <c r="A38" s="2">
        <v>29</v>
      </c>
      <c r="B38" s="1">
        <v>1.9</v>
      </c>
      <c r="C38" s="1">
        <v>1.7</v>
      </c>
      <c r="D38" s="2">
        <f t="shared" si="0"/>
        <v>1.7999999999999998</v>
      </c>
      <c r="E38" s="2">
        <f t="shared" si="1"/>
        <v>12.005999999999998</v>
      </c>
      <c r="F38" s="2">
        <v>70</v>
      </c>
      <c r="G38" s="1">
        <v>1.4</v>
      </c>
      <c r="H38" s="1">
        <v>1.3</v>
      </c>
      <c r="I38" s="2">
        <f t="shared" si="2"/>
        <v>1.35</v>
      </c>
      <c r="J38" s="2">
        <f t="shared" si="3"/>
        <v>9.0045000000000002</v>
      </c>
    </row>
    <row r="39" spans="1:10">
      <c r="A39" s="2">
        <v>30</v>
      </c>
      <c r="B39" s="1">
        <v>1.8</v>
      </c>
      <c r="C39" s="1">
        <v>1.6</v>
      </c>
      <c r="D39" s="2">
        <f t="shared" si="0"/>
        <v>1.7000000000000002</v>
      </c>
      <c r="E39" s="2">
        <f t="shared" si="1"/>
        <v>11.339</v>
      </c>
      <c r="F39" s="2">
        <v>71</v>
      </c>
      <c r="G39" s="1">
        <v>1.6</v>
      </c>
      <c r="H39" s="1">
        <v>1.6</v>
      </c>
      <c r="I39" s="2">
        <f t="shared" si="2"/>
        <v>1.6</v>
      </c>
      <c r="J39" s="2">
        <f t="shared" si="3"/>
        <v>10.672000000000001</v>
      </c>
    </row>
    <row r="40" spans="1:10">
      <c r="A40" s="2">
        <v>31</v>
      </c>
      <c r="B40" s="1">
        <v>1.9</v>
      </c>
      <c r="C40" s="1">
        <v>1.7</v>
      </c>
      <c r="D40" s="2">
        <f t="shared" si="0"/>
        <v>1.7999999999999998</v>
      </c>
      <c r="E40" s="2">
        <f t="shared" si="1"/>
        <v>12.005999999999998</v>
      </c>
      <c r="F40" s="2">
        <v>72</v>
      </c>
      <c r="G40" s="1">
        <v>1.3</v>
      </c>
      <c r="H40" s="1">
        <v>1.3</v>
      </c>
      <c r="I40" s="2">
        <f t="shared" si="2"/>
        <v>1.3</v>
      </c>
      <c r="J40" s="2">
        <f t="shared" si="3"/>
        <v>8.6709999999999994</v>
      </c>
    </row>
    <row r="41" spans="1:10">
      <c r="A41" s="2">
        <v>32</v>
      </c>
      <c r="B41" s="1">
        <v>2.1</v>
      </c>
      <c r="C41" s="1">
        <v>1.5</v>
      </c>
      <c r="D41" s="2">
        <f t="shared" si="0"/>
        <v>1.8</v>
      </c>
      <c r="E41" s="2">
        <f t="shared" si="1"/>
        <v>12.006</v>
      </c>
      <c r="F41" s="2">
        <v>73</v>
      </c>
      <c r="G41" s="1">
        <v>1.9</v>
      </c>
      <c r="H41" s="1">
        <v>1.9</v>
      </c>
      <c r="I41" s="2">
        <f t="shared" si="2"/>
        <v>1.9</v>
      </c>
      <c r="J41" s="2">
        <f t="shared" si="3"/>
        <v>12.673</v>
      </c>
    </row>
    <row r="42" spans="1:10">
      <c r="A42" s="2">
        <v>33</v>
      </c>
      <c r="B42" s="1">
        <v>1.8</v>
      </c>
      <c r="C42" s="1">
        <v>1.8</v>
      </c>
      <c r="D42" s="2">
        <f t="shared" si="0"/>
        <v>1.8</v>
      </c>
      <c r="E42" s="2">
        <f t="shared" si="1"/>
        <v>12.006</v>
      </c>
      <c r="F42" s="2">
        <v>74</v>
      </c>
      <c r="G42" s="1">
        <v>1.9</v>
      </c>
      <c r="H42" s="1">
        <v>1.9</v>
      </c>
      <c r="I42" s="2">
        <f t="shared" si="2"/>
        <v>1.9</v>
      </c>
      <c r="J42" s="2">
        <f t="shared" si="3"/>
        <v>12.673</v>
      </c>
    </row>
    <row r="43" spans="1:10">
      <c r="A43" s="2">
        <v>34</v>
      </c>
      <c r="B43" s="1">
        <v>1.7</v>
      </c>
      <c r="C43" s="1">
        <v>1.7</v>
      </c>
      <c r="D43" s="2">
        <f t="shared" si="0"/>
        <v>1.7</v>
      </c>
      <c r="E43" s="2">
        <f t="shared" si="1"/>
        <v>11.339</v>
      </c>
      <c r="F43" s="2">
        <v>75</v>
      </c>
      <c r="G43" s="1">
        <v>1.8</v>
      </c>
      <c r="H43" s="1">
        <v>1.8</v>
      </c>
      <c r="I43" s="2">
        <f t="shared" si="2"/>
        <v>1.8</v>
      </c>
      <c r="J43" s="2">
        <f t="shared" si="3"/>
        <v>12.006</v>
      </c>
    </row>
    <row r="44" spans="1:10">
      <c r="A44" s="2">
        <v>35</v>
      </c>
      <c r="B44" s="1">
        <v>2</v>
      </c>
      <c r="C44" s="1">
        <v>2</v>
      </c>
      <c r="D44" s="2">
        <f t="shared" si="0"/>
        <v>2</v>
      </c>
      <c r="E44" s="2">
        <f t="shared" si="1"/>
        <v>13.34</v>
      </c>
      <c r="F44" s="11">
        <v>76</v>
      </c>
      <c r="G44" s="12">
        <v>1.7</v>
      </c>
      <c r="H44" s="12">
        <v>1.6</v>
      </c>
      <c r="I44" s="2">
        <f t="shared" si="2"/>
        <v>1.65</v>
      </c>
      <c r="J44" s="2">
        <f t="shared" si="3"/>
        <v>11.0055</v>
      </c>
    </row>
    <row r="45" spans="1:10">
      <c r="A45" s="2">
        <v>36</v>
      </c>
      <c r="B45" s="1">
        <v>1.4</v>
      </c>
      <c r="C45" s="1">
        <v>1.3</v>
      </c>
      <c r="D45" s="2">
        <f t="shared" si="0"/>
        <v>1.35</v>
      </c>
      <c r="E45" s="2">
        <f t="shared" si="1"/>
        <v>9.0045000000000002</v>
      </c>
      <c r="F45" s="2">
        <v>77</v>
      </c>
      <c r="G45" s="1">
        <v>1.6</v>
      </c>
      <c r="H45" s="1">
        <v>1.5</v>
      </c>
      <c r="I45" s="2">
        <f t="shared" si="2"/>
        <v>1.55</v>
      </c>
      <c r="J45" s="2">
        <f t="shared" si="3"/>
        <v>10.3385</v>
      </c>
    </row>
    <row r="46" spans="1:10">
      <c r="A46" s="2">
        <v>37</v>
      </c>
      <c r="B46" s="1">
        <v>2</v>
      </c>
      <c r="C46" s="1">
        <v>1.9</v>
      </c>
      <c r="D46" s="2">
        <f t="shared" si="0"/>
        <v>1.95</v>
      </c>
      <c r="E46" s="2">
        <f t="shared" si="1"/>
        <v>13.006499999999999</v>
      </c>
      <c r="F46" s="2">
        <v>78</v>
      </c>
      <c r="G46" s="1">
        <v>2</v>
      </c>
      <c r="H46" s="1">
        <v>2</v>
      </c>
      <c r="I46" s="2">
        <f t="shared" si="2"/>
        <v>2</v>
      </c>
      <c r="J46" s="2">
        <f t="shared" si="3"/>
        <v>13.34</v>
      </c>
    </row>
    <row r="47" spans="1:10">
      <c r="A47" s="2">
        <v>38</v>
      </c>
      <c r="B47" s="1">
        <v>1.9</v>
      </c>
      <c r="C47" s="1">
        <v>1.7</v>
      </c>
      <c r="D47" s="2">
        <f t="shared" si="0"/>
        <v>1.7999999999999998</v>
      </c>
      <c r="E47" s="2">
        <f t="shared" si="1"/>
        <v>12.005999999999998</v>
      </c>
      <c r="F47" s="2">
        <v>79</v>
      </c>
      <c r="G47" s="1">
        <v>2</v>
      </c>
      <c r="H47" s="1">
        <v>2</v>
      </c>
      <c r="I47" s="2">
        <f t="shared" si="2"/>
        <v>2</v>
      </c>
      <c r="J47" s="2">
        <f t="shared" si="3"/>
        <v>13.34</v>
      </c>
    </row>
    <row r="48" spans="1:10">
      <c r="A48" s="2">
        <v>39</v>
      </c>
      <c r="B48" s="1">
        <v>1.7</v>
      </c>
      <c r="C48" s="1">
        <v>1.7</v>
      </c>
      <c r="D48" s="2">
        <f t="shared" si="0"/>
        <v>1.7</v>
      </c>
      <c r="E48" s="2">
        <f t="shared" si="1"/>
        <v>11.339</v>
      </c>
      <c r="F48" s="2">
        <v>80</v>
      </c>
      <c r="G48" s="1">
        <v>2</v>
      </c>
      <c r="H48" s="1">
        <v>1.4</v>
      </c>
      <c r="I48" s="2">
        <f t="shared" si="2"/>
        <v>1.7</v>
      </c>
      <c r="J48" s="2">
        <f t="shared" si="3"/>
        <v>11.339</v>
      </c>
    </row>
    <row r="49" spans="1:10">
      <c r="A49" s="2">
        <v>40</v>
      </c>
      <c r="B49" s="1">
        <v>1.7</v>
      </c>
      <c r="C49" s="1">
        <v>1.7</v>
      </c>
      <c r="D49" s="2">
        <f t="shared" si="0"/>
        <v>1.7</v>
      </c>
      <c r="E49" s="2">
        <f t="shared" si="1"/>
        <v>11.339</v>
      </c>
      <c r="F49" s="2">
        <v>81</v>
      </c>
      <c r="G49" s="1">
        <v>2</v>
      </c>
      <c r="H49" s="1">
        <v>1.9</v>
      </c>
      <c r="I49" s="2">
        <f t="shared" si="2"/>
        <v>1.95</v>
      </c>
      <c r="J49" s="2">
        <f t="shared" si="3"/>
        <v>13.006499999999999</v>
      </c>
    </row>
    <row r="50" spans="1:10">
      <c r="A50" s="2">
        <v>41</v>
      </c>
      <c r="B50" s="1">
        <v>1.8</v>
      </c>
      <c r="C50" s="1">
        <v>1.8</v>
      </c>
      <c r="D50" s="2">
        <f t="shared" si="0"/>
        <v>1.8</v>
      </c>
      <c r="E50" s="2">
        <f t="shared" si="1"/>
        <v>12.006</v>
      </c>
      <c r="F50" s="2">
        <v>82</v>
      </c>
      <c r="G50" s="1">
        <v>1.5</v>
      </c>
      <c r="H50" s="1">
        <v>1.5</v>
      </c>
      <c r="I50" s="2">
        <f t="shared" si="2"/>
        <v>1.5</v>
      </c>
      <c r="J50" s="2">
        <f t="shared" si="3"/>
        <v>10.004999999999999</v>
      </c>
    </row>
    <row r="51" spans="1:10">
      <c r="A51" s="1">
        <v>83</v>
      </c>
      <c r="B51" s="1">
        <v>1.5</v>
      </c>
      <c r="C51" s="1">
        <v>1.4</v>
      </c>
      <c r="D51" s="2">
        <f t="shared" si="0"/>
        <v>1.45</v>
      </c>
      <c r="E51" s="2">
        <f t="shared" si="1"/>
        <v>9.6715</v>
      </c>
      <c r="F51" s="1">
        <v>135</v>
      </c>
      <c r="G51" s="1">
        <v>1.7</v>
      </c>
      <c r="H51" s="1">
        <v>1.7</v>
      </c>
      <c r="I51" s="2">
        <f t="shared" si="2"/>
        <v>1.7</v>
      </c>
      <c r="J51" s="2">
        <f t="shared" si="3"/>
        <v>11.339</v>
      </c>
    </row>
    <row r="52" spans="1:10">
      <c r="A52" s="1">
        <v>84</v>
      </c>
      <c r="B52" s="1">
        <v>1.9</v>
      </c>
      <c r="C52" s="1">
        <v>1.5</v>
      </c>
      <c r="D52" s="2">
        <f t="shared" si="0"/>
        <v>1.7</v>
      </c>
      <c r="E52" s="2">
        <f t="shared" si="1"/>
        <v>11.339</v>
      </c>
      <c r="F52" s="1">
        <v>136</v>
      </c>
      <c r="G52" s="1">
        <v>1.7</v>
      </c>
      <c r="H52" s="1">
        <v>1.7</v>
      </c>
      <c r="I52" s="2">
        <f t="shared" si="2"/>
        <v>1.7</v>
      </c>
      <c r="J52" s="2">
        <f t="shared" si="3"/>
        <v>11.339</v>
      </c>
    </row>
    <row r="53" spans="1:10">
      <c r="A53" s="1">
        <v>85</v>
      </c>
      <c r="B53" s="1">
        <v>1.9</v>
      </c>
      <c r="C53" s="1">
        <v>1.9</v>
      </c>
      <c r="D53" s="2">
        <f t="shared" si="0"/>
        <v>1.9</v>
      </c>
      <c r="E53" s="2">
        <f t="shared" si="1"/>
        <v>12.673</v>
      </c>
      <c r="F53" s="1">
        <v>137</v>
      </c>
      <c r="G53" s="1">
        <v>1.9</v>
      </c>
      <c r="H53" s="1">
        <v>1.7</v>
      </c>
      <c r="I53" s="2">
        <f t="shared" si="2"/>
        <v>1.7999999999999998</v>
      </c>
      <c r="J53" s="2">
        <f t="shared" si="3"/>
        <v>12.005999999999998</v>
      </c>
    </row>
    <row r="54" spans="1:10">
      <c r="A54" s="1">
        <v>86</v>
      </c>
      <c r="B54" s="1">
        <v>2.5</v>
      </c>
      <c r="C54" s="1">
        <v>2.4</v>
      </c>
      <c r="D54" s="2">
        <f t="shared" si="0"/>
        <v>2.4500000000000002</v>
      </c>
      <c r="E54" s="2">
        <f t="shared" si="1"/>
        <v>16.3415</v>
      </c>
      <c r="F54" s="1">
        <v>138</v>
      </c>
      <c r="G54" s="1">
        <v>1.7</v>
      </c>
      <c r="H54" s="1">
        <v>1.7</v>
      </c>
      <c r="I54" s="2">
        <f t="shared" si="2"/>
        <v>1.7</v>
      </c>
      <c r="J54" s="2">
        <f t="shared" si="3"/>
        <v>11.339</v>
      </c>
    </row>
    <row r="55" spans="1:10">
      <c r="A55" s="1">
        <v>87</v>
      </c>
      <c r="B55" s="1">
        <v>2</v>
      </c>
      <c r="C55" s="1">
        <v>2</v>
      </c>
      <c r="D55" s="2">
        <f t="shared" si="0"/>
        <v>2</v>
      </c>
      <c r="E55" s="2">
        <f t="shared" si="1"/>
        <v>13.34</v>
      </c>
      <c r="F55" s="1">
        <v>139</v>
      </c>
      <c r="G55" s="1">
        <v>1.9</v>
      </c>
      <c r="H55" s="1">
        <v>1.8</v>
      </c>
      <c r="I55" s="2">
        <f t="shared" si="2"/>
        <v>1.85</v>
      </c>
      <c r="J55" s="2">
        <f t="shared" si="3"/>
        <v>12.339500000000001</v>
      </c>
    </row>
    <row r="56" spans="1:10">
      <c r="A56" s="1">
        <v>88</v>
      </c>
      <c r="B56" s="1">
        <v>1.9</v>
      </c>
      <c r="C56" s="1">
        <v>1.6</v>
      </c>
      <c r="D56" s="2">
        <f t="shared" si="0"/>
        <v>1.75</v>
      </c>
      <c r="E56" s="2">
        <f t="shared" si="1"/>
        <v>11.672499999999999</v>
      </c>
      <c r="F56" s="1">
        <v>140</v>
      </c>
      <c r="G56" s="1">
        <v>1.8</v>
      </c>
      <c r="H56" s="1">
        <v>1.8</v>
      </c>
      <c r="I56" s="2">
        <f t="shared" si="2"/>
        <v>1.8</v>
      </c>
      <c r="J56" s="2">
        <f t="shared" si="3"/>
        <v>12.006</v>
      </c>
    </row>
    <row r="57" spans="1:10">
      <c r="A57" s="1">
        <v>89</v>
      </c>
      <c r="B57" s="1">
        <v>1.7</v>
      </c>
      <c r="C57" s="1">
        <v>1.7</v>
      </c>
      <c r="D57" s="2">
        <f t="shared" si="0"/>
        <v>1.7</v>
      </c>
      <c r="E57" s="2">
        <f t="shared" si="1"/>
        <v>11.339</v>
      </c>
      <c r="F57" s="1">
        <v>141</v>
      </c>
      <c r="G57" s="1">
        <v>2</v>
      </c>
      <c r="H57" s="1">
        <v>1.8</v>
      </c>
      <c r="I57" s="2">
        <f t="shared" si="2"/>
        <v>1.9</v>
      </c>
      <c r="J57" s="2">
        <f t="shared" si="3"/>
        <v>12.673</v>
      </c>
    </row>
    <row r="58" spans="1:10">
      <c r="A58" s="1">
        <v>90</v>
      </c>
      <c r="B58" s="1">
        <v>2</v>
      </c>
      <c r="C58" s="1">
        <v>1.8</v>
      </c>
      <c r="D58" s="2">
        <f t="shared" si="0"/>
        <v>1.9</v>
      </c>
      <c r="E58" s="2">
        <f t="shared" si="1"/>
        <v>12.673</v>
      </c>
      <c r="F58" s="1">
        <v>142</v>
      </c>
      <c r="G58" s="1">
        <v>1.8</v>
      </c>
      <c r="H58" s="1">
        <v>1.8</v>
      </c>
      <c r="I58" s="2">
        <f t="shared" si="2"/>
        <v>1.8</v>
      </c>
      <c r="J58" s="2">
        <f t="shared" si="3"/>
        <v>12.006</v>
      </c>
    </row>
    <row r="59" spans="1:10">
      <c r="A59" s="1">
        <v>91</v>
      </c>
      <c r="B59" s="1">
        <v>1.5</v>
      </c>
      <c r="C59" s="1">
        <v>1.5</v>
      </c>
      <c r="D59" s="2">
        <f t="shared" si="0"/>
        <v>1.5</v>
      </c>
      <c r="E59" s="2">
        <f t="shared" si="1"/>
        <v>10.004999999999999</v>
      </c>
      <c r="F59" s="1">
        <v>143</v>
      </c>
      <c r="G59" s="1">
        <v>1.6</v>
      </c>
      <c r="H59" s="1">
        <v>1.6</v>
      </c>
      <c r="I59" s="2">
        <f t="shared" si="2"/>
        <v>1.6</v>
      </c>
      <c r="J59" s="2">
        <f t="shared" si="3"/>
        <v>10.672000000000001</v>
      </c>
    </row>
    <row r="60" spans="1:10">
      <c r="A60" s="1">
        <v>92</v>
      </c>
      <c r="B60" s="1">
        <v>2.1</v>
      </c>
      <c r="C60" s="1">
        <v>2</v>
      </c>
      <c r="D60" s="2">
        <f t="shared" si="0"/>
        <v>2.0499999999999998</v>
      </c>
      <c r="E60" s="2">
        <f t="shared" si="1"/>
        <v>13.673499999999999</v>
      </c>
      <c r="F60" s="1">
        <v>144</v>
      </c>
      <c r="G60" s="1">
        <v>2</v>
      </c>
      <c r="H60" s="1">
        <v>1.8</v>
      </c>
      <c r="I60" s="2">
        <f t="shared" si="2"/>
        <v>1.9</v>
      </c>
      <c r="J60" s="2">
        <f t="shared" si="3"/>
        <v>12.673</v>
      </c>
    </row>
    <row r="61" spans="1:10">
      <c r="A61" s="1">
        <v>93</v>
      </c>
      <c r="B61" s="1">
        <v>2</v>
      </c>
      <c r="C61" s="1">
        <v>2</v>
      </c>
      <c r="D61" s="2">
        <f t="shared" si="0"/>
        <v>2</v>
      </c>
      <c r="E61" s="2">
        <f t="shared" si="1"/>
        <v>13.34</v>
      </c>
      <c r="F61" s="1">
        <v>145</v>
      </c>
      <c r="G61" s="1">
        <v>1.8</v>
      </c>
      <c r="H61" s="1">
        <v>1.8</v>
      </c>
      <c r="I61" s="2">
        <f t="shared" si="2"/>
        <v>1.8</v>
      </c>
      <c r="J61" s="2">
        <f t="shared" si="3"/>
        <v>12.006</v>
      </c>
    </row>
    <row r="62" spans="1:10">
      <c r="A62" s="1">
        <v>94</v>
      </c>
      <c r="B62" s="1">
        <v>1.9</v>
      </c>
      <c r="C62" s="1">
        <v>1.9</v>
      </c>
      <c r="D62" s="2">
        <f t="shared" si="0"/>
        <v>1.9</v>
      </c>
      <c r="E62" s="2">
        <f t="shared" si="1"/>
        <v>12.673</v>
      </c>
      <c r="F62" s="1">
        <v>146</v>
      </c>
      <c r="G62" s="1">
        <v>2</v>
      </c>
      <c r="H62" s="1">
        <v>2</v>
      </c>
      <c r="I62" s="2">
        <f t="shared" si="2"/>
        <v>2</v>
      </c>
      <c r="J62" s="2">
        <f t="shared" si="3"/>
        <v>13.34</v>
      </c>
    </row>
    <row r="63" spans="1:10">
      <c r="A63" s="1">
        <v>95</v>
      </c>
      <c r="B63" s="1">
        <v>2.1</v>
      </c>
      <c r="C63" s="1">
        <v>2</v>
      </c>
      <c r="D63" s="2">
        <f t="shared" si="0"/>
        <v>2.0499999999999998</v>
      </c>
      <c r="E63" s="2">
        <f t="shared" si="1"/>
        <v>13.673499999999999</v>
      </c>
      <c r="F63" s="1">
        <v>147</v>
      </c>
      <c r="G63" s="1">
        <v>1.8</v>
      </c>
      <c r="H63" s="1">
        <v>1.8</v>
      </c>
      <c r="I63" s="2">
        <f t="shared" si="2"/>
        <v>1.8</v>
      </c>
      <c r="J63" s="2">
        <f t="shared" si="3"/>
        <v>12.006</v>
      </c>
    </row>
    <row r="64" spans="1:10">
      <c r="A64" s="1">
        <v>96</v>
      </c>
      <c r="B64" s="1">
        <v>1.6</v>
      </c>
      <c r="C64" s="1">
        <v>1.5</v>
      </c>
      <c r="D64" s="2">
        <f t="shared" si="0"/>
        <v>1.55</v>
      </c>
      <c r="E64" s="2">
        <f t="shared" si="1"/>
        <v>10.3385</v>
      </c>
      <c r="F64" s="1">
        <v>148</v>
      </c>
      <c r="G64" s="1">
        <v>1.8</v>
      </c>
      <c r="H64" s="1">
        <v>1.8</v>
      </c>
      <c r="I64" s="2">
        <f t="shared" si="2"/>
        <v>1.8</v>
      </c>
      <c r="J64" s="2">
        <f t="shared" si="3"/>
        <v>12.006</v>
      </c>
    </row>
    <row r="65" spans="1:10">
      <c r="A65" s="1">
        <v>97</v>
      </c>
      <c r="B65" s="1">
        <v>1.8</v>
      </c>
      <c r="C65" s="1">
        <v>1.8</v>
      </c>
      <c r="D65" s="2">
        <f t="shared" si="0"/>
        <v>1.8</v>
      </c>
      <c r="E65" s="2">
        <f t="shared" si="1"/>
        <v>12.006</v>
      </c>
      <c r="F65" s="1">
        <v>149</v>
      </c>
      <c r="G65" s="1">
        <v>1.6</v>
      </c>
      <c r="H65" s="1">
        <v>1.4</v>
      </c>
      <c r="I65" s="2">
        <f t="shared" si="2"/>
        <v>1.5</v>
      </c>
      <c r="J65" s="2">
        <f t="shared" si="3"/>
        <v>10.004999999999999</v>
      </c>
    </row>
    <row r="66" spans="1:10">
      <c r="A66" s="1">
        <v>98</v>
      </c>
      <c r="B66" s="1">
        <v>1.9</v>
      </c>
      <c r="C66" s="1">
        <v>1.9</v>
      </c>
      <c r="D66" s="2">
        <f t="shared" si="0"/>
        <v>1.9</v>
      </c>
      <c r="E66" s="2">
        <f t="shared" si="1"/>
        <v>12.673</v>
      </c>
      <c r="F66" s="1">
        <v>150</v>
      </c>
      <c r="G66" s="1">
        <v>1.8</v>
      </c>
      <c r="H66" s="1">
        <v>1.7</v>
      </c>
      <c r="I66" s="2">
        <f t="shared" si="2"/>
        <v>1.75</v>
      </c>
      <c r="J66" s="2">
        <f t="shared" si="3"/>
        <v>11.672499999999999</v>
      </c>
    </row>
    <row r="67" spans="1:10">
      <c r="A67" s="1">
        <v>99</v>
      </c>
      <c r="B67" s="1">
        <v>1.9</v>
      </c>
      <c r="C67" s="1">
        <v>1.8</v>
      </c>
      <c r="D67" s="2">
        <f t="shared" si="0"/>
        <v>1.85</v>
      </c>
      <c r="E67" s="2">
        <f t="shared" si="1"/>
        <v>12.339500000000001</v>
      </c>
      <c r="F67" s="1">
        <v>151</v>
      </c>
      <c r="G67" s="1">
        <v>1.9</v>
      </c>
      <c r="H67" s="1">
        <v>1.8</v>
      </c>
      <c r="I67" s="2">
        <f t="shared" si="2"/>
        <v>1.85</v>
      </c>
      <c r="J67" s="2">
        <f t="shared" si="3"/>
        <v>12.339500000000001</v>
      </c>
    </row>
    <row r="68" spans="1:10">
      <c r="A68" s="1">
        <v>100</v>
      </c>
      <c r="B68" s="1">
        <v>2</v>
      </c>
      <c r="C68" s="1">
        <v>1.9</v>
      </c>
      <c r="D68" s="2">
        <f t="shared" si="0"/>
        <v>1.95</v>
      </c>
      <c r="E68" s="2">
        <f t="shared" si="1"/>
        <v>13.006499999999999</v>
      </c>
      <c r="F68" s="1">
        <v>152</v>
      </c>
      <c r="G68" s="1">
        <v>1.4</v>
      </c>
      <c r="H68" s="1">
        <v>1.4</v>
      </c>
      <c r="I68" s="2">
        <f t="shared" si="2"/>
        <v>1.4</v>
      </c>
      <c r="J68" s="2">
        <f t="shared" si="3"/>
        <v>9.3379999999999992</v>
      </c>
    </row>
    <row r="69" spans="1:10">
      <c r="A69" s="1">
        <v>101</v>
      </c>
      <c r="B69" s="1">
        <v>2</v>
      </c>
      <c r="C69" s="1">
        <v>2</v>
      </c>
      <c r="D69" s="2">
        <f t="shared" si="0"/>
        <v>2</v>
      </c>
      <c r="E69" s="2">
        <f t="shared" si="1"/>
        <v>13.34</v>
      </c>
      <c r="F69" s="1">
        <v>153</v>
      </c>
      <c r="G69" s="1">
        <v>2</v>
      </c>
      <c r="H69" s="1">
        <v>1.9</v>
      </c>
      <c r="I69" s="2">
        <f t="shared" si="2"/>
        <v>1.95</v>
      </c>
      <c r="J69" s="2">
        <f t="shared" si="3"/>
        <v>13.006499999999999</v>
      </c>
    </row>
    <row r="70" spans="1:10">
      <c r="A70" s="1">
        <v>102</v>
      </c>
      <c r="B70" s="1">
        <v>2</v>
      </c>
      <c r="C70" s="1">
        <v>1.9</v>
      </c>
      <c r="D70" s="2">
        <f t="shared" si="0"/>
        <v>1.95</v>
      </c>
      <c r="E70" s="2">
        <f t="shared" si="1"/>
        <v>13.006499999999999</v>
      </c>
      <c r="F70" s="1">
        <v>154</v>
      </c>
      <c r="G70" s="1">
        <v>1.4</v>
      </c>
      <c r="H70" s="1">
        <v>1.3</v>
      </c>
      <c r="I70" s="2">
        <f t="shared" si="2"/>
        <v>1.35</v>
      </c>
      <c r="J70" s="2">
        <f t="shared" si="3"/>
        <v>9.0045000000000002</v>
      </c>
    </row>
    <row r="71" spans="1:10">
      <c r="A71" s="1">
        <v>103</v>
      </c>
      <c r="B71" s="1">
        <v>1.7</v>
      </c>
      <c r="C71" s="1">
        <v>1.7</v>
      </c>
      <c r="D71" s="2">
        <f t="shared" si="0"/>
        <v>1.7</v>
      </c>
      <c r="E71" s="2">
        <f t="shared" si="1"/>
        <v>11.339</v>
      </c>
      <c r="F71" s="1">
        <v>155</v>
      </c>
      <c r="G71" s="1">
        <v>1.7</v>
      </c>
      <c r="H71" s="1">
        <v>1.6</v>
      </c>
      <c r="I71" s="2">
        <f t="shared" si="2"/>
        <v>1.65</v>
      </c>
      <c r="J71" s="2">
        <f t="shared" si="3"/>
        <v>11.0055</v>
      </c>
    </row>
    <row r="72" spans="1:10">
      <c r="A72" s="1">
        <v>104</v>
      </c>
      <c r="B72" s="1">
        <v>2.6</v>
      </c>
      <c r="C72" s="1">
        <v>2.4</v>
      </c>
      <c r="D72" s="2">
        <f t="shared" si="0"/>
        <v>2.5</v>
      </c>
      <c r="E72" s="2">
        <f t="shared" si="1"/>
        <v>16.675000000000001</v>
      </c>
      <c r="F72" s="1">
        <v>156</v>
      </c>
      <c r="G72" s="1">
        <v>2</v>
      </c>
      <c r="H72" s="1">
        <v>2</v>
      </c>
      <c r="I72" s="2">
        <f t="shared" si="2"/>
        <v>2</v>
      </c>
      <c r="J72" s="2">
        <f t="shared" si="3"/>
        <v>13.34</v>
      </c>
    </row>
    <row r="73" spans="1:10">
      <c r="A73" s="1">
        <v>105</v>
      </c>
      <c r="B73" s="1">
        <v>1.9</v>
      </c>
      <c r="C73" s="1">
        <v>1.8</v>
      </c>
      <c r="D73" s="2">
        <f t="shared" si="0"/>
        <v>1.85</v>
      </c>
      <c r="E73" s="2">
        <f t="shared" si="1"/>
        <v>12.339500000000001</v>
      </c>
      <c r="F73" s="1">
        <v>157</v>
      </c>
      <c r="G73" s="1">
        <v>1.6</v>
      </c>
      <c r="H73" s="1">
        <v>1.4</v>
      </c>
      <c r="I73" s="2">
        <f t="shared" si="2"/>
        <v>1.5</v>
      </c>
      <c r="J73" s="2">
        <f t="shared" si="3"/>
        <v>10.004999999999999</v>
      </c>
    </row>
    <row r="74" spans="1:10">
      <c r="A74" s="1">
        <v>106</v>
      </c>
      <c r="B74" s="1">
        <v>1.9</v>
      </c>
      <c r="C74" s="1">
        <v>1.8</v>
      </c>
      <c r="D74" s="2">
        <f t="shared" si="0"/>
        <v>1.85</v>
      </c>
      <c r="E74" s="2">
        <f t="shared" si="1"/>
        <v>12.339500000000001</v>
      </c>
      <c r="F74" s="1">
        <v>158</v>
      </c>
      <c r="G74" s="1">
        <v>1.3</v>
      </c>
      <c r="H74" s="1">
        <v>1.2</v>
      </c>
      <c r="I74" s="2">
        <f t="shared" si="2"/>
        <v>1.25</v>
      </c>
      <c r="J74" s="2">
        <f t="shared" si="3"/>
        <v>8.3375000000000004</v>
      </c>
    </row>
    <row r="75" spans="1:10">
      <c r="A75" s="1">
        <v>107</v>
      </c>
      <c r="B75" s="1">
        <v>1.6</v>
      </c>
      <c r="C75" s="1">
        <v>1.5</v>
      </c>
      <c r="D75" s="2">
        <f t="shared" ref="D75:D109" si="4">(B75+C75)/2</f>
        <v>1.55</v>
      </c>
      <c r="E75" s="2">
        <f t="shared" ref="E75:E109" si="5">D75*6.67</f>
        <v>10.3385</v>
      </c>
      <c r="F75" s="1">
        <v>159</v>
      </c>
      <c r="G75" s="1">
        <v>1.8</v>
      </c>
      <c r="H75" s="1">
        <v>1.7</v>
      </c>
      <c r="I75" s="2">
        <f t="shared" ref="I75:I109" si="6">(G75+H75)/2</f>
        <v>1.75</v>
      </c>
      <c r="J75" s="2">
        <f t="shared" ref="J75:J109" si="7">I75*6.67</f>
        <v>11.672499999999999</v>
      </c>
    </row>
    <row r="76" spans="1:10">
      <c r="A76" s="1">
        <v>108</v>
      </c>
      <c r="B76" s="1">
        <v>1.9</v>
      </c>
      <c r="C76" s="1">
        <v>1.9</v>
      </c>
      <c r="D76" s="2">
        <f t="shared" si="4"/>
        <v>1.9</v>
      </c>
      <c r="E76" s="2">
        <f t="shared" si="5"/>
        <v>12.673</v>
      </c>
      <c r="F76" s="1">
        <v>160</v>
      </c>
      <c r="G76" s="1">
        <v>1.5</v>
      </c>
      <c r="H76" s="1">
        <v>1.3</v>
      </c>
      <c r="I76" s="2">
        <f t="shared" si="6"/>
        <v>1.4</v>
      </c>
      <c r="J76" s="2">
        <f t="shared" si="7"/>
        <v>9.3379999999999992</v>
      </c>
    </row>
    <row r="77" spans="1:10">
      <c r="A77" s="1">
        <v>109</v>
      </c>
      <c r="B77" s="1">
        <v>2</v>
      </c>
      <c r="C77" s="1">
        <v>1.9</v>
      </c>
      <c r="D77" s="2">
        <f t="shared" si="4"/>
        <v>1.95</v>
      </c>
      <c r="E77" s="2">
        <f t="shared" si="5"/>
        <v>13.006499999999999</v>
      </c>
      <c r="F77" s="1">
        <v>161</v>
      </c>
      <c r="G77" s="1">
        <v>1.9</v>
      </c>
      <c r="H77" s="1">
        <v>1.8</v>
      </c>
      <c r="I77" s="2">
        <f t="shared" si="6"/>
        <v>1.85</v>
      </c>
      <c r="J77" s="2">
        <f t="shared" si="7"/>
        <v>12.339500000000001</v>
      </c>
    </row>
    <row r="78" spans="1:10">
      <c r="A78" s="1">
        <v>110</v>
      </c>
      <c r="B78" s="1">
        <v>1.9</v>
      </c>
      <c r="C78" s="1">
        <v>1.8</v>
      </c>
      <c r="D78" s="2">
        <f t="shared" si="4"/>
        <v>1.85</v>
      </c>
      <c r="E78" s="2">
        <f t="shared" si="5"/>
        <v>12.339500000000001</v>
      </c>
      <c r="F78" s="1">
        <v>162</v>
      </c>
      <c r="G78" s="1">
        <v>1.7</v>
      </c>
      <c r="H78" s="1">
        <v>1.7</v>
      </c>
      <c r="I78" s="2">
        <f t="shared" si="6"/>
        <v>1.7</v>
      </c>
      <c r="J78" s="2">
        <f t="shared" si="7"/>
        <v>11.339</v>
      </c>
    </row>
    <row r="79" spans="1:10">
      <c r="A79" s="1">
        <v>111</v>
      </c>
      <c r="B79" s="1">
        <v>1.9</v>
      </c>
      <c r="C79" s="1">
        <v>1.9</v>
      </c>
      <c r="D79" s="2">
        <f t="shared" si="4"/>
        <v>1.9</v>
      </c>
      <c r="E79" s="2">
        <f t="shared" si="5"/>
        <v>12.673</v>
      </c>
      <c r="F79" s="1">
        <v>163</v>
      </c>
      <c r="G79" s="1">
        <v>1.9</v>
      </c>
      <c r="H79" s="1">
        <v>1.8</v>
      </c>
      <c r="I79" s="2">
        <f t="shared" si="6"/>
        <v>1.85</v>
      </c>
      <c r="J79" s="2">
        <f t="shared" si="7"/>
        <v>12.339500000000001</v>
      </c>
    </row>
    <row r="80" spans="1:10">
      <c r="A80" s="1">
        <v>112</v>
      </c>
      <c r="B80" s="1">
        <v>1.9</v>
      </c>
      <c r="C80" s="1">
        <v>1.9</v>
      </c>
      <c r="D80" s="2">
        <f t="shared" si="4"/>
        <v>1.9</v>
      </c>
      <c r="E80" s="2">
        <f t="shared" si="5"/>
        <v>12.673</v>
      </c>
      <c r="F80" s="1">
        <v>164</v>
      </c>
      <c r="G80" s="1">
        <v>1.6</v>
      </c>
      <c r="H80" s="1">
        <v>1.4</v>
      </c>
      <c r="I80" s="2">
        <f t="shared" si="6"/>
        <v>1.5</v>
      </c>
      <c r="J80" s="2">
        <f t="shared" si="7"/>
        <v>10.004999999999999</v>
      </c>
    </row>
    <row r="81" spans="1:10">
      <c r="A81" s="1">
        <v>113</v>
      </c>
      <c r="B81" s="1">
        <v>1.8</v>
      </c>
      <c r="C81" s="1">
        <v>1.8</v>
      </c>
      <c r="D81" s="2">
        <f t="shared" si="4"/>
        <v>1.8</v>
      </c>
      <c r="E81" s="2">
        <f t="shared" si="5"/>
        <v>12.006</v>
      </c>
      <c r="F81" s="1">
        <v>165</v>
      </c>
      <c r="G81" s="1">
        <v>1.7</v>
      </c>
      <c r="H81" s="1">
        <v>1.5</v>
      </c>
      <c r="I81" s="2">
        <f t="shared" si="6"/>
        <v>1.6</v>
      </c>
      <c r="J81" s="2">
        <f t="shared" si="7"/>
        <v>10.672000000000001</v>
      </c>
    </row>
    <row r="82" spans="1:10">
      <c r="A82" s="1">
        <v>114</v>
      </c>
      <c r="B82" s="1">
        <v>1.5</v>
      </c>
      <c r="C82" s="1">
        <v>1.5</v>
      </c>
      <c r="D82" s="2">
        <f t="shared" si="4"/>
        <v>1.5</v>
      </c>
      <c r="E82" s="2">
        <f t="shared" si="5"/>
        <v>10.004999999999999</v>
      </c>
      <c r="F82" s="1">
        <v>166</v>
      </c>
      <c r="G82" s="1">
        <v>1.7</v>
      </c>
      <c r="H82" s="1">
        <v>1.7</v>
      </c>
      <c r="I82" s="2">
        <f t="shared" si="6"/>
        <v>1.7</v>
      </c>
      <c r="J82" s="2">
        <f t="shared" si="7"/>
        <v>11.339</v>
      </c>
    </row>
    <row r="83" spans="1:10">
      <c r="A83" s="1">
        <v>115</v>
      </c>
      <c r="B83" s="1">
        <v>2</v>
      </c>
      <c r="C83" s="1">
        <v>1.5</v>
      </c>
      <c r="D83" s="2">
        <f t="shared" si="4"/>
        <v>1.75</v>
      </c>
      <c r="E83" s="2">
        <f t="shared" si="5"/>
        <v>11.672499999999999</v>
      </c>
      <c r="F83" s="1">
        <v>167</v>
      </c>
      <c r="G83" s="1">
        <v>1.8</v>
      </c>
      <c r="H83" s="1">
        <v>1.7</v>
      </c>
      <c r="I83" s="2">
        <f t="shared" si="6"/>
        <v>1.75</v>
      </c>
      <c r="J83" s="2">
        <f t="shared" si="7"/>
        <v>11.672499999999999</v>
      </c>
    </row>
    <row r="84" spans="1:10">
      <c r="A84" s="1">
        <v>116</v>
      </c>
      <c r="B84" s="1">
        <v>1.5</v>
      </c>
      <c r="C84" s="1">
        <v>1.6</v>
      </c>
      <c r="D84" s="2">
        <f t="shared" si="4"/>
        <v>1.55</v>
      </c>
      <c r="E84" s="2">
        <f t="shared" si="5"/>
        <v>10.3385</v>
      </c>
      <c r="F84" s="1">
        <v>168</v>
      </c>
      <c r="G84" s="1">
        <v>1.5</v>
      </c>
      <c r="H84" s="1">
        <v>1.4</v>
      </c>
      <c r="I84" s="2">
        <f t="shared" si="6"/>
        <v>1.45</v>
      </c>
      <c r="J84" s="2">
        <f t="shared" si="7"/>
        <v>9.6715</v>
      </c>
    </row>
    <row r="85" spans="1:10">
      <c r="A85" s="1">
        <v>117</v>
      </c>
      <c r="B85" s="1">
        <v>1.7</v>
      </c>
      <c r="C85" s="1">
        <v>1.6</v>
      </c>
      <c r="D85" s="2">
        <f t="shared" si="4"/>
        <v>1.65</v>
      </c>
      <c r="E85" s="2">
        <f t="shared" si="5"/>
        <v>11.0055</v>
      </c>
      <c r="F85" s="1">
        <v>169</v>
      </c>
      <c r="G85" s="1">
        <v>1.9</v>
      </c>
      <c r="H85" s="1">
        <v>1.6</v>
      </c>
      <c r="I85" s="2">
        <f t="shared" si="6"/>
        <v>1.75</v>
      </c>
      <c r="J85" s="2">
        <f t="shared" si="7"/>
        <v>11.672499999999999</v>
      </c>
    </row>
    <row r="86" spans="1:10">
      <c r="A86" s="1">
        <v>118</v>
      </c>
      <c r="B86" s="1">
        <v>1.7</v>
      </c>
      <c r="C86" s="1">
        <v>1.7</v>
      </c>
      <c r="D86" s="2">
        <f t="shared" si="4"/>
        <v>1.7</v>
      </c>
      <c r="E86" s="2">
        <f t="shared" si="5"/>
        <v>11.339</v>
      </c>
      <c r="F86" s="1">
        <v>170</v>
      </c>
      <c r="G86" s="1">
        <v>1.9</v>
      </c>
      <c r="H86" s="1">
        <v>1.8</v>
      </c>
      <c r="I86" s="2">
        <f t="shared" si="6"/>
        <v>1.85</v>
      </c>
      <c r="J86" s="2">
        <f t="shared" si="7"/>
        <v>12.339500000000001</v>
      </c>
    </row>
    <row r="87" spans="1:10">
      <c r="A87" s="1">
        <v>119</v>
      </c>
      <c r="B87" s="1">
        <v>2</v>
      </c>
      <c r="C87" s="1">
        <v>2</v>
      </c>
      <c r="D87" s="2">
        <f t="shared" si="4"/>
        <v>2</v>
      </c>
      <c r="E87" s="2">
        <f t="shared" si="5"/>
        <v>13.34</v>
      </c>
      <c r="F87" s="1">
        <v>171</v>
      </c>
      <c r="G87" s="1">
        <v>1.7</v>
      </c>
      <c r="H87" s="1">
        <v>1.6</v>
      </c>
      <c r="I87" s="2">
        <f t="shared" si="6"/>
        <v>1.65</v>
      </c>
      <c r="J87" s="2">
        <f t="shared" si="7"/>
        <v>11.0055</v>
      </c>
    </row>
    <row r="88" spans="1:10">
      <c r="A88" s="1">
        <v>120</v>
      </c>
      <c r="B88" s="1">
        <v>2</v>
      </c>
      <c r="C88" s="1">
        <v>2</v>
      </c>
      <c r="D88" s="2">
        <f t="shared" si="4"/>
        <v>2</v>
      </c>
      <c r="E88" s="2">
        <f t="shared" si="5"/>
        <v>13.34</v>
      </c>
      <c r="F88" s="1">
        <v>172</v>
      </c>
      <c r="G88" s="1">
        <v>1.9</v>
      </c>
      <c r="H88" s="1">
        <v>1.7</v>
      </c>
      <c r="I88" s="2">
        <f t="shared" si="6"/>
        <v>1.7999999999999998</v>
      </c>
      <c r="J88" s="2">
        <f t="shared" si="7"/>
        <v>12.005999999999998</v>
      </c>
    </row>
    <row r="89" spans="1:10">
      <c r="A89" s="1">
        <v>121</v>
      </c>
      <c r="B89" s="1">
        <v>1.8</v>
      </c>
      <c r="C89" s="1">
        <v>1.8</v>
      </c>
      <c r="D89" s="2">
        <f t="shared" si="4"/>
        <v>1.8</v>
      </c>
      <c r="E89" s="2">
        <f t="shared" si="5"/>
        <v>12.006</v>
      </c>
      <c r="F89" s="1">
        <v>173</v>
      </c>
      <c r="G89" s="1">
        <v>1.8</v>
      </c>
      <c r="H89" s="1">
        <v>1.8</v>
      </c>
      <c r="I89" s="2">
        <f t="shared" si="6"/>
        <v>1.8</v>
      </c>
      <c r="J89" s="2">
        <f t="shared" si="7"/>
        <v>12.006</v>
      </c>
    </row>
    <row r="90" spans="1:10">
      <c r="A90" s="1">
        <v>122</v>
      </c>
      <c r="B90" s="1">
        <v>1.3</v>
      </c>
      <c r="C90" s="1">
        <v>1.3</v>
      </c>
      <c r="D90" s="2">
        <f t="shared" si="4"/>
        <v>1.3</v>
      </c>
      <c r="E90" s="2">
        <f t="shared" si="5"/>
        <v>8.6709999999999994</v>
      </c>
      <c r="F90" s="1">
        <v>174</v>
      </c>
      <c r="G90" s="1">
        <v>1.8</v>
      </c>
      <c r="H90" s="1">
        <v>1.3</v>
      </c>
      <c r="I90" s="2">
        <f t="shared" si="6"/>
        <v>1.55</v>
      </c>
      <c r="J90" s="2">
        <f t="shared" si="7"/>
        <v>10.3385</v>
      </c>
    </row>
    <row r="91" spans="1:10">
      <c r="A91" s="1">
        <v>123</v>
      </c>
      <c r="B91" s="1">
        <v>1.3</v>
      </c>
      <c r="C91" s="1">
        <v>1.2</v>
      </c>
      <c r="D91" s="2">
        <f t="shared" si="4"/>
        <v>1.25</v>
      </c>
      <c r="E91" s="2">
        <f t="shared" si="5"/>
        <v>8.3375000000000004</v>
      </c>
      <c r="F91" s="1">
        <v>175</v>
      </c>
      <c r="G91" s="1">
        <v>1.9</v>
      </c>
      <c r="H91" s="1">
        <v>1.9</v>
      </c>
      <c r="I91" s="2">
        <f t="shared" si="6"/>
        <v>1.9</v>
      </c>
      <c r="J91" s="2">
        <f t="shared" si="7"/>
        <v>12.673</v>
      </c>
    </row>
    <row r="92" spans="1:10">
      <c r="A92" s="1">
        <v>124</v>
      </c>
      <c r="B92" s="1">
        <v>2</v>
      </c>
      <c r="C92" s="1">
        <v>1.9</v>
      </c>
      <c r="D92" s="2">
        <f t="shared" si="4"/>
        <v>1.95</v>
      </c>
      <c r="E92" s="2">
        <f t="shared" si="5"/>
        <v>13.006499999999999</v>
      </c>
      <c r="F92" s="1">
        <v>176</v>
      </c>
      <c r="G92" s="1">
        <v>2</v>
      </c>
      <c r="H92" s="1">
        <v>2</v>
      </c>
      <c r="I92" s="2">
        <f t="shared" si="6"/>
        <v>2</v>
      </c>
      <c r="J92" s="2">
        <f t="shared" si="7"/>
        <v>13.34</v>
      </c>
    </row>
    <row r="93" spans="1:10">
      <c r="A93" s="1">
        <v>125</v>
      </c>
      <c r="B93" s="1">
        <v>1.9</v>
      </c>
      <c r="C93" s="1">
        <v>1.9</v>
      </c>
      <c r="D93" s="2">
        <f t="shared" si="4"/>
        <v>1.9</v>
      </c>
      <c r="E93" s="2">
        <f t="shared" si="5"/>
        <v>12.673</v>
      </c>
      <c r="F93" s="1">
        <v>177</v>
      </c>
      <c r="G93" s="1">
        <v>1.7</v>
      </c>
      <c r="H93" s="1">
        <v>1.3</v>
      </c>
      <c r="I93" s="2">
        <f t="shared" si="6"/>
        <v>1.5</v>
      </c>
      <c r="J93" s="2">
        <f t="shared" si="7"/>
        <v>10.004999999999999</v>
      </c>
    </row>
    <row r="94" spans="1:10">
      <c r="A94" s="1">
        <v>126</v>
      </c>
      <c r="B94" s="1">
        <v>1.9</v>
      </c>
      <c r="C94" s="1">
        <v>1.9</v>
      </c>
      <c r="D94" s="2">
        <f t="shared" si="4"/>
        <v>1.9</v>
      </c>
      <c r="E94" s="2">
        <f t="shared" si="5"/>
        <v>12.673</v>
      </c>
      <c r="F94" s="1">
        <v>178</v>
      </c>
      <c r="G94" s="1">
        <v>1.7</v>
      </c>
      <c r="H94" s="1">
        <v>1.4</v>
      </c>
      <c r="I94" s="2">
        <f t="shared" si="6"/>
        <v>1.5499999999999998</v>
      </c>
      <c r="J94" s="2">
        <f t="shared" si="7"/>
        <v>10.338499999999998</v>
      </c>
    </row>
    <row r="95" spans="1:10">
      <c r="A95" s="1">
        <v>127</v>
      </c>
      <c r="B95" s="1">
        <v>2</v>
      </c>
      <c r="C95" s="1">
        <v>2</v>
      </c>
      <c r="D95" s="2">
        <f t="shared" si="4"/>
        <v>2</v>
      </c>
      <c r="E95" s="2">
        <f t="shared" si="5"/>
        <v>13.34</v>
      </c>
      <c r="F95" s="1">
        <v>179</v>
      </c>
      <c r="G95" s="1">
        <v>1.8</v>
      </c>
      <c r="H95" s="1">
        <v>1.8</v>
      </c>
      <c r="I95" s="2">
        <f t="shared" si="6"/>
        <v>1.8</v>
      </c>
      <c r="J95" s="2">
        <f t="shared" si="7"/>
        <v>12.006</v>
      </c>
    </row>
    <row r="96" spans="1:10">
      <c r="A96" s="1">
        <v>128</v>
      </c>
      <c r="B96" s="1">
        <v>1.5</v>
      </c>
      <c r="C96" s="1">
        <v>1.5</v>
      </c>
      <c r="D96" s="2">
        <f t="shared" si="4"/>
        <v>1.5</v>
      </c>
      <c r="E96" s="2">
        <f t="shared" si="5"/>
        <v>10.004999999999999</v>
      </c>
      <c r="F96" s="1">
        <v>180</v>
      </c>
      <c r="G96" s="1">
        <v>1.9</v>
      </c>
      <c r="H96" s="1">
        <v>1.8</v>
      </c>
      <c r="I96" s="2">
        <f t="shared" si="6"/>
        <v>1.85</v>
      </c>
      <c r="J96" s="2">
        <f t="shared" si="7"/>
        <v>12.339500000000001</v>
      </c>
    </row>
    <row r="97" spans="1:10">
      <c r="A97" s="1">
        <v>129</v>
      </c>
      <c r="B97" s="1">
        <v>1.7</v>
      </c>
      <c r="C97" s="1">
        <v>1.5</v>
      </c>
      <c r="D97" s="2">
        <f t="shared" si="4"/>
        <v>1.6</v>
      </c>
      <c r="E97" s="2">
        <f t="shared" si="5"/>
        <v>10.672000000000001</v>
      </c>
      <c r="F97" s="1">
        <v>181</v>
      </c>
      <c r="G97" s="1">
        <v>1.5</v>
      </c>
      <c r="H97" s="1">
        <v>1.5</v>
      </c>
      <c r="I97" s="2">
        <f t="shared" si="6"/>
        <v>1.5</v>
      </c>
      <c r="J97" s="2">
        <f t="shared" si="7"/>
        <v>10.004999999999999</v>
      </c>
    </row>
    <row r="98" spans="1:10">
      <c r="A98" s="1">
        <v>130</v>
      </c>
      <c r="B98" s="1">
        <v>2</v>
      </c>
      <c r="C98" s="1">
        <v>1.6</v>
      </c>
      <c r="D98" s="2">
        <f t="shared" si="4"/>
        <v>1.8</v>
      </c>
      <c r="E98" s="2">
        <f t="shared" si="5"/>
        <v>12.006</v>
      </c>
      <c r="F98" s="1">
        <v>182</v>
      </c>
      <c r="G98" s="1">
        <v>1.6</v>
      </c>
      <c r="H98" s="1">
        <v>1.4</v>
      </c>
      <c r="I98" s="2">
        <f t="shared" si="6"/>
        <v>1.5</v>
      </c>
      <c r="J98" s="2">
        <f t="shared" si="7"/>
        <v>10.004999999999999</v>
      </c>
    </row>
    <row r="99" spans="1:10">
      <c r="A99" s="1">
        <v>131</v>
      </c>
      <c r="B99" s="1">
        <v>1.8</v>
      </c>
      <c r="C99" s="1">
        <v>1.5</v>
      </c>
      <c r="D99" s="2">
        <f t="shared" si="4"/>
        <v>1.65</v>
      </c>
      <c r="E99" s="2">
        <f t="shared" si="5"/>
        <v>11.0055</v>
      </c>
      <c r="F99" s="1">
        <v>183</v>
      </c>
      <c r="G99" s="1">
        <v>1.8</v>
      </c>
      <c r="H99" s="1">
        <v>1.8</v>
      </c>
      <c r="I99" s="2">
        <f t="shared" si="6"/>
        <v>1.8</v>
      </c>
      <c r="J99" s="2">
        <f t="shared" si="7"/>
        <v>12.006</v>
      </c>
    </row>
    <row r="100" spans="1:10">
      <c r="A100" s="1">
        <v>132</v>
      </c>
      <c r="B100" s="1">
        <v>1.4</v>
      </c>
      <c r="C100" s="1">
        <v>1.6</v>
      </c>
      <c r="D100" s="2">
        <f t="shared" si="4"/>
        <v>1.5</v>
      </c>
      <c r="E100" s="2">
        <f t="shared" si="5"/>
        <v>10.004999999999999</v>
      </c>
      <c r="F100" s="1">
        <v>184</v>
      </c>
      <c r="G100" s="1">
        <v>1.6</v>
      </c>
      <c r="H100" s="1">
        <v>1.6</v>
      </c>
      <c r="I100" s="2">
        <f t="shared" si="6"/>
        <v>1.6</v>
      </c>
      <c r="J100" s="2">
        <f t="shared" si="7"/>
        <v>10.672000000000001</v>
      </c>
    </row>
    <row r="101" spans="1:10">
      <c r="A101" s="1">
        <v>133</v>
      </c>
      <c r="B101" s="1">
        <v>2.7</v>
      </c>
      <c r="C101" s="1">
        <v>2.6</v>
      </c>
      <c r="D101" s="2">
        <f t="shared" si="4"/>
        <v>2.6500000000000004</v>
      </c>
      <c r="E101" s="2">
        <f t="shared" si="5"/>
        <v>17.675500000000003</v>
      </c>
      <c r="F101" s="1">
        <v>185</v>
      </c>
      <c r="G101" s="1">
        <v>2</v>
      </c>
      <c r="H101" s="1">
        <v>1.7</v>
      </c>
      <c r="I101" s="2">
        <v>1.3</v>
      </c>
      <c r="J101" s="2">
        <f t="shared" si="7"/>
        <v>8.6709999999999994</v>
      </c>
    </row>
    <row r="102" spans="1:10">
      <c r="A102" s="1">
        <v>134</v>
      </c>
      <c r="B102" s="1">
        <v>1.9</v>
      </c>
      <c r="C102" s="1">
        <v>1.9</v>
      </c>
      <c r="D102" s="2">
        <f t="shared" si="4"/>
        <v>1.9</v>
      </c>
      <c r="E102" s="2">
        <f t="shared" si="5"/>
        <v>12.673</v>
      </c>
      <c r="F102" s="1">
        <v>186</v>
      </c>
      <c r="G102" s="1">
        <v>1.7</v>
      </c>
      <c r="H102" s="1">
        <v>1.6</v>
      </c>
      <c r="I102" s="2">
        <f t="shared" si="6"/>
        <v>1.65</v>
      </c>
      <c r="J102" s="2">
        <f t="shared" si="7"/>
        <v>11.0055</v>
      </c>
    </row>
    <row r="103" spans="1:10">
      <c r="A103" s="1">
        <v>187</v>
      </c>
      <c r="B103" s="1">
        <v>1.9</v>
      </c>
      <c r="C103" s="1">
        <v>1.8</v>
      </c>
      <c r="D103" s="2">
        <f t="shared" si="4"/>
        <v>1.85</v>
      </c>
      <c r="E103" s="2">
        <f t="shared" si="5"/>
        <v>12.339500000000001</v>
      </c>
      <c r="F103" s="1">
        <v>194</v>
      </c>
      <c r="G103" s="1">
        <v>1.6</v>
      </c>
      <c r="H103" s="1">
        <v>1.4</v>
      </c>
      <c r="I103" s="2">
        <f t="shared" si="6"/>
        <v>1.5</v>
      </c>
      <c r="J103" s="2">
        <f t="shared" si="7"/>
        <v>10.004999999999999</v>
      </c>
    </row>
    <row r="104" spans="1:10">
      <c r="A104" s="1">
        <v>188</v>
      </c>
      <c r="B104" s="1">
        <v>1.8</v>
      </c>
      <c r="C104" s="1">
        <v>1.8</v>
      </c>
      <c r="D104" s="2">
        <f t="shared" si="4"/>
        <v>1.8</v>
      </c>
      <c r="E104" s="2">
        <f t="shared" si="5"/>
        <v>12.006</v>
      </c>
      <c r="F104" s="1">
        <v>195</v>
      </c>
      <c r="G104" s="1">
        <v>1.8</v>
      </c>
      <c r="H104" s="1">
        <v>1.8</v>
      </c>
      <c r="I104" s="2">
        <f t="shared" si="6"/>
        <v>1.8</v>
      </c>
      <c r="J104" s="2">
        <f t="shared" si="7"/>
        <v>12.006</v>
      </c>
    </row>
    <row r="105" spans="1:10">
      <c r="A105" s="1">
        <v>189</v>
      </c>
      <c r="B105" s="1">
        <v>1.9</v>
      </c>
      <c r="C105" s="1">
        <v>1.8</v>
      </c>
      <c r="D105" s="2">
        <f t="shared" si="4"/>
        <v>1.85</v>
      </c>
      <c r="E105" s="2">
        <f t="shared" si="5"/>
        <v>12.339500000000001</v>
      </c>
      <c r="F105" s="1">
        <v>196</v>
      </c>
      <c r="G105" s="1">
        <v>1.3</v>
      </c>
      <c r="H105" s="1">
        <v>1.3</v>
      </c>
      <c r="I105" s="2">
        <f t="shared" si="6"/>
        <v>1.3</v>
      </c>
      <c r="J105" s="2">
        <f t="shared" si="7"/>
        <v>8.6709999999999994</v>
      </c>
    </row>
    <row r="106" spans="1:10">
      <c r="A106" s="1">
        <v>190</v>
      </c>
      <c r="B106" s="1">
        <v>2</v>
      </c>
      <c r="C106" s="1">
        <v>2</v>
      </c>
      <c r="D106" s="2">
        <f t="shared" si="4"/>
        <v>2</v>
      </c>
      <c r="E106" s="2">
        <f t="shared" si="5"/>
        <v>13.34</v>
      </c>
      <c r="F106" s="1">
        <v>197</v>
      </c>
      <c r="G106" s="1">
        <v>1.8</v>
      </c>
      <c r="H106" s="1">
        <v>1.8</v>
      </c>
      <c r="I106" s="2">
        <f t="shared" si="6"/>
        <v>1.8</v>
      </c>
      <c r="J106" s="2">
        <f t="shared" si="7"/>
        <v>12.006</v>
      </c>
    </row>
    <row r="107" spans="1:10">
      <c r="A107" s="1">
        <v>191</v>
      </c>
      <c r="B107" s="1">
        <v>1.3</v>
      </c>
      <c r="C107" s="1">
        <v>1.3</v>
      </c>
      <c r="D107" s="2">
        <f t="shared" si="4"/>
        <v>1.3</v>
      </c>
      <c r="E107" s="2">
        <f t="shared" si="5"/>
        <v>8.6709999999999994</v>
      </c>
      <c r="F107" s="1">
        <v>198</v>
      </c>
      <c r="G107" s="1">
        <v>2</v>
      </c>
      <c r="H107" s="1">
        <v>2</v>
      </c>
      <c r="I107" s="2">
        <f t="shared" si="6"/>
        <v>2</v>
      </c>
      <c r="J107" s="2">
        <f t="shared" si="7"/>
        <v>13.34</v>
      </c>
    </row>
    <row r="108" spans="1:10">
      <c r="A108" s="1">
        <v>192</v>
      </c>
      <c r="B108" s="1">
        <v>1.8</v>
      </c>
      <c r="C108" s="1">
        <v>1.8</v>
      </c>
      <c r="D108" s="2">
        <f t="shared" si="4"/>
        <v>1.8</v>
      </c>
      <c r="E108" s="2">
        <f t="shared" si="5"/>
        <v>12.006</v>
      </c>
      <c r="F108" s="1">
        <v>199</v>
      </c>
      <c r="G108" s="1">
        <v>1.6</v>
      </c>
      <c r="H108" s="1">
        <v>1.4</v>
      </c>
      <c r="I108" s="2">
        <f t="shared" si="6"/>
        <v>1.5</v>
      </c>
      <c r="J108" s="2">
        <f t="shared" si="7"/>
        <v>10.004999999999999</v>
      </c>
    </row>
    <row r="109" spans="1:10">
      <c r="A109" s="1">
        <v>193</v>
      </c>
      <c r="B109" s="1">
        <v>2.2000000000000002</v>
      </c>
      <c r="C109" s="1">
        <v>2.1</v>
      </c>
      <c r="D109" s="2">
        <f t="shared" si="4"/>
        <v>2.1500000000000004</v>
      </c>
      <c r="E109" s="2">
        <f t="shared" si="5"/>
        <v>14.340500000000002</v>
      </c>
      <c r="F109" s="1">
        <v>200</v>
      </c>
      <c r="G109" s="1">
        <v>2</v>
      </c>
      <c r="H109" s="1">
        <v>1.8</v>
      </c>
      <c r="I109" s="2">
        <f t="shared" si="6"/>
        <v>1.9</v>
      </c>
      <c r="J109" s="2">
        <f t="shared" si="7"/>
        <v>12.673</v>
      </c>
    </row>
    <row r="110" spans="1:10">
      <c r="E110" s="18">
        <f>SUM(E10:E109)</f>
        <v>1193.9300000000005</v>
      </c>
      <c r="J110" s="18">
        <f>SUM(J10:J109)</f>
        <v>1138.2355000000005</v>
      </c>
    </row>
  </sheetData>
  <mergeCells count="13">
    <mergeCell ref="I3:J4"/>
    <mergeCell ref="C4:D4"/>
    <mergeCell ref="E4:F4"/>
    <mergeCell ref="I6:J6"/>
    <mergeCell ref="A6:B6"/>
    <mergeCell ref="C6:D6"/>
    <mergeCell ref="E6:F6"/>
    <mergeCell ref="G6:H6"/>
    <mergeCell ref="A1:J1"/>
    <mergeCell ref="A2:J2"/>
    <mergeCell ref="A3:B4"/>
    <mergeCell ref="C3:F3"/>
    <mergeCell ref="G3:H4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S9" sqref="S9"/>
    </sheetView>
  </sheetViews>
  <sheetFormatPr defaultRowHeight="15"/>
  <cols>
    <col min="1" max="10" width="8.28515625" customWidth="1"/>
  </cols>
  <sheetData>
    <row r="1" spans="1:16" ht="15.75" thickBot="1">
      <c r="A1" s="48" t="s">
        <v>23</v>
      </c>
      <c r="B1" s="48"/>
      <c r="C1" s="48"/>
      <c r="D1" s="48"/>
      <c r="E1" s="48"/>
      <c r="F1" s="48"/>
      <c r="G1" s="48"/>
      <c r="H1" s="48"/>
      <c r="I1" s="48"/>
      <c r="J1" s="48"/>
    </row>
    <row r="2" spans="1:16" ht="15.75" thickBot="1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  <c r="L2" s="1" t="s">
        <v>38</v>
      </c>
      <c r="M2" s="1">
        <v>1.5</v>
      </c>
      <c r="O2" t="s">
        <v>49</v>
      </c>
      <c r="P2" t="s">
        <v>50</v>
      </c>
    </row>
    <row r="3" spans="1:16" ht="15.75" customHeight="1" thickBot="1">
      <c r="A3" s="56" t="s">
        <v>1</v>
      </c>
      <c r="B3" s="57"/>
      <c r="C3" s="53" t="s">
        <v>2</v>
      </c>
      <c r="D3" s="54"/>
      <c r="E3" s="54"/>
      <c r="F3" s="55"/>
      <c r="G3" s="60" t="s">
        <v>5</v>
      </c>
      <c r="H3" s="61"/>
      <c r="I3" s="60" t="s">
        <v>6</v>
      </c>
      <c r="J3" s="61"/>
      <c r="L3" s="1" t="s">
        <v>39</v>
      </c>
      <c r="M3" s="1">
        <v>23</v>
      </c>
      <c r="O3">
        <f>B7/(B7+D7+F7+H7+J7)</f>
        <v>5.1359516616314202E-2</v>
      </c>
      <c r="P3">
        <f>O3*LN(O3)</f>
        <v>-0.15248152728838185</v>
      </c>
    </row>
    <row r="4" spans="1:16" ht="15.75" thickBot="1">
      <c r="A4" s="58"/>
      <c r="B4" s="59"/>
      <c r="C4" s="49" t="s">
        <v>3</v>
      </c>
      <c r="D4" s="51"/>
      <c r="E4" s="49" t="s">
        <v>4</v>
      </c>
      <c r="F4" s="51"/>
      <c r="G4" s="62"/>
      <c r="H4" s="63"/>
      <c r="I4" s="62"/>
      <c r="J4" s="63"/>
      <c r="L4" s="1" t="s">
        <v>40</v>
      </c>
      <c r="M4" s="1">
        <v>75.5</v>
      </c>
      <c r="O4">
        <f>D7/(B7+D7+F7+H7+J7)</f>
        <v>9.0634441087613302E-3</v>
      </c>
      <c r="P4">
        <f>O4*LN(O4)</f>
        <v>-4.2629964532105317E-2</v>
      </c>
    </row>
    <row r="5" spans="1:16">
      <c r="A5" s="13" t="s">
        <v>7</v>
      </c>
      <c r="B5" s="14" t="s">
        <v>8</v>
      </c>
      <c r="C5" s="15" t="s">
        <v>7</v>
      </c>
      <c r="D5" s="16" t="s">
        <v>8</v>
      </c>
      <c r="E5" s="14" t="s">
        <v>7</v>
      </c>
      <c r="F5" s="14" t="s">
        <v>8</v>
      </c>
      <c r="G5" s="14" t="s">
        <v>7</v>
      </c>
      <c r="H5" s="14" t="s">
        <v>8</v>
      </c>
      <c r="I5" s="14" t="s">
        <v>7</v>
      </c>
      <c r="J5" s="15" t="s">
        <v>8</v>
      </c>
      <c r="L5" s="1" t="s">
        <v>35</v>
      </c>
      <c r="M5" s="1">
        <f>(E110+J110)/200</f>
        <v>10.860427500000005</v>
      </c>
      <c r="O5">
        <f>F7/(B7+D7+F7+H7+J7)</f>
        <v>0.54078549848942603</v>
      </c>
      <c r="P5">
        <f>O5*LN(O5)</f>
        <v>-0.33243845905437797</v>
      </c>
    </row>
    <row r="6" spans="1:16">
      <c r="A6" s="47">
        <v>11</v>
      </c>
      <c r="B6" s="47"/>
      <c r="C6" s="47">
        <v>2</v>
      </c>
      <c r="D6" s="47"/>
      <c r="E6" s="47">
        <v>116</v>
      </c>
      <c r="F6" s="47"/>
      <c r="G6" s="47">
        <v>17</v>
      </c>
      <c r="H6" s="47"/>
      <c r="I6" s="47">
        <v>70</v>
      </c>
      <c r="J6" s="47"/>
      <c r="L6" s="1" t="s">
        <v>36</v>
      </c>
      <c r="M6" s="1">
        <v>2.74</v>
      </c>
      <c r="O6">
        <f>H7/(B7+D7+F7+H7+J7)</f>
        <v>7.6535750251762333E-2</v>
      </c>
      <c r="P6">
        <f>O6*LN(O6)</f>
        <v>-0.19669667331890425</v>
      </c>
    </row>
    <row r="7" spans="1:16">
      <c r="A7" s="2">
        <v>5.0999999999999996</v>
      </c>
      <c r="B7" s="2">
        <f>5.1*10.55/100</f>
        <v>0.53805000000000003</v>
      </c>
      <c r="C7" s="2">
        <v>0.9</v>
      </c>
      <c r="D7" s="2">
        <f>0.9*10.55/100</f>
        <v>9.4950000000000007E-2</v>
      </c>
      <c r="E7" s="2">
        <v>53.7</v>
      </c>
      <c r="F7" s="2">
        <f>53.7*10.55/100</f>
        <v>5.665350000000001</v>
      </c>
      <c r="G7" s="2">
        <v>7.9</v>
      </c>
      <c r="H7" s="2">
        <f>7.6*10.55/100</f>
        <v>0.80180000000000007</v>
      </c>
      <c r="I7" s="2">
        <v>32.4</v>
      </c>
      <c r="J7" s="2">
        <f>32*10.55/100</f>
        <v>3.3760000000000003</v>
      </c>
      <c r="L7" s="1" t="s">
        <v>37</v>
      </c>
      <c r="M7" s="1">
        <v>28.9</v>
      </c>
      <c r="O7">
        <f>J7/(B7+D7+F7+H7+J7)</f>
        <v>0.32225579053373615</v>
      </c>
      <c r="P7">
        <f>O7*LN(O7)</f>
        <v>-0.36492557285040095</v>
      </c>
    </row>
    <row r="8" spans="1:16" ht="15.75" thickBot="1">
      <c r="A8" t="s">
        <v>9</v>
      </c>
      <c r="L8" s="31" t="s">
        <v>41</v>
      </c>
      <c r="M8" s="1">
        <f>(F7*D7)/((J7+H7)*B7)</f>
        <v>0.23930481283422458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1.5075757575757576</v>
      </c>
    </row>
    <row r="10" spans="1:16">
      <c r="A10" s="2">
        <v>1</v>
      </c>
      <c r="B10" s="2">
        <v>1.7</v>
      </c>
      <c r="C10" s="2">
        <v>1.4</v>
      </c>
      <c r="D10" s="2">
        <f>(B10+C10)/2</f>
        <v>1.5499999999999998</v>
      </c>
      <c r="E10" s="2">
        <f>D10*6.67</f>
        <v>10.338499999999998</v>
      </c>
      <c r="F10" s="2">
        <v>42</v>
      </c>
      <c r="G10" s="2">
        <v>1.7</v>
      </c>
      <c r="H10" s="2">
        <v>1.7</v>
      </c>
      <c r="I10" s="2">
        <f>(G10+H10)/2</f>
        <v>1.7</v>
      </c>
      <c r="J10" s="2">
        <f>I10*6.67</f>
        <v>11.339</v>
      </c>
      <c r="L10" s="31" t="s">
        <v>43</v>
      </c>
      <c r="M10" s="1">
        <f>J7/F7</f>
        <v>0.5959031657355679</v>
      </c>
    </row>
    <row r="11" spans="1:16">
      <c r="A11" s="2">
        <v>2</v>
      </c>
      <c r="B11" s="1">
        <v>1.7</v>
      </c>
      <c r="C11" s="1">
        <v>1.7</v>
      </c>
      <c r="D11" s="2">
        <f t="shared" ref="D11:D74" si="0">(B11+C11)/2</f>
        <v>1.7</v>
      </c>
      <c r="E11" s="2">
        <f t="shared" ref="E11:E74" si="1">D11*6.67</f>
        <v>11.339</v>
      </c>
      <c r="F11" s="2">
        <v>43</v>
      </c>
      <c r="G11" s="1">
        <v>1.7</v>
      </c>
      <c r="H11" s="1">
        <v>1.4</v>
      </c>
      <c r="I11" s="2">
        <f t="shared" ref="I11:I74" si="2">(G11+H11)/2</f>
        <v>1.5499999999999998</v>
      </c>
      <c r="J11" s="2">
        <f t="shared" ref="J11:J74" si="3">I11*6.67</f>
        <v>10.338499999999998</v>
      </c>
      <c r="L11" s="31" t="s">
        <v>44</v>
      </c>
      <c r="M11" s="1">
        <f>(D7+F7)/J7</f>
        <v>1.70625</v>
      </c>
    </row>
    <row r="12" spans="1:16">
      <c r="A12" s="2">
        <v>3</v>
      </c>
      <c r="B12" s="1">
        <v>1.8</v>
      </c>
      <c r="C12" s="1">
        <v>1.7</v>
      </c>
      <c r="D12" s="2">
        <f t="shared" si="0"/>
        <v>1.75</v>
      </c>
      <c r="E12" s="2">
        <f t="shared" si="1"/>
        <v>11.672499999999999</v>
      </c>
      <c r="F12" s="2">
        <v>44</v>
      </c>
      <c r="G12" s="1">
        <v>1.9</v>
      </c>
      <c r="H12" s="1">
        <v>1.7</v>
      </c>
      <c r="I12" s="2">
        <f t="shared" si="2"/>
        <v>1.7999999999999998</v>
      </c>
      <c r="J12" s="2">
        <f t="shared" si="3"/>
        <v>12.005999999999998</v>
      </c>
      <c r="L12" s="31" t="s">
        <v>45</v>
      </c>
      <c r="M12" s="1">
        <f>(D7+F7)/H7</f>
        <v>7.1842105263157903</v>
      </c>
    </row>
    <row r="13" spans="1:16">
      <c r="A13" s="2">
        <v>4</v>
      </c>
      <c r="B13" s="1">
        <v>1.7</v>
      </c>
      <c r="C13" s="1">
        <v>1.6</v>
      </c>
      <c r="D13" s="2">
        <f t="shared" si="0"/>
        <v>1.65</v>
      </c>
      <c r="E13" s="2">
        <f t="shared" si="1"/>
        <v>11.0055</v>
      </c>
      <c r="F13" s="2">
        <v>45</v>
      </c>
      <c r="G13" s="1">
        <v>1.9</v>
      </c>
      <c r="H13" s="1">
        <v>1.9</v>
      </c>
      <c r="I13" s="2">
        <f t="shared" si="2"/>
        <v>1.9</v>
      </c>
      <c r="J13" s="2">
        <f t="shared" si="3"/>
        <v>12.673</v>
      </c>
      <c r="L13" s="31" t="s">
        <v>46</v>
      </c>
      <c r="M13" s="1">
        <f>J7/H7</f>
        <v>4.2105263157894735</v>
      </c>
    </row>
    <row r="14" spans="1:16">
      <c r="A14" s="2">
        <v>5</v>
      </c>
      <c r="B14" s="1">
        <v>1.9</v>
      </c>
      <c r="C14" s="1">
        <v>1.7</v>
      </c>
      <c r="D14" s="2">
        <f t="shared" si="0"/>
        <v>1.7999999999999998</v>
      </c>
      <c r="E14" s="2">
        <f t="shared" si="1"/>
        <v>12.005999999999998</v>
      </c>
      <c r="F14" s="2">
        <v>46</v>
      </c>
      <c r="G14" s="1">
        <v>1.9</v>
      </c>
      <c r="H14" s="1">
        <v>1.7</v>
      </c>
      <c r="I14" s="2">
        <f t="shared" si="2"/>
        <v>1.7999999999999998</v>
      </c>
      <c r="J14" s="2">
        <f t="shared" si="3"/>
        <v>12.005999999999998</v>
      </c>
      <c r="L14" s="31" t="s">
        <v>47</v>
      </c>
      <c r="M14" s="1">
        <f>J7/B7</f>
        <v>6.2745098039215685</v>
      </c>
    </row>
    <row r="15" spans="1:16">
      <c r="A15" s="2">
        <v>6</v>
      </c>
      <c r="B15" s="1">
        <v>1.7</v>
      </c>
      <c r="C15" s="1">
        <v>1.6</v>
      </c>
      <c r="D15" s="2">
        <f t="shared" si="0"/>
        <v>1.65</v>
      </c>
      <c r="E15" s="2">
        <f t="shared" si="1"/>
        <v>11.0055</v>
      </c>
      <c r="F15" s="2">
        <v>47</v>
      </c>
      <c r="G15" s="1">
        <v>1.6</v>
      </c>
      <c r="H15" s="1">
        <v>1.6</v>
      </c>
      <c r="I15" s="2">
        <f t="shared" si="2"/>
        <v>1.6</v>
      </c>
      <c r="J15" s="2">
        <f t="shared" si="3"/>
        <v>10.672000000000001</v>
      </c>
      <c r="L15" s="31" t="s">
        <v>48</v>
      </c>
      <c r="M15" s="1">
        <f>SUM(P3:P7)</f>
        <v>-1.0891721970441703</v>
      </c>
    </row>
    <row r="16" spans="1:16">
      <c r="A16" s="2">
        <v>7</v>
      </c>
      <c r="B16" s="1">
        <v>1.7</v>
      </c>
      <c r="C16" s="1">
        <v>1.5</v>
      </c>
      <c r="D16" s="2">
        <f t="shared" si="0"/>
        <v>1.6</v>
      </c>
      <c r="E16" s="2">
        <f t="shared" si="1"/>
        <v>10.672000000000001</v>
      </c>
      <c r="F16" s="2">
        <v>48</v>
      </c>
      <c r="G16" s="1">
        <v>1.8</v>
      </c>
      <c r="H16" s="1">
        <v>1.8</v>
      </c>
      <c r="I16" s="2">
        <f t="shared" si="2"/>
        <v>1.8</v>
      </c>
      <c r="J16" s="2">
        <f t="shared" si="3"/>
        <v>12.006</v>
      </c>
    </row>
    <row r="17" spans="1:10">
      <c r="A17" s="2">
        <v>8</v>
      </c>
      <c r="B17" s="1">
        <v>1.8</v>
      </c>
      <c r="C17" s="1">
        <v>1.8</v>
      </c>
      <c r="D17" s="2">
        <f t="shared" si="0"/>
        <v>1.8</v>
      </c>
      <c r="E17" s="2">
        <f t="shared" si="1"/>
        <v>12.006</v>
      </c>
      <c r="F17" s="2">
        <v>49</v>
      </c>
      <c r="G17" s="1">
        <v>2.1</v>
      </c>
      <c r="H17" s="1">
        <v>2</v>
      </c>
      <c r="I17" s="2">
        <f t="shared" si="2"/>
        <v>2.0499999999999998</v>
      </c>
      <c r="J17" s="2">
        <f t="shared" si="3"/>
        <v>13.673499999999999</v>
      </c>
    </row>
    <row r="18" spans="1:10">
      <c r="A18" s="2">
        <v>9</v>
      </c>
      <c r="B18" s="1">
        <v>1.9</v>
      </c>
      <c r="C18" s="1">
        <v>1.4</v>
      </c>
      <c r="D18" s="2">
        <f t="shared" si="0"/>
        <v>1.65</v>
      </c>
      <c r="E18" s="2">
        <f t="shared" si="1"/>
        <v>11.0055</v>
      </c>
      <c r="F18" s="2">
        <v>50</v>
      </c>
      <c r="G18" s="1">
        <v>1.5</v>
      </c>
      <c r="H18" s="1">
        <v>1.5</v>
      </c>
      <c r="I18" s="2">
        <f t="shared" si="2"/>
        <v>1.5</v>
      </c>
      <c r="J18" s="2">
        <f t="shared" si="3"/>
        <v>10.004999999999999</v>
      </c>
    </row>
    <row r="19" spans="1:10">
      <c r="A19" s="2">
        <v>10</v>
      </c>
      <c r="B19" s="1">
        <v>1.6</v>
      </c>
      <c r="C19" s="1">
        <v>1.4</v>
      </c>
      <c r="D19" s="2">
        <f t="shared" si="0"/>
        <v>1.5</v>
      </c>
      <c r="E19" s="2">
        <f t="shared" si="1"/>
        <v>10.004999999999999</v>
      </c>
      <c r="F19" s="2">
        <v>51</v>
      </c>
      <c r="G19" s="1">
        <v>1.7</v>
      </c>
      <c r="H19" s="1">
        <v>1.7</v>
      </c>
      <c r="I19" s="2">
        <f t="shared" si="2"/>
        <v>1.7</v>
      </c>
      <c r="J19" s="2">
        <f t="shared" si="3"/>
        <v>11.339</v>
      </c>
    </row>
    <row r="20" spans="1:10">
      <c r="A20" s="2">
        <v>11</v>
      </c>
      <c r="B20" s="1">
        <v>1.6</v>
      </c>
      <c r="C20" s="1">
        <v>1.5</v>
      </c>
      <c r="D20" s="2">
        <f t="shared" si="0"/>
        <v>1.55</v>
      </c>
      <c r="E20" s="2">
        <f t="shared" si="1"/>
        <v>10.3385</v>
      </c>
      <c r="F20" s="2">
        <v>52</v>
      </c>
      <c r="G20" s="1">
        <v>1.8</v>
      </c>
      <c r="H20" s="1">
        <v>1.7</v>
      </c>
      <c r="I20" s="2">
        <f t="shared" si="2"/>
        <v>1.75</v>
      </c>
      <c r="J20" s="2">
        <f t="shared" si="3"/>
        <v>11.672499999999999</v>
      </c>
    </row>
    <row r="21" spans="1:10">
      <c r="A21" s="2">
        <v>12</v>
      </c>
      <c r="B21" s="1">
        <v>1.9</v>
      </c>
      <c r="C21" s="1">
        <v>1.9</v>
      </c>
      <c r="D21" s="2">
        <f t="shared" si="0"/>
        <v>1.9</v>
      </c>
      <c r="E21" s="2">
        <f t="shared" si="1"/>
        <v>12.673</v>
      </c>
      <c r="F21" s="2">
        <v>53</v>
      </c>
      <c r="G21" s="1">
        <v>0.6</v>
      </c>
      <c r="H21" s="1">
        <v>0.6</v>
      </c>
      <c r="I21" s="2">
        <f t="shared" si="2"/>
        <v>0.6</v>
      </c>
      <c r="J21" s="2">
        <f t="shared" si="3"/>
        <v>4.0019999999999998</v>
      </c>
    </row>
    <row r="22" spans="1:10">
      <c r="A22" s="2">
        <v>13</v>
      </c>
      <c r="B22" s="1">
        <v>1.2</v>
      </c>
      <c r="C22" s="1">
        <v>1.4</v>
      </c>
      <c r="D22" s="2">
        <f t="shared" si="0"/>
        <v>1.2999999999999998</v>
      </c>
      <c r="E22" s="2">
        <f t="shared" si="1"/>
        <v>8.6709999999999994</v>
      </c>
      <c r="F22" s="2">
        <v>54</v>
      </c>
      <c r="G22" s="1">
        <v>1.7</v>
      </c>
      <c r="H22" s="1">
        <v>1.6</v>
      </c>
      <c r="I22" s="2">
        <f t="shared" si="2"/>
        <v>1.65</v>
      </c>
      <c r="J22" s="2">
        <f t="shared" si="3"/>
        <v>11.0055</v>
      </c>
    </row>
    <row r="23" spans="1:10">
      <c r="A23" s="2">
        <v>14</v>
      </c>
      <c r="B23" s="1">
        <v>1.4</v>
      </c>
      <c r="C23" s="1">
        <v>1.3</v>
      </c>
      <c r="D23" s="2">
        <f t="shared" si="0"/>
        <v>1.35</v>
      </c>
      <c r="E23" s="2">
        <f t="shared" si="1"/>
        <v>9.0045000000000002</v>
      </c>
      <c r="F23" s="2">
        <v>55</v>
      </c>
      <c r="G23" s="1">
        <v>1.9</v>
      </c>
      <c r="H23" s="1">
        <v>1.8</v>
      </c>
      <c r="I23" s="2">
        <f t="shared" si="2"/>
        <v>1.85</v>
      </c>
      <c r="J23" s="2">
        <f t="shared" si="3"/>
        <v>12.339500000000001</v>
      </c>
    </row>
    <row r="24" spans="1:10">
      <c r="A24" s="2">
        <v>15</v>
      </c>
      <c r="B24" s="1">
        <v>2</v>
      </c>
      <c r="C24" s="1">
        <v>2</v>
      </c>
      <c r="D24" s="2">
        <f t="shared" si="0"/>
        <v>2</v>
      </c>
      <c r="E24" s="2">
        <f t="shared" si="1"/>
        <v>13.34</v>
      </c>
      <c r="F24" s="2">
        <v>56</v>
      </c>
      <c r="G24" s="1">
        <v>1.4</v>
      </c>
      <c r="H24" s="1">
        <v>1.3</v>
      </c>
      <c r="I24" s="2">
        <f t="shared" si="2"/>
        <v>1.35</v>
      </c>
      <c r="J24" s="2">
        <f t="shared" si="3"/>
        <v>9.0045000000000002</v>
      </c>
    </row>
    <row r="25" spans="1:10">
      <c r="A25" s="2">
        <v>16</v>
      </c>
      <c r="B25" s="1">
        <v>1.9</v>
      </c>
      <c r="C25" s="1">
        <v>1.8</v>
      </c>
      <c r="D25" s="2">
        <f t="shared" si="0"/>
        <v>1.85</v>
      </c>
      <c r="E25" s="2">
        <f t="shared" si="1"/>
        <v>12.339500000000001</v>
      </c>
      <c r="F25" s="2">
        <v>57</v>
      </c>
      <c r="G25" s="1">
        <v>1.6</v>
      </c>
      <c r="H25" s="1">
        <v>1.2</v>
      </c>
      <c r="I25" s="2">
        <f t="shared" si="2"/>
        <v>1.4</v>
      </c>
      <c r="J25" s="2">
        <f t="shared" si="3"/>
        <v>9.3379999999999992</v>
      </c>
    </row>
    <row r="26" spans="1:10">
      <c r="A26" s="2">
        <v>17</v>
      </c>
      <c r="B26" s="1">
        <v>1</v>
      </c>
      <c r="C26" s="1">
        <v>0.8</v>
      </c>
      <c r="D26" s="2">
        <f t="shared" si="0"/>
        <v>0.9</v>
      </c>
      <c r="E26" s="2">
        <f t="shared" si="1"/>
        <v>6.0030000000000001</v>
      </c>
      <c r="F26" s="2">
        <v>58</v>
      </c>
      <c r="G26" s="1">
        <v>1.7</v>
      </c>
      <c r="H26" s="1">
        <v>1.7</v>
      </c>
      <c r="I26" s="2">
        <f t="shared" si="2"/>
        <v>1.7</v>
      </c>
      <c r="J26" s="2">
        <f t="shared" si="3"/>
        <v>11.339</v>
      </c>
    </row>
    <row r="27" spans="1:10">
      <c r="A27" s="2">
        <v>18</v>
      </c>
      <c r="B27" s="1">
        <v>2</v>
      </c>
      <c r="C27" s="1">
        <v>2</v>
      </c>
      <c r="D27" s="2">
        <f t="shared" si="0"/>
        <v>2</v>
      </c>
      <c r="E27" s="2">
        <f t="shared" si="1"/>
        <v>13.34</v>
      </c>
      <c r="F27" s="2">
        <v>59</v>
      </c>
      <c r="G27" s="1">
        <v>1.8</v>
      </c>
      <c r="H27" s="1">
        <v>1.8</v>
      </c>
      <c r="I27" s="2">
        <f t="shared" si="2"/>
        <v>1.8</v>
      </c>
      <c r="J27" s="2">
        <f t="shared" si="3"/>
        <v>12.006</v>
      </c>
    </row>
    <row r="28" spans="1:10">
      <c r="A28" s="2">
        <v>19</v>
      </c>
      <c r="B28" s="1">
        <v>2</v>
      </c>
      <c r="C28" s="1">
        <v>2</v>
      </c>
      <c r="D28" s="2">
        <f t="shared" si="0"/>
        <v>2</v>
      </c>
      <c r="E28" s="2">
        <f t="shared" si="1"/>
        <v>13.34</v>
      </c>
      <c r="F28" s="2">
        <v>60</v>
      </c>
      <c r="G28" s="1">
        <v>1.7</v>
      </c>
      <c r="H28" s="1">
        <v>1.4</v>
      </c>
      <c r="I28" s="2">
        <f t="shared" si="2"/>
        <v>1.5499999999999998</v>
      </c>
      <c r="J28" s="2">
        <f t="shared" si="3"/>
        <v>10.338499999999998</v>
      </c>
    </row>
    <row r="29" spans="1:10">
      <c r="A29" s="2">
        <v>20</v>
      </c>
      <c r="B29" s="1">
        <v>1.9</v>
      </c>
      <c r="C29" s="1">
        <v>1.9</v>
      </c>
      <c r="D29" s="2">
        <f t="shared" si="0"/>
        <v>1.9</v>
      </c>
      <c r="E29" s="2">
        <f t="shared" si="1"/>
        <v>12.673</v>
      </c>
      <c r="F29" s="2">
        <v>61</v>
      </c>
      <c r="G29" s="1">
        <v>1.9</v>
      </c>
      <c r="H29" s="1">
        <v>1.8</v>
      </c>
      <c r="I29" s="2">
        <f t="shared" si="2"/>
        <v>1.85</v>
      </c>
      <c r="J29" s="2">
        <f t="shared" si="3"/>
        <v>12.339500000000001</v>
      </c>
    </row>
    <row r="30" spans="1:10">
      <c r="A30" s="2">
        <v>21</v>
      </c>
      <c r="B30" s="1">
        <v>1.9</v>
      </c>
      <c r="C30" s="1">
        <v>1.5</v>
      </c>
      <c r="D30" s="2">
        <f t="shared" si="0"/>
        <v>1.7</v>
      </c>
      <c r="E30" s="2">
        <f t="shared" si="1"/>
        <v>11.339</v>
      </c>
      <c r="F30" s="2">
        <v>62</v>
      </c>
      <c r="G30" s="1">
        <v>2</v>
      </c>
      <c r="H30" s="1">
        <v>1.9</v>
      </c>
      <c r="I30" s="2">
        <f t="shared" si="2"/>
        <v>1.95</v>
      </c>
      <c r="J30" s="2">
        <f t="shared" si="3"/>
        <v>13.006499999999999</v>
      </c>
    </row>
    <row r="31" spans="1:10">
      <c r="A31" s="2">
        <v>22</v>
      </c>
      <c r="B31" s="1">
        <v>1.6</v>
      </c>
      <c r="C31" s="1">
        <v>1.6</v>
      </c>
      <c r="D31" s="2">
        <f t="shared" si="0"/>
        <v>1.6</v>
      </c>
      <c r="E31" s="2">
        <f t="shared" si="1"/>
        <v>10.672000000000001</v>
      </c>
      <c r="F31" s="2">
        <v>63</v>
      </c>
      <c r="G31" s="1">
        <v>1.6</v>
      </c>
      <c r="H31" s="1">
        <v>1.6</v>
      </c>
      <c r="I31" s="2">
        <f t="shared" si="2"/>
        <v>1.6</v>
      </c>
      <c r="J31" s="2">
        <f t="shared" si="3"/>
        <v>10.672000000000001</v>
      </c>
    </row>
    <row r="32" spans="1:10">
      <c r="A32" s="2">
        <v>23</v>
      </c>
      <c r="B32" s="1">
        <v>1.9</v>
      </c>
      <c r="C32" s="1">
        <v>1.5</v>
      </c>
      <c r="D32" s="2">
        <f t="shared" si="0"/>
        <v>1.7</v>
      </c>
      <c r="E32" s="2">
        <f t="shared" si="1"/>
        <v>11.339</v>
      </c>
      <c r="F32" s="2">
        <v>64</v>
      </c>
      <c r="G32" s="1">
        <v>1.7</v>
      </c>
      <c r="H32" s="1">
        <v>1.6</v>
      </c>
      <c r="I32" s="2">
        <f t="shared" si="2"/>
        <v>1.65</v>
      </c>
      <c r="J32" s="2">
        <f t="shared" si="3"/>
        <v>11.0055</v>
      </c>
    </row>
    <row r="33" spans="1:10">
      <c r="A33" s="2">
        <v>24</v>
      </c>
      <c r="B33" s="1">
        <v>1.8</v>
      </c>
      <c r="C33" s="1">
        <v>1.7</v>
      </c>
      <c r="D33" s="2">
        <f t="shared" si="0"/>
        <v>1.75</v>
      </c>
      <c r="E33" s="2">
        <f t="shared" si="1"/>
        <v>11.672499999999999</v>
      </c>
      <c r="F33" s="2">
        <v>65</v>
      </c>
      <c r="G33" s="1">
        <v>1.6</v>
      </c>
      <c r="H33" s="1">
        <v>1.5</v>
      </c>
      <c r="I33" s="2">
        <f t="shared" si="2"/>
        <v>1.55</v>
      </c>
      <c r="J33" s="2">
        <f t="shared" si="3"/>
        <v>10.3385</v>
      </c>
    </row>
    <row r="34" spans="1:10">
      <c r="A34" s="2">
        <v>25</v>
      </c>
      <c r="B34" s="1">
        <v>1.8</v>
      </c>
      <c r="C34" s="1">
        <v>1.8</v>
      </c>
      <c r="D34" s="2">
        <f t="shared" si="0"/>
        <v>1.8</v>
      </c>
      <c r="E34" s="2">
        <f t="shared" si="1"/>
        <v>12.006</v>
      </c>
      <c r="F34" s="2">
        <v>66</v>
      </c>
      <c r="G34" s="1">
        <v>1.4</v>
      </c>
      <c r="H34" s="1">
        <v>1.4</v>
      </c>
      <c r="I34" s="2">
        <f t="shared" si="2"/>
        <v>1.4</v>
      </c>
      <c r="J34" s="2">
        <f t="shared" si="3"/>
        <v>9.3379999999999992</v>
      </c>
    </row>
    <row r="35" spans="1:10">
      <c r="A35" s="2">
        <v>26</v>
      </c>
      <c r="B35" s="1">
        <v>1.5</v>
      </c>
      <c r="C35" s="1">
        <v>1.3</v>
      </c>
      <c r="D35" s="2">
        <f t="shared" si="0"/>
        <v>1.4</v>
      </c>
      <c r="E35" s="2">
        <f t="shared" si="1"/>
        <v>9.3379999999999992</v>
      </c>
      <c r="F35" s="2">
        <v>67</v>
      </c>
      <c r="G35" s="1">
        <v>2</v>
      </c>
      <c r="H35" s="1">
        <v>1.7</v>
      </c>
      <c r="I35" s="2">
        <f t="shared" si="2"/>
        <v>1.85</v>
      </c>
      <c r="J35" s="2">
        <f t="shared" si="3"/>
        <v>12.339500000000001</v>
      </c>
    </row>
    <row r="36" spans="1:10">
      <c r="A36" s="2">
        <v>27</v>
      </c>
      <c r="B36" s="1">
        <v>1.7</v>
      </c>
      <c r="C36" s="1">
        <v>1.6</v>
      </c>
      <c r="D36" s="2">
        <f t="shared" si="0"/>
        <v>1.65</v>
      </c>
      <c r="E36" s="2">
        <f t="shared" si="1"/>
        <v>11.0055</v>
      </c>
      <c r="F36" s="2">
        <v>68</v>
      </c>
      <c r="G36" s="1">
        <v>1.9</v>
      </c>
      <c r="H36" s="1">
        <v>1.9</v>
      </c>
      <c r="I36" s="2">
        <f t="shared" si="2"/>
        <v>1.9</v>
      </c>
      <c r="J36" s="2">
        <f t="shared" si="3"/>
        <v>12.673</v>
      </c>
    </row>
    <row r="37" spans="1:10">
      <c r="A37" s="2">
        <v>28</v>
      </c>
      <c r="B37" s="1">
        <v>1.7</v>
      </c>
      <c r="C37" s="1">
        <v>1.7</v>
      </c>
      <c r="D37" s="2">
        <f t="shared" si="0"/>
        <v>1.7</v>
      </c>
      <c r="E37" s="2">
        <f t="shared" si="1"/>
        <v>11.339</v>
      </c>
      <c r="F37" s="2">
        <v>69</v>
      </c>
      <c r="G37" s="1">
        <v>1.7</v>
      </c>
      <c r="H37" s="1">
        <v>1.6</v>
      </c>
      <c r="I37" s="2">
        <f t="shared" si="2"/>
        <v>1.65</v>
      </c>
      <c r="J37" s="2">
        <f t="shared" si="3"/>
        <v>11.0055</v>
      </c>
    </row>
    <row r="38" spans="1:10">
      <c r="A38" s="2">
        <v>29</v>
      </c>
      <c r="B38" s="1">
        <v>1.9</v>
      </c>
      <c r="C38" s="1">
        <v>1.8</v>
      </c>
      <c r="D38" s="2">
        <f t="shared" si="0"/>
        <v>1.85</v>
      </c>
      <c r="E38" s="2">
        <f t="shared" si="1"/>
        <v>12.339500000000001</v>
      </c>
      <c r="F38" s="2">
        <v>70</v>
      </c>
      <c r="G38" s="1">
        <v>1.9</v>
      </c>
      <c r="H38" s="1">
        <v>1.9</v>
      </c>
      <c r="I38" s="2">
        <f t="shared" si="2"/>
        <v>1.9</v>
      </c>
      <c r="J38" s="2">
        <f t="shared" si="3"/>
        <v>12.673</v>
      </c>
    </row>
    <row r="39" spans="1:10">
      <c r="A39" s="2">
        <v>30</v>
      </c>
      <c r="B39" s="1">
        <v>1.8</v>
      </c>
      <c r="C39" s="1">
        <v>1.8</v>
      </c>
      <c r="D39" s="2">
        <f t="shared" si="0"/>
        <v>1.8</v>
      </c>
      <c r="E39" s="2">
        <f t="shared" si="1"/>
        <v>12.006</v>
      </c>
      <c r="F39" s="2">
        <v>71</v>
      </c>
      <c r="G39" s="1">
        <v>1.8</v>
      </c>
      <c r="H39" s="1">
        <v>1.8</v>
      </c>
      <c r="I39" s="2">
        <f t="shared" si="2"/>
        <v>1.8</v>
      </c>
      <c r="J39" s="2">
        <f t="shared" si="3"/>
        <v>12.006</v>
      </c>
    </row>
    <row r="40" spans="1:10">
      <c r="A40" s="2">
        <v>31</v>
      </c>
      <c r="B40" s="1">
        <v>1.8</v>
      </c>
      <c r="C40" s="1">
        <v>1.7</v>
      </c>
      <c r="D40" s="2">
        <f t="shared" si="0"/>
        <v>1.75</v>
      </c>
      <c r="E40" s="2">
        <f t="shared" si="1"/>
        <v>11.672499999999999</v>
      </c>
      <c r="F40" s="2">
        <v>72</v>
      </c>
      <c r="G40" s="1">
        <v>1.9</v>
      </c>
      <c r="H40" s="1">
        <v>1.8</v>
      </c>
      <c r="I40" s="2">
        <f t="shared" si="2"/>
        <v>1.85</v>
      </c>
      <c r="J40" s="2">
        <f t="shared" si="3"/>
        <v>12.339500000000001</v>
      </c>
    </row>
    <row r="41" spans="1:10">
      <c r="A41" s="2">
        <v>32</v>
      </c>
      <c r="B41" s="1">
        <v>1.3</v>
      </c>
      <c r="C41" s="1">
        <v>1.2</v>
      </c>
      <c r="D41" s="2">
        <f t="shared" si="0"/>
        <v>1.25</v>
      </c>
      <c r="E41" s="2">
        <f t="shared" si="1"/>
        <v>8.3375000000000004</v>
      </c>
      <c r="F41" s="2">
        <v>73</v>
      </c>
      <c r="G41" s="1">
        <v>1.3</v>
      </c>
      <c r="H41" s="1">
        <v>1.3</v>
      </c>
      <c r="I41" s="2">
        <f t="shared" si="2"/>
        <v>1.3</v>
      </c>
      <c r="J41" s="2">
        <f t="shared" si="3"/>
        <v>8.6709999999999994</v>
      </c>
    </row>
    <row r="42" spans="1:10">
      <c r="A42" s="2">
        <v>33</v>
      </c>
      <c r="B42" s="1">
        <v>1.7</v>
      </c>
      <c r="C42" s="1">
        <v>1.6</v>
      </c>
      <c r="D42" s="2">
        <f t="shared" si="0"/>
        <v>1.65</v>
      </c>
      <c r="E42" s="2">
        <f t="shared" si="1"/>
        <v>11.0055</v>
      </c>
      <c r="F42" s="2">
        <v>74</v>
      </c>
      <c r="G42" s="1">
        <v>1.6</v>
      </c>
      <c r="H42" s="1">
        <v>1.5</v>
      </c>
      <c r="I42" s="2">
        <f t="shared" si="2"/>
        <v>1.55</v>
      </c>
      <c r="J42" s="2">
        <f t="shared" si="3"/>
        <v>10.3385</v>
      </c>
    </row>
    <row r="43" spans="1:10">
      <c r="A43" s="2">
        <v>34</v>
      </c>
      <c r="B43" s="1">
        <v>1.9</v>
      </c>
      <c r="C43" s="1">
        <v>1.9</v>
      </c>
      <c r="D43" s="2">
        <f t="shared" si="0"/>
        <v>1.9</v>
      </c>
      <c r="E43" s="2">
        <f t="shared" si="1"/>
        <v>12.673</v>
      </c>
      <c r="F43" s="2">
        <v>75</v>
      </c>
      <c r="G43" s="1">
        <v>1.6</v>
      </c>
      <c r="H43" s="1">
        <v>1.3</v>
      </c>
      <c r="I43" s="2">
        <f t="shared" si="2"/>
        <v>1.4500000000000002</v>
      </c>
      <c r="J43" s="2">
        <f t="shared" si="3"/>
        <v>9.6715000000000018</v>
      </c>
    </row>
    <row r="44" spans="1:10">
      <c r="A44" s="2">
        <v>35</v>
      </c>
      <c r="B44" s="1">
        <v>1.9</v>
      </c>
      <c r="C44" s="1">
        <v>1.8</v>
      </c>
      <c r="D44" s="2">
        <f t="shared" si="0"/>
        <v>1.85</v>
      </c>
      <c r="E44" s="2">
        <f t="shared" si="1"/>
        <v>12.339500000000001</v>
      </c>
      <c r="F44" s="11">
        <v>76</v>
      </c>
      <c r="G44" s="12">
        <v>1.6</v>
      </c>
      <c r="H44" s="12">
        <v>1.6</v>
      </c>
      <c r="I44" s="2">
        <f t="shared" si="2"/>
        <v>1.6</v>
      </c>
      <c r="J44" s="2">
        <f t="shared" si="3"/>
        <v>10.672000000000001</v>
      </c>
    </row>
    <row r="45" spans="1:10">
      <c r="A45" s="2">
        <v>36</v>
      </c>
      <c r="B45" s="1">
        <v>1.9</v>
      </c>
      <c r="C45" s="1">
        <v>1.9</v>
      </c>
      <c r="D45" s="2">
        <f t="shared" si="0"/>
        <v>1.9</v>
      </c>
      <c r="E45" s="2">
        <f t="shared" si="1"/>
        <v>12.673</v>
      </c>
      <c r="F45" s="2">
        <v>77</v>
      </c>
      <c r="G45" s="1">
        <v>1.6</v>
      </c>
      <c r="H45" s="1">
        <v>1.3</v>
      </c>
      <c r="I45" s="2">
        <f t="shared" si="2"/>
        <v>1.4500000000000002</v>
      </c>
      <c r="J45" s="2">
        <f t="shared" si="3"/>
        <v>9.6715000000000018</v>
      </c>
    </row>
    <row r="46" spans="1:10">
      <c r="A46" s="2">
        <v>37</v>
      </c>
      <c r="B46" s="1">
        <v>1.6</v>
      </c>
      <c r="C46" s="1">
        <v>1.6</v>
      </c>
      <c r="D46" s="2">
        <f t="shared" si="0"/>
        <v>1.6</v>
      </c>
      <c r="E46" s="2">
        <f t="shared" si="1"/>
        <v>10.672000000000001</v>
      </c>
      <c r="F46" s="2">
        <v>78</v>
      </c>
      <c r="G46" s="1">
        <v>1.6</v>
      </c>
      <c r="H46" s="1">
        <v>1.3</v>
      </c>
      <c r="I46" s="2">
        <f t="shared" si="2"/>
        <v>1.4500000000000002</v>
      </c>
      <c r="J46" s="2">
        <f t="shared" si="3"/>
        <v>9.6715000000000018</v>
      </c>
    </row>
    <row r="47" spans="1:10">
      <c r="A47" s="2">
        <v>38</v>
      </c>
      <c r="B47" s="1">
        <v>0.7</v>
      </c>
      <c r="C47" s="1">
        <v>0.5</v>
      </c>
      <c r="D47" s="2">
        <f t="shared" si="0"/>
        <v>0.6</v>
      </c>
      <c r="E47" s="2">
        <f t="shared" si="1"/>
        <v>4.0019999999999998</v>
      </c>
      <c r="F47" s="2">
        <v>79</v>
      </c>
      <c r="G47" s="1">
        <v>1.6</v>
      </c>
      <c r="H47" s="1">
        <v>1.6</v>
      </c>
      <c r="I47" s="2">
        <f t="shared" si="2"/>
        <v>1.6</v>
      </c>
      <c r="J47" s="2">
        <f t="shared" si="3"/>
        <v>10.672000000000001</v>
      </c>
    </row>
    <row r="48" spans="1:10">
      <c r="A48" s="2">
        <v>39</v>
      </c>
      <c r="B48" s="1">
        <v>1.6</v>
      </c>
      <c r="C48" s="1">
        <v>1.6</v>
      </c>
      <c r="D48" s="2">
        <f t="shared" si="0"/>
        <v>1.6</v>
      </c>
      <c r="E48" s="2">
        <f t="shared" si="1"/>
        <v>10.672000000000001</v>
      </c>
      <c r="F48" s="2">
        <v>80</v>
      </c>
      <c r="G48" s="1">
        <v>1.6</v>
      </c>
      <c r="H48" s="1">
        <v>1.6</v>
      </c>
      <c r="I48" s="2">
        <f t="shared" si="2"/>
        <v>1.6</v>
      </c>
      <c r="J48" s="2">
        <f t="shared" si="3"/>
        <v>10.672000000000001</v>
      </c>
    </row>
    <row r="49" spans="1:10">
      <c r="A49" s="2">
        <v>40</v>
      </c>
      <c r="B49" s="1">
        <v>1.9</v>
      </c>
      <c r="C49" s="1">
        <v>1.4</v>
      </c>
      <c r="D49" s="2">
        <f t="shared" si="0"/>
        <v>1.65</v>
      </c>
      <c r="E49" s="2">
        <f t="shared" si="1"/>
        <v>11.0055</v>
      </c>
      <c r="F49" s="2">
        <v>81</v>
      </c>
      <c r="G49" s="1">
        <v>1.9</v>
      </c>
      <c r="H49" s="1">
        <v>1.7</v>
      </c>
      <c r="I49" s="2">
        <f t="shared" si="2"/>
        <v>1.7999999999999998</v>
      </c>
      <c r="J49" s="2">
        <f t="shared" si="3"/>
        <v>12.005999999999998</v>
      </c>
    </row>
    <row r="50" spans="1:10">
      <c r="A50" s="2">
        <v>41</v>
      </c>
      <c r="B50" s="1">
        <v>1.4</v>
      </c>
      <c r="C50" s="1">
        <v>1.4</v>
      </c>
      <c r="D50" s="2">
        <f t="shared" si="0"/>
        <v>1.4</v>
      </c>
      <c r="E50" s="2">
        <f t="shared" si="1"/>
        <v>9.3379999999999992</v>
      </c>
      <c r="F50" s="2">
        <v>82</v>
      </c>
      <c r="G50" s="1">
        <v>1.7</v>
      </c>
      <c r="H50" s="1">
        <v>1.7</v>
      </c>
      <c r="I50" s="2">
        <f t="shared" si="2"/>
        <v>1.7</v>
      </c>
      <c r="J50" s="2">
        <f t="shared" si="3"/>
        <v>11.339</v>
      </c>
    </row>
    <row r="51" spans="1:10">
      <c r="A51" s="1">
        <v>83</v>
      </c>
      <c r="B51" s="1">
        <v>1.9</v>
      </c>
      <c r="C51" s="1">
        <v>1.9</v>
      </c>
      <c r="D51" s="2">
        <f t="shared" si="0"/>
        <v>1.9</v>
      </c>
      <c r="E51" s="2">
        <f t="shared" si="1"/>
        <v>12.673</v>
      </c>
      <c r="F51" s="1">
        <v>135</v>
      </c>
      <c r="G51" s="1">
        <v>2.7</v>
      </c>
      <c r="H51" s="1">
        <v>2.2999999999999998</v>
      </c>
      <c r="I51" s="2">
        <f t="shared" si="2"/>
        <v>2.5</v>
      </c>
      <c r="J51" s="2">
        <f t="shared" si="3"/>
        <v>16.675000000000001</v>
      </c>
    </row>
    <row r="52" spans="1:10">
      <c r="A52" s="1">
        <v>84</v>
      </c>
      <c r="B52" s="1">
        <v>1.5</v>
      </c>
      <c r="C52" s="1">
        <v>1.4</v>
      </c>
      <c r="D52" s="2">
        <f t="shared" si="0"/>
        <v>1.45</v>
      </c>
      <c r="E52" s="2">
        <f t="shared" si="1"/>
        <v>9.6715</v>
      </c>
      <c r="F52" s="1">
        <v>136</v>
      </c>
      <c r="G52" s="1">
        <v>1.8</v>
      </c>
      <c r="H52" s="1">
        <v>1.7</v>
      </c>
      <c r="I52" s="2">
        <f t="shared" si="2"/>
        <v>1.75</v>
      </c>
      <c r="J52" s="2">
        <f t="shared" si="3"/>
        <v>11.672499999999999</v>
      </c>
    </row>
    <row r="53" spans="1:10">
      <c r="A53" s="1">
        <v>85</v>
      </c>
      <c r="B53" s="1">
        <v>1.9</v>
      </c>
      <c r="C53" s="1">
        <v>1.9</v>
      </c>
      <c r="D53" s="2">
        <f t="shared" si="0"/>
        <v>1.9</v>
      </c>
      <c r="E53" s="2">
        <f t="shared" si="1"/>
        <v>12.673</v>
      </c>
      <c r="F53" s="1">
        <v>137</v>
      </c>
      <c r="G53" s="1">
        <v>1.9</v>
      </c>
      <c r="H53" s="1">
        <v>1.8</v>
      </c>
      <c r="I53" s="2">
        <f t="shared" si="2"/>
        <v>1.85</v>
      </c>
      <c r="J53" s="2">
        <f t="shared" si="3"/>
        <v>12.339500000000001</v>
      </c>
    </row>
    <row r="54" spans="1:10">
      <c r="A54" s="1">
        <v>86</v>
      </c>
      <c r="B54" s="1">
        <v>2</v>
      </c>
      <c r="C54" s="1">
        <v>2</v>
      </c>
      <c r="D54" s="2">
        <f t="shared" si="0"/>
        <v>2</v>
      </c>
      <c r="E54" s="2">
        <f t="shared" si="1"/>
        <v>13.34</v>
      </c>
      <c r="F54" s="1">
        <v>138</v>
      </c>
      <c r="G54" s="1">
        <v>1.7</v>
      </c>
      <c r="H54" s="1">
        <v>1.7</v>
      </c>
      <c r="I54" s="2">
        <f t="shared" si="2"/>
        <v>1.7</v>
      </c>
      <c r="J54" s="2">
        <f t="shared" si="3"/>
        <v>11.339</v>
      </c>
    </row>
    <row r="55" spans="1:10">
      <c r="A55" s="1">
        <v>87</v>
      </c>
      <c r="B55" s="1">
        <v>2</v>
      </c>
      <c r="C55" s="1">
        <v>2</v>
      </c>
      <c r="D55" s="2">
        <f t="shared" si="0"/>
        <v>2</v>
      </c>
      <c r="E55" s="2">
        <f t="shared" si="1"/>
        <v>13.34</v>
      </c>
      <c r="F55" s="1">
        <v>139</v>
      </c>
      <c r="G55" s="1">
        <v>1.6</v>
      </c>
      <c r="H55" s="1">
        <v>1.5</v>
      </c>
      <c r="I55" s="2">
        <f t="shared" si="2"/>
        <v>1.55</v>
      </c>
      <c r="J55" s="2">
        <f t="shared" si="3"/>
        <v>10.3385</v>
      </c>
    </row>
    <row r="56" spans="1:10">
      <c r="A56" s="1">
        <v>88</v>
      </c>
      <c r="B56" s="1">
        <v>2</v>
      </c>
      <c r="C56" s="1">
        <v>1.6</v>
      </c>
      <c r="D56" s="2">
        <f t="shared" si="0"/>
        <v>1.8</v>
      </c>
      <c r="E56" s="2">
        <f t="shared" si="1"/>
        <v>12.006</v>
      </c>
      <c r="F56" s="1">
        <v>140</v>
      </c>
      <c r="G56" s="1">
        <v>1.6</v>
      </c>
      <c r="H56" s="1">
        <v>1.3</v>
      </c>
      <c r="I56" s="2">
        <f t="shared" si="2"/>
        <v>1.4500000000000002</v>
      </c>
      <c r="J56" s="2">
        <f t="shared" si="3"/>
        <v>9.6715000000000018</v>
      </c>
    </row>
    <row r="57" spans="1:10">
      <c r="A57" s="1">
        <v>89</v>
      </c>
      <c r="B57" s="1">
        <v>1.6</v>
      </c>
      <c r="C57" s="1">
        <v>1.4</v>
      </c>
      <c r="D57" s="2">
        <f t="shared" si="0"/>
        <v>1.5</v>
      </c>
      <c r="E57" s="2">
        <f t="shared" si="1"/>
        <v>10.004999999999999</v>
      </c>
      <c r="F57" s="1">
        <v>141</v>
      </c>
      <c r="G57" s="1">
        <v>1.7</v>
      </c>
      <c r="H57" s="1">
        <v>1.2</v>
      </c>
      <c r="I57" s="2">
        <f t="shared" si="2"/>
        <v>1.45</v>
      </c>
      <c r="J57" s="2">
        <f t="shared" si="3"/>
        <v>9.6715</v>
      </c>
    </row>
    <row r="58" spans="1:10">
      <c r="A58" s="1">
        <v>90</v>
      </c>
      <c r="B58" s="1">
        <v>1.9</v>
      </c>
      <c r="C58" s="1">
        <v>1.7</v>
      </c>
      <c r="D58" s="2">
        <f t="shared" si="0"/>
        <v>1.7999999999999998</v>
      </c>
      <c r="E58" s="2">
        <f t="shared" si="1"/>
        <v>12.005999999999998</v>
      </c>
      <c r="F58" s="1">
        <v>142</v>
      </c>
      <c r="G58" s="1">
        <v>1.7</v>
      </c>
      <c r="H58" s="1">
        <v>1.7</v>
      </c>
      <c r="I58" s="2">
        <f t="shared" si="2"/>
        <v>1.7</v>
      </c>
      <c r="J58" s="2">
        <f t="shared" si="3"/>
        <v>11.339</v>
      </c>
    </row>
    <row r="59" spans="1:10">
      <c r="A59" s="1">
        <v>91</v>
      </c>
      <c r="B59" s="1">
        <v>1.9</v>
      </c>
      <c r="C59" s="1">
        <v>1.8</v>
      </c>
      <c r="D59" s="2">
        <f t="shared" si="0"/>
        <v>1.85</v>
      </c>
      <c r="E59" s="2">
        <f t="shared" si="1"/>
        <v>12.339500000000001</v>
      </c>
      <c r="F59" s="1">
        <v>143</v>
      </c>
      <c r="G59" s="1">
        <v>1.2</v>
      </c>
      <c r="H59" s="1">
        <v>1.1000000000000001</v>
      </c>
      <c r="I59" s="2">
        <f t="shared" si="2"/>
        <v>1.1499999999999999</v>
      </c>
      <c r="J59" s="2">
        <f t="shared" si="3"/>
        <v>7.6704999999999997</v>
      </c>
    </row>
    <row r="60" spans="1:10">
      <c r="A60" s="1">
        <v>92</v>
      </c>
      <c r="B60" s="1">
        <v>1.7</v>
      </c>
      <c r="C60" s="1">
        <v>1.7</v>
      </c>
      <c r="D60" s="2">
        <f t="shared" si="0"/>
        <v>1.7</v>
      </c>
      <c r="E60" s="2">
        <f t="shared" si="1"/>
        <v>11.339</v>
      </c>
      <c r="F60" s="1">
        <v>144</v>
      </c>
      <c r="G60" s="1">
        <v>1.6</v>
      </c>
      <c r="H60" s="1">
        <v>1.6</v>
      </c>
      <c r="I60" s="2">
        <f t="shared" si="2"/>
        <v>1.6</v>
      </c>
      <c r="J60" s="2">
        <f t="shared" si="3"/>
        <v>10.672000000000001</v>
      </c>
    </row>
    <row r="61" spans="1:10">
      <c r="A61" s="1">
        <v>93</v>
      </c>
      <c r="B61" s="1">
        <v>1.5</v>
      </c>
      <c r="C61" s="1">
        <v>1.5</v>
      </c>
      <c r="D61" s="2">
        <f t="shared" si="0"/>
        <v>1.5</v>
      </c>
      <c r="E61" s="2">
        <f t="shared" si="1"/>
        <v>10.004999999999999</v>
      </c>
      <c r="F61" s="1">
        <v>145</v>
      </c>
      <c r="G61" s="1">
        <v>1.3</v>
      </c>
      <c r="H61" s="1">
        <v>1.3</v>
      </c>
      <c r="I61" s="2">
        <f t="shared" si="2"/>
        <v>1.3</v>
      </c>
      <c r="J61" s="2">
        <f t="shared" si="3"/>
        <v>8.6709999999999994</v>
      </c>
    </row>
    <row r="62" spans="1:10">
      <c r="A62" s="1">
        <v>94</v>
      </c>
      <c r="B62" s="1">
        <v>1.4</v>
      </c>
      <c r="C62" s="1">
        <v>1.4</v>
      </c>
      <c r="D62" s="2">
        <f t="shared" si="0"/>
        <v>1.4</v>
      </c>
      <c r="E62" s="2">
        <f t="shared" si="1"/>
        <v>9.3379999999999992</v>
      </c>
      <c r="F62" s="1">
        <v>146</v>
      </c>
      <c r="G62" s="1">
        <v>1.8</v>
      </c>
      <c r="H62" s="1">
        <v>1.8</v>
      </c>
      <c r="I62" s="2">
        <f t="shared" si="2"/>
        <v>1.8</v>
      </c>
      <c r="J62" s="2">
        <f t="shared" si="3"/>
        <v>12.006</v>
      </c>
    </row>
    <row r="63" spans="1:10">
      <c r="A63" s="1">
        <v>95</v>
      </c>
      <c r="B63" s="1">
        <v>1.5</v>
      </c>
      <c r="C63" s="1">
        <v>1.1000000000000001</v>
      </c>
      <c r="D63" s="2">
        <f t="shared" si="0"/>
        <v>1.3</v>
      </c>
      <c r="E63" s="2">
        <f t="shared" si="1"/>
        <v>8.6709999999999994</v>
      </c>
      <c r="F63" s="1">
        <v>147</v>
      </c>
      <c r="G63" s="1">
        <v>1.7</v>
      </c>
      <c r="H63" s="1">
        <v>1.6</v>
      </c>
      <c r="I63" s="2">
        <f t="shared" si="2"/>
        <v>1.65</v>
      </c>
      <c r="J63" s="2">
        <f t="shared" si="3"/>
        <v>11.0055</v>
      </c>
    </row>
    <row r="64" spans="1:10">
      <c r="A64" s="1">
        <v>96</v>
      </c>
      <c r="B64" s="1">
        <v>2.5</v>
      </c>
      <c r="C64" s="1">
        <v>2.4</v>
      </c>
      <c r="D64" s="2">
        <f t="shared" si="0"/>
        <v>2.4500000000000002</v>
      </c>
      <c r="E64" s="2">
        <f t="shared" si="1"/>
        <v>16.3415</v>
      </c>
      <c r="F64" s="1">
        <v>148</v>
      </c>
      <c r="G64" s="1">
        <v>1.6</v>
      </c>
      <c r="H64" s="1">
        <v>1.5</v>
      </c>
      <c r="I64" s="2">
        <f t="shared" si="2"/>
        <v>1.55</v>
      </c>
      <c r="J64" s="2">
        <f t="shared" si="3"/>
        <v>10.3385</v>
      </c>
    </row>
    <row r="65" spans="1:10">
      <c r="A65" s="1">
        <v>97</v>
      </c>
      <c r="B65" s="1">
        <v>1.7</v>
      </c>
      <c r="C65" s="1">
        <v>1.6</v>
      </c>
      <c r="D65" s="2">
        <f t="shared" si="0"/>
        <v>1.65</v>
      </c>
      <c r="E65" s="2">
        <f t="shared" si="1"/>
        <v>11.0055</v>
      </c>
      <c r="F65" s="1">
        <v>149</v>
      </c>
      <c r="G65" s="1">
        <v>1.7</v>
      </c>
      <c r="H65" s="1">
        <v>1.7</v>
      </c>
      <c r="I65" s="2">
        <f t="shared" si="2"/>
        <v>1.7</v>
      </c>
      <c r="J65" s="2">
        <f t="shared" si="3"/>
        <v>11.339</v>
      </c>
    </row>
    <row r="66" spans="1:10">
      <c r="A66" s="1">
        <v>98</v>
      </c>
      <c r="B66" s="1">
        <v>1.6</v>
      </c>
      <c r="C66" s="1">
        <v>1.3</v>
      </c>
      <c r="D66" s="2">
        <f t="shared" si="0"/>
        <v>1.4500000000000002</v>
      </c>
      <c r="E66" s="2">
        <f t="shared" si="1"/>
        <v>9.6715000000000018</v>
      </c>
      <c r="F66" s="1">
        <v>150</v>
      </c>
      <c r="G66" s="1">
        <v>2</v>
      </c>
      <c r="H66" s="1">
        <v>1.9</v>
      </c>
      <c r="I66" s="2">
        <f t="shared" si="2"/>
        <v>1.95</v>
      </c>
      <c r="J66" s="2">
        <f t="shared" si="3"/>
        <v>13.006499999999999</v>
      </c>
    </row>
    <row r="67" spans="1:10">
      <c r="A67" s="1">
        <v>99</v>
      </c>
      <c r="B67" s="1">
        <v>1.5</v>
      </c>
      <c r="C67" s="1">
        <v>1.3</v>
      </c>
      <c r="D67" s="2">
        <f t="shared" si="0"/>
        <v>1.4</v>
      </c>
      <c r="E67" s="2">
        <f t="shared" si="1"/>
        <v>9.3379999999999992</v>
      </c>
      <c r="F67" s="1">
        <v>151</v>
      </c>
      <c r="G67" s="1">
        <v>1.8</v>
      </c>
      <c r="H67" s="1">
        <v>1.6</v>
      </c>
      <c r="I67" s="2">
        <f t="shared" si="2"/>
        <v>1.7000000000000002</v>
      </c>
      <c r="J67" s="2">
        <f t="shared" si="3"/>
        <v>11.339</v>
      </c>
    </row>
    <row r="68" spans="1:10">
      <c r="A68" s="1">
        <v>100</v>
      </c>
      <c r="B68" s="1">
        <v>1.2</v>
      </c>
      <c r="C68" s="1">
        <v>1.1000000000000001</v>
      </c>
      <c r="D68" s="2">
        <f t="shared" si="0"/>
        <v>1.1499999999999999</v>
      </c>
      <c r="E68" s="2">
        <f t="shared" si="1"/>
        <v>7.6704999999999997</v>
      </c>
      <c r="F68" s="1">
        <v>152</v>
      </c>
      <c r="G68" s="1">
        <v>1.6</v>
      </c>
      <c r="H68" s="1">
        <v>1.4</v>
      </c>
      <c r="I68" s="2">
        <f t="shared" si="2"/>
        <v>1.5</v>
      </c>
      <c r="J68" s="2">
        <f t="shared" si="3"/>
        <v>10.004999999999999</v>
      </c>
    </row>
    <row r="69" spans="1:10">
      <c r="A69" s="1">
        <v>101</v>
      </c>
      <c r="B69" s="1">
        <v>1.5</v>
      </c>
      <c r="C69" s="1">
        <v>1.4</v>
      </c>
      <c r="D69" s="2">
        <f t="shared" si="0"/>
        <v>1.45</v>
      </c>
      <c r="E69" s="2">
        <f t="shared" si="1"/>
        <v>9.6715</v>
      </c>
      <c r="F69" s="1">
        <v>153</v>
      </c>
      <c r="G69" s="1">
        <v>1.5</v>
      </c>
      <c r="H69" s="1">
        <v>1.5</v>
      </c>
      <c r="I69" s="2">
        <f t="shared" si="2"/>
        <v>1.5</v>
      </c>
      <c r="J69" s="2">
        <f t="shared" si="3"/>
        <v>10.004999999999999</v>
      </c>
    </row>
    <row r="70" spans="1:10">
      <c r="A70" s="1">
        <v>102</v>
      </c>
      <c r="B70" s="1">
        <v>1.3</v>
      </c>
      <c r="C70" s="1">
        <v>1.3</v>
      </c>
      <c r="D70" s="2">
        <f t="shared" si="0"/>
        <v>1.3</v>
      </c>
      <c r="E70" s="2">
        <f t="shared" si="1"/>
        <v>8.6709999999999994</v>
      </c>
      <c r="F70" s="1">
        <v>154</v>
      </c>
      <c r="G70" s="1">
        <v>1.8</v>
      </c>
      <c r="H70" s="1">
        <v>1.7</v>
      </c>
      <c r="I70" s="2">
        <f t="shared" si="2"/>
        <v>1.75</v>
      </c>
      <c r="J70" s="2">
        <f t="shared" si="3"/>
        <v>11.672499999999999</v>
      </c>
    </row>
    <row r="71" spans="1:10">
      <c r="A71" s="1">
        <v>103</v>
      </c>
      <c r="B71" s="1">
        <v>2</v>
      </c>
      <c r="C71" s="1">
        <v>1.9</v>
      </c>
      <c r="D71" s="2">
        <f t="shared" si="0"/>
        <v>1.95</v>
      </c>
      <c r="E71" s="2">
        <f t="shared" si="1"/>
        <v>13.006499999999999</v>
      </c>
      <c r="F71" s="1">
        <v>155</v>
      </c>
      <c r="G71" s="1">
        <v>1.7</v>
      </c>
      <c r="H71" s="1">
        <v>1.7</v>
      </c>
      <c r="I71" s="2">
        <f t="shared" si="2"/>
        <v>1.7</v>
      </c>
      <c r="J71" s="2">
        <f t="shared" si="3"/>
        <v>11.339</v>
      </c>
    </row>
    <row r="72" spans="1:10">
      <c r="A72" s="1">
        <v>104</v>
      </c>
      <c r="B72" s="1">
        <v>1.8</v>
      </c>
      <c r="C72" s="1">
        <v>1.7</v>
      </c>
      <c r="D72" s="2">
        <f t="shared" si="0"/>
        <v>1.75</v>
      </c>
      <c r="E72" s="2">
        <f t="shared" si="1"/>
        <v>11.672499999999999</v>
      </c>
      <c r="F72" s="1">
        <v>156</v>
      </c>
      <c r="G72" s="1">
        <v>1.8</v>
      </c>
      <c r="H72" s="1">
        <v>1.7</v>
      </c>
      <c r="I72" s="2">
        <f t="shared" si="2"/>
        <v>1.75</v>
      </c>
      <c r="J72" s="2">
        <f t="shared" si="3"/>
        <v>11.672499999999999</v>
      </c>
    </row>
    <row r="73" spans="1:10">
      <c r="A73" s="1">
        <v>105</v>
      </c>
      <c r="B73" s="1">
        <v>1.5</v>
      </c>
      <c r="C73" s="1">
        <v>1.3</v>
      </c>
      <c r="D73" s="2">
        <f t="shared" si="0"/>
        <v>1.4</v>
      </c>
      <c r="E73" s="2">
        <f t="shared" si="1"/>
        <v>9.3379999999999992</v>
      </c>
      <c r="F73" s="1">
        <v>157</v>
      </c>
      <c r="G73" s="1">
        <v>1.6</v>
      </c>
      <c r="H73" s="1">
        <v>1.6</v>
      </c>
      <c r="I73" s="2">
        <f t="shared" si="2"/>
        <v>1.6</v>
      </c>
      <c r="J73" s="2">
        <f t="shared" si="3"/>
        <v>10.672000000000001</v>
      </c>
    </row>
    <row r="74" spans="1:10">
      <c r="A74" s="1">
        <v>106</v>
      </c>
      <c r="B74" s="1">
        <v>2</v>
      </c>
      <c r="C74" s="1">
        <v>1.7</v>
      </c>
      <c r="D74" s="2">
        <f t="shared" si="0"/>
        <v>1.85</v>
      </c>
      <c r="E74" s="2">
        <f t="shared" si="1"/>
        <v>12.339500000000001</v>
      </c>
      <c r="F74" s="1">
        <v>158</v>
      </c>
      <c r="G74" s="1">
        <v>1.6</v>
      </c>
      <c r="H74" s="1">
        <v>1.6</v>
      </c>
      <c r="I74" s="2">
        <f t="shared" si="2"/>
        <v>1.6</v>
      </c>
      <c r="J74" s="2">
        <f t="shared" si="3"/>
        <v>10.672000000000001</v>
      </c>
    </row>
    <row r="75" spans="1:10">
      <c r="A75" s="1">
        <v>107</v>
      </c>
      <c r="B75" s="1">
        <v>1.3</v>
      </c>
      <c r="C75" s="1">
        <v>1.1000000000000001</v>
      </c>
      <c r="D75" s="2">
        <f t="shared" ref="D75:D109" si="4">(B75+C75)/2</f>
        <v>1.2000000000000002</v>
      </c>
      <c r="E75" s="2">
        <f t="shared" ref="E75:E109" si="5">D75*6.67</f>
        <v>8.0040000000000013</v>
      </c>
      <c r="F75" s="1">
        <v>159</v>
      </c>
      <c r="G75" s="1">
        <v>1.5</v>
      </c>
      <c r="H75" s="1">
        <v>1.1000000000000001</v>
      </c>
      <c r="I75" s="2">
        <f t="shared" ref="I75:I109" si="6">(G75+H75)/2</f>
        <v>1.3</v>
      </c>
      <c r="J75" s="2">
        <f t="shared" ref="J75:J109" si="7">I75*6.67</f>
        <v>8.6709999999999994</v>
      </c>
    </row>
    <row r="76" spans="1:10">
      <c r="A76" s="1">
        <v>108</v>
      </c>
      <c r="B76" s="1">
        <v>1.6</v>
      </c>
      <c r="C76" s="1">
        <v>1.5</v>
      </c>
      <c r="D76" s="2">
        <f t="shared" si="4"/>
        <v>1.55</v>
      </c>
      <c r="E76" s="2">
        <f t="shared" si="5"/>
        <v>10.3385</v>
      </c>
      <c r="F76" s="1">
        <v>160</v>
      </c>
      <c r="G76" s="1">
        <v>1.6</v>
      </c>
      <c r="H76" s="1">
        <v>1.4</v>
      </c>
      <c r="I76" s="2">
        <f t="shared" si="6"/>
        <v>1.5</v>
      </c>
      <c r="J76" s="2">
        <f t="shared" si="7"/>
        <v>10.004999999999999</v>
      </c>
    </row>
    <row r="77" spans="1:10">
      <c r="A77" s="1">
        <v>109</v>
      </c>
      <c r="B77" s="1">
        <v>1.8</v>
      </c>
      <c r="C77" s="1">
        <v>1.1000000000000001</v>
      </c>
      <c r="D77" s="2">
        <f t="shared" si="4"/>
        <v>1.4500000000000002</v>
      </c>
      <c r="E77" s="2">
        <f t="shared" si="5"/>
        <v>9.6715000000000018</v>
      </c>
      <c r="F77" s="1">
        <v>161</v>
      </c>
      <c r="G77" s="1">
        <v>1.6</v>
      </c>
      <c r="H77" s="1">
        <v>1.5</v>
      </c>
      <c r="I77" s="2">
        <f t="shared" si="6"/>
        <v>1.55</v>
      </c>
      <c r="J77" s="2">
        <f t="shared" si="7"/>
        <v>10.3385</v>
      </c>
    </row>
    <row r="78" spans="1:10">
      <c r="A78" s="1">
        <v>110</v>
      </c>
      <c r="B78" s="1">
        <v>1.6</v>
      </c>
      <c r="C78" s="1">
        <v>1.4</v>
      </c>
      <c r="D78" s="2">
        <f t="shared" si="4"/>
        <v>1.5</v>
      </c>
      <c r="E78" s="2">
        <f t="shared" si="5"/>
        <v>10.004999999999999</v>
      </c>
      <c r="F78" s="1">
        <v>162</v>
      </c>
      <c r="G78" s="1">
        <v>1.6</v>
      </c>
      <c r="H78" s="1">
        <v>1.5</v>
      </c>
      <c r="I78" s="2">
        <f t="shared" si="6"/>
        <v>1.55</v>
      </c>
      <c r="J78" s="2">
        <f t="shared" si="7"/>
        <v>10.3385</v>
      </c>
    </row>
    <row r="79" spans="1:10">
      <c r="A79" s="1">
        <v>111</v>
      </c>
      <c r="B79" s="1">
        <v>1.4</v>
      </c>
      <c r="C79" s="1">
        <v>1.4</v>
      </c>
      <c r="D79" s="2">
        <f t="shared" si="4"/>
        <v>1.4</v>
      </c>
      <c r="E79" s="2">
        <f t="shared" si="5"/>
        <v>9.3379999999999992</v>
      </c>
      <c r="F79" s="1">
        <v>163</v>
      </c>
      <c r="G79" s="1">
        <v>1.5</v>
      </c>
      <c r="H79" s="1">
        <v>1.4</v>
      </c>
      <c r="I79" s="2">
        <f t="shared" si="6"/>
        <v>1.45</v>
      </c>
      <c r="J79" s="2">
        <f t="shared" si="7"/>
        <v>9.6715</v>
      </c>
    </row>
    <row r="80" spans="1:10">
      <c r="A80" s="1">
        <v>112</v>
      </c>
      <c r="B80" s="1">
        <v>1.6</v>
      </c>
      <c r="C80" s="1">
        <v>1.5</v>
      </c>
      <c r="D80" s="2">
        <f t="shared" si="4"/>
        <v>1.55</v>
      </c>
      <c r="E80" s="2">
        <f t="shared" si="5"/>
        <v>10.3385</v>
      </c>
      <c r="F80" s="1">
        <v>164</v>
      </c>
      <c r="G80" s="1">
        <v>1.5</v>
      </c>
      <c r="H80" s="1">
        <v>1.5</v>
      </c>
      <c r="I80" s="2">
        <f t="shared" si="6"/>
        <v>1.5</v>
      </c>
      <c r="J80" s="2">
        <f t="shared" si="7"/>
        <v>10.004999999999999</v>
      </c>
    </row>
    <row r="81" spans="1:10">
      <c r="A81" s="1">
        <v>113</v>
      </c>
      <c r="B81" s="1">
        <v>1.6</v>
      </c>
      <c r="C81" s="1">
        <v>1.5</v>
      </c>
      <c r="D81" s="2">
        <f t="shared" si="4"/>
        <v>1.55</v>
      </c>
      <c r="E81" s="2">
        <f t="shared" si="5"/>
        <v>10.3385</v>
      </c>
      <c r="F81" s="1">
        <v>165</v>
      </c>
      <c r="G81" s="1">
        <v>1.4</v>
      </c>
      <c r="H81" s="1">
        <v>1.4</v>
      </c>
      <c r="I81" s="2">
        <f t="shared" si="6"/>
        <v>1.4</v>
      </c>
      <c r="J81" s="2">
        <f t="shared" si="7"/>
        <v>9.3379999999999992</v>
      </c>
    </row>
    <row r="82" spans="1:10">
      <c r="A82" s="1">
        <v>114</v>
      </c>
      <c r="B82" s="1">
        <v>1.8</v>
      </c>
      <c r="C82" s="1">
        <v>1.5</v>
      </c>
      <c r="D82" s="2">
        <f t="shared" si="4"/>
        <v>1.65</v>
      </c>
      <c r="E82" s="2">
        <f t="shared" si="5"/>
        <v>11.0055</v>
      </c>
      <c r="F82" s="1">
        <v>166</v>
      </c>
      <c r="G82" s="1">
        <v>1.7</v>
      </c>
      <c r="H82" s="1">
        <v>1.7</v>
      </c>
      <c r="I82" s="2">
        <f t="shared" si="6"/>
        <v>1.7</v>
      </c>
      <c r="J82" s="2">
        <f t="shared" si="7"/>
        <v>11.339</v>
      </c>
    </row>
    <row r="83" spans="1:10">
      <c r="A83" s="1">
        <v>115</v>
      </c>
      <c r="B83" s="1">
        <v>2</v>
      </c>
      <c r="C83" s="1">
        <v>2</v>
      </c>
      <c r="D83" s="2">
        <f t="shared" si="4"/>
        <v>2</v>
      </c>
      <c r="E83" s="2">
        <f t="shared" si="5"/>
        <v>13.34</v>
      </c>
      <c r="F83" s="1">
        <v>167</v>
      </c>
      <c r="G83" s="1">
        <v>1.7</v>
      </c>
      <c r="H83" s="1">
        <v>1.6</v>
      </c>
      <c r="I83" s="2">
        <f t="shared" si="6"/>
        <v>1.65</v>
      </c>
      <c r="J83" s="2">
        <f t="shared" si="7"/>
        <v>11.0055</v>
      </c>
    </row>
    <row r="84" spans="1:10">
      <c r="A84" s="1">
        <v>116</v>
      </c>
      <c r="B84" s="1">
        <v>1.8</v>
      </c>
      <c r="C84" s="1">
        <v>1.7</v>
      </c>
      <c r="D84" s="2">
        <f t="shared" si="4"/>
        <v>1.75</v>
      </c>
      <c r="E84" s="2">
        <f t="shared" si="5"/>
        <v>11.672499999999999</v>
      </c>
      <c r="F84" s="1">
        <v>168</v>
      </c>
      <c r="G84" s="1">
        <v>1.5</v>
      </c>
      <c r="H84" s="1">
        <v>1.4</v>
      </c>
      <c r="I84" s="2">
        <f t="shared" si="6"/>
        <v>1.45</v>
      </c>
      <c r="J84" s="2">
        <f t="shared" si="7"/>
        <v>9.6715</v>
      </c>
    </row>
    <row r="85" spans="1:10">
      <c r="A85" s="1">
        <v>117</v>
      </c>
      <c r="B85" s="1">
        <v>1.9</v>
      </c>
      <c r="C85" s="1">
        <v>1.9</v>
      </c>
      <c r="D85" s="2">
        <f t="shared" si="4"/>
        <v>1.9</v>
      </c>
      <c r="E85" s="2">
        <f t="shared" si="5"/>
        <v>12.673</v>
      </c>
      <c r="F85" s="1">
        <v>169</v>
      </c>
      <c r="G85" s="1">
        <v>2</v>
      </c>
      <c r="H85" s="1">
        <v>1.3</v>
      </c>
      <c r="I85" s="2">
        <f t="shared" si="6"/>
        <v>1.65</v>
      </c>
      <c r="J85" s="2">
        <f t="shared" si="7"/>
        <v>11.0055</v>
      </c>
    </row>
    <row r="86" spans="1:10">
      <c r="A86" s="1">
        <v>118</v>
      </c>
      <c r="B86" s="1">
        <v>2.2000000000000002</v>
      </c>
      <c r="C86" s="1">
        <v>2</v>
      </c>
      <c r="D86" s="2">
        <f t="shared" si="4"/>
        <v>2.1</v>
      </c>
      <c r="E86" s="2">
        <f t="shared" si="5"/>
        <v>14.007</v>
      </c>
      <c r="F86" s="1">
        <v>170</v>
      </c>
      <c r="G86" s="1">
        <v>1.6</v>
      </c>
      <c r="H86" s="1">
        <v>1.5</v>
      </c>
      <c r="I86" s="2">
        <f t="shared" si="6"/>
        <v>1.55</v>
      </c>
      <c r="J86" s="2">
        <f t="shared" si="7"/>
        <v>10.3385</v>
      </c>
    </row>
    <row r="87" spans="1:10">
      <c r="A87" s="1">
        <v>119</v>
      </c>
      <c r="B87" s="1">
        <v>1.5</v>
      </c>
      <c r="C87" s="1">
        <v>1.5</v>
      </c>
      <c r="D87" s="2">
        <f t="shared" si="4"/>
        <v>1.5</v>
      </c>
      <c r="E87" s="2">
        <f t="shared" si="5"/>
        <v>10.004999999999999</v>
      </c>
      <c r="F87" s="1">
        <v>171</v>
      </c>
      <c r="G87" s="1">
        <v>1.8</v>
      </c>
      <c r="H87" s="1">
        <v>1.5</v>
      </c>
      <c r="I87" s="2">
        <f t="shared" si="6"/>
        <v>1.65</v>
      </c>
      <c r="J87" s="2">
        <f t="shared" si="7"/>
        <v>11.0055</v>
      </c>
    </row>
    <row r="88" spans="1:10">
      <c r="A88" s="1">
        <v>120</v>
      </c>
      <c r="B88" s="1">
        <v>1.9</v>
      </c>
      <c r="C88" s="1">
        <v>1.9</v>
      </c>
      <c r="D88" s="2">
        <f t="shared" si="4"/>
        <v>1.9</v>
      </c>
      <c r="E88" s="2">
        <f t="shared" si="5"/>
        <v>12.673</v>
      </c>
      <c r="F88" s="1">
        <v>172</v>
      </c>
      <c r="G88" s="1">
        <v>1.2</v>
      </c>
      <c r="H88" s="1">
        <v>1</v>
      </c>
      <c r="I88" s="2">
        <f t="shared" si="6"/>
        <v>1.1000000000000001</v>
      </c>
      <c r="J88" s="2">
        <f t="shared" si="7"/>
        <v>7.3370000000000006</v>
      </c>
    </row>
    <row r="89" spans="1:10">
      <c r="A89" s="1">
        <v>121</v>
      </c>
      <c r="B89" s="1">
        <v>2</v>
      </c>
      <c r="C89" s="1">
        <v>2</v>
      </c>
      <c r="D89" s="2">
        <f t="shared" si="4"/>
        <v>2</v>
      </c>
      <c r="E89" s="2">
        <f t="shared" si="5"/>
        <v>13.34</v>
      </c>
      <c r="F89" s="1">
        <v>173</v>
      </c>
      <c r="G89" s="1">
        <v>1.4</v>
      </c>
      <c r="H89" s="1">
        <v>1</v>
      </c>
      <c r="I89" s="2">
        <f t="shared" si="6"/>
        <v>1.2</v>
      </c>
      <c r="J89" s="2">
        <f t="shared" si="7"/>
        <v>8.0039999999999996</v>
      </c>
    </row>
    <row r="90" spans="1:10">
      <c r="A90" s="1">
        <v>122</v>
      </c>
      <c r="B90" s="1">
        <v>1.7</v>
      </c>
      <c r="C90" s="1">
        <v>1.5</v>
      </c>
      <c r="D90" s="2">
        <f t="shared" si="4"/>
        <v>1.6</v>
      </c>
      <c r="E90" s="2">
        <f t="shared" si="5"/>
        <v>10.672000000000001</v>
      </c>
      <c r="F90" s="1">
        <v>174</v>
      </c>
      <c r="G90" s="1">
        <v>1.8</v>
      </c>
      <c r="H90" s="1">
        <v>1.4</v>
      </c>
      <c r="I90" s="2">
        <f t="shared" si="6"/>
        <v>1.6</v>
      </c>
      <c r="J90" s="2">
        <f t="shared" si="7"/>
        <v>10.672000000000001</v>
      </c>
    </row>
    <row r="91" spans="1:10">
      <c r="A91" s="1">
        <v>123</v>
      </c>
      <c r="B91" s="1">
        <v>1.8</v>
      </c>
      <c r="C91" s="1">
        <v>1.9</v>
      </c>
      <c r="D91" s="2">
        <f t="shared" si="4"/>
        <v>1.85</v>
      </c>
      <c r="E91" s="2">
        <f t="shared" si="5"/>
        <v>12.339500000000001</v>
      </c>
      <c r="F91" s="1">
        <v>175</v>
      </c>
      <c r="G91" s="1">
        <v>1.7</v>
      </c>
      <c r="H91" s="1">
        <v>1.6</v>
      </c>
      <c r="I91" s="2">
        <f t="shared" si="6"/>
        <v>1.65</v>
      </c>
      <c r="J91" s="2">
        <f t="shared" si="7"/>
        <v>11.0055</v>
      </c>
    </row>
    <row r="92" spans="1:10">
      <c r="A92" s="1">
        <v>124</v>
      </c>
      <c r="B92" s="1">
        <v>1.9</v>
      </c>
      <c r="C92" s="1">
        <v>1.8</v>
      </c>
      <c r="D92" s="2">
        <f t="shared" si="4"/>
        <v>1.85</v>
      </c>
      <c r="E92" s="2">
        <f t="shared" si="5"/>
        <v>12.339500000000001</v>
      </c>
      <c r="F92" s="1">
        <v>176</v>
      </c>
      <c r="G92" s="1">
        <v>1.5</v>
      </c>
      <c r="H92" s="1">
        <v>1.2</v>
      </c>
      <c r="I92" s="2">
        <f t="shared" si="6"/>
        <v>1.35</v>
      </c>
      <c r="J92" s="2">
        <f t="shared" si="7"/>
        <v>9.0045000000000002</v>
      </c>
    </row>
    <row r="93" spans="1:10">
      <c r="A93" s="1">
        <v>125</v>
      </c>
      <c r="B93" s="1">
        <v>1.9</v>
      </c>
      <c r="C93" s="1">
        <v>1.8</v>
      </c>
      <c r="D93" s="2">
        <f t="shared" si="4"/>
        <v>1.85</v>
      </c>
      <c r="E93" s="2">
        <f t="shared" si="5"/>
        <v>12.339500000000001</v>
      </c>
      <c r="F93" s="1">
        <v>177</v>
      </c>
      <c r="G93" s="1">
        <v>1.5</v>
      </c>
      <c r="H93" s="1">
        <v>1.3</v>
      </c>
      <c r="I93" s="2">
        <f t="shared" si="6"/>
        <v>1.4</v>
      </c>
      <c r="J93" s="2">
        <f t="shared" si="7"/>
        <v>9.3379999999999992</v>
      </c>
    </row>
    <row r="94" spans="1:10">
      <c r="A94" s="1">
        <v>126</v>
      </c>
      <c r="B94" s="1">
        <v>1.9</v>
      </c>
      <c r="C94" s="1">
        <v>1.7</v>
      </c>
      <c r="D94" s="2">
        <f t="shared" si="4"/>
        <v>1.7999999999999998</v>
      </c>
      <c r="E94" s="2">
        <f t="shared" si="5"/>
        <v>12.005999999999998</v>
      </c>
      <c r="F94" s="1">
        <v>178</v>
      </c>
      <c r="G94" s="1">
        <v>1.6</v>
      </c>
      <c r="H94" s="1">
        <v>1.4</v>
      </c>
      <c r="I94" s="2">
        <f t="shared" si="6"/>
        <v>1.5</v>
      </c>
      <c r="J94" s="2">
        <f t="shared" si="7"/>
        <v>10.004999999999999</v>
      </c>
    </row>
    <row r="95" spans="1:10">
      <c r="A95" s="1">
        <v>127</v>
      </c>
      <c r="B95" s="1">
        <v>1.9</v>
      </c>
      <c r="C95" s="1">
        <v>1.9</v>
      </c>
      <c r="D95" s="2">
        <f t="shared" si="4"/>
        <v>1.9</v>
      </c>
      <c r="E95" s="2">
        <f t="shared" si="5"/>
        <v>12.673</v>
      </c>
      <c r="F95" s="1">
        <v>179</v>
      </c>
      <c r="G95" s="1">
        <v>2</v>
      </c>
      <c r="H95" s="1">
        <v>1.8</v>
      </c>
      <c r="I95" s="2">
        <f t="shared" si="6"/>
        <v>1.9</v>
      </c>
      <c r="J95" s="2">
        <f t="shared" si="7"/>
        <v>12.673</v>
      </c>
    </row>
    <row r="96" spans="1:10">
      <c r="A96" s="1">
        <v>128</v>
      </c>
      <c r="B96" s="1">
        <v>1.6</v>
      </c>
      <c r="C96" s="1">
        <v>1.5</v>
      </c>
      <c r="D96" s="2">
        <f t="shared" si="4"/>
        <v>1.55</v>
      </c>
      <c r="E96" s="2">
        <f t="shared" si="5"/>
        <v>10.3385</v>
      </c>
      <c r="F96" s="1">
        <v>180</v>
      </c>
      <c r="G96" s="1">
        <v>1.7</v>
      </c>
      <c r="H96" s="1">
        <v>1.7</v>
      </c>
      <c r="I96" s="2">
        <f t="shared" si="6"/>
        <v>1.7</v>
      </c>
      <c r="J96" s="2">
        <f t="shared" si="7"/>
        <v>11.339</v>
      </c>
    </row>
    <row r="97" spans="1:10">
      <c r="A97" s="1">
        <v>129</v>
      </c>
      <c r="B97" s="1">
        <v>1.8</v>
      </c>
      <c r="C97" s="1">
        <v>1.7</v>
      </c>
      <c r="D97" s="2">
        <f t="shared" si="4"/>
        <v>1.75</v>
      </c>
      <c r="E97" s="2">
        <f t="shared" si="5"/>
        <v>11.672499999999999</v>
      </c>
      <c r="F97" s="1">
        <v>181</v>
      </c>
      <c r="G97" s="1">
        <v>1.6</v>
      </c>
      <c r="H97" s="1">
        <v>1.6</v>
      </c>
      <c r="I97" s="2">
        <f t="shared" si="6"/>
        <v>1.6</v>
      </c>
      <c r="J97" s="2">
        <f t="shared" si="7"/>
        <v>10.672000000000001</v>
      </c>
    </row>
    <row r="98" spans="1:10">
      <c r="A98" s="1">
        <v>130</v>
      </c>
      <c r="B98" s="1">
        <v>1.8</v>
      </c>
      <c r="C98" s="1">
        <v>1.7</v>
      </c>
      <c r="D98" s="2">
        <f t="shared" si="4"/>
        <v>1.75</v>
      </c>
      <c r="E98" s="2">
        <f t="shared" si="5"/>
        <v>11.672499999999999</v>
      </c>
      <c r="F98" s="1">
        <v>182</v>
      </c>
      <c r="G98" s="1">
        <v>1.4</v>
      </c>
      <c r="H98" s="1">
        <v>1.3</v>
      </c>
      <c r="I98" s="2">
        <f t="shared" si="6"/>
        <v>1.35</v>
      </c>
      <c r="J98" s="2">
        <f t="shared" si="7"/>
        <v>9.0045000000000002</v>
      </c>
    </row>
    <row r="99" spans="1:10">
      <c r="A99" s="1">
        <v>131</v>
      </c>
      <c r="B99" s="1">
        <v>1.6</v>
      </c>
      <c r="C99" s="1">
        <v>1.6</v>
      </c>
      <c r="D99" s="2">
        <f t="shared" si="4"/>
        <v>1.6</v>
      </c>
      <c r="E99" s="2">
        <f t="shared" si="5"/>
        <v>10.672000000000001</v>
      </c>
      <c r="F99" s="1">
        <v>183</v>
      </c>
      <c r="G99" s="1">
        <v>1.5</v>
      </c>
      <c r="H99" s="1">
        <v>1.4</v>
      </c>
      <c r="I99" s="2">
        <f t="shared" si="6"/>
        <v>1.45</v>
      </c>
      <c r="J99" s="2">
        <f t="shared" si="7"/>
        <v>9.6715</v>
      </c>
    </row>
    <row r="100" spans="1:10">
      <c r="A100" s="1">
        <v>132</v>
      </c>
      <c r="B100" s="1">
        <v>1.9</v>
      </c>
      <c r="C100" s="1">
        <v>1.2</v>
      </c>
      <c r="D100" s="2">
        <f t="shared" si="4"/>
        <v>1.5499999999999998</v>
      </c>
      <c r="E100" s="2">
        <f t="shared" si="5"/>
        <v>10.338499999999998</v>
      </c>
      <c r="F100" s="1">
        <v>184</v>
      </c>
      <c r="G100" s="1">
        <v>1.4</v>
      </c>
      <c r="H100" s="1">
        <v>1.3</v>
      </c>
      <c r="I100" s="2">
        <f t="shared" si="6"/>
        <v>1.35</v>
      </c>
      <c r="J100" s="2">
        <f t="shared" si="7"/>
        <v>9.0045000000000002</v>
      </c>
    </row>
    <row r="101" spans="1:10">
      <c r="A101" s="1">
        <v>133</v>
      </c>
      <c r="B101" s="1">
        <v>1.9</v>
      </c>
      <c r="C101" s="1">
        <v>1.8</v>
      </c>
      <c r="D101" s="2">
        <f t="shared" si="4"/>
        <v>1.85</v>
      </c>
      <c r="E101" s="2">
        <f t="shared" si="5"/>
        <v>12.339500000000001</v>
      </c>
      <c r="F101" s="1">
        <v>185</v>
      </c>
      <c r="G101" s="1">
        <v>1.4</v>
      </c>
      <c r="H101" s="1">
        <v>1.4</v>
      </c>
      <c r="I101" s="2">
        <v>1.3</v>
      </c>
      <c r="J101" s="2">
        <f t="shared" si="7"/>
        <v>8.6709999999999994</v>
      </c>
    </row>
    <row r="102" spans="1:10">
      <c r="A102" s="1">
        <v>134</v>
      </c>
      <c r="B102" s="1">
        <v>2</v>
      </c>
      <c r="C102" s="1">
        <v>1.4</v>
      </c>
      <c r="D102" s="2">
        <f t="shared" si="4"/>
        <v>1.7</v>
      </c>
      <c r="E102" s="2">
        <f t="shared" si="5"/>
        <v>11.339</v>
      </c>
      <c r="F102" s="1">
        <v>186</v>
      </c>
      <c r="G102" s="1">
        <v>1.8</v>
      </c>
      <c r="H102" s="1">
        <v>1.6</v>
      </c>
      <c r="I102" s="2">
        <f t="shared" si="6"/>
        <v>1.7000000000000002</v>
      </c>
      <c r="J102" s="2">
        <f t="shared" si="7"/>
        <v>11.339</v>
      </c>
    </row>
    <row r="103" spans="1:10">
      <c r="A103" s="1">
        <v>187</v>
      </c>
      <c r="B103" s="1">
        <v>1.3</v>
      </c>
      <c r="C103" s="1">
        <v>1.3</v>
      </c>
      <c r="D103" s="2">
        <f t="shared" si="4"/>
        <v>1.3</v>
      </c>
      <c r="E103" s="2">
        <f t="shared" si="5"/>
        <v>8.6709999999999994</v>
      </c>
      <c r="F103" s="1">
        <v>194</v>
      </c>
      <c r="G103" s="1">
        <v>1.8</v>
      </c>
      <c r="H103" s="1">
        <v>1.7</v>
      </c>
      <c r="I103" s="2">
        <f t="shared" si="6"/>
        <v>1.75</v>
      </c>
      <c r="J103" s="2">
        <f t="shared" si="7"/>
        <v>11.672499999999999</v>
      </c>
    </row>
    <row r="104" spans="1:10">
      <c r="A104" s="1">
        <v>188</v>
      </c>
      <c r="B104" s="1">
        <v>1.4</v>
      </c>
      <c r="C104" s="1">
        <v>1.3</v>
      </c>
      <c r="D104" s="2">
        <f t="shared" si="4"/>
        <v>1.35</v>
      </c>
      <c r="E104" s="2">
        <f t="shared" si="5"/>
        <v>9.0045000000000002</v>
      </c>
      <c r="F104" s="1">
        <v>195</v>
      </c>
      <c r="G104" s="1">
        <v>1.7</v>
      </c>
      <c r="H104" s="1">
        <v>1.7</v>
      </c>
      <c r="I104" s="2">
        <f t="shared" si="6"/>
        <v>1.7</v>
      </c>
      <c r="J104" s="2">
        <f t="shared" si="7"/>
        <v>11.339</v>
      </c>
    </row>
    <row r="105" spans="1:10">
      <c r="A105" s="1">
        <v>189</v>
      </c>
      <c r="B105" s="1">
        <v>1.9</v>
      </c>
      <c r="C105" s="1">
        <v>1.5</v>
      </c>
      <c r="D105" s="2">
        <f t="shared" si="4"/>
        <v>1.7</v>
      </c>
      <c r="E105" s="2">
        <f t="shared" si="5"/>
        <v>11.339</v>
      </c>
      <c r="F105" s="1">
        <v>196</v>
      </c>
      <c r="G105" s="1">
        <v>1.8</v>
      </c>
      <c r="H105" s="1">
        <v>1.3</v>
      </c>
      <c r="I105" s="2">
        <f t="shared" si="6"/>
        <v>1.55</v>
      </c>
      <c r="J105" s="2">
        <f t="shared" si="7"/>
        <v>10.3385</v>
      </c>
    </row>
    <row r="106" spans="1:10">
      <c r="A106" s="1">
        <v>190</v>
      </c>
      <c r="B106" s="1">
        <v>1.7</v>
      </c>
      <c r="C106" s="1">
        <v>1.6</v>
      </c>
      <c r="D106" s="2">
        <f t="shared" si="4"/>
        <v>1.65</v>
      </c>
      <c r="E106" s="2">
        <f t="shared" si="5"/>
        <v>11.0055</v>
      </c>
      <c r="F106" s="1">
        <v>197</v>
      </c>
      <c r="G106" s="1">
        <v>1.3</v>
      </c>
      <c r="H106" s="1">
        <v>1.3</v>
      </c>
      <c r="I106" s="2">
        <f t="shared" si="6"/>
        <v>1.3</v>
      </c>
      <c r="J106" s="2">
        <f t="shared" si="7"/>
        <v>8.6709999999999994</v>
      </c>
    </row>
    <row r="107" spans="1:10">
      <c r="A107" s="1">
        <v>191</v>
      </c>
      <c r="B107" s="1">
        <v>1.7</v>
      </c>
      <c r="C107" s="1">
        <v>1.6</v>
      </c>
      <c r="D107" s="2">
        <f t="shared" si="4"/>
        <v>1.65</v>
      </c>
      <c r="E107" s="2">
        <f t="shared" si="5"/>
        <v>11.0055</v>
      </c>
      <c r="F107" s="1">
        <v>198</v>
      </c>
      <c r="G107" s="1">
        <v>1.5</v>
      </c>
      <c r="H107" s="1">
        <v>1.3</v>
      </c>
      <c r="I107" s="2">
        <f t="shared" si="6"/>
        <v>1.4</v>
      </c>
      <c r="J107" s="2">
        <f t="shared" si="7"/>
        <v>9.3379999999999992</v>
      </c>
    </row>
    <row r="108" spans="1:10">
      <c r="A108" s="1">
        <v>192</v>
      </c>
      <c r="B108" s="1">
        <v>1.3</v>
      </c>
      <c r="C108" s="1">
        <v>1.2</v>
      </c>
      <c r="D108" s="2">
        <f t="shared" si="4"/>
        <v>1.25</v>
      </c>
      <c r="E108" s="2">
        <f t="shared" si="5"/>
        <v>8.3375000000000004</v>
      </c>
      <c r="F108" s="1">
        <v>199</v>
      </c>
      <c r="G108" s="1">
        <v>1.9</v>
      </c>
      <c r="H108" s="1">
        <v>1.7</v>
      </c>
      <c r="I108" s="2">
        <f t="shared" si="6"/>
        <v>1.7999999999999998</v>
      </c>
      <c r="J108" s="2">
        <f t="shared" si="7"/>
        <v>12.005999999999998</v>
      </c>
    </row>
    <row r="109" spans="1:10">
      <c r="A109" s="1">
        <v>193</v>
      </c>
      <c r="B109" s="1">
        <v>1.7</v>
      </c>
      <c r="C109" s="1">
        <v>1.5</v>
      </c>
      <c r="D109" s="2">
        <f t="shared" si="4"/>
        <v>1.6</v>
      </c>
      <c r="E109" s="2">
        <f t="shared" si="5"/>
        <v>10.672000000000001</v>
      </c>
      <c r="F109" s="1">
        <v>200</v>
      </c>
      <c r="G109" s="1">
        <v>1.4</v>
      </c>
      <c r="H109" s="1">
        <v>1.3</v>
      </c>
      <c r="I109" s="2">
        <f t="shared" si="6"/>
        <v>1.35</v>
      </c>
      <c r="J109" s="2">
        <f t="shared" si="7"/>
        <v>9.0045000000000002</v>
      </c>
    </row>
    <row r="110" spans="1:10">
      <c r="E110" s="18">
        <f>SUM(E10:E109)</f>
        <v>1103.8850000000002</v>
      </c>
      <c r="J110" s="18">
        <f>SUM(J10:J109)</f>
        <v>1068.2005000000006</v>
      </c>
    </row>
  </sheetData>
  <mergeCells count="13">
    <mergeCell ref="I3:J4"/>
    <mergeCell ref="C4:D4"/>
    <mergeCell ref="E4:F4"/>
    <mergeCell ref="I6:J6"/>
    <mergeCell ref="A6:B6"/>
    <mergeCell ref="C6:D6"/>
    <mergeCell ref="E6:F6"/>
    <mergeCell ref="G6:H6"/>
    <mergeCell ref="A1:J1"/>
    <mergeCell ref="A2:J2"/>
    <mergeCell ref="A3:B4"/>
    <mergeCell ref="C3:F3"/>
    <mergeCell ref="G3:H4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M7" sqref="M7"/>
    </sheetView>
  </sheetViews>
  <sheetFormatPr defaultRowHeight="15"/>
  <cols>
    <col min="1" max="10" width="8.28515625" customWidth="1"/>
  </cols>
  <sheetData>
    <row r="1" spans="1:16" ht="15.75" thickBot="1">
      <c r="A1" s="48" t="s">
        <v>24</v>
      </c>
      <c r="B1" s="48"/>
      <c r="C1" s="48"/>
      <c r="D1" s="48"/>
      <c r="E1" s="48"/>
      <c r="F1" s="48"/>
      <c r="G1" s="48"/>
      <c r="H1" s="48"/>
      <c r="I1" s="48"/>
      <c r="J1" s="48"/>
    </row>
    <row r="2" spans="1:16" ht="15.75" thickBot="1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  <c r="L2" s="1" t="s">
        <v>38</v>
      </c>
      <c r="M2" s="1">
        <v>1</v>
      </c>
      <c r="O2" t="s">
        <v>49</v>
      </c>
      <c r="P2" t="s">
        <v>50</v>
      </c>
    </row>
    <row r="3" spans="1:16" ht="15.75" customHeight="1" thickBot="1">
      <c r="A3" s="56" t="s">
        <v>1</v>
      </c>
      <c r="B3" s="57"/>
      <c r="C3" s="53" t="s">
        <v>2</v>
      </c>
      <c r="D3" s="54"/>
      <c r="E3" s="54"/>
      <c r="F3" s="55"/>
      <c r="G3" s="60" t="s">
        <v>5</v>
      </c>
      <c r="H3" s="61"/>
      <c r="I3" s="60" t="s">
        <v>6</v>
      </c>
      <c r="J3" s="61"/>
      <c r="L3" s="1" t="s">
        <v>39</v>
      </c>
      <c r="M3" s="1">
        <v>40</v>
      </c>
      <c r="O3">
        <f>B7/(B7+D7+F7+H7+J7)</f>
        <v>4.0000000000000001E-3</v>
      </c>
      <c r="P3">
        <f>O3*LN(O3)</f>
        <v>-2.2085843671448984E-2</v>
      </c>
    </row>
    <row r="4" spans="1:16" ht="15.75" thickBot="1">
      <c r="A4" s="58"/>
      <c r="B4" s="59"/>
      <c r="C4" s="49" t="s">
        <v>3</v>
      </c>
      <c r="D4" s="51"/>
      <c r="E4" s="49" t="s">
        <v>4</v>
      </c>
      <c r="F4" s="51"/>
      <c r="G4" s="62"/>
      <c r="H4" s="63"/>
      <c r="I4" s="62"/>
      <c r="J4" s="63"/>
      <c r="L4" s="1" t="s">
        <v>40</v>
      </c>
      <c r="M4" s="1">
        <v>59</v>
      </c>
      <c r="O4">
        <f>D7/(B7+D7+F7+H7+J7)</f>
        <v>5.4000000000000006E-2</v>
      </c>
      <c r="P4">
        <f>O4*LN(O4)</f>
        <v>-0.15761364655056462</v>
      </c>
    </row>
    <row r="5" spans="1:16">
      <c r="A5" s="13" t="s">
        <v>7</v>
      </c>
      <c r="B5" s="14" t="s">
        <v>8</v>
      </c>
      <c r="C5" s="15" t="s">
        <v>7</v>
      </c>
      <c r="D5" s="16" t="s">
        <v>8</v>
      </c>
      <c r="E5" s="14" t="s">
        <v>7</v>
      </c>
      <c r="F5" s="14" t="s">
        <v>8</v>
      </c>
      <c r="G5" s="14" t="s">
        <v>7</v>
      </c>
      <c r="H5" s="14" t="s">
        <v>8</v>
      </c>
      <c r="I5" s="14" t="s">
        <v>7</v>
      </c>
      <c r="J5" s="15" t="s">
        <v>8</v>
      </c>
      <c r="L5" s="1" t="s">
        <v>35</v>
      </c>
      <c r="M5" s="1">
        <f>(E110+J110)/200</f>
        <v>10.436882500000001</v>
      </c>
      <c r="O5">
        <f>F7/(B7+D7+F7+H7+J7)</f>
        <v>0.62000000000000011</v>
      </c>
      <c r="P5">
        <f>O5*LN(O5)</f>
        <v>-0.29638219658465981</v>
      </c>
    </row>
    <row r="6" spans="1:16">
      <c r="A6" s="47">
        <v>1</v>
      </c>
      <c r="B6" s="47"/>
      <c r="C6" s="47">
        <v>12</v>
      </c>
      <c r="D6" s="47"/>
      <c r="E6" s="47">
        <v>139</v>
      </c>
      <c r="F6" s="47"/>
      <c r="G6" s="47">
        <v>12</v>
      </c>
      <c r="H6" s="47"/>
      <c r="I6" s="47">
        <v>60</v>
      </c>
      <c r="J6" s="47"/>
      <c r="L6" s="1" t="s">
        <v>36</v>
      </c>
      <c r="M6" s="1">
        <v>2.58</v>
      </c>
      <c r="O6">
        <f>H7/(B7+D7+F7+H7+J7)</f>
        <v>5.4000000000000006E-2</v>
      </c>
      <c r="P6">
        <f>O6*LN(O6)</f>
        <v>-0.15761364655056462</v>
      </c>
    </row>
    <row r="7" spans="1:16" ht="15.75" thickBot="1">
      <c r="A7" s="30">
        <v>0.4</v>
      </c>
      <c r="B7" s="30">
        <v>4.9799999999999997E-2</v>
      </c>
      <c r="C7" s="30">
        <v>5.4</v>
      </c>
      <c r="D7" s="30">
        <v>0.67230000000000001</v>
      </c>
      <c r="E7" s="30">
        <v>62</v>
      </c>
      <c r="F7" s="30">
        <v>7.7190000000000003</v>
      </c>
      <c r="G7" s="30">
        <v>5.4</v>
      </c>
      <c r="H7" s="30">
        <v>0.67230000000000001</v>
      </c>
      <c r="I7" s="30">
        <v>26.8</v>
      </c>
      <c r="J7" s="30">
        <v>3.3365999999999998</v>
      </c>
      <c r="K7" s="30"/>
      <c r="L7" s="1" t="s">
        <v>37</v>
      </c>
      <c r="M7" s="1">
        <v>32.119999999999997</v>
      </c>
      <c r="O7">
        <f>J7/(B7+D7+F7+H7+J7)</f>
        <v>0.26800000000000002</v>
      </c>
      <c r="P7">
        <f>O7*LN(O7)</f>
        <v>-0.35289390399030313</v>
      </c>
    </row>
    <row r="8" spans="1:16" ht="15.75" thickBot="1">
      <c r="A8" t="s">
        <v>9</v>
      </c>
      <c r="L8" s="31" t="s">
        <v>41</v>
      </c>
      <c r="M8" s="1">
        <f>(F7*D7)/((J7+H7)*B7)</f>
        <v>25.993788819875778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2.1055900621118013</v>
      </c>
    </row>
    <row r="10" spans="1:16">
      <c r="A10" s="2">
        <v>1</v>
      </c>
      <c r="B10" s="2">
        <v>1.6</v>
      </c>
      <c r="C10" s="2">
        <v>1.5</v>
      </c>
      <c r="D10" s="2">
        <f>(B10+C10)/2</f>
        <v>1.55</v>
      </c>
      <c r="E10" s="2">
        <f>D10*6.67</f>
        <v>10.3385</v>
      </c>
      <c r="F10" s="2">
        <v>42</v>
      </c>
      <c r="G10" s="2">
        <v>2</v>
      </c>
      <c r="H10" s="2">
        <v>1.8</v>
      </c>
      <c r="I10" s="2">
        <f>(G10+H10)/2</f>
        <v>1.9</v>
      </c>
      <c r="J10" s="2">
        <f>I10*6.67</f>
        <v>12.673</v>
      </c>
      <c r="L10" s="31" t="s">
        <v>43</v>
      </c>
      <c r="M10" s="1">
        <f>J7/F7</f>
        <v>0.43225806451612897</v>
      </c>
    </row>
    <row r="11" spans="1:16">
      <c r="A11" s="2">
        <v>2</v>
      </c>
      <c r="B11" s="1">
        <v>1.9</v>
      </c>
      <c r="C11" s="1">
        <v>1.7</v>
      </c>
      <c r="D11" s="2">
        <f t="shared" ref="D11:D74" si="0">(B11+C11)/2</f>
        <v>1.7999999999999998</v>
      </c>
      <c r="E11" s="2">
        <f t="shared" ref="E11:E74" si="1">D11*6.67</f>
        <v>12.005999999999998</v>
      </c>
      <c r="F11" s="2">
        <v>43</v>
      </c>
      <c r="G11" s="1">
        <v>1.5</v>
      </c>
      <c r="H11" s="1">
        <v>1.4</v>
      </c>
      <c r="I11" s="2">
        <f t="shared" ref="I11:I74" si="2">(G11+H11)/2</f>
        <v>1.45</v>
      </c>
      <c r="J11" s="2">
        <f t="shared" ref="J11:J74" si="3">I11*6.67</f>
        <v>9.6715</v>
      </c>
      <c r="L11" s="31" t="s">
        <v>44</v>
      </c>
      <c r="M11" s="1">
        <f>(D7+F7)/J7</f>
        <v>2.5149253731343286</v>
      </c>
    </row>
    <row r="12" spans="1:16">
      <c r="A12" s="2">
        <v>3</v>
      </c>
      <c r="B12" s="1">
        <v>1.5</v>
      </c>
      <c r="C12" s="1">
        <v>1.5</v>
      </c>
      <c r="D12" s="2">
        <f t="shared" si="0"/>
        <v>1.5</v>
      </c>
      <c r="E12" s="2">
        <f t="shared" si="1"/>
        <v>10.004999999999999</v>
      </c>
      <c r="F12" s="2">
        <v>44</v>
      </c>
      <c r="G12" s="1">
        <v>1.7</v>
      </c>
      <c r="H12" s="1">
        <v>1.5</v>
      </c>
      <c r="I12" s="2">
        <f t="shared" si="2"/>
        <v>1.6</v>
      </c>
      <c r="J12" s="2">
        <f t="shared" si="3"/>
        <v>10.672000000000001</v>
      </c>
      <c r="L12" s="31" t="s">
        <v>45</v>
      </c>
      <c r="M12" s="1">
        <f>(D7+F7)/H7</f>
        <v>12.481481481481483</v>
      </c>
    </row>
    <row r="13" spans="1:16">
      <c r="A13" s="2">
        <v>4</v>
      </c>
      <c r="B13" s="1">
        <v>1.7</v>
      </c>
      <c r="C13" s="1">
        <v>1.7</v>
      </c>
      <c r="D13" s="2">
        <f t="shared" si="0"/>
        <v>1.7</v>
      </c>
      <c r="E13" s="2">
        <f t="shared" si="1"/>
        <v>11.339</v>
      </c>
      <c r="F13" s="2">
        <v>45</v>
      </c>
      <c r="G13" s="1">
        <v>1.6</v>
      </c>
      <c r="H13" s="1">
        <v>1.5</v>
      </c>
      <c r="I13" s="2">
        <f t="shared" si="2"/>
        <v>1.55</v>
      </c>
      <c r="J13" s="2">
        <f t="shared" si="3"/>
        <v>10.3385</v>
      </c>
      <c r="L13" s="31" t="s">
        <v>46</v>
      </c>
      <c r="M13" s="1">
        <f>J7/H7</f>
        <v>4.9629629629629628</v>
      </c>
    </row>
    <row r="14" spans="1:16">
      <c r="A14" s="2">
        <v>5</v>
      </c>
      <c r="B14" s="1">
        <v>2.2000000000000002</v>
      </c>
      <c r="C14" s="1">
        <v>1.9</v>
      </c>
      <c r="D14" s="2">
        <f t="shared" si="0"/>
        <v>2.0499999999999998</v>
      </c>
      <c r="E14" s="2">
        <f t="shared" si="1"/>
        <v>13.673499999999999</v>
      </c>
      <c r="F14" s="2">
        <v>46</v>
      </c>
      <c r="G14" s="1">
        <v>1.8</v>
      </c>
      <c r="H14" s="1">
        <v>1.7</v>
      </c>
      <c r="I14" s="2">
        <f t="shared" si="2"/>
        <v>1.75</v>
      </c>
      <c r="J14" s="2">
        <f t="shared" si="3"/>
        <v>11.672499999999999</v>
      </c>
      <c r="L14" s="31" t="s">
        <v>47</v>
      </c>
      <c r="M14" s="1">
        <f>J7/B7</f>
        <v>67</v>
      </c>
    </row>
    <row r="15" spans="1:16">
      <c r="A15" s="2">
        <v>6</v>
      </c>
      <c r="B15" s="1">
        <v>1.9</v>
      </c>
      <c r="C15" s="1">
        <v>1.9</v>
      </c>
      <c r="D15" s="2">
        <f t="shared" si="0"/>
        <v>1.9</v>
      </c>
      <c r="E15" s="2">
        <f t="shared" si="1"/>
        <v>12.673</v>
      </c>
      <c r="F15" s="2">
        <v>47</v>
      </c>
      <c r="G15" s="1">
        <v>1.5</v>
      </c>
      <c r="H15" s="1">
        <v>1.2</v>
      </c>
      <c r="I15" s="2">
        <f t="shared" si="2"/>
        <v>1.35</v>
      </c>
      <c r="J15" s="2">
        <f t="shared" si="3"/>
        <v>9.0045000000000002</v>
      </c>
      <c r="L15" s="31" t="s">
        <v>48</v>
      </c>
      <c r="M15" s="1">
        <f>SUM(P3:P7)</f>
        <v>-0.98658923734754111</v>
      </c>
    </row>
    <row r="16" spans="1:16">
      <c r="A16" s="2">
        <v>7</v>
      </c>
      <c r="B16" s="1">
        <v>1.8</v>
      </c>
      <c r="C16" s="1">
        <v>1.4</v>
      </c>
      <c r="D16" s="2">
        <f t="shared" si="0"/>
        <v>1.6</v>
      </c>
      <c r="E16" s="2">
        <f t="shared" si="1"/>
        <v>10.672000000000001</v>
      </c>
      <c r="F16" s="2">
        <v>48</v>
      </c>
      <c r="G16" s="1">
        <v>1.5</v>
      </c>
      <c r="H16" s="1">
        <v>1.3</v>
      </c>
      <c r="I16" s="2">
        <f t="shared" si="2"/>
        <v>1.4</v>
      </c>
      <c r="J16" s="2">
        <f t="shared" si="3"/>
        <v>9.3379999999999992</v>
      </c>
    </row>
    <row r="17" spans="1:10">
      <c r="A17" s="2">
        <v>8</v>
      </c>
      <c r="B17" s="1">
        <v>1.8</v>
      </c>
      <c r="C17" s="1">
        <v>1.6</v>
      </c>
      <c r="D17" s="2">
        <f t="shared" si="0"/>
        <v>1.7000000000000002</v>
      </c>
      <c r="E17" s="2">
        <f t="shared" si="1"/>
        <v>11.339</v>
      </c>
      <c r="F17" s="2">
        <v>49</v>
      </c>
      <c r="G17" s="1">
        <v>1.3</v>
      </c>
      <c r="H17" s="1">
        <v>1.3</v>
      </c>
      <c r="I17" s="2">
        <f t="shared" si="2"/>
        <v>1.3</v>
      </c>
      <c r="J17" s="2">
        <f t="shared" si="3"/>
        <v>8.6709999999999994</v>
      </c>
    </row>
    <row r="18" spans="1:10">
      <c r="A18" s="2">
        <v>9</v>
      </c>
      <c r="B18" s="1">
        <v>1.8</v>
      </c>
      <c r="C18" s="1">
        <v>1.7</v>
      </c>
      <c r="D18" s="2">
        <f t="shared" si="0"/>
        <v>1.75</v>
      </c>
      <c r="E18" s="2">
        <f t="shared" si="1"/>
        <v>11.672499999999999</v>
      </c>
      <c r="F18" s="2">
        <v>50</v>
      </c>
      <c r="G18" s="1">
        <v>1.4</v>
      </c>
      <c r="H18" s="1">
        <v>1.4</v>
      </c>
      <c r="I18" s="2">
        <f t="shared" si="2"/>
        <v>1.4</v>
      </c>
      <c r="J18" s="2">
        <f t="shared" si="3"/>
        <v>9.3379999999999992</v>
      </c>
    </row>
    <row r="19" spans="1:10">
      <c r="A19" s="2">
        <v>10</v>
      </c>
      <c r="B19" s="1">
        <v>1.8</v>
      </c>
      <c r="C19" s="1">
        <v>1.7</v>
      </c>
      <c r="D19" s="2">
        <f t="shared" si="0"/>
        <v>1.75</v>
      </c>
      <c r="E19" s="2">
        <f t="shared" si="1"/>
        <v>11.672499999999999</v>
      </c>
      <c r="F19" s="2">
        <v>51</v>
      </c>
      <c r="G19" s="1">
        <v>1.7</v>
      </c>
      <c r="H19" s="1">
        <v>1.6</v>
      </c>
      <c r="I19" s="2">
        <f t="shared" si="2"/>
        <v>1.65</v>
      </c>
      <c r="J19" s="2">
        <f t="shared" si="3"/>
        <v>11.0055</v>
      </c>
    </row>
    <row r="20" spans="1:10">
      <c r="A20" s="2">
        <v>11</v>
      </c>
      <c r="B20" s="1">
        <v>1.9</v>
      </c>
      <c r="C20" s="1">
        <v>1.9</v>
      </c>
      <c r="D20" s="2">
        <f t="shared" si="0"/>
        <v>1.9</v>
      </c>
      <c r="E20" s="2">
        <f t="shared" si="1"/>
        <v>12.673</v>
      </c>
      <c r="F20" s="2">
        <v>52</v>
      </c>
      <c r="G20" s="1">
        <v>1.2</v>
      </c>
      <c r="H20" s="1">
        <v>1</v>
      </c>
      <c r="I20" s="2">
        <f t="shared" si="2"/>
        <v>1.1000000000000001</v>
      </c>
      <c r="J20" s="2">
        <f t="shared" si="3"/>
        <v>7.3370000000000006</v>
      </c>
    </row>
    <row r="21" spans="1:10">
      <c r="A21" s="2">
        <v>12</v>
      </c>
      <c r="B21" s="1">
        <v>1.8</v>
      </c>
      <c r="C21" s="1">
        <v>1.7</v>
      </c>
      <c r="D21" s="2">
        <f t="shared" si="0"/>
        <v>1.75</v>
      </c>
      <c r="E21" s="2">
        <f t="shared" si="1"/>
        <v>11.672499999999999</v>
      </c>
      <c r="F21" s="2">
        <v>53</v>
      </c>
      <c r="G21" s="1">
        <v>1.4</v>
      </c>
      <c r="H21" s="1">
        <v>1.4</v>
      </c>
      <c r="I21" s="2">
        <f t="shared" si="2"/>
        <v>1.4</v>
      </c>
      <c r="J21" s="2">
        <f t="shared" si="3"/>
        <v>9.3379999999999992</v>
      </c>
    </row>
    <row r="22" spans="1:10">
      <c r="A22" s="2">
        <v>13</v>
      </c>
      <c r="B22" s="1">
        <v>1.7</v>
      </c>
      <c r="C22" s="1">
        <v>1.6</v>
      </c>
      <c r="D22" s="2">
        <f t="shared" si="0"/>
        <v>1.65</v>
      </c>
      <c r="E22" s="2">
        <f t="shared" si="1"/>
        <v>11.0055</v>
      </c>
      <c r="F22" s="2">
        <v>54</v>
      </c>
      <c r="G22" s="1">
        <v>1.3</v>
      </c>
      <c r="H22" s="1">
        <v>1.2</v>
      </c>
      <c r="I22" s="2">
        <f t="shared" si="2"/>
        <v>1.25</v>
      </c>
      <c r="J22" s="2">
        <f t="shared" si="3"/>
        <v>8.3375000000000004</v>
      </c>
    </row>
    <row r="23" spans="1:10">
      <c r="A23" s="2">
        <v>14</v>
      </c>
      <c r="B23" s="1">
        <v>2.1</v>
      </c>
      <c r="C23" s="1">
        <v>2</v>
      </c>
      <c r="D23" s="2">
        <f t="shared" si="0"/>
        <v>2.0499999999999998</v>
      </c>
      <c r="E23" s="2">
        <f t="shared" si="1"/>
        <v>13.673499999999999</v>
      </c>
      <c r="F23" s="2">
        <v>55</v>
      </c>
      <c r="G23" s="1">
        <v>1.7</v>
      </c>
      <c r="H23" s="1">
        <v>1.7</v>
      </c>
      <c r="I23" s="2">
        <f t="shared" si="2"/>
        <v>1.7</v>
      </c>
      <c r="J23" s="2">
        <f t="shared" si="3"/>
        <v>11.339</v>
      </c>
    </row>
    <row r="24" spans="1:10">
      <c r="A24" s="2">
        <v>15</v>
      </c>
      <c r="B24" s="1">
        <v>1.9</v>
      </c>
      <c r="C24" s="1">
        <v>1.9</v>
      </c>
      <c r="D24" s="2">
        <f t="shared" si="0"/>
        <v>1.9</v>
      </c>
      <c r="E24" s="2">
        <f t="shared" si="1"/>
        <v>12.673</v>
      </c>
      <c r="F24" s="2">
        <v>56</v>
      </c>
      <c r="G24" s="1">
        <v>1.4</v>
      </c>
      <c r="H24" s="1">
        <v>1.2</v>
      </c>
      <c r="I24" s="2">
        <f t="shared" si="2"/>
        <v>1.2999999999999998</v>
      </c>
      <c r="J24" s="2">
        <f t="shared" si="3"/>
        <v>8.6709999999999994</v>
      </c>
    </row>
    <row r="25" spans="1:10">
      <c r="A25" s="2">
        <v>16</v>
      </c>
      <c r="B25" s="1">
        <v>1.8</v>
      </c>
      <c r="C25" s="1">
        <v>1.7</v>
      </c>
      <c r="D25" s="2">
        <f t="shared" si="0"/>
        <v>1.75</v>
      </c>
      <c r="E25" s="2">
        <f t="shared" si="1"/>
        <v>11.672499999999999</v>
      </c>
      <c r="F25" s="2">
        <v>57</v>
      </c>
      <c r="G25" s="1">
        <v>1.7</v>
      </c>
      <c r="H25" s="1">
        <v>1.7</v>
      </c>
      <c r="I25" s="2">
        <f t="shared" si="2"/>
        <v>1.7</v>
      </c>
      <c r="J25" s="2">
        <f t="shared" si="3"/>
        <v>11.339</v>
      </c>
    </row>
    <row r="26" spans="1:10">
      <c r="A26" s="2">
        <v>17</v>
      </c>
      <c r="B26" s="1">
        <v>1.9</v>
      </c>
      <c r="C26" s="1">
        <v>1.9</v>
      </c>
      <c r="D26" s="2">
        <f t="shared" si="0"/>
        <v>1.9</v>
      </c>
      <c r="E26" s="2">
        <f t="shared" si="1"/>
        <v>12.673</v>
      </c>
      <c r="F26" s="2">
        <v>58</v>
      </c>
      <c r="G26" s="1">
        <v>2</v>
      </c>
      <c r="H26" s="1">
        <v>1.7</v>
      </c>
      <c r="I26" s="2">
        <f t="shared" si="2"/>
        <v>1.85</v>
      </c>
      <c r="J26" s="2">
        <f t="shared" si="3"/>
        <v>12.339500000000001</v>
      </c>
    </row>
    <row r="27" spans="1:10">
      <c r="A27" s="2">
        <v>18</v>
      </c>
      <c r="B27" s="1">
        <v>1.7</v>
      </c>
      <c r="C27" s="1">
        <v>1.6</v>
      </c>
      <c r="D27" s="2">
        <f t="shared" si="0"/>
        <v>1.65</v>
      </c>
      <c r="E27" s="2">
        <f t="shared" si="1"/>
        <v>11.0055</v>
      </c>
      <c r="F27" s="2">
        <v>59</v>
      </c>
      <c r="G27" s="1">
        <v>1.4</v>
      </c>
      <c r="H27" s="1">
        <v>1.4</v>
      </c>
      <c r="I27" s="2">
        <f t="shared" si="2"/>
        <v>1.4</v>
      </c>
      <c r="J27" s="2">
        <f t="shared" si="3"/>
        <v>9.3379999999999992</v>
      </c>
    </row>
    <row r="28" spans="1:10">
      <c r="A28" s="2">
        <v>19</v>
      </c>
      <c r="B28" s="1">
        <v>1.4</v>
      </c>
      <c r="C28" s="1">
        <v>1.4</v>
      </c>
      <c r="D28" s="2">
        <f t="shared" si="0"/>
        <v>1.4</v>
      </c>
      <c r="E28" s="2">
        <f t="shared" si="1"/>
        <v>9.3379999999999992</v>
      </c>
      <c r="F28" s="2">
        <v>60</v>
      </c>
      <c r="G28" s="1">
        <v>1.5</v>
      </c>
      <c r="H28" s="1">
        <v>1.5</v>
      </c>
      <c r="I28" s="2">
        <f t="shared" si="2"/>
        <v>1.5</v>
      </c>
      <c r="J28" s="2">
        <f t="shared" si="3"/>
        <v>10.004999999999999</v>
      </c>
    </row>
    <row r="29" spans="1:10">
      <c r="A29" s="2">
        <v>20</v>
      </c>
      <c r="B29" s="1">
        <v>1.8</v>
      </c>
      <c r="C29" s="1">
        <v>1.5</v>
      </c>
      <c r="D29" s="2">
        <f t="shared" si="0"/>
        <v>1.65</v>
      </c>
      <c r="E29" s="2">
        <f t="shared" si="1"/>
        <v>11.0055</v>
      </c>
      <c r="F29" s="2">
        <v>61</v>
      </c>
      <c r="G29" s="1">
        <v>1.8</v>
      </c>
      <c r="H29" s="1">
        <v>1.8</v>
      </c>
      <c r="I29" s="2">
        <f t="shared" si="2"/>
        <v>1.8</v>
      </c>
      <c r="J29" s="2">
        <f t="shared" si="3"/>
        <v>12.006</v>
      </c>
    </row>
    <row r="30" spans="1:10">
      <c r="A30" s="2">
        <v>21</v>
      </c>
      <c r="B30" s="1">
        <v>1.6</v>
      </c>
      <c r="C30" s="1">
        <v>1.6</v>
      </c>
      <c r="D30" s="2">
        <f t="shared" si="0"/>
        <v>1.6</v>
      </c>
      <c r="E30" s="2">
        <f t="shared" si="1"/>
        <v>10.672000000000001</v>
      </c>
      <c r="F30" s="2">
        <v>62</v>
      </c>
      <c r="G30" s="1">
        <v>1.4</v>
      </c>
      <c r="H30" s="1">
        <v>1.2</v>
      </c>
      <c r="I30" s="2">
        <f t="shared" si="2"/>
        <v>1.2999999999999998</v>
      </c>
      <c r="J30" s="2">
        <f t="shared" si="3"/>
        <v>8.6709999999999994</v>
      </c>
    </row>
    <row r="31" spans="1:10">
      <c r="A31" s="2">
        <v>22</v>
      </c>
      <c r="B31" s="1">
        <v>1.4</v>
      </c>
      <c r="C31" s="1">
        <v>1.4</v>
      </c>
      <c r="D31" s="2">
        <f t="shared" si="0"/>
        <v>1.4</v>
      </c>
      <c r="E31" s="2">
        <f t="shared" si="1"/>
        <v>9.3379999999999992</v>
      </c>
      <c r="F31" s="2">
        <v>63</v>
      </c>
      <c r="G31" s="1">
        <v>1.5</v>
      </c>
      <c r="H31" s="1">
        <v>1.5</v>
      </c>
      <c r="I31" s="2">
        <f t="shared" si="2"/>
        <v>1.5</v>
      </c>
      <c r="J31" s="2">
        <f t="shared" si="3"/>
        <v>10.004999999999999</v>
      </c>
    </row>
    <row r="32" spans="1:10">
      <c r="A32" s="2">
        <v>23</v>
      </c>
      <c r="B32" s="1">
        <v>1.5</v>
      </c>
      <c r="C32" s="1">
        <v>1.3</v>
      </c>
      <c r="D32" s="2">
        <f t="shared" si="0"/>
        <v>1.4</v>
      </c>
      <c r="E32" s="2">
        <f t="shared" si="1"/>
        <v>9.3379999999999992</v>
      </c>
      <c r="F32" s="2">
        <v>64</v>
      </c>
      <c r="G32" s="1">
        <v>1.5</v>
      </c>
      <c r="H32" s="1">
        <v>1.3</v>
      </c>
      <c r="I32" s="2">
        <f t="shared" si="2"/>
        <v>1.4</v>
      </c>
      <c r="J32" s="2">
        <f t="shared" si="3"/>
        <v>9.3379999999999992</v>
      </c>
    </row>
    <row r="33" spans="1:10">
      <c r="A33" s="2">
        <v>24</v>
      </c>
      <c r="B33" s="1">
        <v>1.4</v>
      </c>
      <c r="C33" s="1">
        <v>1.3</v>
      </c>
      <c r="D33" s="2">
        <f t="shared" si="0"/>
        <v>1.35</v>
      </c>
      <c r="E33" s="2">
        <f t="shared" si="1"/>
        <v>9.0045000000000002</v>
      </c>
      <c r="F33" s="2">
        <v>65</v>
      </c>
      <c r="G33" s="1">
        <v>1.4</v>
      </c>
      <c r="H33" s="1">
        <v>1.2</v>
      </c>
      <c r="I33" s="2">
        <f t="shared" si="2"/>
        <v>1.2999999999999998</v>
      </c>
      <c r="J33" s="2">
        <f t="shared" si="3"/>
        <v>8.6709999999999994</v>
      </c>
    </row>
    <row r="34" spans="1:10">
      <c r="A34" s="2">
        <v>25</v>
      </c>
      <c r="B34" s="1">
        <v>1.9</v>
      </c>
      <c r="C34" s="1">
        <v>1.5</v>
      </c>
      <c r="D34" s="2">
        <f t="shared" si="0"/>
        <v>1.7</v>
      </c>
      <c r="E34" s="2">
        <f t="shared" si="1"/>
        <v>11.339</v>
      </c>
      <c r="F34" s="2">
        <v>66</v>
      </c>
      <c r="G34" s="1">
        <v>1.4</v>
      </c>
      <c r="H34" s="1">
        <v>1.1000000000000001</v>
      </c>
      <c r="I34" s="2">
        <f t="shared" si="2"/>
        <v>1.25</v>
      </c>
      <c r="J34" s="2">
        <f t="shared" si="3"/>
        <v>8.3375000000000004</v>
      </c>
    </row>
    <row r="35" spans="1:10">
      <c r="A35" s="2">
        <v>26</v>
      </c>
      <c r="B35" s="1">
        <v>1.6</v>
      </c>
      <c r="C35" s="1">
        <v>1.5</v>
      </c>
      <c r="D35" s="2">
        <f t="shared" si="0"/>
        <v>1.55</v>
      </c>
      <c r="E35" s="2">
        <f t="shared" si="1"/>
        <v>10.3385</v>
      </c>
      <c r="F35" s="2">
        <v>67</v>
      </c>
      <c r="G35" s="1">
        <v>1.6</v>
      </c>
      <c r="H35" s="1">
        <v>1.6</v>
      </c>
      <c r="I35" s="2">
        <f t="shared" si="2"/>
        <v>1.6</v>
      </c>
      <c r="J35" s="2">
        <f t="shared" si="3"/>
        <v>10.672000000000001</v>
      </c>
    </row>
    <row r="36" spans="1:10">
      <c r="A36" s="2">
        <v>27</v>
      </c>
      <c r="B36" s="1">
        <v>1.7</v>
      </c>
      <c r="C36" s="1">
        <v>1.7</v>
      </c>
      <c r="D36" s="2">
        <f t="shared" si="0"/>
        <v>1.7</v>
      </c>
      <c r="E36" s="2">
        <f t="shared" si="1"/>
        <v>11.339</v>
      </c>
      <c r="F36" s="2">
        <v>68</v>
      </c>
      <c r="G36" s="1">
        <v>1.3</v>
      </c>
      <c r="H36" s="1">
        <v>1.2</v>
      </c>
      <c r="I36" s="2">
        <f t="shared" si="2"/>
        <v>1.25</v>
      </c>
      <c r="J36" s="2">
        <f t="shared" si="3"/>
        <v>8.3375000000000004</v>
      </c>
    </row>
    <row r="37" spans="1:10">
      <c r="A37" s="2">
        <v>28</v>
      </c>
      <c r="B37" s="1">
        <v>1.8</v>
      </c>
      <c r="C37" s="1">
        <v>1.6</v>
      </c>
      <c r="D37" s="2">
        <f t="shared" si="0"/>
        <v>1.7000000000000002</v>
      </c>
      <c r="E37" s="2">
        <f t="shared" si="1"/>
        <v>11.339</v>
      </c>
      <c r="F37" s="2">
        <v>69</v>
      </c>
      <c r="G37" s="1">
        <v>1.4</v>
      </c>
      <c r="H37" s="1">
        <v>1.3</v>
      </c>
      <c r="I37" s="2">
        <f t="shared" si="2"/>
        <v>1.35</v>
      </c>
      <c r="J37" s="2">
        <f t="shared" si="3"/>
        <v>9.0045000000000002</v>
      </c>
    </row>
    <row r="38" spans="1:10">
      <c r="A38" s="2">
        <v>29</v>
      </c>
      <c r="B38" s="1">
        <v>1.6</v>
      </c>
      <c r="C38" s="1">
        <v>1.6</v>
      </c>
      <c r="D38" s="2">
        <f t="shared" si="0"/>
        <v>1.6</v>
      </c>
      <c r="E38" s="2">
        <f t="shared" si="1"/>
        <v>10.672000000000001</v>
      </c>
      <c r="F38" s="2">
        <v>70</v>
      </c>
      <c r="G38" s="1">
        <v>1.8</v>
      </c>
      <c r="H38" s="1">
        <v>1.6</v>
      </c>
      <c r="I38" s="2">
        <f t="shared" si="2"/>
        <v>1.7000000000000002</v>
      </c>
      <c r="J38" s="2">
        <f t="shared" si="3"/>
        <v>11.339</v>
      </c>
    </row>
    <row r="39" spans="1:10">
      <c r="A39" s="2">
        <v>30</v>
      </c>
      <c r="B39" s="1">
        <v>1.5</v>
      </c>
      <c r="C39" s="1">
        <v>1.5</v>
      </c>
      <c r="D39" s="2">
        <f t="shared" si="0"/>
        <v>1.5</v>
      </c>
      <c r="E39" s="2">
        <f t="shared" si="1"/>
        <v>10.004999999999999</v>
      </c>
      <c r="F39" s="2">
        <v>71</v>
      </c>
      <c r="G39" s="1">
        <v>1.3</v>
      </c>
      <c r="H39" s="1">
        <v>1.3</v>
      </c>
      <c r="I39" s="2">
        <f t="shared" si="2"/>
        <v>1.3</v>
      </c>
      <c r="J39" s="2">
        <f t="shared" si="3"/>
        <v>8.6709999999999994</v>
      </c>
    </row>
    <row r="40" spans="1:10">
      <c r="A40" s="2">
        <v>31</v>
      </c>
      <c r="B40" s="1">
        <v>1.8</v>
      </c>
      <c r="C40" s="1">
        <v>1.5</v>
      </c>
      <c r="D40" s="2">
        <f t="shared" si="0"/>
        <v>1.65</v>
      </c>
      <c r="E40" s="2">
        <f t="shared" si="1"/>
        <v>11.0055</v>
      </c>
      <c r="F40" s="2">
        <v>72</v>
      </c>
      <c r="G40" s="1">
        <v>1.6</v>
      </c>
      <c r="H40" s="1">
        <v>1.6</v>
      </c>
      <c r="I40" s="2">
        <f t="shared" si="2"/>
        <v>1.6</v>
      </c>
      <c r="J40" s="2">
        <f t="shared" si="3"/>
        <v>10.672000000000001</v>
      </c>
    </row>
    <row r="41" spans="1:10">
      <c r="A41" s="2">
        <v>32</v>
      </c>
      <c r="B41" s="1">
        <v>1.6</v>
      </c>
      <c r="C41" s="1">
        <v>1.5</v>
      </c>
      <c r="D41" s="2">
        <f t="shared" si="0"/>
        <v>1.55</v>
      </c>
      <c r="E41" s="2">
        <f t="shared" si="1"/>
        <v>10.3385</v>
      </c>
      <c r="F41" s="2">
        <v>73</v>
      </c>
      <c r="G41" s="1">
        <v>2</v>
      </c>
      <c r="H41" s="1">
        <v>1.9</v>
      </c>
      <c r="I41" s="2">
        <f t="shared" si="2"/>
        <v>1.95</v>
      </c>
      <c r="J41" s="2">
        <f t="shared" si="3"/>
        <v>13.006499999999999</v>
      </c>
    </row>
    <row r="42" spans="1:10">
      <c r="A42" s="2">
        <v>33</v>
      </c>
      <c r="B42" s="1">
        <v>1.5</v>
      </c>
      <c r="C42" s="1">
        <v>1.5</v>
      </c>
      <c r="D42" s="2">
        <f t="shared" si="0"/>
        <v>1.5</v>
      </c>
      <c r="E42" s="2">
        <f t="shared" si="1"/>
        <v>10.004999999999999</v>
      </c>
      <c r="F42" s="2">
        <v>74</v>
      </c>
      <c r="G42" s="1">
        <v>2</v>
      </c>
      <c r="H42" s="1">
        <v>2</v>
      </c>
      <c r="I42" s="2">
        <f t="shared" si="2"/>
        <v>2</v>
      </c>
      <c r="J42" s="2">
        <f t="shared" si="3"/>
        <v>13.34</v>
      </c>
    </row>
    <row r="43" spans="1:10">
      <c r="A43" s="2">
        <v>34</v>
      </c>
      <c r="B43" s="1">
        <v>1.6</v>
      </c>
      <c r="C43" s="1">
        <v>1.5</v>
      </c>
      <c r="D43" s="2">
        <f t="shared" si="0"/>
        <v>1.55</v>
      </c>
      <c r="E43" s="2">
        <f t="shared" si="1"/>
        <v>10.3385</v>
      </c>
      <c r="F43" s="2">
        <v>75</v>
      </c>
      <c r="G43" s="1">
        <v>1.3</v>
      </c>
      <c r="H43" s="1">
        <v>1.1000000000000001</v>
      </c>
      <c r="I43" s="2">
        <f t="shared" si="2"/>
        <v>1.2000000000000002</v>
      </c>
      <c r="J43" s="2">
        <f t="shared" si="3"/>
        <v>8.0040000000000013</v>
      </c>
    </row>
    <row r="44" spans="1:10">
      <c r="A44" s="2">
        <v>35</v>
      </c>
      <c r="B44" s="1">
        <v>1.9</v>
      </c>
      <c r="C44" s="1">
        <v>1.5</v>
      </c>
      <c r="D44" s="2">
        <f t="shared" si="0"/>
        <v>1.7</v>
      </c>
      <c r="E44" s="2">
        <f t="shared" si="1"/>
        <v>11.339</v>
      </c>
      <c r="F44" s="11">
        <v>76</v>
      </c>
      <c r="G44" s="12">
        <v>1.8</v>
      </c>
      <c r="H44" s="12">
        <v>1.7</v>
      </c>
      <c r="I44" s="2">
        <f t="shared" si="2"/>
        <v>1.75</v>
      </c>
      <c r="J44" s="2">
        <f t="shared" si="3"/>
        <v>11.672499999999999</v>
      </c>
    </row>
    <row r="45" spans="1:10">
      <c r="A45" s="2">
        <v>36</v>
      </c>
      <c r="B45" s="1">
        <v>1.7</v>
      </c>
      <c r="C45" s="1">
        <v>1.7</v>
      </c>
      <c r="D45" s="2">
        <f t="shared" si="0"/>
        <v>1.7</v>
      </c>
      <c r="E45" s="2">
        <f t="shared" si="1"/>
        <v>11.339</v>
      </c>
      <c r="F45" s="2">
        <v>77</v>
      </c>
      <c r="G45" s="1">
        <v>1.6</v>
      </c>
      <c r="H45" s="1">
        <v>1.4</v>
      </c>
      <c r="I45" s="2">
        <f t="shared" si="2"/>
        <v>1.5</v>
      </c>
      <c r="J45" s="2">
        <f t="shared" si="3"/>
        <v>10.004999999999999</v>
      </c>
    </row>
    <row r="46" spans="1:10">
      <c r="A46" s="2">
        <v>37</v>
      </c>
      <c r="B46" s="1">
        <v>1.5</v>
      </c>
      <c r="C46" s="1">
        <v>1.4</v>
      </c>
      <c r="D46" s="2">
        <f t="shared" si="0"/>
        <v>1.45</v>
      </c>
      <c r="E46" s="2">
        <f t="shared" si="1"/>
        <v>9.6715</v>
      </c>
      <c r="F46" s="2">
        <v>78</v>
      </c>
      <c r="G46" s="1">
        <v>1.9</v>
      </c>
      <c r="H46" s="1">
        <v>1.9</v>
      </c>
      <c r="I46" s="2">
        <f t="shared" si="2"/>
        <v>1.9</v>
      </c>
      <c r="J46" s="2">
        <f t="shared" si="3"/>
        <v>12.673</v>
      </c>
    </row>
    <row r="47" spans="1:10">
      <c r="A47" s="2">
        <v>38</v>
      </c>
      <c r="B47" s="1">
        <v>1.4</v>
      </c>
      <c r="C47" s="1">
        <v>1.3</v>
      </c>
      <c r="D47" s="2">
        <f t="shared" si="0"/>
        <v>1.35</v>
      </c>
      <c r="E47" s="2">
        <f t="shared" si="1"/>
        <v>9.0045000000000002</v>
      </c>
      <c r="F47" s="2">
        <v>79</v>
      </c>
      <c r="G47" s="1">
        <v>1.3</v>
      </c>
      <c r="H47" s="1">
        <v>1.2</v>
      </c>
      <c r="I47" s="2">
        <f t="shared" si="2"/>
        <v>1.25</v>
      </c>
      <c r="J47" s="2">
        <f t="shared" si="3"/>
        <v>8.3375000000000004</v>
      </c>
    </row>
    <row r="48" spans="1:10">
      <c r="A48" s="2">
        <v>39</v>
      </c>
      <c r="B48" s="1">
        <v>1</v>
      </c>
      <c r="C48" s="1">
        <v>1</v>
      </c>
      <c r="D48" s="2">
        <f t="shared" si="0"/>
        <v>1</v>
      </c>
      <c r="E48" s="2">
        <f t="shared" si="1"/>
        <v>6.67</v>
      </c>
      <c r="F48" s="2">
        <v>80</v>
      </c>
      <c r="G48" s="1">
        <v>1.2</v>
      </c>
      <c r="H48" s="1">
        <v>1.2</v>
      </c>
      <c r="I48" s="2">
        <f t="shared" si="2"/>
        <v>1.2</v>
      </c>
      <c r="J48" s="2">
        <f t="shared" si="3"/>
        <v>8.0039999999999996</v>
      </c>
    </row>
    <row r="49" spans="1:10">
      <c r="A49" s="2">
        <v>40</v>
      </c>
      <c r="B49" s="1">
        <v>1.6</v>
      </c>
      <c r="C49" s="1">
        <v>1.6</v>
      </c>
      <c r="D49" s="2">
        <f t="shared" si="0"/>
        <v>1.6</v>
      </c>
      <c r="E49" s="2">
        <f t="shared" si="1"/>
        <v>10.672000000000001</v>
      </c>
      <c r="F49" s="2">
        <v>81</v>
      </c>
      <c r="G49" s="1">
        <v>1.5</v>
      </c>
      <c r="H49" s="1">
        <v>1.3</v>
      </c>
      <c r="I49" s="2">
        <f t="shared" si="2"/>
        <v>1.4</v>
      </c>
      <c r="J49" s="2">
        <f t="shared" si="3"/>
        <v>9.3379999999999992</v>
      </c>
    </row>
    <row r="50" spans="1:10">
      <c r="A50" s="2">
        <v>41</v>
      </c>
      <c r="B50" s="1">
        <v>2</v>
      </c>
      <c r="C50" s="1">
        <v>2</v>
      </c>
      <c r="D50" s="2">
        <f t="shared" si="0"/>
        <v>2</v>
      </c>
      <c r="E50" s="2">
        <f t="shared" si="1"/>
        <v>13.34</v>
      </c>
      <c r="F50" s="2">
        <v>82</v>
      </c>
      <c r="G50" s="1">
        <v>1.4</v>
      </c>
      <c r="H50" s="1">
        <v>1.4</v>
      </c>
      <c r="I50" s="2">
        <f t="shared" si="2"/>
        <v>1.4</v>
      </c>
      <c r="J50" s="2">
        <f t="shared" si="3"/>
        <v>9.3379999999999992</v>
      </c>
    </row>
    <row r="51" spans="1:10">
      <c r="A51" s="1">
        <v>83</v>
      </c>
      <c r="B51" s="1">
        <v>1.5</v>
      </c>
      <c r="C51" s="1">
        <v>1.4</v>
      </c>
      <c r="D51" s="2">
        <f t="shared" si="0"/>
        <v>1.45</v>
      </c>
      <c r="E51" s="2">
        <f t="shared" si="1"/>
        <v>9.6715</v>
      </c>
      <c r="F51" s="1">
        <v>135</v>
      </c>
      <c r="G51" s="1">
        <v>1.5</v>
      </c>
      <c r="H51" s="1">
        <v>1.2</v>
      </c>
      <c r="I51" s="2">
        <f t="shared" si="2"/>
        <v>1.35</v>
      </c>
      <c r="J51" s="2">
        <f t="shared" si="3"/>
        <v>9.0045000000000002</v>
      </c>
    </row>
    <row r="52" spans="1:10">
      <c r="A52" s="1">
        <v>84</v>
      </c>
      <c r="B52" s="1">
        <v>1.5</v>
      </c>
      <c r="C52" s="1">
        <v>1.5</v>
      </c>
      <c r="D52" s="2">
        <f t="shared" si="0"/>
        <v>1.5</v>
      </c>
      <c r="E52" s="2">
        <f t="shared" si="1"/>
        <v>10.004999999999999</v>
      </c>
      <c r="F52" s="1">
        <v>136</v>
      </c>
      <c r="G52" s="1">
        <v>2</v>
      </c>
      <c r="H52" s="1">
        <v>2</v>
      </c>
      <c r="I52" s="2">
        <f t="shared" si="2"/>
        <v>2</v>
      </c>
      <c r="J52" s="2">
        <f t="shared" si="3"/>
        <v>13.34</v>
      </c>
    </row>
    <row r="53" spans="1:10">
      <c r="A53" s="1">
        <v>85</v>
      </c>
      <c r="B53" s="1">
        <v>1.6</v>
      </c>
      <c r="C53" s="1">
        <v>1.6</v>
      </c>
      <c r="D53" s="2">
        <f t="shared" si="0"/>
        <v>1.6</v>
      </c>
      <c r="E53" s="2">
        <f t="shared" si="1"/>
        <v>10.672000000000001</v>
      </c>
      <c r="F53" s="1">
        <v>137</v>
      </c>
      <c r="G53" s="1">
        <v>2</v>
      </c>
      <c r="H53" s="1">
        <v>2</v>
      </c>
      <c r="I53" s="2">
        <f t="shared" si="2"/>
        <v>2</v>
      </c>
      <c r="J53" s="2">
        <f t="shared" si="3"/>
        <v>13.34</v>
      </c>
    </row>
    <row r="54" spans="1:10">
      <c r="A54" s="1">
        <v>86</v>
      </c>
      <c r="B54" s="1">
        <v>1.8</v>
      </c>
      <c r="C54" s="1">
        <v>1.7</v>
      </c>
      <c r="D54" s="2">
        <f t="shared" si="0"/>
        <v>1.75</v>
      </c>
      <c r="E54" s="2">
        <f t="shared" si="1"/>
        <v>11.672499999999999</v>
      </c>
      <c r="F54" s="1">
        <v>138</v>
      </c>
      <c r="G54" s="1">
        <v>1.6</v>
      </c>
      <c r="H54" s="1">
        <v>1.6</v>
      </c>
      <c r="I54" s="2">
        <f t="shared" si="2"/>
        <v>1.6</v>
      </c>
      <c r="J54" s="2">
        <f t="shared" si="3"/>
        <v>10.672000000000001</v>
      </c>
    </row>
    <row r="55" spans="1:10">
      <c r="A55" s="1">
        <v>87</v>
      </c>
      <c r="B55" s="1">
        <v>2</v>
      </c>
      <c r="C55" s="1">
        <v>1.8</v>
      </c>
      <c r="D55" s="2">
        <f t="shared" si="0"/>
        <v>1.9</v>
      </c>
      <c r="E55" s="2">
        <f t="shared" si="1"/>
        <v>12.673</v>
      </c>
      <c r="F55" s="1">
        <v>139</v>
      </c>
      <c r="G55" s="1">
        <v>1.9</v>
      </c>
      <c r="H55" s="1">
        <v>1.7</v>
      </c>
      <c r="I55" s="2">
        <f t="shared" si="2"/>
        <v>1.7999999999999998</v>
      </c>
      <c r="J55" s="2">
        <f t="shared" si="3"/>
        <v>12.005999999999998</v>
      </c>
    </row>
    <row r="56" spans="1:10">
      <c r="A56" s="1">
        <v>88</v>
      </c>
      <c r="B56" s="1">
        <v>1.5</v>
      </c>
      <c r="C56" s="1">
        <v>1.4</v>
      </c>
      <c r="D56" s="2">
        <f t="shared" si="0"/>
        <v>1.45</v>
      </c>
      <c r="E56" s="2">
        <f t="shared" si="1"/>
        <v>9.6715</v>
      </c>
      <c r="F56" s="1">
        <v>140</v>
      </c>
      <c r="G56" s="1">
        <v>1.8</v>
      </c>
      <c r="H56" s="1">
        <v>1.4</v>
      </c>
      <c r="I56" s="2">
        <f t="shared" si="2"/>
        <v>1.6</v>
      </c>
      <c r="J56" s="2">
        <f t="shared" si="3"/>
        <v>10.672000000000001</v>
      </c>
    </row>
    <row r="57" spans="1:10">
      <c r="A57" s="1">
        <v>89</v>
      </c>
      <c r="B57" s="1">
        <v>1.5</v>
      </c>
      <c r="C57" s="1">
        <v>1.1000000000000001</v>
      </c>
      <c r="D57" s="2">
        <f t="shared" si="0"/>
        <v>1.3</v>
      </c>
      <c r="E57" s="2">
        <f t="shared" si="1"/>
        <v>8.6709999999999994</v>
      </c>
      <c r="F57" s="1">
        <v>141</v>
      </c>
      <c r="G57" s="1">
        <v>1.6</v>
      </c>
      <c r="H57" s="1">
        <v>1.4</v>
      </c>
      <c r="I57" s="2">
        <f t="shared" si="2"/>
        <v>1.5</v>
      </c>
      <c r="J57" s="2">
        <f t="shared" si="3"/>
        <v>10.004999999999999</v>
      </c>
    </row>
    <row r="58" spans="1:10">
      <c r="A58" s="1">
        <v>90</v>
      </c>
      <c r="B58" s="1">
        <v>2</v>
      </c>
      <c r="C58" s="1">
        <v>2</v>
      </c>
      <c r="D58" s="2">
        <f t="shared" si="0"/>
        <v>2</v>
      </c>
      <c r="E58" s="2">
        <f t="shared" si="1"/>
        <v>13.34</v>
      </c>
      <c r="F58" s="1">
        <v>142</v>
      </c>
      <c r="G58" s="1">
        <v>1.4</v>
      </c>
      <c r="H58" s="1">
        <v>1.3</v>
      </c>
      <c r="I58" s="2">
        <f t="shared" si="2"/>
        <v>1.35</v>
      </c>
      <c r="J58" s="2">
        <f t="shared" si="3"/>
        <v>9.0045000000000002</v>
      </c>
    </row>
    <row r="59" spans="1:10">
      <c r="A59" s="1">
        <v>91</v>
      </c>
      <c r="B59" s="1">
        <v>1.6</v>
      </c>
      <c r="C59" s="1">
        <v>1.5</v>
      </c>
      <c r="D59" s="2">
        <f t="shared" si="0"/>
        <v>1.55</v>
      </c>
      <c r="E59" s="2">
        <f t="shared" si="1"/>
        <v>10.3385</v>
      </c>
      <c r="F59" s="1">
        <v>143</v>
      </c>
      <c r="G59" s="1">
        <v>2.1</v>
      </c>
      <c r="H59" s="1">
        <v>2.1</v>
      </c>
      <c r="I59" s="2">
        <f t="shared" si="2"/>
        <v>2.1</v>
      </c>
      <c r="J59" s="2">
        <f t="shared" si="3"/>
        <v>14.007</v>
      </c>
    </row>
    <row r="60" spans="1:10">
      <c r="A60" s="1">
        <v>92</v>
      </c>
      <c r="B60" s="1">
        <v>1.6</v>
      </c>
      <c r="C60" s="1">
        <v>1.3</v>
      </c>
      <c r="D60" s="2">
        <f t="shared" si="0"/>
        <v>1.4500000000000002</v>
      </c>
      <c r="E60" s="2">
        <f t="shared" si="1"/>
        <v>9.6715000000000018</v>
      </c>
      <c r="F60" s="1">
        <v>144</v>
      </c>
      <c r="G60" s="1">
        <v>1.7</v>
      </c>
      <c r="H60" s="1">
        <v>1.7</v>
      </c>
      <c r="I60" s="2">
        <f t="shared" si="2"/>
        <v>1.7</v>
      </c>
      <c r="J60" s="2">
        <f t="shared" si="3"/>
        <v>11.339</v>
      </c>
    </row>
    <row r="61" spans="1:10">
      <c r="A61" s="1">
        <v>93</v>
      </c>
      <c r="B61" s="1">
        <v>1.6</v>
      </c>
      <c r="C61" s="1">
        <v>1.4</v>
      </c>
      <c r="D61" s="2">
        <f t="shared" si="0"/>
        <v>1.5</v>
      </c>
      <c r="E61" s="2">
        <f t="shared" si="1"/>
        <v>10.004999999999999</v>
      </c>
      <c r="F61" s="1">
        <v>145</v>
      </c>
      <c r="G61" s="1">
        <v>1.1000000000000001</v>
      </c>
      <c r="H61" s="1">
        <v>1.1000000000000001</v>
      </c>
      <c r="I61" s="2">
        <f t="shared" si="2"/>
        <v>1.1000000000000001</v>
      </c>
      <c r="J61" s="2">
        <f t="shared" si="3"/>
        <v>7.3370000000000006</v>
      </c>
    </row>
    <row r="62" spans="1:10">
      <c r="A62" s="1">
        <v>94</v>
      </c>
      <c r="B62" s="1">
        <v>1.4</v>
      </c>
      <c r="C62" s="1">
        <v>1.1000000000000001</v>
      </c>
      <c r="D62" s="2">
        <f t="shared" si="0"/>
        <v>1.25</v>
      </c>
      <c r="E62" s="2">
        <f t="shared" si="1"/>
        <v>8.3375000000000004</v>
      </c>
      <c r="F62" s="1">
        <v>146</v>
      </c>
      <c r="G62" s="1">
        <v>1.4</v>
      </c>
      <c r="H62" s="1">
        <v>1.4</v>
      </c>
      <c r="I62" s="2">
        <f t="shared" si="2"/>
        <v>1.4</v>
      </c>
      <c r="J62" s="2">
        <f t="shared" si="3"/>
        <v>9.3379999999999992</v>
      </c>
    </row>
    <row r="63" spans="1:10">
      <c r="A63" s="1">
        <v>95</v>
      </c>
      <c r="B63" s="1">
        <v>1.6</v>
      </c>
      <c r="C63" s="1">
        <v>1.4</v>
      </c>
      <c r="D63" s="2">
        <f t="shared" si="0"/>
        <v>1.5</v>
      </c>
      <c r="E63" s="2">
        <f t="shared" si="1"/>
        <v>10.004999999999999</v>
      </c>
      <c r="F63" s="1">
        <v>147</v>
      </c>
      <c r="G63" s="1">
        <v>1.2</v>
      </c>
      <c r="H63" s="1">
        <v>1.2</v>
      </c>
      <c r="I63" s="2">
        <f t="shared" si="2"/>
        <v>1.2</v>
      </c>
      <c r="J63" s="2">
        <f t="shared" si="3"/>
        <v>8.0039999999999996</v>
      </c>
    </row>
    <row r="64" spans="1:10">
      <c r="A64" s="1">
        <v>96</v>
      </c>
      <c r="B64" s="1">
        <v>1.5</v>
      </c>
      <c r="C64" s="1">
        <v>1.4</v>
      </c>
      <c r="D64" s="2">
        <f t="shared" si="0"/>
        <v>1.45</v>
      </c>
      <c r="E64" s="2">
        <f t="shared" si="1"/>
        <v>9.6715</v>
      </c>
      <c r="F64" s="1">
        <v>148</v>
      </c>
      <c r="G64" s="1">
        <v>1.5</v>
      </c>
      <c r="H64" s="1">
        <v>1.4</v>
      </c>
      <c r="I64" s="2">
        <f t="shared" si="2"/>
        <v>1.45</v>
      </c>
      <c r="J64" s="2">
        <f t="shared" si="3"/>
        <v>9.6715</v>
      </c>
    </row>
    <row r="65" spans="1:10">
      <c r="A65" s="1">
        <v>97</v>
      </c>
      <c r="B65" s="1">
        <v>1.4</v>
      </c>
      <c r="C65" s="1">
        <v>1.4</v>
      </c>
      <c r="D65" s="2">
        <f t="shared" si="0"/>
        <v>1.4</v>
      </c>
      <c r="E65" s="2">
        <f t="shared" si="1"/>
        <v>9.3379999999999992</v>
      </c>
      <c r="F65" s="1">
        <v>149</v>
      </c>
      <c r="G65" s="1">
        <v>1.5</v>
      </c>
      <c r="H65" s="1">
        <v>1.5</v>
      </c>
      <c r="I65" s="2">
        <f t="shared" si="2"/>
        <v>1.5</v>
      </c>
      <c r="J65" s="2">
        <f t="shared" si="3"/>
        <v>10.004999999999999</v>
      </c>
    </row>
    <row r="66" spans="1:10">
      <c r="A66" s="1">
        <v>98</v>
      </c>
      <c r="B66" s="1">
        <v>1.4</v>
      </c>
      <c r="C66" s="1">
        <v>1.4</v>
      </c>
      <c r="D66" s="2">
        <f t="shared" si="0"/>
        <v>1.4</v>
      </c>
      <c r="E66" s="2">
        <f t="shared" si="1"/>
        <v>9.3379999999999992</v>
      </c>
      <c r="F66" s="1">
        <v>150</v>
      </c>
      <c r="G66" s="1">
        <v>1.3</v>
      </c>
      <c r="H66" s="1">
        <v>1.2</v>
      </c>
      <c r="I66" s="2">
        <f t="shared" si="2"/>
        <v>1.25</v>
      </c>
      <c r="J66" s="2">
        <f t="shared" si="3"/>
        <v>8.3375000000000004</v>
      </c>
    </row>
    <row r="67" spans="1:10">
      <c r="A67" s="1">
        <v>99</v>
      </c>
      <c r="B67" s="1">
        <v>1.6</v>
      </c>
      <c r="C67" s="1">
        <v>1.5</v>
      </c>
      <c r="D67" s="2">
        <f t="shared" si="0"/>
        <v>1.55</v>
      </c>
      <c r="E67" s="2">
        <f t="shared" si="1"/>
        <v>10.3385</v>
      </c>
      <c r="F67" s="1">
        <v>151</v>
      </c>
      <c r="G67" s="1">
        <v>1.4</v>
      </c>
      <c r="H67" s="1">
        <v>1.3</v>
      </c>
      <c r="I67" s="2">
        <f t="shared" si="2"/>
        <v>1.35</v>
      </c>
      <c r="J67" s="2">
        <f t="shared" si="3"/>
        <v>9.0045000000000002</v>
      </c>
    </row>
    <row r="68" spans="1:10">
      <c r="A68" s="1">
        <v>100</v>
      </c>
      <c r="B68" s="1">
        <v>1.7</v>
      </c>
      <c r="C68" s="1">
        <v>1.7</v>
      </c>
      <c r="D68" s="2">
        <f t="shared" si="0"/>
        <v>1.7</v>
      </c>
      <c r="E68" s="2">
        <f t="shared" si="1"/>
        <v>11.339</v>
      </c>
      <c r="F68" s="1">
        <v>152</v>
      </c>
      <c r="G68" s="1">
        <v>1.4</v>
      </c>
      <c r="H68" s="1">
        <v>1.3</v>
      </c>
      <c r="I68" s="2">
        <f t="shared" si="2"/>
        <v>1.35</v>
      </c>
      <c r="J68" s="2">
        <f t="shared" si="3"/>
        <v>9.0045000000000002</v>
      </c>
    </row>
    <row r="69" spans="1:10">
      <c r="A69" s="1">
        <v>101</v>
      </c>
      <c r="B69" s="1">
        <v>1.4</v>
      </c>
      <c r="C69" s="1">
        <v>1.4</v>
      </c>
      <c r="D69" s="2">
        <f t="shared" si="0"/>
        <v>1.4</v>
      </c>
      <c r="E69" s="2">
        <f t="shared" si="1"/>
        <v>9.3379999999999992</v>
      </c>
      <c r="F69" s="1">
        <v>153</v>
      </c>
      <c r="G69" s="1">
        <v>1.5</v>
      </c>
      <c r="H69" s="1">
        <v>1.4</v>
      </c>
      <c r="I69" s="2">
        <f t="shared" si="2"/>
        <v>1.45</v>
      </c>
      <c r="J69" s="2">
        <f t="shared" si="3"/>
        <v>9.6715</v>
      </c>
    </row>
    <row r="70" spans="1:10">
      <c r="A70" s="1">
        <v>102</v>
      </c>
      <c r="B70" s="1">
        <v>1.7</v>
      </c>
      <c r="C70" s="1">
        <v>1.6</v>
      </c>
      <c r="D70" s="2">
        <f t="shared" si="0"/>
        <v>1.65</v>
      </c>
      <c r="E70" s="2">
        <f t="shared" si="1"/>
        <v>11.0055</v>
      </c>
      <c r="F70" s="1">
        <v>154</v>
      </c>
      <c r="G70" s="1">
        <v>1.5</v>
      </c>
      <c r="H70" s="1">
        <v>1.5</v>
      </c>
      <c r="I70" s="2">
        <f t="shared" si="2"/>
        <v>1.5</v>
      </c>
      <c r="J70" s="2">
        <f t="shared" si="3"/>
        <v>10.004999999999999</v>
      </c>
    </row>
    <row r="71" spans="1:10">
      <c r="A71" s="1">
        <v>103</v>
      </c>
      <c r="B71" s="1">
        <v>3</v>
      </c>
      <c r="C71" s="1">
        <v>2</v>
      </c>
      <c r="D71" s="2">
        <f t="shared" si="0"/>
        <v>2.5</v>
      </c>
      <c r="E71" s="2">
        <f t="shared" si="1"/>
        <v>16.675000000000001</v>
      </c>
      <c r="F71" s="1">
        <v>155</v>
      </c>
      <c r="G71" s="1">
        <v>1.7</v>
      </c>
      <c r="H71" s="1">
        <v>1.5</v>
      </c>
      <c r="I71" s="2">
        <f t="shared" si="2"/>
        <v>1.6</v>
      </c>
      <c r="J71" s="2">
        <f t="shared" si="3"/>
        <v>10.672000000000001</v>
      </c>
    </row>
    <row r="72" spans="1:10">
      <c r="A72" s="1">
        <v>104</v>
      </c>
      <c r="B72" s="1">
        <v>2</v>
      </c>
      <c r="C72" s="1">
        <v>2</v>
      </c>
      <c r="D72" s="2">
        <f t="shared" si="0"/>
        <v>2</v>
      </c>
      <c r="E72" s="2">
        <f t="shared" si="1"/>
        <v>13.34</v>
      </c>
      <c r="F72" s="1">
        <v>156</v>
      </c>
      <c r="G72" s="1">
        <v>2</v>
      </c>
      <c r="H72" s="1">
        <v>2</v>
      </c>
      <c r="I72" s="2">
        <f t="shared" si="2"/>
        <v>2</v>
      </c>
      <c r="J72" s="2">
        <f t="shared" si="3"/>
        <v>13.34</v>
      </c>
    </row>
    <row r="73" spans="1:10">
      <c r="A73" s="1">
        <v>105</v>
      </c>
      <c r="B73" s="1">
        <v>1.7</v>
      </c>
      <c r="C73" s="1">
        <v>1.6</v>
      </c>
      <c r="D73" s="2">
        <f t="shared" si="0"/>
        <v>1.65</v>
      </c>
      <c r="E73" s="2">
        <f t="shared" si="1"/>
        <v>11.0055</v>
      </c>
      <c r="F73" s="1">
        <v>157</v>
      </c>
      <c r="G73" s="1">
        <v>2</v>
      </c>
      <c r="H73" s="1">
        <v>2</v>
      </c>
      <c r="I73" s="2">
        <f t="shared" si="2"/>
        <v>2</v>
      </c>
      <c r="J73" s="2">
        <f t="shared" si="3"/>
        <v>13.34</v>
      </c>
    </row>
    <row r="74" spans="1:10">
      <c r="A74" s="1">
        <v>106</v>
      </c>
      <c r="B74" s="1">
        <v>1.3</v>
      </c>
      <c r="C74" s="1">
        <v>1.3</v>
      </c>
      <c r="D74" s="2">
        <f t="shared" si="0"/>
        <v>1.3</v>
      </c>
      <c r="E74" s="2">
        <f t="shared" si="1"/>
        <v>8.6709999999999994</v>
      </c>
      <c r="F74" s="1">
        <v>158</v>
      </c>
      <c r="G74" s="1">
        <v>1.6</v>
      </c>
      <c r="H74" s="1">
        <v>1.6</v>
      </c>
      <c r="I74" s="2">
        <f t="shared" si="2"/>
        <v>1.6</v>
      </c>
      <c r="J74" s="2">
        <f t="shared" si="3"/>
        <v>10.672000000000001</v>
      </c>
    </row>
    <row r="75" spans="1:10">
      <c r="A75" s="1">
        <v>107</v>
      </c>
      <c r="B75" s="1">
        <v>2</v>
      </c>
      <c r="C75" s="1">
        <v>1.7</v>
      </c>
      <c r="D75" s="2">
        <f t="shared" ref="D75:D109" si="4">(B75+C75)/2</f>
        <v>1.85</v>
      </c>
      <c r="E75" s="2">
        <f t="shared" ref="E75:E109" si="5">D75*6.67</f>
        <v>12.339500000000001</v>
      </c>
      <c r="F75" s="1">
        <v>159</v>
      </c>
      <c r="G75" s="1">
        <v>1.8</v>
      </c>
      <c r="H75" s="1">
        <v>1.8</v>
      </c>
      <c r="I75" s="2">
        <f t="shared" ref="I75:I109" si="6">(G75+H75)/2</f>
        <v>1.8</v>
      </c>
      <c r="J75" s="2">
        <f t="shared" ref="J75:J109" si="7">I75*6.67</f>
        <v>12.006</v>
      </c>
    </row>
    <row r="76" spans="1:10">
      <c r="A76" s="1">
        <v>108</v>
      </c>
      <c r="B76" s="1">
        <v>1.9</v>
      </c>
      <c r="C76" s="1">
        <v>1.4</v>
      </c>
      <c r="D76" s="2">
        <f t="shared" si="4"/>
        <v>1.65</v>
      </c>
      <c r="E76" s="2">
        <f t="shared" si="5"/>
        <v>11.0055</v>
      </c>
      <c r="F76" s="1">
        <v>160</v>
      </c>
      <c r="G76" s="1">
        <v>2</v>
      </c>
      <c r="H76" s="1">
        <v>1.9</v>
      </c>
      <c r="I76" s="2">
        <f t="shared" si="6"/>
        <v>1.95</v>
      </c>
      <c r="J76" s="2">
        <f t="shared" si="7"/>
        <v>13.006499999999999</v>
      </c>
    </row>
    <row r="77" spans="1:10">
      <c r="A77" s="1">
        <v>109</v>
      </c>
      <c r="B77" s="1">
        <v>1.5</v>
      </c>
      <c r="C77" s="1">
        <v>1.4</v>
      </c>
      <c r="D77" s="2">
        <f t="shared" si="4"/>
        <v>1.45</v>
      </c>
      <c r="E77" s="2">
        <f t="shared" si="5"/>
        <v>9.6715</v>
      </c>
      <c r="F77" s="1">
        <v>161</v>
      </c>
      <c r="G77" s="1">
        <v>1.6</v>
      </c>
      <c r="H77" s="1">
        <v>1.6</v>
      </c>
      <c r="I77" s="2">
        <f t="shared" si="6"/>
        <v>1.6</v>
      </c>
      <c r="J77" s="2">
        <f t="shared" si="7"/>
        <v>10.672000000000001</v>
      </c>
    </row>
    <row r="78" spans="1:10">
      <c r="A78" s="1">
        <v>110</v>
      </c>
      <c r="B78" s="1">
        <v>1.6</v>
      </c>
      <c r="C78" s="1">
        <v>1.4</v>
      </c>
      <c r="D78" s="2">
        <f t="shared" si="4"/>
        <v>1.5</v>
      </c>
      <c r="E78" s="2">
        <f t="shared" si="5"/>
        <v>10.004999999999999</v>
      </c>
      <c r="F78" s="1">
        <v>162</v>
      </c>
      <c r="G78" s="1">
        <v>1.9</v>
      </c>
      <c r="H78" s="1">
        <v>1.8</v>
      </c>
      <c r="I78" s="2">
        <f t="shared" si="6"/>
        <v>1.85</v>
      </c>
      <c r="J78" s="2">
        <f t="shared" si="7"/>
        <v>12.339500000000001</v>
      </c>
    </row>
    <row r="79" spans="1:10">
      <c r="A79" s="1">
        <v>111</v>
      </c>
      <c r="B79" s="1">
        <v>1.4</v>
      </c>
      <c r="C79" s="1">
        <v>1.4</v>
      </c>
      <c r="D79" s="2">
        <f t="shared" si="4"/>
        <v>1.4</v>
      </c>
      <c r="E79" s="2">
        <f t="shared" si="5"/>
        <v>9.3379999999999992</v>
      </c>
      <c r="F79" s="1">
        <v>163</v>
      </c>
      <c r="G79" s="1">
        <v>1.7</v>
      </c>
      <c r="H79" s="1">
        <v>1.6</v>
      </c>
      <c r="I79" s="2">
        <f t="shared" si="6"/>
        <v>1.65</v>
      </c>
      <c r="J79" s="2">
        <f t="shared" si="7"/>
        <v>11.0055</v>
      </c>
    </row>
    <row r="80" spans="1:10">
      <c r="A80" s="1">
        <v>112</v>
      </c>
      <c r="B80" s="1">
        <v>1.4</v>
      </c>
      <c r="C80" s="1">
        <v>1.3</v>
      </c>
      <c r="D80" s="2">
        <f t="shared" si="4"/>
        <v>1.35</v>
      </c>
      <c r="E80" s="2">
        <f t="shared" si="5"/>
        <v>9.0045000000000002</v>
      </c>
      <c r="F80" s="1">
        <v>164</v>
      </c>
      <c r="G80" s="1">
        <v>1.4</v>
      </c>
      <c r="H80" s="1">
        <v>1.3</v>
      </c>
      <c r="I80" s="2">
        <f t="shared" si="6"/>
        <v>1.35</v>
      </c>
      <c r="J80" s="2">
        <f t="shared" si="7"/>
        <v>9.0045000000000002</v>
      </c>
    </row>
    <row r="81" spans="1:10">
      <c r="A81" s="1">
        <v>113</v>
      </c>
      <c r="B81" s="1">
        <v>2</v>
      </c>
      <c r="C81" s="1">
        <v>1.9</v>
      </c>
      <c r="D81" s="2">
        <f t="shared" si="4"/>
        <v>1.95</v>
      </c>
      <c r="E81" s="2">
        <f t="shared" si="5"/>
        <v>13.006499999999999</v>
      </c>
      <c r="F81" s="1">
        <v>165</v>
      </c>
      <c r="G81" s="1">
        <v>1.2</v>
      </c>
      <c r="H81" s="1">
        <v>1.1000000000000001</v>
      </c>
      <c r="I81" s="2">
        <f t="shared" si="6"/>
        <v>1.1499999999999999</v>
      </c>
      <c r="J81" s="2">
        <f t="shared" si="7"/>
        <v>7.6704999999999997</v>
      </c>
    </row>
    <row r="82" spans="1:10">
      <c r="A82" s="1">
        <v>114</v>
      </c>
      <c r="B82" s="1">
        <v>1.5</v>
      </c>
      <c r="C82" s="1">
        <v>1.2</v>
      </c>
      <c r="D82" s="2">
        <f t="shared" si="4"/>
        <v>1.35</v>
      </c>
      <c r="E82" s="2">
        <f t="shared" si="5"/>
        <v>9.0045000000000002</v>
      </c>
      <c r="F82" s="1">
        <v>166</v>
      </c>
      <c r="G82" s="1">
        <v>1.8</v>
      </c>
      <c r="H82" s="1">
        <v>1.8</v>
      </c>
      <c r="I82" s="2">
        <f t="shared" si="6"/>
        <v>1.8</v>
      </c>
      <c r="J82" s="2">
        <f t="shared" si="7"/>
        <v>12.006</v>
      </c>
    </row>
    <row r="83" spans="1:10">
      <c r="A83" s="1">
        <v>115</v>
      </c>
      <c r="B83" s="1">
        <v>1.3</v>
      </c>
      <c r="C83" s="1">
        <v>1.3</v>
      </c>
      <c r="D83" s="2">
        <f t="shared" si="4"/>
        <v>1.3</v>
      </c>
      <c r="E83" s="2">
        <f t="shared" si="5"/>
        <v>8.6709999999999994</v>
      </c>
      <c r="F83" s="1">
        <v>167</v>
      </c>
      <c r="G83" s="1">
        <v>1.5</v>
      </c>
      <c r="H83" s="1">
        <v>1.3</v>
      </c>
      <c r="I83" s="2">
        <f t="shared" si="6"/>
        <v>1.4</v>
      </c>
      <c r="J83" s="2">
        <f t="shared" si="7"/>
        <v>9.3379999999999992</v>
      </c>
    </row>
    <row r="84" spans="1:10">
      <c r="A84" s="1">
        <v>116</v>
      </c>
      <c r="B84" s="1">
        <v>1.7</v>
      </c>
      <c r="C84" s="1">
        <v>1.7</v>
      </c>
      <c r="D84" s="2">
        <f t="shared" si="4"/>
        <v>1.7</v>
      </c>
      <c r="E84" s="2">
        <f t="shared" si="5"/>
        <v>11.339</v>
      </c>
      <c r="F84" s="1">
        <v>168</v>
      </c>
      <c r="G84" s="1">
        <v>1.5</v>
      </c>
      <c r="H84" s="1">
        <v>1.5</v>
      </c>
      <c r="I84" s="2">
        <f t="shared" si="6"/>
        <v>1.5</v>
      </c>
      <c r="J84" s="2">
        <f t="shared" si="7"/>
        <v>10.004999999999999</v>
      </c>
    </row>
    <row r="85" spans="1:10">
      <c r="A85" s="1">
        <v>117</v>
      </c>
      <c r="B85" s="1">
        <v>1.3</v>
      </c>
      <c r="C85" s="1">
        <v>1.2</v>
      </c>
      <c r="D85" s="2">
        <f t="shared" si="4"/>
        <v>1.25</v>
      </c>
      <c r="E85" s="2">
        <f t="shared" si="5"/>
        <v>8.3375000000000004</v>
      </c>
      <c r="F85" s="1">
        <v>169</v>
      </c>
      <c r="G85" s="1">
        <v>1.5</v>
      </c>
      <c r="H85" s="1">
        <v>1.4</v>
      </c>
      <c r="I85" s="2">
        <f t="shared" si="6"/>
        <v>1.45</v>
      </c>
      <c r="J85" s="2">
        <f t="shared" si="7"/>
        <v>9.6715</v>
      </c>
    </row>
    <row r="86" spans="1:10">
      <c r="A86" s="1">
        <v>118</v>
      </c>
      <c r="B86" s="1">
        <v>1.1000000000000001</v>
      </c>
      <c r="C86" s="1">
        <v>1.1000000000000001</v>
      </c>
      <c r="D86" s="2">
        <f t="shared" si="4"/>
        <v>1.1000000000000001</v>
      </c>
      <c r="E86" s="2">
        <f t="shared" si="5"/>
        <v>7.3370000000000006</v>
      </c>
      <c r="F86" s="1">
        <v>170</v>
      </c>
      <c r="G86" s="1">
        <v>1.2</v>
      </c>
      <c r="H86" s="1">
        <v>1.1000000000000001</v>
      </c>
      <c r="I86" s="2">
        <f t="shared" si="6"/>
        <v>1.1499999999999999</v>
      </c>
      <c r="J86" s="2">
        <f t="shared" si="7"/>
        <v>7.6704999999999997</v>
      </c>
    </row>
    <row r="87" spans="1:10">
      <c r="A87" s="1">
        <v>119</v>
      </c>
      <c r="B87" s="1">
        <v>1.3</v>
      </c>
      <c r="C87" s="1">
        <v>1.2</v>
      </c>
      <c r="D87" s="2">
        <f t="shared" si="4"/>
        <v>1.25</v>
      </c>
      <c r="E87" s="2">
        <f t="shared" si="5"/>
        <v>8.3375000000000004</v>
      </c>
      <c r="F87" s="1">
        <v>171</v>
      </c>
      <c r="G87" s="1">
        <v>1.4</v>
      </c>
      <c r="H87" s="1">
        <v>1.3</v>
      </c>
      <c r="I87" s="2">
        <f t="shared" si="6"/>
        <v>1.35</v>
      </c>
      <c r="J87" s="2">
        <f t="shared" si="7"/>
        <v>9.0045000000000002</v>
      </c>
    </row>
    <row r="88" spans="1:10">
      <c r="A88" s="1">
        <v>120</v>
      </c>
      <c r="B88" s="1">
        <v>1.2</v>
      </c>
      <c r="C88" s="1">
        <v>1.1000000000000001</v>
      </c>
      <c r="D88" s="2">
        <f t="shared" si="4"/>
        <v>1.1499999999999999</v>
      </c>
      <c r="E88" s="2">
        <f t="shared" si="5"/>
        <v>7.6704999999999997</v>
      </c>
      <c r="F88" s="1">
        <v>172</v>
      </c>
      <c r="G88" s="1">
        <v>1.3</v>
      </c>
      <c r="H88" s="1">
        <v>1.1000000000000001</v>
      </c>
      <c r="I88" s="2">
        <f t="shared" si="6"/>
        <v>1.2000000000000002</v>
      </c>
      <c r="J88" s="2">
        <f t="shared" si="7"/>
        <v>8.0040000000000013</v>
      </c>
    </row>
    <row r="89" spans="1:10">
      <c r="A89" s="1">
        <v>121</v>
      </c>
      <c r="B89" s="1">
        <v>1.5</v>
      </c>
      <c r="C89" s="1">
        <v>1.3</v>
      </c>
      <c r="D89" s="2">
        <f t="shared" si="4"/>
        <v>1.4</v>
      </c>
      <c r="E89" s="2">
        <f t="shared" si="5"/>
        <v>9.3379999999999992</v>
      </c>
      <c r="F89" s="1">
        <v>173</v>
      </c>
      <c r="G89" s="1">
        <v>1.4</v>
      </c>
      <c r="H89" s="1">
        <v>1.2</v>
      </c>
      <c r="I89" s="2">
        <f t="shared" si="6"/>
        <v>1.2999999999999998</v>
      </c>
      <c r="J89" s="2">
        <f t="shared" si="7"/>
        <v>8.6709999999999994</v>
      </c>
    </row>
    <row r="90" spans="1:10">
      <c r="A90" s="1">
        <v>122</v>
      </c>
      <c r="B90" s="1">
        <v>1.8</v>
      </c>
      <c r="C90" s="1">
        <v>1.3</v>
      </c>
      <c r="D90" s="2">
        <f t="shared" si="4"/>
        <v>1.55</v>
      </c>
      <c r="E90" s="2">
        <f t="shared" si="5"/>
        <v>10.3385</v>
      </c>
      <c r="F90" s="1">
        <v>174</v>
      </c>
      <c r="G90" s="1">
        <v>1.5</v>
      </c>
      <c r="H90" s="1">
        <v>1.5</v>
      </c>
      <c r="I90" s="2">
        <f t="shared" si="6"/>
        <v>1.5</v>
      </c>
      <c r="J90" s="2">
        <f t="shared" si="7"/>
        <v>10.004999999999999</v>
      </c>
    </row>
    <row r="91" spans="1:10">
      <c r="A91" s="1">
        <v>123</v>
      </c>
      <c r="B91" s="1">
        <v>2.2000000000000002</v>
      </c>
      <c r="C91" s="1">
        <v>2.2000000000000002</v>
      </c>
      <c r="D91" s="2">
        <f t="shared" si="4"/>
        <v>2.2000000000000002</v>
      </c>
      <c r="E91" s="2">
        <f t="shared" si="5"/>
        <v>14.674000000000001</v>
      </c>
      <c r="F91" s="1">
        <v>175</v>
      </c>
      <c r="G91" s="1">
        <v>1.9</v>
      </c>
      <c r="H91" s="1">
        <v>1.6</v>
      </c>
      <c r="I91" s="2">
        <f t="shared" si="6"/>
        <v>1.75</v>
      </c>
      <c r="J91" s="2">
        <f t="shared" si="7"/>
        <v>11.672499999999999</v>
      </c>
    </row>
    <row r="92" spans="1:10">
      <c r="A92" s="1">
        <v>124</v>
      </c>
      <c r="B92" s="1">
        <v>1.1000000000000001</v>
      </c>
      <c r="C92" s="1">
        <v>1.1000000000000001</v>
      </c>
      <c r="D92" s="2">
        <f t="shared" si="4"/>
        <v>1.1000000000000001</v>
      </c>
      <c r="E92" s="2">
        <f t="shared" si="5"/>
        <v>7.3370000000000006</v>
      </c>
      <c r="F92" s="1">
        <v>176</v>
      </c>
      <c r="G92" s="1">
        <v>1.6</v>
      </c>
      <c r="H92" s="1">
        <v>1.6</v>
      </c>
      <c r="I92" s="2">
        <f t="shared" si="6"/>
        <v>1.6</v>
      </c>
      <c r="J92" s="2">
        <f t="shared" si="7"/>
        <v>10.672000000000001</v>
      </c>
    </row>
    <row r="93" spans="1:10">
      <c r="A93" s="1">
        <v>125</v>
      </c>
      <c r="B93" s="1">
        <v>1.3</v>
      </c>
      <c r="C93" s="1">
        <v>1.3</v>
      </c>
      <c r="D93" s="2">
        <f t="shared" si="4"/>
        <v>1.3</v>
      </c>
      <c r="E93" s="2">
        <f t="shared" si="5"/>
        <v>8.6709999999999994</v>
      </c>
      <c r="F93" s="1">
        <v>177</v>
      </c>
      <c r="G93" s="1">
        <v>1.5</v>
      </c>
      <c r="H93" s="1">
        <v>1.4</v>
      </c>
      <c r="I93" s="2">
        <f t="shared" si="6"/>
        <v>1.45</v>
      </c>
      <c r="J93" s="2">
        <f t="shared" si="7"/>
        <v>9.6715</v>
      </c>
    </row>
    <row r="94" spans="1:10">
      <c r="A94" s="1">
        <v>126</v>
      </c>
      <c r="B94" s="1">
        <v>1.7</v>
      </c>
      <c r="C94" s="1">
        <v>1.7</v>
      </c>
      <c r="D94" s="2">
        <f t="shared" si="4"/>
        <v>1.7</v>
      </c>
      <c r="E94" s="2">
        <f t="shared" si="5"/>
        <v>11.339</v>
      </c>
      <c r="F94" s="1">
        <v>178</v>
      </c>
      <c r="G94" s="1">
        <v>2</v>
      </c>
      <c r="H94" s="1">
        <v>1.6</v>
      </c>
      <c r="I94" s="2">
        <f t="shared" si="6"/>
        <v>1.8</v>
      </c>
      <c r="J94" s="2">
        <f t="shared" si="7"/>
        <v>12.006</v>
      </c>
    </row>
    <row r="95" spans="1:10">
      <c r="A95" s="1">
        <v>127</v>
      </c>
      <c r="B95" s="1">
        <v>2</v>
      </c>
      <c r="C95" s="1">
        <v>2</v>
      </c>
      <c r="D95" s="2">
        <f t="shared" si="4"/>
        <v>2</v>
      </c>
      <c r="E95" s="2">
        <f t="shared" si="5"/>
        <v>13.34</v>
      </c>
      <c r="F95" s="1">
        <v>179</v>
      </c>
      <c r="G95" s="1">
        <v>2.2000000000000002</v>
      </c>
      <c r="H95" s="1">
        <v>2.2000000000000002</v>
      </c>
      <c r="I95" s="2">
        <f t="shared" si="6"/>
        <v>2.2000000000000002</v>
      </c>
      <c r="J95" s="2">
        <f t="shared" si="7"/>
        <v>14.674000000000001</v>
      </c>
    </row>
    <row r="96" spans="1:10">
      <c r="A96" s="1">
        <v>128</v>
      </c>
      <c r="B96" s="1">
        <v>1.6</v>
      </c>
      <c r="C96" s="1">
        <v>1.6</v>
      </c>
      <c r="D96" s="2">
        <f t="shared" si="4"/>
        <v>1.6</v>
      </c>
      <c r="E96" s="2">
        <f t="shared" si="5"/>
        <v>10.672000000000001</v>
      </c>
      <c r="F96" s="1">
        <v>180</v>
      </c>
      <c r="G96" s="1">
        <v>1.4</v>
      </c>
      <c r="H96" s="1">
        <v>1.4</v>
      </c>
      <c r="I96" s="2">
        <f t="shared" si="6"/>
        <v>1.4</v>
      </c>
      <c r="J96" s="2">
        <f t="shared" si="7"/>
        <v>9.3379999999999992</v>
      </c>
    </row>
    <row r="97" spans="1:10">
      <c r="A97" s="1">
        <v>129</v>
      </c>
      <c r="B97" s="1">
        <v>1.7</v>
      </c>
      <c r="C97" s="1">
        <v>1.6</v>
      </c>
      <c r="D97" s="2">
        <f t="shared" si="4"/>
        <v>1.65</v>
      </c>
      <c r="E97" s="2">
        <f t="shared" si="5"/>
        <v>11.0055</v>
      </c>
      <c r="F97" s="1">
        <v>181</v>
      </c>
      <c r="G97" s="1">
        <v>1.6</v>
      </c>
      <c r="H97" s="1">
        <v>1.5</v>
      </c>
      <c r="I97" s="2">
        <f t="shared" si="6"/>
        <v>1.55</v>
      </c>
      <c r="J97" s="2">
        <f t="shared" si="7"/>
        <v>10.3385</v>
      </c>
    </row>
    <row r="98" spans="1:10">
      <c r="A98" s="1">
        <v>130</v>
      </c>
      <c r="B98" s="1">
        <v>2</v>
      </c>
      <c r="C98" s="1">
        <v>1.9</v>
      </c>
      <c r="D98" s="2">
        <f t="shared" si="4"/>
        <v>1.95</v>
      </c>
      <c r="E98" s="2">
        <f t="shared" si="5"/>
        <v>13.006499999999999</v>
      </c>
      <c r="F98" s="1">
        <v>182</v>
      </c>
      <c r="G98" s="1">
        <v>1.4</v>
      </c>
      <c r="H98" s="1">
        <v>1.3</v>
      </c>
      <c r="I98" s="2">
        <f t="shared" si="6"/>
        <v>1.35</v>
      </c>
      <c r="J98" s="2">
        <f t="shared" si="7"/>
        <v>9.0045000000000002</v>
      </c>
    </row>
    <row r="99" spans="1:10">
      <c r="A99" s="1">
        <v>131</v>
      </c>
      <c r="B99" s="1">
        <v>0.7</v>
      </c>
      <c r="C99" s="1">
        <v>0.7</v>
      </c>
      <c r="D99" s="2">
        <f t="shared" si="4"/>
        <v>0.7</v>
      </c>
      <c r="E99" s="2">
        <f t="shared" si="5"/>
        <v>4.6689999999999996</v>
      </c>
      <c r="F99" s="1">
        <v>183</v>
      </c>
      <c r="G99" s="1">
        <v>1.4</v>
      </c>
      <c r="H99" s="1">
        <v>1.3</v>
      </c>
      <c r="I99" s="2">
        <f t="shared" si="6"/>
        <v>1.35</v>
      </c>
      <c r="J99" s="2">
        <f t="shared" si="7"/>
        <v>9.0045000000000002</v>
      </c>
    </row>
    <row r="100" spans="1:10">
      <c r="A100" s="1">
        <v>132</v>
      </c>
      <c r="B100" s="1">
        <v>2</v>
      </c>
      <c r="C100" s="1">
        <v>1.3</v>
      </c>
      <c r="D100" s="2">
        <f t="shared" si="4"/>
        <v>1.65</v>
      </c>
      <c r="E100" s="2">
        <f t="shared" si="5"/>
        <v>11.0055</v>
      </c>
      <c r="F100" s="1">
        <v>184</v>
      </c>
      <c r="G100" s="1">
        <v>1.6</v>
      </c>
      <c r="H100" s="1">
        <v>1.6</v>
      </c>
      <c r="I100" s="2">
        <f t="shared" si="6"/>
        <v>1.6</v>
      </c>
      <c r="J100" s="2">
        <f t="shared" si="7"/>
        <v>10.672000000000001</v>
      </c>
    </row>
    <row r="101" spans="1:10">
      <c r="A101" s="1">
        <v>133</v>
      </c>
      <c r="B101" s="1">
        <v>1.7</v>
      </c>
      <c r="C101" s="1">
        <v>1.7</v>
      </c>
      <c r="D101" s="2">
        <f t="shared" si="4"/>
        <v>1.7</v>
      </c>
      <c r="E101" s="2">
        <f t="shared" si="5"/>
        <v>11.339</v>
      </c>
      <c r="F101" s="1">
        <v>185</v>
      </c>
      <c r="G101" s="1">
        <v>2</v>
      </c>
      <c r="H101" s="1">
        <v>2</v>
      </c>
      <c r="I101" s="2">
        <v>1.3</v>
      </c>
      <c r="J101" s="2">
        <f t="shared" si="7"/>
        <v>8.6709999999999994</v>
      </c>
    </row>
    <row r="102" spans="1:10">
      <c r="A102" s="1">
        <v>134</v>
      </c>
      <c r="B102" s="1">
        <v>1.6</v>
      </c>
      <c r="C102" s="1">
        <v>1.6</v>
      </c>
      <c r="D102" s="2">
        <f t="shared" si="4"/>
        <v>1.6</v>
      </c>
      <c r="E102" s="2">
        <f t="shared" si="5"/>
        <v>10.672000000000001</v>
      </c>
      <c r="F102" s="1">
        <v>186</v>
      </c>
      <c r="G102" s="1">
        <v>1.4</v>
      </c>
      <c r="H102" s="1">
        <v>1.2</v>
      </c>
      <c r="I102" s="2">
        <f t="shared" si="6"/>
        <v>1.2999999999999998</v>
      </c>
      <c r="J102" s="2">
        <f t="shared" si="7"/>
        <v>8.6709999999999994</v>
      </c>
    </row>
    <row r="103" spans="1:10">
      <c r="A103" s="1">
        <v>187</v>
      </c>
      <c r="B103" s="1">
        <v>2</v>
      </c>
      <c r="C103" s="1">
        <v>2</v>
      </c>
      <c r="D103" s="2">
        <f t="shared" si="4"/>
        <v>2</v>
      </c>
      <c r="E103" s="2">
        <f t="shared" si="5"/>
        <v>13.34</v>
      </c>
      <c r="F103" s="1">
        <v>194</v>
      </c>
      <c r="G103" s="1">
        <v>1.4</v>
      </c>
      <c r="H103" s="1">
        <v>1.3</v>
      </c>
      <c r="I103" s="2">
        <f t="shared" si="6"/>
        <v>1.35</v>
      </c>
      <c r="J103" s="2">
        <f t="shared" si="7"/>
        <v>9.0045000000000002</v>
      </c>
    </row>
    <row r="104" spans="1:10">
      <c r="A104" s="1">
        <v>188</v>
      </c>
      <c r="B104" s="1">
        <v>2</v>
      </c>
      <c r="C104" s="1">
        <v>1.5</v>
      </c>
      <c r="D104" s="2">
        <f t="shared" si="4"/>
        <v>1.75</v>
      </c>
      <c r="E104" s="2">
        <f t="shared" si="5"/>
        <v>11.672499999999999</v>
      </c>
      <c r="F104" s="1">
        <v>195</v>
      </c>
      <c r="G104" s="1">
        <v>1.5</v>
      </c>
      <c r="H104" s="1">
        <v>1.3</v>
      </c>
      <c r="I104" s="2">
        <f t="shared" si="6"/>
        <v>1.4</v>
      </c>
      <c r="J104" s="2">
        <f t="shared" si="7"/>
        <v>9.3379999999999992</v>
      </c>
    </row>
    <row r="105" spans="1:10">
      <c r="A105" s="1">
        <v>189</v>
      </c>
      <c r="B105" s="1">
        <v>1.6</v>
      </c>
      <c r="C105" s="1">
        <v>1.6</v>
      </c>
      <c r="D105" s="2">
        <f t="shared" si="4"/>
        <v>1.6</v>
      </c>
      <c r="E105" s="2">
        <f t="shared" si="5"/>
        <v>10.672000000000001</v>
      </c>
      <c r="F105" s="1">
        <v>196</v>
      </c>
      <c r="G105" s="1">
        <v>1.9</v>
      </c>
      <c r="H105" s="1">
        <v>1.9</v>
      </c>
      <c r="I105" s="2">
        <f t="shared" si="6"/>
        <v>1.9</v>
      </c>
      <c r="J105" s="2">
        <f t="shared" si="7"/>
        <v>12.673</v>
      </c>
    </row>
    <row r="106" spans="1:10">
      <c r="A106" s="1">
        <v>190</v>
      </c>
      <c r="B106" s="1">
        <v>2.1</v>
      </c>
      <c r="C106" s="1">
        <v>2</v>
      </c>
      <c r="D106" s="2">
        <f t="shared" si="4"/>
        <v>2.0499999999999998</v>
      </c>
      <c r="E106" s="2">
        <f t="shared" si="5"/>
        <v>13.673499999999999</v>
      </c>
      <c r="F106" s="1">
        <v>197</v>
      </c>
      <c r="G106" s="1">
        <v>1.4</v>
      </c>
      <c r="H106" s="1">
        <v>1.4</v>
      </c>
      <c r="I106" s="2">
        <f t="shared" si="6"/>
        <v>1.4</v>
      </c>
      <c r="J106" s="2">
        <f t="shared" si="7"/>
        <v>9.3379999999999992</v>
      </c>
    </row>
    <row r="107" spans="1:10">
      <c r="A107" s="1">
        <v>191</v>
      </c>
      <c r="B107" s="1">
        <v>1.8</v>
      </c>
      <c r="C107" s="1">
        <v>1.8</v>
      </c>
      <c r="D107" s="2">
        <f t="shared" si="4"/>
        <v>1.8</v>
      </c>
      <c r="E107" s="2">
        <f t="shared" si="5"/>
        <v>12.006</v>
      </c>
      <c r="F107" s="1">
        <v>198</v>
      </c>
      <c r="G107" s="1">
        <v>1.9</v>
      </c>
      <c r="H107" s="1">
        <v>1.7</v>
      </c>
      <c r="I107" s="2">
        <f t="shared" si="6"/>
        <v>1.7999999999999998</v>
      </c>
      <c r="J107" s="2">
        <f t="shared" si="7"/>
        <v>12.005999999999998</v>
      </c>
    </row>
    <row r="108" spans="1:10">
      <c r="A108" s="1">
        <v>192</v>
      </c>
      <c r="B108" s="1">
        <v>1.8</v>
      </c>
      <c r="C108" s="1">
        <v>1.1000000000000001</v>
      </c>
      <c r="D108" s="2">
        <f t="shared" si="4"/>
        <v>1.4500000000000002</v>
      </c>
      <c r="E108" s="2">
        <f t="shared" si="5"/>
        <v>9.6715000000000018</v>
      </c>
      <c r="F108" s="1">
        <v>199</v>
      </c>
      <c r="G108" s="1">
        <v>1.6</v>
      </c>
      <c r="H108" s="1">
        <v>1.6</v>
      </c>
      <c r="I108" s="2">
        <f t="shared" si="6"/>
        <v>1.6</v>
      </c>
      <c r="J108" s="2">
        <f t="shared" si="7"/>
        <v>10.672000000000001</v>
      </c>
    </row>
    <row r="109" spans="1:10">
      <c r="A109" s="1">
        <v>193</v>
      </c>
      <c r="B109" s="1">
        <v>1.8</v>
      </c>
      <c r="C109" s="1">
        <v>1.7</v>
      </c>
      <c r="D109" s="2">
        <f t="shared" si="4"/>
        <v>1.75</v>
      </c>
      <c r="E109" s="2">
        <f t="shared" si="5"/>
        <v>11.672499999999999</v>
      </c>
      <c r="F109" s="1">
        <v>200</v>
      </c>
      <c r="G109" s="1">
        <v>1.3</v>
      </c>
      <c r="H109" s="1">
        <v>1.2</v>
      </c>
      <c r="I109" s="2">
        <f t="shared" si="6"/>
        <v>1.25</v>
      </c>
      <c r="J109" s="2">
        <f t="shared" si="7"/>
        <v>8.3375000000000004</v>
      </c>
    </row>
    <row r="110" spans="1:10">
      <c r="E110" s="18">
        <f>SUM(E10:E109)</f>
        <v>1069.8680000000002</v>
      </c>
      <c r="J110" s="18">
        <f>SUM(J10:J109)</f>
        <v>1017.5085000000001</v>
      </c>
    </row>
  </sheetData>
  <mergeCells count="13">
    <mergeCell ref="I3:J4"/>
    <mergeCell ref="C4:D4"/>
    <mergeCell ref="E4:F4"/>
    <mergeCell ref="I6:J6"/>
    <mergeCell ref="A6:B6"/>
    <mergeCell ref="C6:D6"/>
    <mergeCell ref="E6:F6"/>
    <mergeCell ref="G6:H6"/>
    <mergeCell ref="A1:J1"/>
    <mergeCell ref="A2:J2"/>
    <mergeCell ref="A3:B4"/>
    <mergeCell ref="C3:F3"/>
    <mergeCell ref="G3:H4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M7" sqref="M7"/>
    </sheetView>
  </sheetViews>
  <sheetFormatPr defaultRowHeight="15"/>
  <cols>
    <col min="1" max="10" width="8.28515625" customWidth="1"/>
  </cols>
  <sheetData>
    <row r="1" spans="1:16" ht="15.75" thickBot="1">
      <c r="A1" s="48" t="s">
        <v>25</v>
      </c>
      <c r="B1" s="48"/>
      <c r="C1" s="48"/>
      <c r="D1" s="48"/>
      <c r="E1" s="48"/>
      <c r="F1" s="48"/>
      <c r="G1" s="48"/>
      <c r="H1" s="48"/>
      <c r="I1" s="48"/>
      <c r="J1" s="48"/>
    </row>
    <row r="2" spans="1:16" ht="15.75" thickBot="1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  <c r="L2" s="1" t="s">
        <v>38</v>
      </c>
      <c r="M2" s="1">
        <v>4</v>
      </c>
      <c r="O2" t="s">
        <v>49</v>
      </c>
      <c r="P2" t="s">
        <v>50</v>
      </c>
    </row>
    <row r="3" spans="1:16" ht="15.75" customHeight="1" thickBot="1">
      <c r="A3" s="56" t="s">
        <v>1</v>
      </c>
      <c r="B3" s="57"/>
      <c r="C3" s="53" t="s">
        <v>2</v>
      </c>
      <c r="D3" s="54"/>
      <c r="E3" s="54"/>
      <c r="F3" s="55"/>
      <c r="G3" s="60" t="s">
        <v>5</v>
      </c>
      <c r="H3" s="61"/>
      <c r="I3" s="60" t="s">
        <v>6</v>
      </c>
      <c r="J3" s="61"/>
      <c r="L3" s="1" t="s">
        <v>39</v>
      </c>
      <c r="M3" s="1">
        <v>62</v>
      </c>
      <c r="O3">
        <f>B7/(B7+D7+F7+H7+J7)</f>
        <v>0</v>
      </c>
      <c r="P3">
        <v>0</v>
      </c>
    </row>
    <row r="4" spans="1:16" ht="15.75" thickBot="1">
      <c r="A4" s="58"/>
      <c r="B4" s="59"/>
      <c r="C4" s="49" t="s">
        <v>3</v>
      </c>
      <c r="D4" s="51"/>
      <c r="E4" s="49" t="s">
        <v>4</v>
      </c>
      <c r="F4" s="51"/>
      <c r="G4" s="62"/>
      <c r="H4" s="63"/>
      <c r="I4" s="62"/>
      <c r="J4" s="63"/>
      <c r="L4" s="1" t="s">
        <v>40</v>
      </c>
      <c r="M4" s="1">
        <v>34</v>
      </c>
      <c r="O4">
        <f>D7/(B7+D7+F7+H7+J7)</f>
        <v>2.4000000000000004E-2</v>
      </c>
      <c r="P4">
        <f>O4*LN(O4)</f>
        <v>-8.9512834767220606E-2</v>
      </c>
    </row>
    <row r="5" spans="1:16">
      <c r="A5" s="13" t="s">
        <v>7</v>
      </c>
      <c r="B5" s="14" t="s">
        <v>8</v>
      </c>
      <c r="C5" s="15" t="s">
        <v>7</v>
      </c>
      <c r="D5" s="16" t="s">
        <v>8</v>
      </c>
      <c r="E5" s="14" t="s">
        <v>7</v>
      </c>
      <c r="F5" s="14" t="s">
        <v>8</v>
      </c>
      <c r="G5" s="14" t="s">
        <v>7</v>
      </c>
      <c r="H5" s="14" t="s">
        <v>8</v>
      </c>
      <c r="I5" s="14" t="s">
        <v>7</v>
      </c>
      <c r="J5" s="15" t="s">
        <v>8</v>
      </c>
      <c r="L5" s="1" t="s">
        <v>35</v>
      </c>
      <c r="M5" s="1">
        <f>(E110+J110)/200</f>
        <v>9.5914599999999979</v>
      </c>
      <c r="O5">
        <f>F7/(B7+D7+F7+H7+J7)</f>
        <v>0.6090000000000001</v>
      </c>
      <c r="P5">
        <f>O5*LN(O5)</f>
        <v>-0.30202563986479414</v>
      </c>
    </row>
    <row r="6" spans="1:16">
      <c r="A6" s="47">
        <v>0</v>
      </c>
      <c r="B6" s="47"/>
      <c r="C6" s="47">
        <v>5</v>
      </c>
      <c r="D6" s="47"/>
      <c r="E6" s="47">
        <v>126</v>
      </c>
      <c r="F6" s="47"/>
      <c r="G6" s="47">
        <v>8</v>
      </c>
      <c r="H6" s="47"/>
      <c r="I6" s="47">
        <v>68</v>
      </c>
      <c r="J6" s="47"/>
      <c r="L6" s="1" t="s">
        <v>36</v>
      </c>
      <c r="M6" s="1">
        <v>2.2999999999999998</v>
      </c>
      <c r="O6">
        <f>H7/(B7+D7+F7+H7+J7)</f>
        <v>3.9000000000000007E-2</v>
      </c>
      <c r="P6">
        <f>O6*LN(O6)</f>
        <v>-0.12652355168124715</v>
      </c>
    </row>
    <row r="7" spans="1:16" ht="15.75" thickBot="1">
      <c r="A7" s="30">
        <v>0</v>
      </c>
      <c r="B7" s="30">
        <v>0</v>
      </c>
      <c r="C7" s="30">
        <v>2.4</v>
      </c>
      <c r="D7" s="30">
        <v>0.15840000000000001</v>
      </c>
      <c r="E7" s="30">
        <v>60.9</v>
      </c>
      <c r="F7" s="30">
        <v>4.0194000000000001</v>
      </c>
      <c r="G7" s="30">
        <v>3.9</v>
      </c>
      <c r="H7" s="30">
        <v>0.25740000000000002</v>
      </c>
      <c r="I7" s="30">
        <v>32.799999999999997</v>
      </c>
      <c r="J7" s="30">
        <v>2.1648000000000001</v>
      </c>
      <c r="L7" s="1" t="s">
        <v>37</v>
      </c>
      <c r="M7" s="1">
        <v>15.18</v>
      </c>
      <c r="O7">
        <f>J7/(B7+D7+F7+H7+J7)</f>
        <v>0.32800000000000001</v>
      </c>
      <c r="P7">
        <f>O7*LN(O7)</f>
        <v>-0.36563526795614182</v>
      </c>
    </row>
    <row r="8" spans="1:16" ht="15.75" thickBot="1">
      <c r="A8" t="s">
        <v>9</v>
      </c>
      <c r="L8" s="31" t="s">
        <v>41</v>
      </c>
      <c r="M8" s="1">
        <v>0</v>
      </c>
    </row>
    <row r="9" spans="1:16" ht="60.75" thickBot="1">
      <c r="A9" s="7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8" t="s">
        <v>11</v>
      </c>
      <c r="G9" s="9" t="s">
        <v>12</v>
      </c>
      <c r="H9" s="9" t="s">
        <v>13</v>
      </c>
      <c r="I9" s="9" t="s">
        <v>14</v>
      </c>
      <c r="J9" s="10" t="s">
        <v>15</v>
      </c>
      <c r="L9" s="31" t="s">
        <v>42</v>
      </c>
      <c r="M9" s="1">
        <f xml:space="preserve"> (B7+D7+F7)/(H7+J7)</f>
        <v>1.7247956403269755</v>
      </c>
    </row>
    <row r="10" spans="1:16">
      <c r="A10" s="2">
        <v>1</v>
      </c>
      <c r="B10" s="2">
        <v>1.9</v>
      </c>
      <c r="C10" s="2">
        <v>1.8</v>
      </c>
      <c r="D10" s="2">
        <f>(B10+C10)/2</f>
        <v>1.85</v>
      </c>
      <c r="E10" s="2">
        <f>D10*6.67</f>
        <v>12.339500000000001</v>
      </c>
      <c r="F10" s="2">
        <v>42</v>
      </c>
      <c r="G10" s="2">
        <v>1.8</v>
      </c>
      <c r="H10" s="2">
        <v>1.2</v>
      </c>
      <c r="I10" s="2">
        <f>(G10+H10)/2</f>
        <v>1.5</v>
      </c>
      <c r="J10" s="2">
        <f>I10*6.67</f>
        <v>10.004999999999999</v>
      </c>
      <c r="L10" s="31" t="s">
        <v>43</v>
      </c>
      <c r="M10" s="1">
        <f>J7/F7</f>
        <v>0.53858784893267653</v>
      </c>
    </row>
    <row r="11" spans="1:16">
      <c r="A11" s="2">
        <v>2</v>
      </c>
      <c r="B11" s="1">
        <v>1.3</v>
      </c>
      <c r="C11" s="1">
        <v>1.3</v>
      </c>
      <c r="D11" s="2">
        <f t="shared" ref="D11:D74" si="0">(B11+C11)/2</f>
        <v>1.3</v>
      </c>
      <c r="E11" s="2">
        <f t="shared" ref="E11:E74" si="1">D11*6.67</f>
        <v>8.6709999999999994</v>
      </c>
      <c r="F11" s="2">
        <v>43</v>
      </c>
      <c r="G11" s="1">
        <v>2</v>
      </c>
      <c r="H11" s="1">
        <v>1</v>
      </c>
      <c r="I11" s="2">
        <f t="shared" ref="I11:I74" si="2">(G11+H11)/2</f>
        <v>1.5</v>
      </c>
      <c r="J11" s="2">
        <f t="shared" ref="J11:J74" si="3">I11*6.67</f>
        <v>10.004999999999999</v>
      </c>
      <c r="L11" s="31" t="s">
        <v>44</v>
      </c>
      <c r="M11" s="1">
        <f>(D7+F7)/J7</f>
        <v>1.9298780487804879</v>
      </c>
    </row>
    <row r="12" spans="1:16">
      <c r="A12" s="2">
        <v>3</v>
      </c>
      <c r="B12" s="1">
        <v>1.3</v>
      </c>
      <c r="C12" s="1">
        <v>1.2</v>
      </c>
      <c r="D12" s="2">
        <f t="shared" si="0"/>
        <v>1.25</v>
      </c>
      <c r="E12" s="2">
        <f t="shared" si="1"/>
        <v>8.3375000000000004</v>
      </c>
      <c r="F12" s="2">
        <v>44</v>
      </c>
      <c r="G12" s="1">
        <v>1.7</v>
      </c>
      <c r="H12" s="1">
        <v>1.1000000000000001</v>
      </c>
      <c r="I12" s="2">
        <f t="shared" si="2"/>
        <v>1.4</v>
      </c>
      <c r="J12" s="2">
        <f t="shared" si="3"/>
        <v>9.3379999999999992</v>
      </c>
      <c r="L12" s="31" t="s">
        <v>45</v>
      </c>
      <c r="M12" s="1">
        <f>(D7+F7)/H7</f>
        <v>16.23076923076923</v>
      </c>
    </row>
    <row r="13" spans="1:16">
      <c r="A13" s="2">
        <v>4</v>
      </c>
      <c r="B13" s="1">
        <v>1.4</v>
      </c>
      <c r="C13" s="1">
        <v>1.3</v>
      </c>
      <c r="D13" s="2">
        <f t="shared" si="0"/>
        <v>1.35</v>
      </c>
      <c r="E13" s="2">
        <f t="shared" si="1"/>
        <v>9.0045000000000002</v>
      </c>
      <c r="F13" s="2">
        <v>45</v>
      </c>
      <c r="G13" s="1">
        <v>1.9</v>
      </c>
      <c r="H13" s="1">
        <v>1.9</v>
      </c>
      <c r="I13" s="2">
        <f t="shared" si="2"/>
        <v>1.9</v>
      </c>
      <c r="J13" s="2">
        <f t="shared" si="3"/>
        <v>12.673</v>
      </c>
      <c r="L13" s="31" t="s">
        <v>46</v>
      </c>
      <c r="M13" s="1">
        <f>J7/H7</f>
        <v>8.4102564102564106</v>
      </c>
    </row>
    <row r="14" spans="1:16">
      <c r="A14" s="2">
        <v>5</v>
      </c>
      <c r="B14" s="1">
        <v>1.4</v>
      </c>
      <c r="C14" s="1">
        <v>1.3</v>
      </c>
      <c r="D14" s="2">
        <f t="shared" si="0"/>
        <v>1.35</v>
      </c>
      <c r="E14" s="2">
        <f t="shared" si="1"/>
        <v>9.0045000000000002</v>
      </c>
      <c r="F14" s="2">
        <v>46</v>
      </c>
      <c r="G14" s="1">
        <v>1.2</v>
      </c>
      <c r="H14" s="1">
        <v>1.1000000000000001</v>
      </c>
      <c r="I14" s="2">
        <f t="shared" si="2"/>
        <v>1.1499999999999999</v>
      </c>
      <c r="J14" s="2">
        <f t="shared" si="3"/>
        <v>7.6704999999999997</v>
      </c>
      <c r="L14" s="31" t="s">
        <v>47</v>
      </c>
      <c r="M14" s="1">
        <v>0</v>
      </c>
    </row>
    <row r="15" spans="1:16">
      <c r="A15" s="2">
        <v>6</v>
      </c>
      <c r="B15" s="1">
        <v>1.4</v>
      </c>
      <c r="C15" s="1">
        <v>1.3</v>
      </c>
      <c r="D15" s="2">
        <f t="shared" si="0"/>
        <v>1.35</v>
      </c>
      <c r="E15" s="2">
        <f t="shared" si="1"/>
        <v>9.0045000000000002</v>
      </c>
      <c r="F15" s="2">
        <v>47</v>
      </c>
      <c r="G15" s="1">
        <v>1.7</v>
      </c>
      <c r="H15" s="1">
        <v>1.7</v>
      </c>
      <c r="I15" s="2">
        <f t="shared" si="2"/>
        <v>1.7</v>
      </c>
      <c r="J15" s="2">
        <f t="shared" si="3"/>
        <v>11.339</v>
      </c>
      <c r="L15" s="31" t="s">
        <v>48</v>
      </c>
      <c r="M15" s="1">
        <f>SUM(P3:P7)</f>
        <v>-0.88369729426940369</v>
      </c>
    </row>
    <row r="16" spans="1:16">
      <c r="A16" s="2">
        <v>7</v>
      </c>
      <c r="B16" s="1">
        <v>1.9</v>
      </c>
      <c r="C16" s="1">
        <v>1.3</v>
      </c>
      <c r="D16" s="2">
        <f t="shared" si="0"/>
        <v>1.6</v>
      </c>
      <c r="E16" s="2">
        <f t="shared" si="1"/>
        <v>10.672000000000001</v>
      </c>
      <c r="F16" s="2">
        <v>48</v>
      </c>
      <c r="G16" s="1">
        <v>2</v>
      </c>
      <c r="H16" s="1">
        <v>2</v>
      </c>
      <c r="I16" s="2">
        <f t="shared" si="2"/>
        <v>2</v>
      </c>
      <c r="J16" s="2">
        <f t="shared" si="3"/>
        <v>13.34</v>
      </c>
    </row>
    <row r="17" spans="1:10">
      <c r="A17" s="2">
        <v>8</v>
      </c>
      <c r="B17" s="1">
        <v>1.4</v>
      </c>
      <c r="C17" s="1">
        <v>1.1000000000000001</v>
      </c>
      <c r="D17" s="2">
        <f t="shared" si="0"/>
        <v>1.25</v>
      </c>
      <c r="E17" s="2">
        <f t="shared" si="1"/>
        <v>8.3375000000000004</v>
      </c>
      <c r="F17" s="2">
        <v>49</v>
      </c>
      <c r="G17" s="1">
        <v>1.4</v>
      </c>
      <c r="H17" s="1">
        <v>1.3</v>
      </c>
      <c r="I17" s="2">
        <f t="shared" si="2"/>
        <v>1.35</v>
      </c>
      <c r="J17" s="2">
        <f t="shared" si="3"/>
        <v>9.0045000000000002</v>
      </c>
    </row>
    <row r="18" spans="1:10">
      <c r="A18" s="2">
        <v>9</v>
      </c>
      <c r="B18" s="1">
        <v>2</v>
      </c>
      <c r="C18" s="1">
        <v>2</v>
      </c>
      <c r="D18" s="2">
        <f t="shared" si="0"/>
        <v>2</v>
      </c>
      <c r="E18" s="2">
        <f t="shared" si="1"/>
        <v>13.34</v>
      </c>
      <c r="F18" s="2">
        <v>50</v>
      </c>
      <c r="G18" s="1">
        <v>0.5</v>
      </c>
      <c r="H18" s="1">
        <v>0.5</v>
      </c>
      <c r="I18" s="2">
        <f t="shared" si="2"/>
        <v>0.5</v>
      </c>
      <c r="J18" s="2">
        <f t="shared" si="3"/>
        <v>3.335</v>
      </c>
    </row>
    <row r="19" spans="1:10">
      <c r="A19" s="2">
        <v>10</v>
      </c>
      <c r="B19" s="1">
        <v>1.6</v>
      </c>
      <c r="C19" s="1">
        <v>1.4</v>
      </c>
      <c r="D19" s="2">
        <f t="shared" si="0"/>
        <v>1.5</v>
      </c>
      <c r="E19" s="2">
        <f t="shared" si="1"/>
        <v>10.004999999999999</v>
      </c>
      <c r="F19" s="2">
        <v>51</v>
      </c>
      <c r="G19" s="1">
        <v>1.5</v>
      </c>
      <c r="H19" s="1">
        <v>1.3</v>
      </c>
      <c r="I19" s="2">
        <f t="shared" si="2"/>
        <v>1.4</v>
      </c>
      <c r="J19" s="2">
        <f t="shared" si="3"/>
        <v>9.3379999999999992</v>
      </c>
    </row>
    <row r="20" spans="1:10">
      <c r="A20" s="2">
        <v>11</v>
      </c>
      <c r="B20" s="1">
        <v>1.1000000000000001</v>
      </c>
      <c r="C20" s="1">
        <v>1</v>
      </c>
      <c r="D20" s="2">
        <f t="shared" si="0"/>
        <v>1.05</v>
      </c>
      <c r="E20" s="2">
        <f t="shared" si="1"/>
        <v>7.0034999999999998</v>
      </c>
      <c r="F20" s="2">
        <v>52</v>
      </c>
      <c r="G20" s="1">
        <v>1.1000000000000001</v>
      </c>
      <c r="H20" s="1">
        <v>1.1000000000000001</v>
      </c>
      <c r="I20" s="2">
        <f t="shared" si="2"/>
        <v>1.1000000000000001</v>
      </c>
      <c r="J20" s="2">
        <f t="shared" si="3"/>
        <v>7.3370000000000006</v>
      </c>
    </row>
    <row r="21" spans="1:10">
      <c r="A21" s="2">
        <v>12</v>
      </c>
      <c r="B21" s="1">
        <v>1.4</v>
      </c>
      <c r="C21" s="1">
        <v>1.3</v>
      </c>
      <c r="D21" s="2">
        <f t="shared" si="0"/>
        <v>1.35</v>
      </c>
      <c r="E21" s="2">
        <f t="shared" si="1"/>
        <v>9.0045000000000002</v>
      </c>
      <c r="F21" s="2">
        <v>53</v>
      </c>
      <c r="G21" s="1">
        <v>1.3</v>
      </c>
      <c r="H21" s="1">
        <v>1.2</v>
      </c>
      <c r="I21" s="2">
        <f t="shared" si="2"/>
        <v>1.25</v>
      </c>
      <c r="J21" s="2">
        <f t="shared" si="3"/>
        <v>8.3375000000000004</v>
      </c>
    </row>
    <row r="22" spans="1:10">
      <c r="A22" s="2">
        <v>13</v>
      </c>
      <c r="B22" s="1">
        <v>1.2</v>
      </c>
      <c r="C22" s="1">
        <v>1.1000000000000001</v>
      </c>
      <c r="D22" s="2">
        <f t="shared" si="0"/>
        <v>1.1499999999999999</v>
      </c>
      <c r="E22" s="2">
        <f t="shared" si="1"/>
        <v>7.6704999999999997</v>
      </c>
      <c r="F22" s="2">
        <v>54</v>
      </c>
      <c r="G22" s="1">
        <v>1</v>
      </c>
      <c r="H22" s="1">
        <v>1</v>
      </c>
      <c r="I22" s="2">
        <f t="shared" si="2"/>
        <v>1</v>
      </c>
      <c r="J22" s="2">
        <f t="shared" si="3"/>
        <v>6.67</v>
      </c>
    </row>
    <row r="23" spans="1:10">
      <c r="A23" s="2">
        <v>14</v>
      </c>
      <c r="B23" s="1">
        <v>1.9</v>
      </c>
      <c r="C23" s="1">
        <v>1.9</v>
      </c>
      <c r="D23" s="2">
        <f t="shared" si="0"/>
        <v>1.9</v>
      </c>
      <c r="E23" s="2">
        <f t="shared" si="1"/>
        <v>12.673</v>
      </c>
      <c r="F23" s="2">
        <v>55</v>
      </c>
      <c r="G23" s="1">
        <v>1.4</v>
      </c>
      <c r="H23" s="1">
        <v>1.2</v>
      </c>
      <c r="I23" s="2">
        <f t="shared" si="2"/>
        <v>1.2999999999999998</v>
      </c>
      <c r="J23" s="2">
        <f t="shared" si="3"/>
        <v>8.6709999999999994</v>
      </c>
    </row>
    <row r="24" spans="1:10">
      <c r="A24" s="2">
        <v>15</v>
      </c>
      <c r="B24" s="1">
        <v>1.3</v>
      </c>
      <c r="C24" s="1">
        <v>1.3</v>
      </c>
      <c r="D24" s="2">
        <f t="shared" si="0"/>
        <v>1.3</v>
      </c>
      <c r="E24" s="2">
        <f t="shared" si="1"/>
        <v>8.6709999999999994</v>
      </c>
      <c r="F24" s="2">
        <v>56</v>
      </c>
      <c r="G24" s="1">
        <v>1.1000000000000001</v>
      </c>
      <c r="H24" s="1">
        <v>1.1000000000000001</v>
      </c>
      <c r="I24" s="2">
        <f t="shared" si="2"/>
        <v>1.1000000000000001</v>
      </c>
      <c r="J24" s="2">
        <f t="shared" si="3"/>
        <v>7.3370000000000006</v>
      </c>
    </row>
    <row r="25" spans="1:10">
      <c r="A25" s="2">
        <v>16</v>
      </c>
      <c r="B25" s="1">
        <v>1.2</v>
      </c>
      <c r="C25" s="1">
        <v>1.2</v>
      </c>
      <c r="D25" s="2">
        <f t="shared" si="0"/>
        <v>1.2</v>
      </c>
      <c r="E25" s="2">
        <f t="shared" si="1"/>
        <v>8.0039999999999996</v>
      </c>
      <c r="F25" s="2">
        <v>57</v>
      </c>
      <c r="G25" s="1">
        <v>1.8</v>
      </c>
      <c r="H25" s="1">
        <v>1</v>
      </c>
      <c r="I25" s="2">
        <f t="shared" si="2"/>
        <v>1.4</v>
      </c>
      <c r="J25" s="2">
        <f t="shared" si="3"/>
        <v>9.3379999999999992</v>
      </c>
    </row>
    <row r="26" spans="1:10">
      <c r="A26" s="2">
        <v>17</v>
      </c>
      <c r="B26" s="1">
        <v>1.6</v>
      </c>
      <c r="C26" s="1">
        <v>1.5</v>
      </c>
      <c r="D26" s="2">
        <f t="shared" si="0"/>
        <v>1.55</v>
      </c>
      <c r="E26" s="2">
        <f t="shared" si="1"/>
        <v>10.3385</v>
      </c>
      <c r="F26" s="2">
        <v>58</v>
      </c>
      <c r="G26" s="1">
        <v>2</v>
      </c>
      <c r="H26" s="1">
        <v>2</v>
      </c>
      <c r="I26" s="2">
        <f t="shared" si="2"/>
        <v>2</v>
      </c>
      <c r="J26" s="2">
        <f t="shared" si="3"/>
        <v>13.34</v>
      </c>
    </row>
    <row r="27" spans="1:10">
      <c r="A27" s="2">
        <v>18</v>
      </c>
      <c r="B27" s="1">
        <v>1.2</v>
      </c>
      <c r="C27" s="1">
        <v>1.2</v>
      </c>
      <c r="D27" s="2">
        <f t="shared" si="0"/>
        <v>1.2</v>
      </c>
      <c r="E27" s="2">
        <f t="shared" si="1"/>
        <v>8.0039999999999996</v>
      </c>
      <c r="F27" s="2">
        <v>59</v>
      </c>
      <c r="G27" s="1">
        <v>1.2</v>
      </c>
      <c r="H27" s="1">
        <v>1.1000000000000001</v>
      </c>
      <c r="I27" s="2">
        <f t="shared" si="2"/>
        <v>1.1499999999999999</v>
      </c>
      <c r="J27" s="2">
        <f t="shared" si="3"/>
        <v>7.6704999999999997</v>
      </c>
    </row>
    <row r="28" spans="1:10">
      <c r="A28" s="2">
        <v>19</v>
      </c>
      <c r="B28" s="1">
        <v>1.2</v>
      </c>
      <c r="C28" s="1">
        <v>1.2</v>
      </c>
      <c r="D28" s="2">
        <f t="shared" si="0"/>
        <v>1.2</v>
      </c>
      <c r="E28" s="2">
        <f t="shared" si="1"/>
        <v>8.0039999999999996</v>
      </c>
      <c r="F28" s="2">
        <v>60</v>
      </c>
      <c r="G28" s="1">
        <v>1.3</v>
      </c>
      <c r="H28" s="1">
        <v>1.3</v>
      </c>
      <c r="I28" s="2">
        <f t="shared" si="2"/>
        <v>1.3</v>
      </c>
      <c r="J28" s="2">
        <f t="shared" si="3"/>
        <v>8.6709999999999994</v>
      </c>
    </row>
    <row r="29" spans="1:10">
      <c r="A29" s="2">
        <v>20</v>
      </c>
      <c r="B29" s="1">
        <v>1.1000000000000001</v>
      </c>
      <c r="C29" s="1">
        <v>1.1000000000000001</v>
      </c>
      <c r="D29" s="2">
        <f t="shared" si="0"/>
        <v>1.1000000000000001</v>
      </c>
      <c r="E29" s="2">
        <f t="shared" si="1"/>
        <v>7.3370000000000006</v>
      </c>
      <c r="F29" s="2">
        <v>61</v>
      </c>
      <c r="G29" s="1">
        <v>1.4</v>
      </c>
      <c r="H29" s="1">
        <v>1.4</v>
      </c>
      <c r="I29" s="2">
        <f t="shared" si="2"/>
        <v>1.4</v>
      </c>
      <c r="J29" s="2">
        <f t="shared" si="3"/>
        <v>9.3379999999999992</v>
      </c>
    </row>
    <row r="30" spans="1:10">
      <c r="A30" s="2">
        <v>21</v>
      </c>
      <c r="B30" s="1">
        <v>1.2</v>
      </c>
      <c r="C30" s="1">
        <v>1.1000000000000001</v>
      </c>
      <c r="D30" s="2">
        <f t="shared" si="0"/>
        <v>1.1499999999999999</v>
      </c>
      <c r="E30" s="2">
        <f t="shared" si="1"/>
        <v>7.6704999999999997</v>
      </c>
      <c r="F30" s="2">
        <v>62</v>
      </c>
      <c r="G30" s="1">
        <v>1.8</v>
      </c>
      <c r="H30" s="1">
        <v>1.8</v>
      </c>
      <c r="I30" s="2">
        <f t="shared" si="2"/>
        <v>1.8</v>
      </c>
      <c r="J30" s="2">
        <f t="shared" si="3"/>
        <v>12.006</v>
      </c>
    </row>
    <row r="31" spans="1:10">
      <c r="A31" s="2">
        <v>22</v>
      </c>
      <c r="B31" s="1">
        <v>1.3</v>
      </c>
      <c r="C31" s="1">
        <v>1.2</v>
      </c>
      <c r="D31" s="2">
        <f t="shared" si="0"/>
        <v>1.25</v>
      </c>
      <c r="E31" s="2">
        <f t="shared" si="1"/>
        <v>8.3375000000000004</v>
      </c>
      <c r="F31" s="2">
        <v>63</v>
      </c>
      <c r="G31" s="1">
        <v>1.3</v>
      </c>
      <c r="H31" s="1">
        <v>1.1000000000000001</v>
      </c>
      <c r="I31" s="2">
        <f t="shared" si="2"/>
        <v>1.2000000000000002</v>
      </c>
      <c r="J31" s="2">
        <f t="shared" si="3"/>
        <v>8.0040000000000013</v>
      </c>
    </row>
    <row r="32" spans="1:10">
      <c r="A32" s="2">
        <v>23</v>
      </c>
      <c r="B32" s="1">
        <v>1.8</v>
      </c>
      <c r="C32" s="1">
        <v>1.8</v>
      </c>
      <c r="D32" s="2">
        <f t="shared" si="0"/>
        <v>1.8</v>
      </c>
      <c r="E32" s="2">
        <f t="shared" si="1"/>
        <v>12.006</v>
      </c>
      <c r="F32" s="2">
        <v>64</v>
      </c>
      <c r="G32" s="1">
        <v>2</v>
      </c>
      <c r="H32" s="1">
        <v>1.5</v>
      </c>
      <c r="I32" s="2">
        <f t="shared" si="2"/>
        <v>1.75</v>
      </c>
      <c r="J32" s="2">
        <f t="shared" si="3"/>
        <v>11.672499999999999</v>
      </c>
    </row>
    <row r="33" spans="1:10">
      <c r="A33" s="2">
        <v>24</v>
      </c>
      <c r="B33" s="1">
        <v>1.3</v>
      </c>
      <c r="C33" s="1">
        <v>1.3</v>
      </c>
      <c r="D33" s="2">
        <f t="shared" si="0"/>
        <v>1.3</v>
      </c>
      <c r="E33" s="2">
        <f t="shared" si="1"/>
        <v>8.6709999999999994</v>
      </c>
      <c r="F33" s="2">
        <v>65</v>
      </c>
      <c r="G33" s="1">
        <v>1.1000000000000001</v>
      </c>
      <c r="H33" s="1">
        <v>1.1000000000000001</v>
      </c>
      <c r="I33" s="2">
        <f t="shared" si="2"/>
        <v>1.1000000000000001</v>
      </c>
      <c r="J33" s="2">
        <f t="shared" si="3"/>
        <v>7.3370000000000006</v>
      </c>
    </row>
    <row r="34" spans="1:10">
      <c r="A34" s="2">
        <v>25</v>
      </c>
      <c r="B34" s="1">
        <v>1.6</v>
      </c>
      <c r="C34" s="1">
        <v>1.3</v>
      </c>
      <c r="D34" s="2">
        <f t="shared" si="0"/>
        <v>1.4500000000000002</v>
      </c>
      <c r="E34" s="2">
        <f t="shared" si="1"/>
        <v>9.6715000000000018</v>
      </c>
      <c r="F34" s="2">
        <v>66</v>
      </c>
      <c r="G34" s="1">
        <v>1.3</v>
      </c>
      <c r="H34" s="1">
        <v>1.3</v>
      </c>
      <c r="I34" s="2">
        <f t="shared" si="2"/>
        <v>1.3</v>
      </c>
      <c r="J34" s="2">
        <f t="shared" si="3"/>
        <v>8.6709999999999994</v>
      </c>
    </row>
    <row r="35" spans="1:10">
      <c r="A35" s="2">
        <v>26</v>
      </c>
      <c r="B35" s="1">
        <v>1.5</v>
      </c>
      <c r="C35" s="1">
        <v>1.4</v>
      </c>
      <c r="D35" s="2">
        <f t="shared" si="0"/>
        <v>1.45</v>
      </c>
      <c r="E35" s="2">
        <f t="shared" si="1"/>
        <v>9.6715</v>
      </c>
      <c r="F35" s="2">
        <v>67</v>
      </c>
      <c r="G35" s="1">
        <v>1.2</v>
      </c>
      <c r="H35" s="1">
        <v>1.1000000000000001</v>
      </c>
      <c r="I35" s="2">
        <f t="shared" si="2"/>
        <v>1.1499999999999999</v>
      </c>
      <c r="J35" s="2">
        <f t="shared" si="3"/>
        <v>7.6704999999999997</v>
      </c>
    </row>
    <row r="36" spans="1:10">
      <c r="A36" s="2">
        <v>27</v>
      </c>
      <c r="B36" s="1">
        <v>1.1000000000000001</v>
      </c>
      <c r="C36" s="1">
        <v>1</v>
      </c>
      <c r="D36" s="2">
        <f t="shared" si="0"/>
        <v>1.05</v>
      </c>
      <c r="E36" s="2">
        <f t="shared" si="1"/>
        <v>7.0034999999999998</v>
      </c>
      <c r="F36" s="2">
        <v>68</v>
      </c>
      <c r="G36" s="1">
        <v>1.4</v>
      </c>
      <c r="H36" s="1">
        <v>1.3</v>
      </c>
      <c r="I36" s="2">
        <f t="shared" si="2"/>
        <v>1.35</v>
      </c>
      <c r="J36" s="2">
        <f t="shared" si="3"/>
        <v>9.0045000000000002</v>
      </c>
    </row>
    <row r="37" spans="1:10">
      <c r="A37" s="2">
        <v>28</v>
      </c>
      <c r="B37" s="1">
        <v>1.5</v>
      </c>
      <c r="C37" s="1">
        <v>1.4</v>
      </c>
      <c r="D37" s="2">
        <f t="shared" si="0"/>
        <v>1.45</v>
      </c>
      <c r="E37" s="2">
        <f t="shared" si="1"/>
        <v>9.6715</v>
      </c>
      <c r="F37" s="2">
        <v>69</v>
      </c>
      <c r="G37" s="1">
        <v>1.4</v>
      </c>
      <c r="H37" s="1">
        <v>1.4</v>
      </c>
      <c r="I37" s="2">
        <f t="shared" si="2"/>
        <v>1.4</v>
      </c>
      <c r="J37" s="2">
        <f t="shared" si="3"/>
        <v>9.3379999999999992</v>
      </c>
    </row>
    <row r="38" spans="1:10">
      <c r="A38" s="2">
        <v>29</v>
      </c>
      <c r="B38" s="1">
        <v>1.4</v>
      </c>
      <c r="C38" s="1">
        <v>1.1000000000000001</v>
      </c>
      <c r="D38" s="2">
        <f t="shared" si="0"/>
        <v>1.25</v>
      </c>
      <c r="E38" s="2">
        <f t="shared" si="1"/>
        <v>8.3375000000000004</v>
      </c>
      <c r="F38" s="2">
        <v>70</v>
      </c>
      <c r="G38" s="1">
        <v>1.4</v>
      </c>
      <c r="H38" s="1">
        <v>1.1000000000000001</v>
      </c>
      <c r="I38" s="2">
        <f t="shared" si="2"/>
        <v>1.25</v>
      </c>
      <c r="J38" s="2">
        <f t="shared" si="3"/>
        <v>8.3375000000000004</v>
      </c>
    </row>
    <row r="39" spans="1:10">
      <c r="A39" s="2">
        <v>30</v>
      </c>
      <c r="B39" s="1">
        <v>1.5</v>
      </c>
      <c r="C39" s="1">
        <v>1.4</v>
      </c>
      <c r="D39" s="2">
        <f t="shared" si="0"/>
        <v>1.45</v>
      </c>
      <c r="E39" s="2">
        <f t="shared" si="1"/>
        <v>9.6715</v>
      </c>
      <c r="F39" s="2">
        <v>71</v>
      </c>
      <c r="G39" s="1">
        <v>1.8</v>
      </c>
      <c r="H39" s="1">
        <v>1.1000000000000001</v>
      </c>
      <c r="I39" s="2">
        <f t="shared" si="2"/>
        <v>1.4500000000000002</v>
      </c>
      <c r="J39" s="2">
        <f t="shared" si="3"/>
        <v>9.6715000000000018</v>
      </c>
    </row>
    <row r="40" spans="1:10">
      <c r="A40" s="2">
        <v>31</v>
      </c>
      <c r="B40" s="1">
        <v>1.5</v>
      </c>
      <c r="C40" s="1">
        <v>1.2</v>
      </c>
      <c r="D40" s="2">
        <f t="shared" si="0"/>
        <v>1.35</v>
      </c>
      <c r="E40" s="2">
        <f t="shared" si="1"/>
        <v>9.0045000000000002</v>
      </c>
      <c r="F40" s="2">
        <v>72</v>
      </c>
      <c r="G40" s="1">
        <v>2.7</v>
      </c>
      <c r="H40" s="1">
        <v>1.6</v>
      </c>
      <c r="I40" s="2">
        <f t="shared" si="2"/>
        <v>2.1500000000000004</v>
      </c>
      <c r="J40" s="2">
        <f t="shared" si="3"/>
        <v>14.340500000000002</v>
      </c>
    </row>
    <row r="41" spans="1:10">
      <c r="A41" s="2">
        <v>32</v>
      </c>
      <c r="B41" s="1">
        <v>1.3</v>
      </c>
      <c r="C41" s="1">
        <v>1.3</v>
      </c>
      <c r="D41" s="2">
        <f t="shared" si="0"/>
        <v>1.3</v>
      </c>
      <c r="E41" s="2">
        <f t="shared" si="1"/>
        <v>8.6709999999999994</v>
      </c>
      <c r="F41" s="2">
        <v>73</v>
      </c>
      <c r="G41" s="1">
        <v>1.5</v>
      </c>
      <c r="H41" s="1">
        <v>1.3</v>
      </c>
      <c r="I41" s="2">
        <f t="shared" si="2"/>
        <v>1.4</v>
      </c>
      <c r="J41" s="2">
        <f t="shared" si="3"/>
        <v>9.3379999999999992</v>
      </c>
    </row>
    <row r="42" spans="1:10">
      <c r="A42" s="2">
        <v>33</v>
      </c>
      <c r="B42" s="1">
        <v>1.3</v>
      </c>
      <c r="C42" s="1">
        <v>1</v>
      </c>
      <c r="D42" s="2">
        <f t="shared" si="0"/>
        <v>1.1499999999999999</v>
      </c>
      <c r="E42" s="2">
        <f t="shared" si="1"/>
        <v>7.6704999999999997</v>
      </c>
      <c r="F42" s="2">
        <v>74</v>
      </c>
      <c r="G42" s="1">
        <v>1.8</v>
      </c>
      <c r="H42" s="1">
        <v>1.5</v>
      </c>
      <c r="I42" s="2">
        <f t="shared" si="2"/>
        <v>1.65</v>
      </c>
      <c r="J42" s="2">
        <f t="shared" si="3"/>
        <v>11.0055</v>
      </c>
    </row>
    <row r="43" spans="1:10">
      <c r="A43" s="2">
        <v>34</v>
      </c>
      <c r="B43" s="1">
        <v>2</v>
      </c>
      <c r="C43" s="1">
        <v>1.1000000000000001</v>
      </c>
      <c r="D43" s="2">
        <f t="shared" si="0"/>
        <v>1.55</v>
      </c>
      <c r="E43" s="2">
        <f t="shared" si="1"/>
        <v>10.3385</v>
      </c>
      <c r="F43" s="2">
        <v>75</v>
      </c>
      <c r="G43" s="1">
        <v>1.3</v>
      </c>
      <c r="H43" s="1">
        <v>1.3</v>
      </c>
      <c r="I43" s="2">
        <f t="shared" si="2"/>
        <v>1.3</v>
      </c>
      <c r="J43" s="2">
        <f t="shared" si="3"/>
        <v>8.6709999999999994</v>
      </c>
    </row>
    <row r="44" spans="1:10">
      <c r="A44" s="2">
        <v>35</v>
      </c>
      <c r="B44" s="1">
        <v>1.3</v>
      </c>
      <c r="C44" s="1">
        <v>1.3</v>
      </c>
      <c r="D44" s="2">
        <f t="shared" si="0"/>
        <v>1.3</v>
      </c>
      <c r="E44" s="2">
        <f t="shared" si="1"/>
        <v>8.6709999999999994</v>
      </c>
      <c r="F44" s="2">
        <v>76</v>
      </c>
      <c r="G44" s="1">
        <v>1.5</v>
      </c>
      <c r="H44" s="1">
        <v>1.4</v>
      </c>
      <c r="I44" s="2">
        <f t="shared" si="2"/>
        <v>1.45</v>
      </c>
      <c r="J44" s="2">
        <f t="shared" si="3"/>
        <v>9.6715</v>
      </c>
    </row>
    <row r="45" spans="1:10">
      <c r="A45" s="2">
        <v>36</v>
      </c>
      <c r="B45" s="1">
        <v>1.4</v>
      </c>
      <c r="C45" s="1">
        <v>1.2</v>
      </c>
      <c r="D45" s="2">
        <f t="shared" si="0"/>
        <v>1.2999999999999998</v>
      </c>
      <c r="E45" s="2">
        <f t="shared" si="1"/>
        <v>8.6709999999999994</v>
      </c>
      <c r="F45" s="2">
        <v>77</v>
      </c>
      <c r="G45" s="1">
        <v>1.3</v>
      </c>
      <c r="H45" s="1">
        <v>1.3</v>
      </c>
      <c r="I45" s="2">
        <f t="shared" si="2"/>
        <v>1.3</v>
      </c>
      <c r="J45" s="2">
        <f t="shared" si="3"/>
        <v>8.6709999999999994</v>
      </c>
    </row>
    <row r="46" spans="1:10">
      <c r="A46" s="2">
        <v>37</v>
      </c>
      <c r="B46" s="1">
        <v>1.4</v>
      </c>
      <c r="C46" s="1">
        <v>1.3</v>
      </c>
      <c r="D46" s="2">
        <f t="shared" si="0"/>
        <v>1.35</v>
      </c>
      <c r="E46" s="2">
        <f t="shared" si="1"/>
        <v>9.0045000000000002</v>
      </c>
      <c r="F46" s="2">
        <v>78</v>
      </c>
      <c r="G46" s="1">
        <v>2</v>
      </c>
      <c r="H46" s="1">
        <v>2</v>
      </c>
      <c r="I46" s="2">
        <f t="shared" si="2"/>
        <v>2</v>
      </c>
      <c r="J46" s="2">
        <f t="shared" si="3"/>
        <v>13.34</v>
      </c>
    </row>
    <row r="47" spans="1:10">
      <c r="A47" s="2">
        <v>38</v>
      </c>
      <c r="B47" s="1">
        <v>1.5</v>
      </c>
      <c r="C47" s="1">
        <v>1.3</v>
      </c>
      <c r="D47" s="2">
        <f t="shared" si="0"/>
        <v>1.4</v>
      </c>
      <c r="E47" s="2">
        <f t="shared" si="1"/>
        <v>9.3379999999999992</v>
      </c>
      <c r="F47" s="2">
        <v>79</v>
      </c>
      <c r="G47" s="1">
        <v>1.4</v>
      </c>
      <c r="H47" s="1">
        <v>1.2</v>
      </c>
      <c r="I47" s="2">
        <f t="shared" si="2"/>
        <v>1.2999999999999998</v>
      </c>
      <c r="J47" s="2">
        <f t="shared" si="3"/>
        <v>8.6709999999999994</v>
      </c>
    </row>
    <row r="48" spans="1:10">
      <c r="A48" s="2">
        <v>39</v>
      </c>
      <c r="B48" s="1">
        <v>1.2</v>
      </c>
      <c r="C48" s="1">
        <v>1.2</v>
      </c>
      <c r="D48" s="2">
        <f t="shared" si="0"/>
        <v>1.2</v>
      </c>
      <c r="E48" s="2">
        <f t="shared" si="1"/>
        <v>8.0039999999999996</v>
      </c>
      <c r="F48" s="2">
        <v>80</v>
      </c>
      <c r="G48" s="1">
        <v>2</v>
      </c>
      <c r="H48" s="1">
        <v>1</v>
      </c>
      <c r="I48" s="2">
        <f t="shared" si="2"/>
        <v>1.5</v>
      </c>
      <c r="J48" s="2">
        <f t="shared" si="3"/>
        <v>10.004999999999999</v>
      </c>
    </row>
    <row r="49" spans="1:10">
      <c r="A49" s="2">
        <v>40</v>
      </c>
      <c r="B49" s="1">
        <v>1.5</v>
      </c>
      <c r="C49" s="1">
        <v>1.4</v>
      </c>
      <c r="D49" s="2">
        <f t="shared" si="0"/>
        <v>1.45</v>
      </c>
      <c r="E49" s="2">
        <f t="shared" si="1"/>
        <v>9.6715</v>
      </c>
      <c r="F49" s="2">
        <v>81</v>
      </c>
      <c r="G49" s="1">
        <v>1.9</v>
      </c>
      <c r="H49" s="1">
        <v>1.1000000000000001</v>
      </c>
      <c r="I49" s="2">
        <f t="shared" si="2"/>
        <v>1.5</v>
      </c>
      <c r="J49" s="2">
        <f t="shared" si="3"/>
        <v>10.004999999999999</v>
      </c>
    </row>
    <row r="50" spans="1:10">
      <c r="A50" s="2">
        <v>41</v>
      </c>
      <c r="B50" s="1">
        <v>2</v>
      </c>
      <c r="C50" s="1">
        <v>2</v>
      </c>
      <c r="D50" s="2">
        <f t="shared" si="0"/>
        <v>2</v>
      </c>
      <c r="E50" s="2">
        <f t="shared" si="1"/>
        <v>13.34</v>
      </c>
      <c r="F50" s="2">
        <v>82</v>
      </c>
      <c r="G50" s="1">
        <v>1.4</v>
      </c>
      <c r="H50" s="1">
        <v>1.2</v>
      </c>
      <c r="I50" s="2">
        <f t="shared" si="2"/>
        <v>1.2999999999999998</v>
      </c>
      <c r="J50" s="2">
        <f t="shared" si="3"/>
        <v>8.6709999999999994</v>
      </c>
    </row>
    <row r="51" spans="1:10">
      <c r="A51" s="1">
        <v>83</v>
      </c>
      <c r="B51" s="1">
        <v>1.6</v>
      </c>
      <c r="C51" s="1">
        <v>1.4</v>
      </c>
      <c r="D51" s="2">
        <f t="shared" si="0"/>
        <v>1.5</v>
      </c>
      <c r="E51" s="2">
        <f t="shared" si="1"/>
        <v>10.004999999999999</v>
      </c>
      <c r="F51" s="1">
        <v>135</v>
      </c>
      <c r="G51" s="1">
        <v>1.2</v>
      </c>
      <c r="H51" s="1">
        <v>1</v>
      </c>
      <c r="I51" s="2">
        <f t="shared" si="2"/>
        <v>1.1000000000000001</v>
      </c>
      <c r="J51" s="2">
        <f t="shared" si="3"/>
        <v>7.3370000000000006</v>
      </c>
    </row>
    <row r="52" spans="1:10">
      <c r="A52" s="1">
        <v>84</v>
      </c>
      <c r="B52" s="1">
        <v>1.8</v>
      </c>
      <c r="C52" s="1">
        <v>1.4</v>
      </c>
      <c r="D52" s="2">
        <f t="shared" si="0"/>
        <v>1.6</v>
      </c>
      <c r="E52" s="2">
        <f t="shared" si="1"/>
        <v>10.672000000000001</v>
      </c>
      <c r="F52" s="1">
        <v>136</v>
      </c>
      <c r="G52" s="1">
        <v>1.6</v>
      </c>
      <c r="H52" s="1">
        <v>1.6</v>
      </c>
      <c r="I52" s="2">
        <f t="shared" si="2"/>
        <v>1.6</v>
      </c>
      <c r="J52" s="2">
        <f t="shared" si="3"/>
        <v>10.672000000000001</v>
      </c>
    </row>
    <row r="53" spans="1:10">
      <c r="A53" s="1">
        <v>85</v>
      </c>
      <c r="B53" s="1">
        <v>1.3</v>
      </c>
      <c r="C53" s="1">
        <v>1.3</v>
      </c>
      <c r="D53" s="2">
        <f t="shared" si="0"/>
        <v>1.3</v>
      </c>
      <c r="E53" s="2">
        <f t="shared" si="1"/>
        <v>8.6709999999999994</v>
      </c>
      <c r="F53" s="1">
        <v>137</v>
      </c>
      <c r="G53" s="1">
        <v>1.5</v>
      </c>
      <c r="H53" s="1">
        <v>1.1000000000000001</v>
      </c>
      <c r="I53" s="2">
        <f t="shared" si="2"/>
        <v>1.3</v>
      </c>
      <c r="J53" s="2">
        <f t="shared" si="3"/>
        <v>8.6709999999999994</v>
      </c>
    </row>
    <row r="54" spans="1:10">
      <c r="A54" s="1">
        <v>86</v>
      </c>
      <c r="B54" s="1">
        <v>1.7</v>
      </c>
      <c r="C54" s="1">
        <v>1.5</v>
      </c>
      <c r="D54" s="2">
        <f t="shared" si="0"/>
        <v>1.6</v>
      </c>
      <c r="E54" s="2">
        <f t="shared" si="1"/>
        <v>10.672000000000001</v>
      </c>
      <c r="F54" s="1">
        <v>138</v>
      </c>
      <c r="G54" s="1">
        <v>1.3</v>
      </c>
      <c r="H54" s="1">
        <v>1.1000000000000001</v>
      </c>
      <c r="I54" s="2">
        <f t="shared" si="2"/>
        <v>1.2000000000000002</v>
      </c>
      <c r="J54" s="2">
        <f t="shared" si="3"/>
        <v>8.0040000000000013</v>
      </c>
    </row>
    <row r="55" spans="1:10">
      <c r="A55" s="1">
        <v>87</v>
      </c>
      <c r="B55" s="1">
        <v>1.3</v>
      </c>
      <c r="C55" s="1">
        <v>1.3</v>
      </c>
      <c r="D55" s="2">
        <f t="shared" si="0"/>
        <v>1.3</v>
      </c>
      <c r="E55" s="2">
        <f t="shared" si="1"/>
        <v>8.6709999999999994</v>
      </c>
      <c r="F55" s="1">
        <v>139</v>
      </c>
      <c r="G55" s="1">
        <v>1.3</v>
      </c>
      <c r="H55" s="1">
        <v>1.1000000000000001</v>
      </c>
      <c r="I55" s="2">
        <f t="shared" si="2"/>
        <v>1.2000000000000002</v>
      </c>
      <c r="J55" s="2">
        <f t="shared" si="3"/>
        <v>8.0040000000000013</v>
      </c>
    </row>
    <row r="56" spans="1:10">
      <c r="A56" s="1">
        <v>88</v>
      </c>
      <c r="B56" s="1">
        <v>1.2</v>
      </c>
      <c r="C56" s="1">
        <v>1.2</v>
      </c>
      <c r="D56" s="2">
        <f t="shared" si="0"/>
        <v>1.2</v>
      </c>
      <c r="E56" s="2">
        <f t="shared" si="1"/>
        <v>8.0039999999999996</v>
      </c>
      <c r="F56" s="1">
        <v>140</v>
      </c>
      <c r="G56" s="1">
        <v>2</v>
      </c>
      <c r="H56" s="1">
        <v>1.1000000000000001</v>
      </c>
      <c r="I56" s="2">
        <f t="shared" si="2"/>
        <v>1.55</v>
      </c>
      <c r="J56" s="2">
        <f t="shared" si="3"/>
        <v>10.3385</v>
      </c>
    </row>
    <row r="57" spans="1:10">
      <c r="A57" s="1">
        <v>89</v>
      </c>
      <c r="B57" s="1">
        <v>1.4</v>
      </c>
      <c r="C57" s="1">
        <v>1.4</v>
      </c>
      <c r="D57" s="2">
        <f t="shared" si="0"/>
        <v>1.4</v>
      </c>
      <c r="E57" s="2">
        <f t="shared" si="1"/>
        <v>9.3379999999999992</v>
      </c>
      <c r="F57" s="1">
        <v>141</v>
      </c>
      <c r="G57" s="1">
        <v>1.4</v>
      </c>
      <c r="H57" s="1">
        <v>1.3</v>
      </c>
      <c r="I57" s="2">
        <f t="shared" si="2"/>
        <v>1.35</v>
      </c>
      <c r="J57" s="2">
        <f t="shared" si="3"/>
        <v>9.0045000000000002</v>
      </c>
    </row>
    <row r="58" spans="1:10">
      <c r="A58" s="1">
        <v>90</v>
      </c>
      <c r="B58" s="1">
        <v>1.4</v>
      </c>
      <c r="C58" s="1">
        <v>1.4</v>
      </c>
      <c r="D58" s="2">
        <f t="shared" si="0"/>
        <v>1.4</v>
      </c>
      <c r="E58" s="2">
        <f t="shared" si="1"/>
        <v>9.3379999999999992</v>
      </c>
      <c r="F58" s="1">
        <v>142</v>
      </c>
      <c r="G58" s="1">
        <v>1.4</v>
      </c>
      <c r="H58" s="1">
        <v>1.4</v>
      </c>
      <c r="I58" s="2">
        <f t="shared" si="2"/>
        <v>1.4</v>
      </c>
      <c r="J58" s="2">
        <f t="shared" si="3"/>
        <v>9.3379999999999992</v>
      </c>
    </row>
    <row r="59" spans="1:10">
      <c r="A59" s="1">
        <v>91</v>
      </c>
      <c r="B59" s="1">
        <v>1.5</v>
      </c>
      <c r="C59" s="1">
        <v>1.4</v>
      </c>
      <c r="D59" s="2">
        <f t="shared" si="0"/>
        <v>1.45</v>
      </c>
      <c r="E59" s="2">
        <f t="shared" si="1"/>
        <v>9.6715</v>
      </c>
      <c r="F59" s="1">
        <v>143</v>
      </c>
      <c r="G59" s="1">
        <v>1.7</v>
      </c>
      <c r="H59" s="1">
        <v>1.7</v>
      </c>
      <c r="I59" s="2">
        <f t="shared" si="2"/>
        <v>1.7</v>
      </c>
      <c r="J59" s="2">
        <f t="shared" si="3"/>
        <v>11.339</v>
      </c>
    </row>
    <row r="60" spans="1:10">
      <c r="A60" s="1">
        <v>92</v>
      </c>
      <c r="B60" s="1">
        <v>1.3</v>
      </c>
      <c r="C60" s="1">
        <v>1.2</v>
      </c>
      <c r="D60" s="2">
        <f t="shared" si="0"/>
        <v>1.25</v>
      </c>
      <c r="E60" s="2">
        <f t="shared" si="1"/>
        <v>8.3375000000000004</v>
      </c>
      <c r="F60" s="1">
        <v>144</v>
      </c>
      <c r="G60" s="1">
        <v>2</v>
      </c>
      <c r="H60" s="1">
        <v>2</v>
      </c>
      <c r="I60" s="2">
        <f t="shared" si="2"/>
        <v>2</v>
      </c>
      <c r="J60" s="2">
        <f t="shared" si="3"/>
        <v>13.34</v>
      </c>
    </row>
    <row r="61" spans="1:10">
      <c r="A61" s="1">
        <v>93</v>
      </c>
      <c r="B61" s="1">
        <v>2</v>
      </c>
      <c r="C61" s="1">
        <v>2</v>
      </c>
      <c r="D61" s="2">
        <f t="shared" si="0"/>
        <v>2</v>
      </c>
      <c r="E61" s="2">
        <f t="shared" si="1"/>
        <v>13.34</v>
      </c>
      <c r="F61" s="1">
        <v>145</v>
      </c>
      <c r="G61" s="1">
        <v>2</v>
      </c>
      <c r="H61" s="1">
        <v>1.6</v>
      </c>
      <c r="I61" s="2">
        <f t="shared" si="2"/>
        <v>1.8</v>
      </c>
      <c r="J61" s="2">
        <f t="shared" si="3"/>
        <v>12.006</v>
      </c>
    </row>
    <row r="62" spans="1:10">
      <c r="A62" s="1">
        <v>94</v>
      </c>
      <c r="B62" s="1">
        <v>1.5</v>
      </c>
      <c r="C62" s="1">
        <v>1.2</v>
      </c>
      <c r="D62" s="2">
        <f t="shared" si="0"/>
        <v>1.35</v>
      </c>
      <c r="E62" s="2">
        <f t="shared" si="1"/>
        <v>9.0045000000000002</v>
      </c>
      <c r="F62" s="1">
        <v>146</v>
      </c>
      <c r="G62" s="1">
        <v>1.7</v>
      </c>
      <c r="H62" s="1">
        <v>1.6</v>
      </c>
      <c r="I62" s="2">
        <f t="shared" si="2"/>
        <v>1.65</v>
      </c>
      <c r="J62" s="2">
        <f t="shared" si="3"/>
        <v>11.0055</v>
      </c>
    </row>
    <row r="63" spans="1:10">
      <c r="A63" s="1">
        <v>95</v>
      </c>
      <c r="B63" s="1">
        <v>1.5</v>
      </c>
      <c r="C63" s="1">
        <v>1.4</v>
      </c>
      <c r="D63" s="2">
        <f t="shared" si="0"/>
        <v>1.45</v>
      </c>
      <c r="E63" s="2">
        <f t="shared" si="1"/>
        <v>9.6715</v>
      </c>
      <c r="F63" s="1">
        <v>147</v>
      </c>
      <c r="G63" s="1">
        <v>1.4</v>
      </c>
      <c r="H63" s="1">
        <v>1.4</v>
      </c>
      <c r="I63" s="2">
        <f t="shared" si="2"/>
        <v>1.4</v>
      </c>
      <c r="J63" s="2">
        <f t="shared" si="3"/>
        <v>9.3379999999999992</v>
      </c>
    </row>
    <row r="64" spans="1:10">
      <c r="A64" s="1">
        <v>96</v>
      </c>
      <c r="B64" s="1">
        <v>2</v>
      </c>
      <c r="C64" s="1">
        <v>1.2</v>
      </c>
      <c r="D64" s="2">
        <f t="shared" si="0"/>
        <v>1.6</v>
      </c>
      <c r="E64" s="2">
        <f t="shared" si="1"/>
        <v>10.672000000000001</v>
      </c>
      <c r="F64" s="1">
        <v>148</v>
      </c>
      <c r="G64" s="1">
        <v>1.9</v>
      </c>
      <c r="H64" s="1">
        <v>1.9</v>
      </c>
      <c r="I64" s="2">
        <f t="shared" si="2"/>
        <v>1.9</v>
      </c>
      <c r="J64" s="2">
        <f t="shared" si="3"/>
        <v>12.673</v>
      </c>
    </row>
    <row r="65" spans="1:10">
      <c r="A65" s="1">
        <v>97</v>
      </c>
      <c r="B65" s="1">
        <v>1.5</v>
      </c>
      <c r="C65" s="1">
        <v>1.3</v>
      </c>
      <c r="D65" s="2">
        <f t="shared" si="0"/>
        <v>1.4</v>
      </c>
      <c r="E65" s="2">
        <f t="shared" si="1"/>
        <v>9.3379999999999992</v>
      </c>
      <c r="F65" s="1">
        <v>149</v>
      </c>
      <c r="G65" s="1">
        <v>1.3</v>
      </c>
      <c r="H65" s="1">
        <v>1.1000000000000001</v>
      </c>
      <c r="I65" s="2">
        <f t="shared" si="2"/>
        <v>1.2000000000000002</v>
      </c>
      <c r="J65" s="2">
        <f t="shared" si="3"/>
        <v>8.0040000000000013</v>
      </c>
    </row>
    <row r="66" spans="1:10">
      <c r="A66" s="1">
        <v>98</v>
      </c>
      <c r="B66" s="1">
        <v>1.3</v>
      </c>
      <c r="C66" s="1">
        <v>1.2</v>
      </c>
      <c r="D66" s="2">
        <f t="shared" si="0"/>
        <v>1.25</v>
      </c>
      <c r="E66" s="2">
        <f t="shared" si="1"/>
        <v>8.3375000000000004</v>
      </c>
      <c r="F66" s="1">
        <v>150</v>
      </c>
      <c r="G66" s="1">
        <v>1.5</v>
      </c>
      <c r="H66" s="1">
        <v>1.3</v>
      </c>
      <c r="I66" s="2">
        <f t="shared" si="2"/>
        <v>1.4</v>
      </c>
      <c r="J66" s="2">
        <f t="shared" si="3"/>
        <v>9.3379999999999992</v>
      </c>
    </row>
    <row r="67" spans="1:10">
      <c r="A67" s="1">
        <v>99</v>
      </c>
      <c r="B67" s="1">
        <v>1.2</v>
      </c>
      <c r="C67" s="1">
        <v>1.2</v>
      </c>
      <c r="D67" s="2">
        <f t="shared" si="0"/>
        <v>1.2</v>
      </c>
      <c r="E67" s="2">
        <f t="shared" si="1"/>
        <v>8.0039999999999996</v>
      </c>
      <c r="F67" s="1">
        <v>151</v>
      </c>
      <c r="G67" s="1">
        <v>1.4</v>
      </c>
      <c r="H67" s="1">
        <v>1</v>
      </c>
      <c r="I67" s="2">
        <f t="shared" si="2"/>
        <v>1.2</v>
      </c>
      <c r="J67" s="2">
        <f t="shared" si="3"/>
        <v>8.0039999999999996</v>
      </c>
    </row>
    <row r="68" spans="1:10">
      <c r="A68" s="1">
        <v>100</v>
      </c>
      <c r="B68" s="1">
        <v>1.6</v>
      </c>
      <c r="C68" s="1">
        <v>1.3</v>
      </c>
      <c r="D68" s="2">
        <f t="shared" si="0"/>
        <v>1.4500000000000002</v>
      </c>
      <c r="E68" s="2">
        <f t="shared" si="1"/>
        <v>9.6715000000000018</v>
      </c>
      <c r="F68" s="1">
        <v>152</v>
      </c>
      <c r="G68" s="1">
        <v>1.4</v>
      </c>
      <c r="H68" s="1">
        <v>1.3</v>
      </c>
      <c r="I68" s="2">
        <f t="shared" si="2"/>
        <v>1.35</v>
      </c>
      <c r="J68" s="2">
        <f t="shared" si="3"/>
        <v>9.0045000000000002</v>
      </c>
    </row>
    <row r="69" spans="1:10">
      <c r="A69" s="1">
        <v>101</v>
      </c>
      <c r="B69" s="1">
        <v>1.1000000000000001</v>
      </c>
      <c r="C69" s="1">
        <v>1.1000000000000001</v>
      </c>
      <c r="D69" s="2">
        <f t="shared" si="0"/>
        <v>1.1000000000000001</v>
      </c>
      <c r="E69" s="2">
        <f t="shared" si="1"/>
        <v>7.3370000000000006</v>
      </c>
      <c r="F69" s="1">
        <v>153</v>
      </c>
      <c r="G69" s="1">
        <v>1.4</v>
      </c>
      <c r="H69" s="1">
        <v>1.4</v>
      </c>
      <c r="I69" s="2">
        <f t="shared" si="2"/>
        <v>1.4</v>
      </c>
      <c r="J69" s="2">
        <f t="shared" si="3"/>
        <v>9.3379999999999992</v>
      </c>
    </row>
    <row r="70" spans="1:10">
      <c r="A70" s="1">
        <v>102</v>
      </c>
      <c r="B70" s="1">
        <v>1.3</v>
      </c>
      <c r="C70" s="1">
        <v>1.3</v>
      </c>
      <c r="D70" s="2">
        <f t="shared" si="0"/>
        <v>1.3</v>
      </c>
      <c r="E70" s="2">
        <f t="shared" si="1"/>
        <v>8.6709999999999994</v>
      </c>
      <c r="F70" s="1">
        <v>154</v>
      </c>
      <c r="G70" s="1">
        <v>1.2</v>
      </c>
      <c r="H70" s="1">
        <v>1.1000000000000001</v>
      </c>
      <c r="I70" s="2">
        <f t="shared" si="2"/>
        <v>1.1499999999999999</v>
      </c>
      <c r="J70" s="2">
        <f t="shared" si="3"/>
        <v>7.6704999999999997</v>
      </c>
    </row>
    <row r="71" spans="1:10">
      <c r="A71" s="1">
        <v>103</v>
      </c>
      <c r="B71" s="1">
        <v>1.3</v>
      </c>
      <c r="C71" s="1">
        <v>1.2</v>
      </c>
      <c r="D71" s="2">
        <f t="shared" si="0"/>
        <v>1.25</v>
      </c>
      <c r="E71" s="2">
        <f t="shared" si="1"/>
        <v>8.3375000000000004</v>
      </c>
      <c r="F71" s="1">
        <v>155</v>
      </c>
      <c r="G71" s="1">
        <v>1.2</v>
      </c>
      <c r="H71" s="1">
        <v>1.1000000000000001</v>
      </c>
      <c r="I71" s="2">
        <f t="shared" si="2"/>
        <v>1.1499999999999999</v>
      </c>
      <c r="J71" s="2">
        <f t="shared" si="3"/>
        <v>7.6704999999999997</v>
      </c>
    </row>
    <row r="72" spans="1:10">
      <c r="A72" s="1">
        <v>104</v>
      </c>
      <c r="B72" s="1">
        <v>2</v>
      </c>
      <c r="C72" s="1">
        <v>2</v>
      </c>
      <c r="D72" s="2">
        <f t="shared" si="0"/>
        <v>2</v>
      </c>
      <c r="E72" s="2">
        <f t="shared" si="1"/>
        <v>13.34</v>
      </c>
      <c r="F72" s="1">
        <v>156</v>
      </c>
      <c r="G72" s="1">
        <v>1.4</v>
      </c>
      <c r="H72" s="1">
        <v>1.4</v>
      </c>
      <c r="I72" s="2">
        <f t="shared" si="2"/>
        <v>1.4</v>
      </c>
      <c r="J72" s="2">
        <f t="shared" si="3"/>
        <v>9.3379999999999992</v>
      </c>
    </row>
    <row r="73" spans="1:10">
      <c r="A73" s="1">
        <v>105</v>
      </c>
      <c r="B73" s="1">
        <v>0.7</v>
      </c>
      <c r="C73" s="1">
        <v>0.6</v>
      </c>
      <c r="D73" s="2">
        <f t="shared" si="0"/>
        <v>0.64999999999999991</v>
      </c>
      <c r="E73" s="2">
        <f t="shared" si="1"/>
        <v>4.3354999999999997</v>
      </c>
      <c r="F73" s="1">
        <v>157</v>
      </c>
      <c r="G73" s="1">
        <v>2</v>
      </c>
      <c r="H73" s="1">
        <v>2</v>
      </c>
      <c r="I73" s="2">
        <f t="shared" si="2"/>
        <v>2</v>
      </c>
      <c r="J73" s="2">
        <f t="shared" si="3"/>
        <v>13.34</v>
      </c>
    </row>
    <row r="74" spans="1:10">
      <c r="A74" s="1">
        <v>106</v>
      </c>
      <c r="B74" s="1">
        <v>2</v>
      </c>
      <c r="C74" s="1">
        <v>1.9</v>
      </c>
      <c r="D74" s="2">
        <f t="shared" si="0"/>
        <v>1.95</v>
      </c>
      <c r="E74" s="2">
        <f t="shared" si="1"/>
        <v>13.006499999999999</v>
      </c>
      <c r="F74" s="1">
        <v>158</v>
      </c>
      <c r="G74" s="1">
        <v>1.9</v>
      </c>
      <c r="H74" s="1">
        <v>1.4</v>
      </c>
      <c r="I74" s="2">
        <f t="shared" si="2"/>
        <v>1.65</v>
      </c>
      <c r="J74" s="2">
        <f t="shared" si="3"/>
        <v>11.0055</v>
      </c>
    </row>
    <row r="75" spans="1:10">
      <c r="A75" s="1">
        <v>107</v>
      </c>
      <c r="B75" s="1">
        <v>1.2</v>
      </c>
      <c r="C75" s="1">
        <v>1.1000000000000001</v>
      </c>
      <c r="D75" s="2">
        <f t="shared" ref="D75:D109" si="4">(B75+C75)/2</f>
        <v>1.1499999999999999</v>
      </c>
      <c r="E75" s="2">
        <f t="shared" ref="E75:E109" si="5">D75*6.67</f>
        <v>7.6704999999999997</v>
      </c>
      <c r="F75" s="1">
        <v>159</v>
      </c>
      <c r="G75" s="1">
        <v>2</v>
      </c>
      <c r="H75" s="1">
        <v>1.2</v>
      </c>
      <c r="I75" s="2">
        <f t="shared" ref="I75:I109" si="6">(G75+H75)/2</f>
        <v>1.6</v>
      </c>
      <c r="J75" s="2">
        <f t="shared" ref="J75:J109" si="7">I75*6.67</f>
        <v>10.672000000000001</v>
      </c>
    </row>
    <row r="76" spans="1:10">
      <c r="A76" s="1">
        <v>108</v>
      </c>
      <c r="B76" s="1">
        <v>1.7</v>
      </c>
      <c r="C76" s="1">
        <v>1.7</v>
      </c>
      <c r="D76" s="2">
        <f t="shared" si="4"/>
        <v>1.7</v>
      </c>
      <c r="E76" s="2">
        <f t="shared" si="5"/>
        <v>11.339</v>
      </c>
      <c r="F76" s="1">
        <v>160</v>
      </c>
      <c r="G76" s="1">
        <v>2</v>
      </c>
      <c r="H76" s="1">
        <v>2</v>
      </c>
      <c r="I76" s="2">
        <f t="shared" si="6"/>
        <v>2</v>
      </c>
      <c r="J76" s="2">
        <f t="shared" si="7"/>
        <v>13.34</v>
      </c>
    </row>
    <row r="77" spans="1:10">
      <c r="A77" s="1">
        <v>109</v>
      </c>
      <c r="B77" s="1">
        <v>1.5</v>
      </c>
      <c r="C77" s="1">
        <v>1.3</v>
      </c>
      <c r="D77" s="2">
        <f t="shared" si="4"/>
        <v>1.4</v>
      </c>
      <c r="E77" s="2">
        <f t="shared" si="5"/>
        <v>9.3379999999999992</v>
      </c>
      <c r="F77" s="1">
        <v>161</v>
      </c>
      <c r="G77" s="1">
        <v>1.4</v>
      </c>
      <c r="H77" s="1">
        <v>1.1000000000000001</v>
      </c>
      <c r="I77" s="2">
        <f t="shared" si="6"/>
        <v>1.25</v>
      </c>
      <c r="J77" s="2">
        <f t="shared" si="7"/>
        <v>8.3375000000000004</v>
      </c>
    </row>
    <row r="78" spans="1:10">
      <c r="A78" s="1">
        <v>110</v>
      </c>
      <c r="B78" s="1">
        <v>1.2</v>
      </c>
      <c r="C78" s="1">
        <v>1</v>
      </c>
      <c r="D78" s="2">
        <f t="shared" si="4"/>
        <v>1.1000000000000001</v>
      </c>
      <c r="E78" s="2">
        <f t="shared" si="5"/>
        <v>7.3370000000000006</v>
      </c>
      <c r="F78" s="1">
        <v>162</v>
      </c>
      <c r="G78" s="1">
        <v>1.2</v>
      </c>
      <c r="H78" s="1">
        <v>1.1000000000000001</v>
      </c>
      <c r="I78" s="2">
        <f t="shared" si="6"/>
        <v>1.1499999999999999</v>
      </c>
      <c r="J78" s="2">
        <f t="shared" si="7"/>
        <v>7.6704999999999997</v>
      </c>
    </row>
    <row r="79" spans="1:10">
      <c r="A79" s="1">
        <v>111</v>
      </c>
      <c r="B79" s="1">
        <v>1.3</v>
      </c>
      <c r="C79" s="1">
        <v>1.2</v>
      </c>
      <c r="D79" s="2">
        <f t="shared" si="4"/>
        <v>1.25</v>
      </c>
      <c r="E79" s="2">
        <f t="shared" si="5"/>
        <v>8.3375000000000004</v>
      </c>
      <c r="F79" s="1">
        <v>163</v>
      </c>
      <c r="G79" s="1">
        <v>1.5</v>
      </c>
      <c r="H79" s="1">
        <v>1.3</v>
      </c>
      <c r="I79" s="2">
        <f t="shared" si="6"/>
        <v>1.4</v>
      </c>
      <c r="J79" s="2">
        <f t="shared" si="7"/>
        <v>9.3379999999999992</v>
      </c>
    </row>
    <row r="80" spans="1:10">
      <c r="A80" s="1">
        <v>112</v>
      </c>
      <c r="B80" s="1">
        <v>1.9</v>
      </c>
      <c r="C80" s="1">
        <v>1.9</v>
      </c>
      <c r="D80" s="2">
        <f t="shared" si="4"/>
        <v>1.9</v>
      </c>
      <c r="E80" s="2">
        <f t="shared" si="5"/>
        <v>12.673</v>
      </c>
      <c r="F80" s="1">
        <v>164</v>
      </c>
      <c r="G80" s="1">
        <v>1.5</v>
      </c>
      <c r="H80" s="1">
        <v>1.5</v>
      </c>
      <c r="I80" s="2">
        <f t="shared" si="6"/>
        <v>1.5</v>
      </c>
      <c r="J80" s="2">
        <f t="shared" si="7"/>
        <v>10.004999999999999</v>
      </c>
    </row>
    <row r="81" spans="1:10">
      <c r="A81" s="1">
        <v>113</v>
      </c>
      <c r="B81" s="1">
        <v>1.3</v>
      </c>
      <c r="C81" s="1">
        <v>1.2</v>
      </c>
      <c r="D81" s="2">
        <f t="shared" si="4"/>
        <v>1.25</v>
      </c>
      <c r="E81" s="2">
        <f t="shared" si="5"/>
        <v>8.3375000000000004</v>
      </c>
      <c r="F81" s="1">
        <v>165</v>
      </c>
      <c r="G81" s="1">
        <v>1.7</v>
      </c>
      <c r="H81" s="1">
        <v>1.5</v>
      </c>
      <c r="I81" s="2">
        <f t="shared" si="6"/>
        <v>1.6</v>
      </c>
      <c r="J81" s="2">
        <f t="shared" si="7"/>
        <v>10.672000000000001</v>
      </c>
    </row>
    <row r="82" spans="1:10">
      <c r="A82" s="1">
        <v>114</v>
      </c>
      <c r="B82" s="1">
        <v>2</v>
      </c>
      <c r="C82" s="1">
        <v>2</v>
      </c>
      <c r="D82" s="2">
        <f t="shared" si="4"/>
        <v>2</v>
      </c>
      <c r="E82" s="2">
        <f t="shared" si="5"/>
        <v>13.34</v>
      </c>
      <c r="F82" s="1">
        <v>166</v>
      </c>
      <c r="G82" s="1">
        <v>2</v>
      </c>
      <c r="H82" s="1">
        <v>1.5</v>
      </c>
      <c r="I82" s="2">
        <f t="shared" si="6"/>
        <v>1.75</v>
      </c>
      <c r="J82" s="2">
        <f t="shared" si="7"/>
        <v>11.672499999999999</v>
      </c>
    </row>
    <row r="83" spans="1:10">
      <c r="A83" s="1">
        <v>115</v>
      </c>
      <c r="B83" s="1">
        <v>1.4</v>
      </c>
      <c r="C83" s="1">
        <v>1.1000000000000001</v>
      </c>
      <c r="D83" s="2">
        <f t="shared" si="4"/>
        <v>1.25</v>
      </c>
      <c r="E83" s="2">
        <f t="shared" si="5"/>
        <v>8.3375000000000004</v>
      </c>
      <c r="F83" s="1">
        <v>167</v>
      </c>
      <c r="G83" s="1">
        <v>1.3</v>
      </c>
      <c r="H83" s="1">
        <v>1.3</v>
      </c>
      <c r="I83" s="2">
        <f t="shared" si="6"/>
        <v>1.3</v>
      </c>
      <c r="J83" s="2">
        <f t="shared" si="7"/>
        <v>8.6709999999999994</v>
      </c>
    </row>
    <row r="84" spans="1:10">
      <c r="A84" s="1">
        <v>116</v>
      </c>
      <c r="B84" s="1">
        <v>2</v>
      </c>
      <c r="C84" s="1">
        <v>2</v>
      </c>
      <c r="D84" s="2">
        <f t="shared" si="4"/>
        <v>2</v>
      </c>
      <c r="E84" s="2">
        <f t="shared" si="5"/>
        <v>13.34</v>
      </c>
      <c r="F84" s="1">
        <v>168</v>
      </c>
      <c r="G84" s="1">
        <v>1.9</v>
      </c>
      <c r="H84" s="1">
        <v>1.9</v>
      </c>
      <c r="I84" s="2">
        <f t="shared" si="6"/>
        <v>1.9</v>
      </c>
      <c r="J84" s="2">
        <f t="shared" si="7"/>
        <v>12.673</v>
      </c>
    </row>
    <row r="85" spans="1:10">
      <c r="A85" s="1">
        <v>117</v>
      </c>
      <c r="B85" s="1">
        <v>2</v>
      </c>
      <c r="C85" s="1">
        <v>2</v>
      </c>
      <c r="D85" s="2">
        <f t="shared" si="4"/>
        <v>2</v>
      </c>
      <c r="E85" s="2">
        <f t="shared" si="5"/>
        <v>13.34</v>
      </c>
      <c r="F85" s="1">
        <v>169</v>
      </c>
      <c r="G85" s="1">
        <v>2</v>
      </c>
      <c r="H85" s="1">
        <v>2</v>
      </c>
      <c r="I85" s="2">
        <f t="shared" si="6"/>
        <v>2</v>
      </c>
      <c r="J85" s="2">
        <f t="shared" si="7"/>
        <v>13.34</v>
      </c>
    </row>
    <row r="86" spans="1:10">
      <c r="A86" s="1">
        <v>118</v>
      </c>
      <c r="B86" s="1">
        <v>1.4</v>
      </c>
      <c r="C86" s="1">
        <v>1.3</v>
      </c>
      <c r="D86" s="2">
        <f t="shared" si="4"/>
        <v>1.35</v>
      </c>
      <c r="E86" s="2">
        <f t="shared" si="5"/>
        <v>9.0045000000000002</v>
      </c>
      <c r="F86" s="1">
        <v>170</v>
      </c>
      <c r="G86" s="1">
        <v>1.2</v>
      </c>
      <c r="H86" s="1">
        <v>1.2</v>
      </c>
      <c r="I86" s="2">
        <f t="shared" si="6"/>
        <v>1.2</v>
      </c>
      <c r="J86" s="2">
        <f t="shared" si="7"/>
        <v>8.0039999999999996</v>
      </c>
    </row>
    <row r="87" spans="1:10">
      <c r="A87" s="1">
        <v>119</v>
      </c>
      <c r="B87" s="1">
        <v>1.3</v>
      </c>
      <c r="C87" s="1">
        <v>1.3</v>
      </c>
      <c r="D87" s="2">
        <f t="shared" si="4"/>
        <v>1.3</v>
      </c>
      <c r="E87" s="2">
        <f t="shared" si="5"/>
        <v>8.6709999999999994</v>
      </c>
      <c r="F87" s="1">
        <v>171</v>
      </c>
      <c r="G87" s="1">
        <v>1.5</v>
      </c>
      <c r="H87" s="1">
        <v>1.4</v>
      </c>
      <c r="I87" s="2">
        <f t="shared" si="6"/>
        <v>1.45</v>
      </c>
      <c r="J87" s="2">
        <f t="shared" si="7"/>
        <v>9.6715</v>
      </c>
    </row>
    <row r="88" spans="1:10">
      <c r="A88" s="1">
        <v>120</v>
      </c>
      <c r="B88" s="1">
        <v>1.8</v>
      </c>
      <c r="C88" s="1">
        <v>1.7</v>
      </c>
      <c r="D88" s="2">
        <f t="shared" si="4"/>
        <v>1.75</v>
      </c>
      <c r="E88" s="2">
        <f t="shared" si="5"/>
        <v>11.672499999999999</v>
      </c>
      <c r="F88" s="1">
        <v>172</v>
      </c>
      <c r="G88" s="1">
        <v>1</v>
      </c>
      <c r="H88" s="1">
        <v>1</v>
      </c>
      <c r="I88" s="2">
        <f t="shared" si="6"/>
        <v>1</v>
      </c>
      <c r="J88" s="2">
        <f t="shared" si="7"/>
        <v>6.67</v>
      </c>
    </row>
    <row r="89" spans="1:10">
      <c r="A89" s="1">
        <v>121</v>
      </c>
      <c r="B89" s="1">
        <v>2.4</v>
      </c>
      <c r="C89" s="1">
        <v>1.6</v>
      </c>
      <c r="D89" s="2">
        <f t="shared" si="4"/>
        <v>2</v>
      </c>
      <c r="E89" s="2">
        <f t="shared" si="5"/>
        <v>13.34</v>
      </c>
      <c r="F89" s="1">
        <v>173</v>
      </c>
      <c r="G89" s="1">
        <v>2</v>
      </c>
      <c r="H89" s="1">
        <v>1.1000000000000001</v>
      </c>
      <c r="I89" s="2">
        <f t="shared" si="6"/>
        <v>1.55</v>
      </c>
      <c r="J89" s="2">
        <f t="shared" si="7"/>
        <v>10.3385</v>
      </c>
    </row>
    <row r="90" spans="1:10">
      <c r="A90" s="1">
        <v>122</v>
      </c>
      <c r="B90" s="1">
        <v>1</v>
      </c>
      <c r="C90" s="1">
        <v>1</v>
      </c>
      <c r="D90" s="2">
        <f t="shared" si="4"/>
        <v>1</v>
      </c>
      <c r="E90" s="2">
        <f t="shared" si="5"/>
        <v>6.67</v>
      </c>
      <c r="F90" s="1">
        <v>174</v>
      </c>
      <c r="G90" s="1">
        <v>1.2</v>
      </c>
      <c r="H90" s="1">
        <v>1.1000000000000001</v>
      </c>
      <c r="I90" s="2">
        <f t="shared" si="6"/>
        <v>1.1499999999999999</v>
      </c>
      <c r="J90" s="2">
        <f t="shared" si="7"/>
        <v>7.6704999999999997</v>
      </c>
    </row>
    <row r="91" spans="1:10">
      <c r="A91" s="1">
        <v>123</v>
      </c>
      <c r="B91" s="1">
        <v>0.9</v>
      </c>
      <c r="C91" s="1">
        <v>0.8</v>
      </c>
      <c r="D91" s="2">
        <f t="shared" si="4"/>
        <v>0.85000000000000009</v>
      </c>
      <c r="E91" s="2">
        <f t="shared" si="5"/>
        <v>5.6695000000000002</v>
      </c>
      <c r="F91" s="1">
        <v>175</v>
      </c>
      <c r="G91" s="1">
        <v>1.8</v>
      </c>
      <c r="H91" s="1">
        <v>1.8</v>
      </c>
      <c r="I91" s="2">
        <f t="shared" si="6"/>
        <v>1.8</v>
      </c>
      <c r="J91" s="2">
        <f t="shared" si="7"/>
        <v>12.006</v>
      </c>
    </row>
    <row r="92" spans="1:10">
      <c r="A92" s="1">
        <v>124</v>
      </c>
      <c r="B92" s="1">
        <v>2.5</v>
      </c>
      <c r="C92" s="1">
        <v>1.6</v>
      </c>
      <c r="D92" s="2">
        <f t="shared" si="4"/>
        <v>2.0499999999999998</v>
      </c>
      <c r="E92" s="2">
        <f t="shared" si="5"/>
        <v>13.673499999999999</v>
      </c>
      <c r="F92" s="1">
        <v>176</v>
      </c>
      <c r="G92" s="1">
        <v>1</v>
      </c>
      <c r="H92" s="1">
        <v>1</v>
      </c>
      <c r="I92" s="2">
        <f t="shared" si="6"/>
        <v>1</v>
      </c>
      <c r="J92" s="2">
        <f t="shared" si="7"/>
        <v>6.67</v>
      </c>
    </row>
    <row r="93" spans="1:10">
      <c r="A93" s="1">
        <v>125</v>
      </c>
      <c r="B93" s="1">
        <v>1.8</v>
      </c>
      <c r="C93" s="1">
        <v>1</v>
      </c>
      <c r="D93" s="2">
        <f t="shared" si="4"/>
        <v>1.4</v>
      </c>
      <c r="E93" s="2">
        <f t="shared" si="5"/>
        <v>9.3379999999999992</v>
      </c>
      <c r="F93" s="1">
        <v>177</v>
      </c>
      <c r="G93" s="1">
        <v>1.4</v>
      </c>
      <c r="H93" s="1">
        <v>1.1000000000000001</v>
      </c>
      <c r="I93" s="2">
        <f t="shared" si="6"/>
        <v>1.25</v>
      </c>
      <c r="J93" s="2">
        <f t="shared" si="7"/>
        <v>8.3375000000000004</v>
      </c>
    </row>
    <row r="94" spans="1:10">
      <c r="A94" s="1">
        <v>126</v>
      </c>
      <c r="B94" s="1">
        <v>1.6</v>
      </c>
      <c r="C94" s="1">
        <v>1.5</v>
      </c>
      <c r="D94" s="2">
        <f t="shared" si="4"/>
        <v>1.55</v>
      </c>
      <c r="E94" s="2">
        <f t="shared" si="5"/>
        <v>10.3385</v>
      </c>
      <c r="F94" s="1">
        <v>178</v>
      </c>
      <c r="G94" s="1">
        <v>1.1000000000000001</v>
      </c>
      <c r="H94" s="1">
        <v>1.1000000000000001</v>
      </c>
      <c r="I94" s="2">
        <f t="shared" si="6"/>
        <v>1.1000000000000001</v>
      </c>
      <c r="J94" s="2">
        <f t="shared" si="7"/>
        <v>7.3370000000000006</v>
      </c>
    </row>
    <row r="95" spans="1:10">
      <c r="A95" s="1">
        <v>127</v>
      </c>
      <c r="B95" s="1">
        <v>1.5</v>
      </c>
      <c r="C95" s="1">
        <v>1.3</v>
      </c>
      <c r="D95" s="2">
        <f t="shared" si="4"/>
        <v>1.4</v>
      </c>
      <c r="E95" s="2">
        <f t="shared" si="5"/>
        <v>9.3379999999999992</v>
      </c>
      <c r="F95" s="1">
        <v>179</v>
      </c>
      <c r="G95" s="1">
        <v>1.2</v>
      </c>
      <c r="H95" s="1">
        <v>1.1000000000000001</v>
      </c>
      <c r="I95" s="2">
        <f t="shared" si="6"/>
        <v>1.1499999999999999</v>
      </c>
      <c r="J95" s="2">
        <f t="shared" si="7"/>
        <v>7.6704999999999997</v>
      </c>
    </row>
    <row r="96" spans="1:10">
      <c r="A96" s="1">
        <v>128</v>
      </c>
      <c r="B96" s="1">
        <v>1.8</v>
      </c>
      <c r="C96" s="1">
        <v>1.3</v>
      </c>
      <c r="D96" s="2">
        <f t="shared" si="4"/>
        <v>1.55</v>
      </c>
      <c r="E96" s="2">
        <f t="shared" si="5"/>
        <v>10.3385</v>
      </c>
      <c r="F96" s="1">
        <v>180</v>
      </c>
      <c r="G96" s="1">
        <v>1.1000000000000001</v>
      </c>
      <c r="H96" s="1">
        <v>1.1000000000000001</v>
      </c>
      <c r="I96" s="2">
        <f t="shared" si="6"/>
        <v>1.1000000000000001</v>
      </c>
      <c r="J96" s="2">
        <f t="shared" si="7"/>
        <v>7.3370000000000006</v>
      </c>
    </row>
    <row r="97" spans="1:10">
      <c r="A97" s="1">
        <v>129</v>
      </c>
      <c r="B97" s="1">
        <v>1.6</v>
      </c>
      <c r="C97" s="1">
        <v>1.4</v>
      </c>
      <c r="D97" s="2">
        <f t="shared" si="4"/>
        <v>1.5</v>
      </c>
      <c r="E97" s="2">
        <f t="shared" si="5"/>
        <v>10.004999999999999</v>
      </c>
      <c r="F97" s="1">
        <v>181</v>
      </c>
      <c r="G97" s="1">
        <v>1.4</v>
      </c>
      <c r="H97" s="1">
        <v>1.4</v>
      </c>
      <c r="I97" s="2">
        <f t="shared" si="6"/>
        <v>1.4</v>
      </c>
      <c r="J97" s="2">
        <f t="shared" si="7"/>
        <v>9.3379999999999992</v>
      </c>
    </row>
    <row r="98" spans="1:10">
      <c r="A98" s="1">
        <v>130</v>
      </c>
      <c r="B98" s="1">
        <v>1.3</v>
      </c>
      <c r="C98" s="1">
        <v>1.2</v>
      </c>
      <c r="D98" s="2">
        <f t="shared" si="4"/>
        <v>1.25</v>
      </c>
      <c r="E98" s="2">
        <f t="shared" si="5"/>
        <v>8.3375000000000004</v>
      </c>
      <c r="F98" s="1">
        <v>182</v>
      </c>
      <c r="G98" s="1">
        <v>1.3</v>
      </c>
      <c r="H98" s="1">
        <v>1.2</v>
      </c>
      <c r="I98" s="2">
        <f t="shared" si="6"/>
        <v>1.25</v>
      </c>
      <c r="J98" s="2">
        <f t="shared" si="7"/>
        <v>8.3375000000000004</v>
      </c>
    </row>
    <row r="99" spans="1:10">
      <c r="A99" s="1">
        <v>131</v>
      </c>
      <c r="B99" s="1">
        <v>1.9</v>
      </c>
      <c r="C99" s="1">
        <v>1.8</v>
      </c>
      <c r="D99" s="2">
        <f t="shared" si="4"/>
        <v>1.85</v>
      </c>
      <c r="E99" s="2">
        <f t="shared" si="5"/>
        <v>12.339500000000001</v>
      </c>
      <c r="F99" s="1">
        <v>183</v>
      </c>
      <c r="G99" s="1">
        <v>1.6</v>
      </c>
      <c r="H99" s="1">
        <v>1.3</v>
      </c>
      <c r="I99" s="2">
        <f t="shared" si="6"/>
        <v>1.4500000000000002</v>
      </c>
      <c r="J99" s="2">
        <f t="shared" si="7"/>
        <v>9.6715000000000018</v>
      </c>
    </row>
    <row r="100" spans="1:10">
      <c r="A100" s="1">
        <v>132</v>
      </c>
      <c r="B100" s="1">
        <v>2</v>
      </c>
      <c r="C100" s="1">
        <v>2</v>
      </c>
      <c r="D100" s="2">
        <f t="shared" si="4"/>
        <v>2</v>
      </c>
      <c r="E100" s="2">
        <f t="shared" si="5"/>
        <v>13.34</v>
      </c>
      <c r="F100" s="1">
        <v>184</v>
      </c>
      <c r="G100" s="1">
        <v>1.5</v>
      </c>
      <c r="H100" s="1">
        <v>1.3</v>
      </c>
      <c r="I100" s="2">
        <f t="shared" si="6"/>
        <v>1.4</v>
      </c>
      <c r="J100" s="2">
        <f t="shared" si="7"/>
        <v>9.3379999999999992</v>
      </c>
    </row>
    <row r="101" spans="1:10">
      <c r="A101" s="1">
        <v>133</v>
      </c>
      <c r="B101" s="1">
        <v>2.5</v>
      </c>
      <c r="C101" s="1">
        <v>2.2000000000000002</v>
      </c>
      <c r="D101" s="2">
        <f t="shared" si="4"/>
        <v>2.35</v>
      </c>
      <c r="E101" s="2">
        <f t="shared" si="5"/>
        <v>15.6745</v>
      </c>
      <c r="F101" s="1">
        <v>185</v>
      </c>
      <c r="G101" s="1">
        <v>1.4</v>
      </c>
      <c r="H101" s="1">
        <v>1.3</v>
      </c>
      <c r="I101" s="2">
        <v>1.3</v>
      </c>
      <c r="J101" s="2">
        <f t="shared" si="7"/>
        <v>8.6709999999999994</v>
      </c>
    </row>
    <row r="102" spans="1:10">
      <c r="A102" s="1">
        <v>134</v>
      </c>
      <c r="B102" s="1">
        <v>2</v>
      </c>
      <c r="C102" s="1">
        <v>1.8</v>
      </c>
      <c r="D102" s="2">
        <f t="shared" si="4"/>
        <v>1.9</v>
      </c>
      <c r="E102" s="2">
        <f t="shared" si="5"/>
        <v>12.673</v>
      </c>
      <c r="F102" s="1">
        <v>186</v>
      </c>
      <c r="G102" s="1">
        <v>1.3</v>
      </c>
      <c r="H102" s="1">
        <v>1.1000000000000001</v>
      </c>
      <c r="I102" s="2">
        <f t="shared" si="6"/>
        <v>1.2000000000000002</v>
      </c>
      <c r="J102" s="2">
        <f t="shared" si="7"/>
        <v>8.0040000000000013</v>
      </c>
    </row>
    <row r="103" spans="1:10">
      <c r="A103" s="1">
        <v>187</v>
      </c>
      <c r="B103" s="1">
        <v>1.5</v>
      </c>
      <c r="C103" s="1">
        <v>1.4</v>
      </c>
      <c r="D103" s="2">
        <f t="shared" si="4"/>
        <v>1.45</v>
      </c>
      <c r="E103" s="2">
        <f t="shared" si="5"/>
        <v>9.6715</v>
      </c>
      <c r="F103" s="1">
        <v>194</v>
      </c>
      <c r="G103" s="1">
        <v>2</v>
      </c>
      <c r="H103" s="1">
        <v>1.8</v>
      </c>
      <c r="I103" s="2">
        <f t="shared" si="6"/>
        <v>1.9</v>
      </c>
      <c r="J103" s="2">
        <f t="shared" si="7"/>
        <v>12.673</v>
      </c>
    </row>
    <row r="104" spans="1:10">
      <c r="A104" s="1">
        <v>188</v>
      </c>
      <c r="B104" s="1">
        <v>1.6</v>
      </c>
      <c r="C104" s="1">
        <v>1.6</v>
      </c>
      <c r="D104" s="2">
        <f t="shared" si="4"/>
        <v>1.6</v>
      </c>
      <c r="E104" s="2">
        <f t="shared" si="5"/>
        <v>10.672000000000001</v>
      </c>
      <c r="F104" s="1">
        <v>195</v>
      </c>
      <c r="G104" s="1">
        <v>1.5</v>
      </c>
      <c r="H104" s="1">
        <v>1.1000000000000001</v>
      </c>
      <c r="I104" s="2">
        <f t="shared" si="6"/>
        <v>1.3</v>
      </c>
      <c r="J104" s="2">
        <f t="shared" si="7"/>
        <v>8.6709999999999994</v>
      </c>
    </row>
    <row r="105" spans="1:10">
      <c r="A105" s="1">
        <v>189</v>
      </c>
      <c r="B105" s="1">
        <v>1.7</v>
      </c>
      <c r="C105" s="1">
        <v>1.6</v>
      </c>
      <c r="D105" s="2">
        <f t="shared" si="4"/>
        <v>1.65</v>
      </c>
      <c r="E105" s="2">
        <f t="shared" si="5"/>
        <v>11.0055</v>
      </c>
      <c r="F105" s="1">
        <v>196</v>
      </c>
      <c r="G105" s="1">
        <v>1.2</v>
      </c>
      <c r="H105" s="1">
        <v>1.1000000000000001</v>
      </c>
      <c r="I105" s="2">
        <f t="shared" si="6"/>
        <v>1.1499999999999999</v>
      </c>
      <c r="J105" s="2">
        <f t="shared" si="7"/>
        <v>7.6704999999999997</v>
      </c>
    </row>
    <row r="106" spans="1:10">
      <c r="A106" s="1">
        <v>190</v>
      </c>
      <c r="B106" s="1">
        <v>2</v>
      </c>
      <c r="C106" s="1">
        <v>1.9</v>
      </c>
      <c r="D106" s="2">
        <f t="shared" si="4"/>
        <v>1.95</v>
      </c>
      <c r="E106" s="2">
        <f t="shared" si="5"/>
        <v>13.006499999999999</v>
      </c>
      <c r="F106" s="1">
        <v>197</v>
      </c>
      <c r="G106" s="1">
        <v>1.1000000000000001</v>
      </c>
      <c r="H106" s="1">
        <v>1</v>
      </c>
      <c r="I106" s="2">
        <f t="shared" si="6"/>
        <v>1.05</v>
      </c>
      <c r="J106" s="2">
        <f t="shared" si="7"/>
        <v>7.0034999999999998</v>
      </c>
    </row>
    <row r="107" spans="1:10">
      <c r="A107" s="1">
        <v>191</v>
      </c>
      <c r="B107" s="1">
        <v>1.4</v>
      </c>
      <c r="C107" s="1">
        <v>1.1000000000000001</v>
      </c>
      <c r="D107" s="2">
        <f t="shared" si="4"/>
        <v>1.25</v>
      </c>
      <c r="E107" s="2">
        <f t="shared" si="5"/>
        <v>8.3375000000000004</v>
      </c>
      <c r="F107" s="1">
        <v>198</v>
      </c>
      <c r="G107" s="1">
        <v>1</v>
      </c>
      <c r="H107" s="1">
        <v>1</v>
      </c>
      <c r="I107" s="2">
        <f t="shared" si="6"/>
        <v>1</v>
      </c>
      <c r="J107" s="2">
        <f t="shared" si="7"/>
        <v>6.67</v>
      </c>
    </row>
    <row r="108" spans="1:10">
      <c r="A108" s="1">
        <v>192</v>
      </c>
      <c r="B108" s="1">
        <v>2</v>
      </c>
      <c r="C108" s="1">
        <v>2</v>
      </c>
      <c r="D108" s="2">
        <f t="shared" si="4"/>
        <v>2</v>
      </c>
      <c r="E108" s="2">
        <f t="shared" si="5"/>
        <v>13.34</v>
      </c>
      <c r="F108" s="1">
        <v>199</v>
      </c>
      <c r="G108" s="1">
        <v>1</v>
      </c>
      <c r="H108" s="1">
        <v>1</v>
      </c>
      <c r="I108" s="2">
        <f t="shared" si="6"/>
        <v>1</v>
      </c>
      <c r="J108" s="2">
        <f t="shared" si="7"/>
        <v>6.67</v>
      </c>
    </row>
    <row r="109" spans="1:10">
      <c r="A109" s="1">
        <v>193</v>
      </c>
      <c r="B109" s="1">
        <v>2.4</v>
      </c>
      <c r="C109" s="1">
        <v>1.7</v>
      </c>
      <c r="D109" s="2">
        <f t="shared" si="4"/>
        <v>2.0499999999999998</v>
      </c>
      <c r="E109" s="2">
        <f t="shared" si="5"/>
        <v>13.673499999999999</v>
      </c>
      <c r="F109" s="1">
        <v>200</v>
      </c>
      <c r="G109" s="1">
        <v>1.3</v>
      </c>
      <c r="H109" s="1">
        <v>1.2</v>
      </c>
      <c r="I109" s="2">
        <f t="shared" si="6"/>
        <v>1.25</v>
      </c>
      <c r="J109" s="2">
        <f t="shared" si="7"/>
        <v>8.3375000000000004</v>
      </c>
    </row>
    <row r="110" spans="1:10">
      <c r="E110" s="18">
        <f>SUM(E10:E109)</f>
        <v>978.48899999999992</v>
      </c>
      <c r="J110" s="18">
        <f>SUM(J10:J109)</f>
        <v>939.80299999999954</v>
      </c>
    </row>
  </sheetData>
  <mergeCells count="13">
    <mergeCell ref="I3:J4"/>
    <mergeCell ref="C4:D4"/>
    <mergeCell ref="E4:F4"/>
    <mergeCell ref="A6:B6"/>
    <mergeCell ref="I6:J6"/>
    <mergeCell ref="G6:H6"/>
    <mergeCell ref="E6:F6"/>
    <mergeCell ref="C6:D6"/>
    <mergeCell ref="A1:J1"/>
    <mergeCell ref="A2:J2"/>
    <mergeCell ref="A3:B4"/>
    <mergeCell ref="C3:F3"/>
    <mergeCell ref="G3:H4"/>
  </mergeCells>
  <phoneticPr fontId="0" type="noConversion"/>
  <pageMargins left="1.5748031496062993" right="0.11811023622047245" top="0.19685039370078741" bottom="0.19685039370078741" header="0.11811023622047245" footer="0.11811023622047245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43</vt:i4>
      </vt:variant>
    </vt:vector>
  </HeadingPairs>
  <TitlesOfParts>
    <vt:vector size="43" baseType="lpstr">
      <vt:lpstr>ГЯ1</vt:lpstr>
      <vt:lpstr>ГЯ2</vt:lpstr>
      <vt:lpstr>ГЯ3</vt:lpstr>
      <vt:lpstr>ГЯ4</vt:lpstr>
      <vt:lpstr>ГЯ5</vt:lpstr>
      <vt:lpstr>ГЯ6</vt:lpstr>
      <vt:lpstr>ГЯ7</vt:lpstr>
      <vt:lpstr>ГЯ8</vt:lpstr>
      <vt:lpstr>ГЯ9</vt:lpstr>
      <vt:lpstr>ГЯ10</vt:lpstr>
      <vt:lpstr>ГЯ11</vt:lpstr>
      <vt:lpstr>ГЯ12</vt:lpstr>
      <vt:lpstr>ГЯ13</vt:lpstr>
      <vt:lpstr>ГЯ14</vt:lpstr>
      <vt:lpstr>ГЯК1</vt:lpstr>
      <vt:lpstr>ГЯК2</vt:lpstr>
      <vt:lpstr>ГЯК3</vt:lpstr>
      <vt:lpstr>ГЯК4</vt:lpstr>
      <vt:lpstr>ГЯК5</vt:lpstr>
      <vt:lpstr>ГЯК6</vt:lpstr>
      <vt:lpstr>ГЯК7</vt:lpstr>
      <vt:lpstr>ГЯК8</vt:lpstr>
      <vt:lpstr>ГЯК9</vt:lpstr>
      <vt:lpstr>ГЯК10</vt:lpstr>
      <vt:lpstr>ГЯК11</vt:lpstr>
      <vt:lpstr>ГЯК12</vt:lpstr>
      <vt:lpstr>ГЯК13</vt:lpstr>
      <vt:lpstr>ГЯК14</vt:lpstr>
      <vt:lpstr>ГЯК15</vt:lpstr>
      <vt:lpstr>ГЯК16</vt:lpstr>
      <vt:lpstr>ГЯК17</vt:lpstr>
      <vt:lpstr>ГЯК18</vt:lpstr>
      <vt:lpstr>ГЯК19</vt:lpstr>
      <vt:lpstr>ГЯК20</vt:lpstr>
      <vt:lpstr>ГЯК21</vt:lpstr>
      <vt:lpstr>ГЯК22</vt:lpstr>
      <vt:lpstr>ГЯК23</vt:lpstr>
      <vt:lpstr>ГЯК24</vt:lpstr>
      <vt:lpstr>ГЯК25</vt:lpstr>
      <vt:lpstr>ГЯК26</vt:lpstr>
      <vt:lpstr>ГЯК27</vt:lpstr>
      <vt:lpstr>ГЯК28</vt:lpstr>
      <vt:lpstr>ОБщий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SPecialiST</dc:creator>
  <cp:lastModifiedBy>User</cp:lastModifiedBy>
  <cp:lastPrinted>2016-03-04T19:48:00Z</cp:lastPrinted>
  <dcterms:created xsi:type="dcterms:W3CDTF">2016-03-04T19:36:34Z</dcterms:created>
  <dcterms:modified xsi:type="dcterms:W3CDTF">2020-06-03T08:05:08Z</dcterms:modified>
</cp:coreProperties>
</file>