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3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hnasraba\Desktop\My Drives\D- Personal\2- JOBS\6- Research assistant (BAM)\Projects\1- KupferDigital\Work\1- Brinell\1- Dataset\sample D\"/>
    </mc:Choice>
  </mc:AlternateContent>
  <xr:revisionPtr revIDLastSave="0" documentId="13_ncr:1_{898A1B56-22E7-41F5-8D2F-F9EB5D3EF76A}" xr6:coauthVersionLast="47" xr6:coauthVersionMax="47" xr10:uidLastSave="{00000000-0000-0000-0000-000000000000}"/>
  <bookViews>
    <workbookView xWindow="-120" yWindow="-120" windowWidth="29040" windowHeight="15840" tabRatio="844" activeTab="2" xr2:uid="{00000000-000D-0000-FFFF-FFFF00000000}"/>
  </bookViews>
  <sheets>
    <sheet name="LiefLag" sheetId="9" r:id="rId1"/>
    <sheet name="HVP" sheetId="3" r:id="rId2"/>
    <sheet name="Protokoll_1" sheetId="1" r:id="rId3"/>
    <sheet name="Messunsicherheit" sheetId="4" r:id="rId4"/>
    <sheet name="Skizze_1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9" i="1" l="1"/>
  <c r="H47" i="3" l="1"/>
  <c r="C19" i="3" l="1"/>
  <c r="A19" i="3"/>
  <c r="V2" i="3"/>
  <c r="K2" i="3"/>
  <c r="N94" i="4" l="1"/>
  <c r="E8" i="3" l="1"/>
  <c r="C20" i="3"/>
  <c r="C21" i="3"/>
  <c r="C22" i="3"/>
  <c r="C23" i="3"/>
  <c r="A23" i="3"/>
  <c r="A22" i="3"/>
  <c r="A21" i="3"/>
  <c r="A20" i="3"/>
  <c r="AD5" i="3"/>
  <c r="AB5" i="3"/>
  <c r="O21" i="3"/>
  <c r="AB6" i="3"/>
  <c r="N59" i="4"/>
  <c r="N62" i="4" s="1"/>
  <c r="K19" i="4"/>
  <c r="K18" i="4"/>
  <c r="K17" i="4"/>
  <c r="K16" i="4"/>
  <c r="K15" i="4"/>
  <c r="F19" i="4"/>
  <c r="F18" i="4"/>
  <c r="F17" i="4"/>
  <c r="F16" i="4"/>
  <c r="F15" i="4"/>
  <c r="P11" i="4"/>
  <c r="P10" i="4"/>
  <c r="P8" i="4"/>
  <c r="M8" i="4"/>
  <c r="AA1" i="4"/>
  <c r="Q1" i="4"/>
  <c r="I1" i="4"/>
  <c r="F9" i="2"/>
  <c r="F5" i="2"/>
  <c r="AB50" i="2"/>
  <c r="J7" i="2"/>
  <c r="H7" i="2"/>
  <c r="W2" i="2"/>
  <c r="L2" i="2"/>
  <c r="T52" i="1"/>
  <c r="T51" i="1"/>
  <c r="T50" i="1"/>
  <c r="H50" i="1"/>
  <c r="F51" i="1"/>
  <c r="H49" i="1"/>
  <c r="U49" i="1"/>
  <c r="J12" i="1"/>
  <c r="E8" i="1" s="1"/>
  <c r="H10" i="1"/>
  <c r="H12" i="1" s="1"/>
  <c r="I7" i="1"/>
  <c r="K2" i="1"/>
  <c r="U2" i="1"/>
  <c r="O29" i="3"/>
  <c r="O30" i="3"/>
  <c r="AB30" i="3" s="1"/>
  <c r="O31" i="3"/>
  <c r="O32" i="3"/>
  <c r="O33" i="3"/>
  <c r="O34" i="3"/>
  <c r="O35" i="3"/>
  <c r="O36" i="3"/>
  <c r="O37" i="3"/>
  <c r="O38" i="3"/>
  <c r="O39" i="3"/>
  <c r="O40" i="3"/>
  <c r="O28" i="3"/>
  <c r="Z6" i="3"/>
  <c r="Z5" i="3"/>
  <c r="O20" i="3"/>
  <c r="O22" i="3"/>
  <c r="S22" i="3" s="1"/>
  <c r="O23" i="3"/>
  <c r="O19" i="3"/>
  <c r="AD6" i="3"/>
  <c r="H12" i="3"/>
  <c r="O21" i="1"/>
  <c r="AB21" i="1" s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17" i="1"/>
  <c r="O18" i="1"/>
  <c r="O19" i="1"/>
  <c r="AB19" i="1" s="1"/>
  <c r="O20" i="1"/>
  <c r="AB20" i="1" s="1"/>
  <c r="AB46" i="1" l="1"/>
  <c r="S46" i="1"/>
  <c r="AB42" i="1"/>
  <c r="S42" i="1"/>
  <c r="Y42" i="1" s="1"/>
  <c r="AB39" i="1"/>
  <c r="S39" i="1"/>
  <c r="W39" i="1" s="1"/>
  <c r="AB35" i="1"/>
  <c r="S35" i="1"/>
  <c r="AB31" i="1"/>
  <c r="S31" i="1"/>
  <c r="AB27" i="1"/>
  <c r="S27" i="1"/>
  <c r="AB24" i="1"/>
  <c r="S24" i="1"/>
  <c r="U24" i="1" s="1"/>
  <c r="AB45" i="1"/>
  <c r="S45" i="1"/>
  <c r="AB41" i="1"/>
  <c r="S41" i="1"/>
  <c r="W41" i="1" s="1"/>
  <c r="AB38" i="1"/>
  <c r="S38" i="1"/>
  <c r="AB34" i="1"/>
  <c r="S34" i="1"/>
  <c r="Y34" i="1" s="1"/>
  <c r="AB30" i="1"/>
  <c r="S30" i="1"/>
  <c r="AB23" i="1"/>
  <c r="S23" i="1"/>
  <c r="W23" i="1" s="1"/>
  <c r="AB44" i="1"/>
  <c r="S44" i="1"/>
  <c r="AB40" i="1"/>
  <c r="S40" i="1"/>
  <c r="Y40" i="1" s="1"/>
  <c r="AB37" i="1"/>
  <c r="S37" i="1"/>
  <c r="AB33" i="1"/>
  <c r="S33" i="1"/>
  <c r="Y33" i="1" s="1"/>
  <c r="AB29" i="1"/>
  <c r="S29" i="1"/>
  <c r="Y29" i="1" s="1"/>
  <c r="AB26" i="1"/>
  <c r="S26" i="1"/>
  <c r="U26" i="1" s="1"/>
  <c r="AB22" i="1"/>
  <c r="S22" i="1"/>
  <c r="W22" i="1" s="1"/>
  <c r="O47" i="1"/>
  <c r="AB43" i="1"/>
  <c r="S43" i="1"/>
  <c r="Y43" i="1" s="1"/>
  <c r="AB36" i="1"/>
  <c r="S36" i="1"/>
  <c r="AB32" i="1"/>
  <c r="S32" i="1"/>
  <c r="Y32" i="1" s="1"/>
  <c r="AB28" i="1"/>
  <c r="S28" i="1"/>
  <c r="AB25" i="1"/>
  <c r="S25" i="1"/>
  <c r="S23" i="3"/>
  <c r="U23" i="3" s="1"/>
  <c r="S38" i="4"/>
  <c r="S20" i="1"/>
  <c r="Y20" i="1" s="1"/>
  <c r="S21" i="1"/>
  <c r="U21" i="1" s="1"/>
  <c r="S18" i="1"/>
  <c r="Y18" i="1" s="1"/>
  <c r="S19" i="1"/>
  <c r="W19" i="1" s="1"/>
  <c r="S17" i="1"/>
  <c r="AB17" i="1"/>
  <c r="S20" i="3"/>
  <c r="Y20" i="3" s="1"/>
  <c r="P19" i="4"/>
  <c r="U19" i="4" s="1"/>
  <c r="S36" i="3"/>
  <c r="U36" i="3" s="1"/>
  <c r="AB36" i="3"/>
  <c r="S32" i="3"/>
  <c r="W32" i="3" s="1"/>
  <c r="AB32" i="3"/>
  <c r="S29" i="3"/>
  <c r="W29" i="3" s="1"/>
  <c r="AB29" i="3"/>
  <c r="S39" i="3"/>
  <c r="U39" i="3" s="1"/>
  <c r="AB39" i="3"/>
  <c r="S31" i="3"/>
  <c r="U31" i="3" s="1"/>
  <c r="AB31" i="3"/>
  <c r="S38" i="3"/>
  <c r="U38" i="3" s="1"/>
  <c r="AB38" i="3"/>
  <c r="S34" i="3"/>
  <c r="U34" i="3" s="1"/>
  <c r="AB34" i="3"/>
  <c r="S30" i="3"/>
  <c r="W30" i="3" s="1"/>
  <c r="AB19" i="3"/>
  <c r="S19" i="3"/>
  <c r="S40" i="3"/>
  <c r="U40" i="3" s="1"/>
  <c r="AB40" i="3"/>
  <c r="S21" i="3"/>
  <c r="AB21" i="3"/>
  <c r="S35" i="3"/>
  <c r="W35" i="3" s="1"/>
  <c r="AB35" i="3"/>
  <c r="S28" i="3"/>
  <c r="W28" i="3" s="1"/>
  <c r="AB28" i="3"/>
  <c r="S37" i="3"/>
  <c r="Y37" i="3" s="1"/>
  <c r="AB37" i="3"/>
  <c r="S33" i="3"/>
  <c r="U33" i="3" s="1"/>
  <c r="AB33" i="3"/>
  <c r="P18" i="4"/>
  <c r="U18" i="4" s="1"/>
  <c r="AB23" i="3"/>
  <c r="P15" i="4"/>
  <c r="U15" i="4" s="1"/>
  <c r="P17" i="4"/>
  <c r="W22" i="3"/>
  <c r="AB22" i="3"/>
  <c r="P16" i="4"/>
  <c r="U16" i="4" s="1"/>
  <c r="AB20" i="3"/>
  <c r="R46" i="4"/>
  <c r="H52" i="1"/>
  <c r="Q74" i="4"/>
  <c r="Y38" i="1"/>
  <c r="Q71" i="4"/>
  <c r="O24" i="3"/>
  <c r="Y46" i="1"/>
  <c r="W31" i="1"/>
  <c r="Y28" i="1"/>
  <c r="U11" i="4"/>
  <c r="Y39" i="1"/>
  <c r="Q62" i="4"/>
  <c r="Q94" i="4"/>
  <c r="S86" i="4"/>
  <c r="Q59" i="4"/>
  <c r="Q77" i="4"/>
  <c r="U14" i="4"/>
  <c r="Y26" i="1" l="1"/>
  <c r="W26" i="1"/>
  <c r="U39" i="1"/>
  <c r="U17" i="1"/>
  <c r="S48" i="1"/>
  <c r="U48" i="1" s="1"/>
  <c r="Y31" i="3"/>
  <c r="W40" i="3"/>
  <c r="W34" i="3"/>
  <c r="Y36" i="3"/>
  <c r="U37" i="3"/>
  <c r="Y33" i="3"/>
  <c r="W36" i="3"/>
  <c r="Y34" i="3"/>
  <c r="U28" i="3"/>
  <c r="W33" i="3"/>
  <c r="Y29" i="3"/>
  <c r="U29" i="3"/>
  <c r="W31" i="3"/>
  <c r="Y28" i="3"/>
  <c r="Y40" i="3"/>
  <c r="U22" i="1"/>
  <c r="W42" i="1"/>
  <c r="U32" i="3"/>
  <c r="Y41" i="1"/>
  <c r="Y39" i="3"/>
  <c r="Y38" i="3"/>
  <c r="Y35" i="3"/>
  <c r="U35" i="3"/>
  <c r="Y23" i="1"/>
  <c r="U42" i="1"/>
  <c r="Y31" i="1"/>
  <c r="U41" i="1"/>
  <c r="W18" i="1"/>
  <c r="Y30" i="3"/>
  <c r="W39" i="3"/>
  <c r="W37" i="3"/>
  <c r="W38" i="3"/>
  <c r="U17" i="4"/>
  <c r="U20" i="4" s="1"/>
  <c r="Y22" i="1"/>
  <c r="Y32" i="3"/>
  <c r="U30" i="3"/>
  <c r="U21" i="3"/>
  <c r="S24" i="3"/>
  <c r="W23" i="3"/>
  <c r="Y23" i="3"/>
  <c r="U22" i="3"/>
  <c r="Y22" i="3"/>
  <c r="W17" i="1"/>
  <c r="W24" i="1"/>
  <c r="P20" i="4"/>
  <c r="L25" i="4" s="1"/>
  <c r="U20" i="3"/>
  <c r="W20" i="3"/>
  <c r="W28" i="1"/>
  <c r="W38" i="1"/>
  <c r="Y21" i="3"/>
  <c r="W40" i="1"/>
  <c r="U40" i="1"/>
  <c r="U38" i="1"/>
  <c r="W21" i="3"/>
  <c r="Y27" i="1"/>
  <c r="U27" i="1"/>
  <c r="W27" i="1"/>
  <c r="U28" i="1"/>
  <c r="Y24" i="1"/>
  <c r="U31" i="1"/>
  <c r="W33" i="1"/>
  <c r="U34" i="1"/>
  <c r="W34" i="1"/>
  <c r="W29" i="1"/>
  <c r="U29" i="1"/>
  <c r="U37" i="1"/>
  <c r="W37" i="1"/>
  <c r="Y37" i="1"/>
  <c r="Y30" i="1"/>
  <c r="U30" i="1"/>
  <c r="U44" i="1"/>
  <c r="Y44" i="1"/>
  <c r="W44" i="1"/>
  <c r="W30" i="1"/>
  <c r="W36" i="1"/>
  <c r="U36" i="1"/>
  <c r="Y36" i="1"/>
  <c r="W43" i="1"/>
  <c r="U43" i="1"/>
  <c r="U33" i="1"/>
  <c r="W32" i="1"/>
  <c r="U32" i="1"/>
  <c r="U45" i="1"/>
  <c r="Y45" i="1"/>
  <c r="W45" i="1"/>
  <c r="W35" i="1"/>
  <c r="U35" i="1"/>
  <c r="Y35" i="1"/>
  <c r="W46" i="1"/>
  <c r="U46" i="1"/>
  <c r="W20" i="1"/>
  <c r="Y17" i="1"/>
  <c r="U20" i="1"/>
  <c r="U19" i="3"/>
  <c r="W19" i="3"/>
  <c r="Y19" i="3"/>
  <c r="U23" i="1"/>
  <c r="W25" i="1"/>
  <c r="Y25" i="1"/>
  <c r="U25" i="1"/>
  <c r="Y21" i="1"/>
  <c r="W21" i="1"/>
  <c r="U18" i="1"/>
  <c r="S47" i="1"/>
  <c r="P86" i="4" s="1"/>
  <c r="U19" i="1"/>
  <c r="Y19" i="1"/>
  <c r="E77" i="4" l="1"/>
  <c r="L31" i="4"/>
  <c r="N71" i="4"/>
  <c r="N74" i="4"/>
  <c r="Y24" i="3"/>
  <c r="U24" i="3"/>
  <c r="W24" i="3"/>
  <c r="U47" i="1"/>
  <c r="Y48" i="1"/>
  <c r="Y47" i="1"/>
  <c r="W47" i="1"/>
  <c r="W48" i="1"/>
  <c r="N77" i="4" l="1"/>
  <c r="P38" i="4" l="1"/>
  <c r="I46" i="4" s="1"/>
</calcChain>
</file>

<file path=xl/sharedStrings.xml><?xml version="1.0" encoding="utf-8"?>
<sst xmlns="http://schemas.openxmlformats.org/spreadsheetml/2006/main" count="206" uniqueCount="128">
  <si>
    <t>Bearbeiter:</t>
  </si>
  <si>
    <t>Antrag:</t>
  </si>
  <si>
    <t>d</t>
  </si>
  <si>
    <t>letzte Kalibrierung am:</t>
  </si>
  <si>
    <t>Werkstoff:</t>
  </si>
  <si>
    <t>Nr.</t>
  </si>
  <si>
    <t>Proben</t>
  </si>
  <si>
    <t>Bemerkung</t>
  </si>
  <si>
    <t>Quelle der Härtewerte:</t>
  </si>
  <si>
    <t>Prüfkraft F:</t>
  </si>
  <si>
    <t>N</t>
  </si>
  <si>
    <t>Härtesymbol:</t>
  </si>
  <si>
    <t>Härteprüfgerät der Bauart:</t>
  </si>
  <si>
    <t>Einstellungswert der Maschine</t>
  </si>
  <si>
    <t>HBW</t>
  </si>
  <si>
    <t>Kugeldurchmesser:</t>
  </si>
  <si>
    <t>mm</t>
  </si>
  <si>
    <t>Eindringkörper:</t>
  </si>
  <si>
    <t>Messmikroskop:</t>
  </si>
  <si>
    <r>
      <t>d</t>
    </r>
    <r>
      <rPr>
        <sz val="6"/>
        <rFont val="Arial"/>
        <family val="2"/>
      </rPr>
      <t>1</t>
    </r>
  </si>
  <si>
    <r>
      <t>d</t>
    </r>
    <r>
      <rPr>
        <sz val="6"/>
        <rFont val="Arial"/>
        <family val="2"/>
      </rPr>
      <t>2</t>
    </r>
  </si>
  <si>
    <t>Berlin, d.</t>
  </si>
  <si>
    <t>Anzahl der</t>
  </si>
  <si>
    <t>Härteeindrücke</t>
  </si>
  <si>
    <t>BAM Inv-Nr.:</t>
  </si>
  <si>
    <r>
      <t>R</t>
    </r>
    <r>
      <rPr>
        <vertAlign val="subscript"/>
        <sz val="9"/>
        <rFont val="Arial"/>
        <family val="2"/>
      </rPr>
      <t>T</t>
    </r>
    <r>
      <rPr>
        <sz val="9"/>
        <rFont val="Arial"/>
        <family val="2"/>
      </rPr>
      <t>:</t>
    </r>
  </si>
  <si>
    <r>
      <t>R</t>
    </r>
    <r>
      <rPr>
        <vertAlign val="subscript"/>
        <sz val="9"/>
        <rFont val="Arial"/>
        <family val="2"/>
      </rPr>
      <t>H</t>
    </r>
    <r>
      <rPr>
        <sz val="9"/>
        <rFont val="Arial"/>
        <family val="2"/>
      </rPr>
      <t>:</t>
    </r>
  </si>
  <si>
    <t>Härteprüfung nach Brinell - DIN EN ISO 6506-1</t>
  </si>
  <si>
    <t>BAM-5.2</t>
  </si>
  <si>
    <t>/</t>
  </si>
  <si>
    <t>Probennummer:</t>
  </si>
  <si>
    <t>Anzahl der Härteeindrücke:</t>
  </si>
  <si>
    <t>Skizze:</t>
  </si>
  <si>
    <t>BAM 5.2</t>
  </si>
  <si>
    <t>Härtesymbol</t>
  </si>
  <si>
    <t>Härtevergleichsplatte</t>
  </si>
  <si>
    <r>
      <t xml:space="preserve">Härte </t>
    </r>
    <r>
      <rPr>
        <i/>
        <sz val="10"/>
        <rFont val="Arial"/>
        <family val="2"/>
      </rPr>
      <t>H</t>
    </r>
    <r>
      <rPr>
        <i/>
        <vertAlign val="subscript"/>
        <sz val="10"/>
        <rFont val="Arial"/>
        <family val="2"/>
      </rPr>
      <t>c</t>
    </r>
    <r>
      <rPr>
        <i/>
        <sz val="10"/>
        <rFont val="Arial"/>
        <family val="2"/>
      </rPr>
      <t>/X</t>
    </r>
    <r>
      <rPr>
        <i/>
        <vertAlign val="subscript"/>
        <sz val="10"/>
        <rFont val="Arial"/>
        <family val="2"/>
      </rPr>
      <t>CRM</t>
    </r>
  </si>
  <si>
    <t>Eindruck</t>
  </si>
  <si>
    <t>d1</t>
  </si>
  <si>
    <t>d2</t>
  </si>
  <si>
    <t>Brinell-Härte</t>
  </si>
  <si>
    <t>Bezeichnung</t>
  </si>
  <si>
    <r>
      <t>H</t>
    </r>
    <r>
      <rPr>
        <i/>
        <vertAlign val="subscript"/>
        <sz val="10"/>
        <rFont val="Arial"/>
        <family val="2"/>
      </rPr>
      <t>1</t>
    </r>
  </si>
  <si>
    <r>
      <t>H</t>
    </r>
    <r>
      <rPr>
        <i/>
        <vertAlign val="subscript"/>
        <sz val="10"/>
        <rFont val="Arial"/>
        <family val="2"/>
      </rPr>
      <t>2</t>
    </r>
  </si>
  <si>
    <r>
      <t>H</t>
    </r>
    <r>
      <rPr>
        <i/>
        <vertAlign val="subscript"/>
        <sz val="10"/>
        <rFont val="Arial"/>
        <family val="2"/>
      </rPr>
      <t>3</t>
    </r>
    <r>
      <rPr>
        <sz val="10"/>
        <rFont val="Arial"/>
        <family val="2"/>
      </rPr>
      <t/>
    </r>
  </si>
  <si>
    <r>
      <t>H</t>
    </r>
    <r>
      <rPr>
        <i/>
        <vertAlign val="subscript"/>
        <sz val="10"/>
        <rFont val="Arial"/>
        <family val="2"/>
      </rPr>
      <t>4</t>
    </r>
  </si>
  <si>
    <r>
      <t>H</t>
    </r>
    <r>
      <rPr>
        <i/>
        <vertAlign val="subscript"/>
        <sz val="10"/>
        <rFont val="Arial"/>
        <family val="2"/>
      </rPr>
      <t>5</t>
    </r>
  </si>
  <si>
    <t>Mittelwert</t>
  </si>
  <si>
    <r>
      <t>d</t>
    </r>
    <r>
      <rPr>
        <sz val="10"/>
        <rFont val="Arial"/>
        <family val="2"/>
      </rPr>
      <t xml:space="preserve"> =</t>
    </r>
  </si>
  <si>
    <r>
      <t>r</t>
    </r>
    <r>
      <rPr>
        <i/>
        <vertAlign val="subscript"/>
        <sz val="10"/>
        <rFont val="Arial"/>
        <family val="2"/>
      </rPr>
      <t>rel</t>
    </r>
    <r>
      <rPr>
        <i/>
        <sz val="10"/>
        <rFont val="Arial"/>
        <family val="2"/>
      </rPr>
      <t xml:space="preserve"> = 100 · </t>
    </r>
  </si>
  <si>
    <r>
      <t>d</t>
    </r>
    <r>
      <rPr>
        <i/>
        <vertAlign val="subscript"/>
        <sz val="10"/>
        <rFont val="Arial"/>
        <family val="2"/>
      </rPr>
      <t>max</t>
    </r>
    <r>
      <rPr>
        <i/>
        <sz val="10"/>
        <rFont val="Arial"/>
        <family val="2"/>
      </rPr>
      <t xml:space="preserve"> - d</t>
    </r>
    <r>
      <rPr>
        <i/>
        <vertAlign val="subscript"/>
        <sz val="10"/>
        <rFont val="Arial"/>
        <family val="2"/>
      </rPr>
      <t>min</t>
    </r>
  </si>
  <si>
    <t>=</t>
  </si>
  <si>
    <t>%</t>
  </si>
  <si>
    <t xml:space="preserve">DIN EN ISO 6506-2: </t>
  </si>
  <si>
    <r>
      <t>E</t>
    </r>
    <r>
      <rPr>
        <i/>
        <vertAlign val="subscript"/>
        <sz val="10"/>
        <rFont val="Arial"/>
        <family val="2"/>
      </rPr>
      <t>rel</t>
    </r>
    <r>
      <rPr>
        <i/>
        <sz val="10"/>
        <rFont val="Arial"/>
        <family val="2"/>
      </rPr>
      <t xml:space="preserve"> = 100 · </t>
    </r>
  </si>
  <si>
    <r>
      <t>zulässige E</t>
    </r>
    <r>
      <rPr>
        <vertAlign val="subscript"/>
        <sz val="11"/>
        <rFont val="Times New Roman"/>
        <family val="1"/>
      </rPr>
      <t>rel</t>
    </r>
    <r>
      <rPr>
        <sz val="11"/>
        <rFont val="Times New Roman"/>
        <family val="1"/>
      </rPr>
      <t xml:space="preserve"> nach</t>
    </r>
  </si>
  <si>
    <r>
      <t>H</t>
    </r>
    <r>
      <rPr>
        <i/>
        <vertAlign val="subscript"/>
        <sz val="10"/>
        <rFont val="Arial"/>
        <family val="2"/>
      </rPr>
      <t>c</t>
    </r>
  </si>
  <si>
    <t>Ö</t>
  </si>
  <si>
    <t>Ergebnis</t>
  </si>
  <si>
    <t xml:space="preserve">X = </t>
  </si>
  <si>
    <t>x ± U</t>
  </si>
  <si>
    <r>
      <t xml:space="preserve">Prüfer / </t>
    </r>
    <r>
      <rPr>
        <i/>
        <sz val="9"/>
        <rFont val="Arial"/>
        <family val="2"/>
      </rPr>
      <t>Operator</t>
    </r>
  </si>
  <si>
    <r>
      <t xml:space="preserve">Prüfleiter, Bevollmächtigter / </t>
    </r>
    <r>
      <rPr>
        <i/>
        <sz val="9"/>
        <rFont val="Arial"/>
        <family val="2"/>
      </rPr>
      <t>Supervisor</t>
    </r>
  </si>
  <si>
    <r>
      <t>U</t>
    </r>
    <r>
      <rPr>
        <i/>
        <vertAlign val="subscript"/>
        <sz val="10"/>
        <rFont val="Arial"/>
        <family val="2"/>
      </rPr>
      <t>CRM</t>
    </r>
  </si>
  <si>
    <r>
      <t>u</t>
    </r>
    <r>
      <rPr>
        <i/>
        <vertAlign val="subscript"/>
        <sz val="10"/>
        <rFont val="Arial"/>
        <family val="2"/>
      </rPr>
      <t>CRM</t>
    </r>
    <r>
      <rPr>
        <i/>
        <sz val="10"/>
        <rFont val="Arial"/>
        <family val="2"/>
      </rPr>
      <t xml:space="preserve"> = </t>
    </r>
  </si>
  <si>
    <r>
      <t>U</t>
    </r>
    <r>
      <rPr>
        <i/>
        <vertAlign val="subscript"/>
        <sz val="8"/>
        <rFont val="Arial"/>
        <family val="2"/>
      </rPr>
      <t>CRM</t>
    </r>
    <r>
      <rPr>
        <sz val="8"/>
        <rFont val="Arial"/>
        <family val="2"/>
      </rPr>
      <t>: siehe Kalibierschein der Härtevergleichsplatte</t>
    </r>
  </si>
  <si>
    <t>H</t>
  </si>
  <si>
    <r>
      <t>H</t>
    </r>
    <r>
      <rPr>
        <i/>
        <vertAlign val="subscript"/>
        <sz val="10"/>
        <rFont val="Arial"/>
        <family val="2"/>
      </rPr>
      <t>1</t>
    </r>
    <r>
      <rPr>
        <i/>
        <sz val="10"/>
        <rFont val="Arial"/>
        <family val="2"/>
      </rPr>
      <t xml:space="preserve"> + H</t>
    </r>
    <r>
      <rPr>
        <i/>
        <vertAlign val="subscript"/>
        <sz val="10"/>
        <rFont val="Arial"/>
        <family val="2"/>
      </rPr>
      <t xml:space="preserve">2 </t>
    </r>
    <r>
      <rPr>
        <i/>
        <sz val="10"/>
        <rFont val="Arial"/>
        <family val="2"/>
      </rPr>
      <t>+ ... + H</t>
    </r>
    <r>
      <rPr>
        <i/>
        <vertAlign val="subscript"/>
        <sz val="10"/>
        <rFont val="Arial"/>
        <family val="2"/>
      </rPr>
      <t>n</t>
    </r>
  </si>
  <si>
    <t>t</t>
  </si>
  <si>
    <t>n</t>
  </si>
  <si>
    <t>Messwerte</t>
  </si>
  <si>
    <r>
      <t>s</t>
    </r>
    <r>
      <rPr>
        <i/>
        <vertAlign val="subscript"/>
        <sz val="10"/>
        <rFont val="Arial"/>
        <family val="2"/>
      </rPr>
      <t>H</t>
    </r>
    <r>
      <rPr>
        <i/>
        <sz val="10"/>
        <rFont val="Arial"/>
        <family val="2"/>
      </rPr>
      <t xml:space="preserve"> =</t>
    </r>
  </si>
  <si>
    <t>å</t>
  </si>
  <si>
    <r>
      <t>(H</t>
    </r>
    <r>
      <rPr>
        <i/>
        <vertAlign val="subscript"/>
        <sz val="10"/>
        <rFont val="Arial"/>
        <family val="2"/>
      </rPr>
      <t>i</t>
    </r>
    <r>
      <rPr>
        <i/>
        <sz val="10"/>
        <rFont val="Arial"/>
        <family val="2"/>
      </rPr>
      <t xml:space="preserve"> - H)</t>
    </r>
    <r>
      <rPr>
        <i/>
        <vertAlign val="superscript"/>
        <sz val="10"/>
        <rFont val="Arial"/>
        <family val="2"/>
      </rPr>
      <t>2</t>
    </r>
  </si>
  <si>
    <r>
      <t>n</t>
    </r>
    <r>
      <rPr>
        <sz val="10"/>
        <rFont val="Arial"/>
        <family val="2"/>
      </rPr>
      <t xml:space="preserve"> - 1</t>
    </r>
  </si>
  <si>
    <r>
      <t>u</t>
    </r>
    <r>
      <rPr>
        <i/>
        <vertAlign val="subscript"/>
        <sz val="10"/>
        <rFont val="Arial"/>
        <family val="2"/>
      </rPr>
      <t>H</t>
    </r>
    <r>
      <rPr>
        <i/>
        <sz val="10"/>
        <rFont val="Arial"/>
        <family val="2"/>
      </rPr>
      <t xml:space="preserve"> = </t>
    </r>
  </si>
  <si>
    <r>
      <t>t · s</t>
    </r>
    <r>
      <rPr>
        <i/>
        <vertAlign val="subscript"/>
        <sz val="10"/>
        <rFont val="Arial"/>
        <family val="2"/>
      </rPr>
      <t>H</t>
    </r>
  </si>
  <si>
    <t>vgl. DIN 1319-3, Tabelle 1</t>
  </si>
  <si>
    <t>Protokoll: Messung Härtevergleichsplatte</t>
  </si>
  <si>
    <t>HVP:</t>
  </si>
  <si>
    <r>
      <t xml:space="preserve">Härte </t>
    </r>
    <r>
      <rPr>
        <i/>
        <sz val="10"/>
        <rFont val="Arial"/>
        <family val="2"/>
      </rPr>
      <t>H</t>
    </r>
    <r>
      <rPr>
        <i/>
        <vertAlign val="subscript"/>
        <sz val="10"/>
        <rFont val="Arial"/>
        <family val="2"/>
      </rPr>
      <t>c</t>
    </r>
    <r>
      <rPr>
        <i/>
        <sz val="10"/>
        <rFont val="Arial"/>
        <family val="2"/>
      </rPr>
      <t>/X</t>
    </r>
    <r>
      <rPr>
        <i/>
        <vertAlign val="subscript"/>
        <sz val="10"/>
        <rFont val="Arial"/>
        <family val="2"/>
      </rPr>
      <t>CRM</t>
    </r>
    <r>
      <rPr>
        <i/>
        <sz val="10"/>
        <rFont val="Arial"/>
        <family val="2"/>
      </rPr>
      <t>:</t>
    </r>
  </si>
  <si>
    <t>HVP</t>
  </si>
  <si>
    <t>Werte werden für Berechnung der Messunsicherheit übernommen:</t>
  </si>
  <si>
    <t>Mittelwert:</t>
  </si>
  <si>
    <t>zusätzliche Messungen auf HVP:</t>
  </si>
  <si>
    <t>Datum:</t>
  </si>
  <si>
    <t>Standardabweichung:</t>
  </si>
  <si>
    <r>
      <t>zulässige r</t>
    </r>
    <r>
      <rPr>
        <vertAlign val="subscript"/>
        <sz val="11"/>
        <rFont val="Times New Roman"/>
        <family val="1"/>
      </rPr>
      <t>rel</t>
    </r>
    <r>
      <rPr>
        <sz val="11"/>
        <rFont val="Times New Roman"/>
        <family val="1"/>
      </rPr>
      <t xml:space="preserve"> nach</t>
    </r>
  </si>
  <si>
    <r>
      <rPr>
        <sz val="10"/>
        <rFont val="Calibri"/>
        <family val="2"/>
      </rPr>
      <t>H̅</t>
    </r>
    <r>
      <rPr>
        <i/>
        <sz val="10"/>
        <rFont val="Arial"/>
        <family val="2"/>
      </rPr>
      <t>- Hc</t>
    </r>
  </si>
  <si>
    <t xml:space="preserve">Einwirkdauer der Prüfkraft: </t>
  </si>
  <si>
    <t>s</t>
  </si>
  <si>
    <t>Einwirkdauer der Prüfkraft:</t>
  </si>
  <si>
    <t>Skizze 1</t>
  </si>
  <si>
    <r>
      <t>Unsicherheit der Härte des CRM (Härtevergleichsplatte) [u</t>
    </r>
    <r>
      <rPr>
        <b/>
        <vertAlign val="subscript"/>
        <sz val="10"/>
        <rFont val="Arial"/>
        <family val="2"/>
      </rPr>
      <t>CRM</t>
    </r>
    <r>
      <rPr>
        <b/>
        <sz val="10"/>
        <rFont val="Arial"/>
        <family val="2"/>
      </rPr>
      <t>]</t>
    </r>
  </si>
  <si>
    <r>
      <t>Erweiterte Unsicherheit, abgeleitet von der zulässigen Grenzabweichung [U</t>
    </r>
    <r>
      <rPr>
        <b/>
        <vertAlign val="subscript"/>
        <sz val="10"/>
        <rFont val="Arial"/>
        <family val="2"/>
      </rPr>
      <t>mpe</t>
    </r>
    <r>
      <rPr>
        <b/>
        <sz val="10"/>
        <rFont val="Arial"/>
        <family val="2"/>
      </rPr>
      <t>]</t>
    </r>
  </si>
  <si>
    <r>
      <t>Unsicherheit aufgrund der Auflösung des Messsystems zur Bestimmung des Eindruckdurchmessers [u</t>
    </r>
    <r>
      <rPr>
        <b/>
        <vertAlign val="subscript"/>
        <sz val="9.5"/>
        <rFont val="Arial"/>
        <family val="2"/>
      </rPr>
      <t>ms</t>
    </r>
    <r>
      <rPr>
        <b/>
        <sz val="9.5"/>
        <rFont val="Arial"/>
        <family val="2"/>
      </rPr>
      <t>]</t>
    </r>
  </si>
  <si>
    <t>Liefer-Lager-Liste</t>
  </si>
  <si>
    <t>Projekt- / Auftragsnummer:</t>
  </si>
  <si>
    <t>Lieferant / Aufraggeber:</t>
  </si>
  <si>
    <t>Eingang der Proben:</t>
  </si>
  <si>
    <t>Verbleib der Proben:</t>
  </si>
  <si>
    <t>Probenabmessungen:</t>
  </si>
  <si>
    <t>Probennummern</t>
  </si>
  <si>
    <t>Versuchsart</t>
  </si>
  <si>
    <t>Bemerkungen</t>
  </si>
  <si>
    <t>-</t>
  </si>
  <si>
    <r>
      <t xml:space="preserve">Abweichung </t>
    </r>
    <r>
      <rPr>
        <b/>
        <i/>
        <sz val="12"/>
        <rFont val="Arial"/>
        <family val="2"/>
      </rPr>
      <t>E</t>
    </r>
    <r>
      <rPr>
        <b/>
        <i/>
        <vertAlign val="subscript"/>
        <sz val="12"/>
        <rFont val="Arial"/>
        <family val="2"/>
      </rPr>
      <t>rel</t>
    </r>
    <r>
      <rPr>
        <b/>
        <sz val="12"/>
        <rFont val="Arial"/>
        <family val="2"/>
      </rPr>
      <t xml:space="preserve"> der Härteprüfmaschine in % von </t>
    </r>
    <r>
      <rPr>
        <b/>
        <i/>
        <sz val="12"/>
        <rFont val="Arial"/>
        <family val="2"/>
      </rPr>
      <t>H</t>
    </r>
  </si>
  <si>
    <r>
      <t xml:space="preserve">Wiederholpräzision </t>
    </r>
    <r>
      <rPr>
        <b/>
        <i/>
        <sz val="12"/>
        <rFont val="Arial"/>
        <family val="2"/>
      </rPr>
      <t>r</t>
    </r>
    <r>
      <rPr>
        <b/>
        <i/>
        <vertAlign val="subscript"/>
        <sz val="12"/>
        <rFont val="Arial"/>
        <family val="2"/>
      </rPr>
      <t>rel</t>
    </r>
    <r>
      <rPr>
        <b/>
        <sz val="12"/>
        <rFont val="Arial"/>
        <family val="2"/>
      </rPr>
      <t xml:space="preserve"> der Härteprüfmaschine in % von </t>
    </r>
    <r>
      <rPr>
        <b/>
        <i/>
        <sz val="12"/>
        <rFont val="Arial"/>
        <family val="2"/>
      </rPr>
      <t>d</t>
    </r>
  </si>
  <si>
    <t>Härteprüfung nach Brinell – DIN EN ISO 6506-1:</t>
  </si>
  <si>
    <t>Bestimmung der Unsicherheit: Härtemesswerte – Methode M1 nach DIN</t>
  </si>
  <si>
    <r>
      <t>Unsicherheit der Härteprüfmaschine bei der Messung des CRM [u</t>
    </r>
    <r>
      <rPr>
        <b/>
        <vertAlign val="subscript"/>
        <sz val="10"/>
        <rFont val="Arial"/>
        <family val="2"/>
      </rPr>
      <t>H</t>
    </r>
    <r>
      <rPr>
        <b/>
        <sz val="10"/>
        <rFont val="Arial"/>
        <family val="2"/>
      </rPr>
      <t>]</t>
    </r>
  </si>
  <si>
    <t>EMCOTEST M4C 025 G3</t>
  </si>
  <si>
    <t>B3688</t>
  </si>
  <si>
    <t>5025206</t>
  </si>
  <si>
    <t>Berechnung der Unsicherheit: Härtemesswerte für das Protokoll</t>
  </si>
  <si>
    <t>Protokoll 1</t>
  </si>
  <si>
    <t>H0030</t>
  </si>
  <si>
    <t>Thärig</t>
  </si>
  <si>
    <t>Kupfer</t>
  </si>
  <si>
    <t>8 x 8 x 8 mm</t>
  </si>
  <si>
    <t>A</t>
  </si>
  <si>
    <t>B</t>
  </si>
  <si>
    <t>C</t>
  </si>
  <si>
    <t>D-1</t>
  </si>
  <si>
    <t>D-2</t>
  </si>
  <si>
    <t>D-3</t>
  </si>
  <si>
    <t>D-4</t>
  </si>
  <si>
    <t>D-5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</si>
</sst>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"/>
    <numFmt numFmtId="166" formatCode="0.0"/>
    <numFmt numFmtId="167" formatCode="0.0%"/>
    <numFmt numFmtId="168" formatCode="0.00000"/>
    <numFmt numFmtId="169" formatCode="##.#\°\C"/>
  </numFmts>
  <fonts count="37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6"/>
      <name val="Arial"/>
      <family val="2"/>
    </font>
    <font>
      <sz val="6"/>
      <name val="Arial"/>
      <family val="2"/>
    </font>
    <font>
      <sz val="8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vertAlign val="subscript"/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i/>
      <vertAlign val="subscript"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i/>
      <vertAlign val="subscript"/>
      <sz val="12"/>
      <name val="Arial"/>
      <family val="2"/>
    </font>
    <font>
      <sz val="11"/>
      <name val="Times New Roman"/>
      <family val="1"/>
    </font>
    <font>
      <sz val="11"/>
      <color indexed="10"/>
      <name val="Times New Roman"/>
      <family val="1"/>
    </font>
    <font>
      <vertAlign val="subscript"/>
      <sz val="11"/>
      <name val="Times New Roman"/>
      <family val="1"/>
    </font>
    <font>
      <sz val="26"/>
      <name val="Symbol"/>
      <family val="1"/>
      <charset val="2"/>
    </font>
    <font>
      <i/>
      <vertAlign val="superscript"/>
      <sz val="10"/>
      <name val="Arial"/>
      <family val="2"/>
    </font>
    <font>
      <i/>
      <sz val="9"/>
      <name val="Arial"/>
      <family val="2"/>
    </font>
    <font>
      <i/>
      <sz val="8"/>
      <name val="Arial"/>
      <family val="2"/>
    </font>
    <font>
      <i/>
      <vertAlign val="subscript"/>
      <sz val="8"/>
      <name val="Arial"/>
      <family val="2"/>
    </font>
    <font>
      <sz val="10"/>
      <color indexed="9"/>
      <name val="Arial"/>
      <family val="2"/>
    </font>
    <font>
      <b/>
      <u/>
      <sz val="8"/>
      <name val="Arial"/>
      <family val="2"/>
    </font>
    <font>
      <b/>
      <u/>
      <sz val="10"/>
      <name val="Arial"/>
      <family val="2"/>
    </font>
    <font>
      <b/>
      <sz val="8"/>
      <name val="Arial"/>
      <family val="2"/>
    </font>
    <font>
      <sz val="10"/>
      <name val="Calibri"/>
      <family val="2"/>
    </font>
    <font>
      <b/>
      <vertAlign val="subscript"/>
      <sz val="10"/>
      <name val="Arial"/>
      <family val="2"/>
    </font>
    <font>
      <vertAlign val="superscript"/>
      <sz val="10"/>
      <name val="Arial"/>
      <family val="2"/>
    </font>
    <font>
      <sz val="7"/>
      <name val="Arial"/>
      <family val="2"/>
    </font>
    <font>
      <b/>
      <sz val="9.5"/>
      <name val="Arial"/>
      <family val="2"/>
    </font>
    <font>
      <b/>
      <vertAlign val="subscript"/>
      <sz val="9.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3">
    <xf numFmtId="0" fontId="0" fillId="0" borderId="0" xfId="0"/>
    <xf numFmtId="0" fontId="3" fillId="0" borderId="0" xfId="0" applyFont="1" applyProtection="1"/>
    <xf numFmtId="0" fontId="0" fillId="0" borderId="0" xfId="0" applyProtection="1"/>
    <xf numFmtId="0" fontId="4" fillId="0" borderId="1" xfId="0" applyFont="1" applyBorder="1" applyProtection="1"/>
    <xf numFmtId="0" fontId="4" fillId="0" borderId="0" xfId="0" applyFont="1" applyProtection="1"/>
    <xf numFmtId="0" fontId="4" fillId="0" borderId="2" xfId="0" applyFont="1" applyBorder="1" applyProtection="1"/>
    <xf numFmtId="0" fontId="4" fillId="0" borderId="3" xfId="0" applyFont="1" applyBorder="1" applyProtection="1"/>
    <xf numFmtId="0" fontId="5" fillId="0" borderId="1" xfId="0" applyFont="1" applyBorder="1" applyProtection="1"/>
    <xf numFmtId="0" fontId="2" fillId="0" borderId="0" xfId="0" applyFont="1" applyProtection="1"/>
    <xf numFmtId="0" fontId="5" fillId="0" borderId="4" xfId="0" applyFont="1" applyBorder="1" applyProtection="1"/>
    <xf numFmtId="0" fontId="2" fillId="0" borderId="5" xfId="0" applyFont="1" applyBorder="1" applyProtection="1"/>
    <xf numFmtId="0" fontId="1" fillId="0" borderId="6" xfId="0" applyFont="1" applyBorder="1" applyProtection="1"/>
    <xf numFmtId="0" fontId="11" fillId="0" borderId="7" xfId="0" applyFont="1" applyBorder="1" applyProtection="1"/>
    <xf numFmtId="0" fontId="0" fillId="0" borderId="9" xfId="0" applyBorder="1" applyProtection="1"/>
    <xf numFmtId="0" fontId="0" fillId="0" borderId="10" xfId="0" applyBorder="1" applyProtection="1"/>
    <xf numFmtId="0" fontId="0" fillId="0" borderId="0" xfId="0" applyBorder="1" applyProtection="1"/>
    <xf numFmtId="0" fontId="0" fillId="0" borderId="11" xfId="0" applyBorder="1" applyProtection="1"/>
    <xf numFmtId="0" fontId="0" fillId="0" borderId="1" xfId="0" applyBorder="1" applyProtection="1"/>
    <xf numFmtId="0" fontId="0" fillId="0" borderId="0" xfId="0" applyBorder="1" applyAlignment="1" applyProtection="1"/>
    <xf numFmtId="0" fontId="0" fillId="0" borderId="3" xfId="0" applyBorder="1" applyProtection="1"/>
    <xf numFmtId="0" fontId="5" fillId="0" borderId="1" xfId="0" applyFont="1" applyBorder="1" applyAlignment="1" applyProtection="1"/>
    <xf numFmtId="0" fontId="0" fillId="0" borderId="12" xfId="0" applyFill="1" applyBorder="1" applyAlignment="1" applyProtection="1"/>
    <xf numFmtId="0" fontId="0" fillId="0" borderId="0" xfId="0" applyFill="1" applyBorder="1" applyAlignment="1" applyProtection="1"/>
    <xf numFmtId="0" fontId="4" fillId="0" borderId="0" xfId="0" applyFont="1" applyFill="1" applyBorder="1" applyAlignment="1" applyProtection="1"/>
    <xf numFmtId="0" fontId="0" fillId="0" borderId="13" xfId="0" applyBorder="1" applyProtection="1"/>
    <xf numFmtId="0" fontId="0" fillId="0" borderId="12" xfId="0" applyBorder="1" applyProtection="1"/>
    <xf numFmtId="0" fontId="4" fillId="0" borderId="12" xfId="0" applyFont="1" applyFill="1" applyBorder="1" applyAlignment="1" applyProtection="1"/>
    <xf numFmtId="0" fontId="0" fillId="0" borderId="12" xfId="0" applyFill="1" applyBorder="1" applyAlignment="1" applyProtection="1">
      <alignment horizontal="center"/>
    </xf>
    <xf numFmtId="0" fontId="0" fillId="0" borderId="12" xfId="0" applyFill="1" applyBorder="1" applyProtection="1"/>
    <xf numFmtId="0" fontId="0" fillId="0" borderId="14" xfId="0" applyFill="1" applyBorder="1" applyProtection="1"/>
    <xf numFmtId="0" fontId="10" fillId="0" borderId="12" xfId="0" applyFont="1" applyBorder="1" applyProtection="1"/>
    <xf numFmtId="0" fontId="10" fillId="0" borderId="8" xfId="0" applyFont="1" applyBorder="1" applyProtection="1"/>
    <xf numFmtId="49" fontId="1" fillId="0" borderId="18" xfId="0" applyNumberFormat="1" applyFont="1" applyBorder="1" applyProtection="1"/>
    <xf numFmtId="49" fontId="1" fillId="0" borderId="8" xfId="0" applyNumberFormat="1" applyFont="1" applyBorder="1" applyProtection="1"/>
    <xf numFmtId="49" fontId="1" fillId="0" borderId="19" xfId="0" applyNumberFormat="1" applyFont="1" applyBorder="1" applyProtection="1"/>
    <xf numFmtId="0" fontId="11" fillId="0" borderId="0" xfId="0" applyFont="1"/>
    <xf numFmtId="0" fontId="3" fillId="0" borderId="0" xfId="0" applyFont="1"/>
    <xf numFmtId="0" fontId="11" fillId="0" borderId="0" xfId="0" applyFont="1" applyAlignment="1">
      <alignment horizontal="right"/>
    </xf>
    <xf numFmtId="0" fontId="0" fillId="0" borderId="16" xfId="0" applyBorder="1"/>
    <xf numFmtId="0" fontId="0" fillId="0" borderId="15" xfId="0" applyBorder="1"/>
    <xf numFmtId="0" fontId="0" fillId="0" borderId="16" xfId="0" applyBorder="1" applyAlignment="1"/>
    <xf numFmtId="0" fontId="0" fillId="0" borderId="8" xfId="0" applyBorder="1" applyAlignment="1"/>
    <xf numFmtId="0" fontId="0" fillId="0" borderId="19" xfId="0" applyBorder="1"/>
    <xf numFmtId="0" fontId="0" fillId="0" borderId="17" xfId="0" applyBorder="1"/>
    <xf numFmtId="0" fontId="0" fillId="0" borderId="16" xfId="0" applyFill="1" applyBorder="1" applyAlignment="1"/>
    <xf numFmtId="0" fontId="4" fillId="0" borderId="16" xfId="0" applyFont="1" applyFill="1" applyBorder="1" applyAlignment="1"/>
    <xf numFmtId="0" fontId="5" fillId="0" borderId="20" xfId="0" applyFont="1" applyBorder="1" applyAlignment="1"/>
    <xf numFmtId="0" fontId="2" fillId="0" borderId="21" xfId="0" applyFont="1" applyBorder="1" applyAlignment="1"/>
    <xf numFmtId="0" fontId="4" fillId="0" borderId="21" xfId="0" applyFont="1" applyBorder="1" applyAlignment="1"/>
    <xf numFmtId="0" fontId="2" fillId="0" borderId="0" xfId="0" applyFont="1"/>
    <xf numFmtId="0" fontId="13" fillId="0" borderId="1" xfId="0" applyFont="1" applyBorder="1" applyAlignment="1"/>
    <xf numFmtId="0" fontId="2" fillId="0" borderId="0" xfId="0" applyFont="1" applyBorder="1" applyAlignment="1"/>
    <xf numFmtId="0" fontId="4" fillId="0" borderId="0" xfId="0" applyFont="1" applyBorder="1" applyAlignment="1">
      <alignment horizontal="center"/>
    </xf>
    <xf numFmtId="0" fontId="0" fillId="0" borderId="24" xfId="0" applyBorder="1"/>
    <xf numFmtId="0" fontId="2" fillId="0" borderId="12" xfId="0" applyFont="1" applyBorder="1"/>
    <xf numFmtId="0" fontId="2" fillId="0" borderId="6" xfId="0" applyFont="1" applyBorder="1"/>
    <xf numFmtId="0" fontId="4" fillId="0" borderId="6" xfId="0" applyFont="1" applyBorder="1"/>
    <xf numFmtId="0" fontId="2" fillId="0" borderId="25" xfId="0" applyFont="1" applyBorder="1"/>
    <xf numFmtId="0" fontId="11" fillId="0" borderId="7" xfId="0" applyFont="1" applyBorder="1"/>
    <xf numFmtId="0" fontId="2" fillId="0" borderId="8" xfId="0" applyFont="1" applyBorder="1"/>
    <xf numFmtId="0" fontId="2" fillId="0" borderId="26" xfId="0" applyFont="1" applyBorder="1"/>
    <xf numFmtId="0" fontId="2" fillId="0" borderId="18" xfId="0" applyFont="1" applyBorder="1"/>
    <xf numFmtId="0" fontId="2" fillId="0" borderId="19" xfId="0" applyFont="1" applyBorder="1"/>
    <xf numFmtId="0" fontId="4" fillId="0" borderId="17" xfId="0" applyFont="1" applyBorder="1"/>
    <xf numFmtId="0" fontId="0" fillId="0" borderId="0" xfId="0" applyAlignment="1" applyProtection="1">
      <alignment horizontal="left" vertical="center"/>
    </xf>
    <xf numFmtId="0" fontId="0" fillId="0" borderId="0" xfId="0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14" fontId="0" fillId="0" borderId="0" xfId="0" applyNumberFormat="1" applyFill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0" fontId="0" fillId="0" borderId="0" xfId="0" quotePrefix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0" xfId="0" applyFill="1" applyAlignment="1" applyProtection="1">
      <alignment vertical="center"/>
    </xf>
    <xf numFmtId="0" fontId="19" fillId="0" borderId="0" xfId="0" applyFont="1" applyProtection="1"/>
    <xf numFmtId="0" fontId="20" fillId="0" borderId="0" xfId="0" applyFont="1" applyProtection="1"/>
    <xf numFmtId="0" fontId="0" fillId="0" borderId="0" xfId="0" applyAlignment="1" applyProtection="1"/>
    <xf numFmtId="0" fontId="5" fillId="0" borderId="0" xfId="0" applyFont="1" applyAlignment="1" applyProtection="1">
      <alignment horizontal="left" vertical="center"/>
    </xf>
    <xf numFmtId="0" fontId="5" fillId="0" borderId="0" xfId="0" applyFont="1" applyBorder="1" applyAlignment="1" applyProtection="1">
      <alignment vertical="center"/>
    </xf>
    <xf numFmtId="0" fontId="25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22" fillId="0" borderId="0" xfId="0" applyFont="1" applyAlignment="1" applyProtection="1">
      <alignment vertical="center"/>
    </xf>
    <xf numFmtId="0" fontId="27" fillId="0" borderId="0" xfId="0" applyFont="1" applyFill="1" applyAlignment="1" applyProtection="1">
      <alignment horizontal="center" vertical="center"/>
    </xf>
    <xf numFmtId="0" fontId="4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0" fillId="0" borderId="0" xfId="0" applyBorder="1" applyAlignment="1" applyProtection="1">
      <alignment horizontal="left"/>
    </xf>
    <xf numFmtId="0" fontId="4" fillId="0" borderId="12" xfId="0" applyFont="1" applyFill="1" applyBorder="1" applyProtection="1"/>
    <xf numFmtId="0" fontId="0" fillId="0" borderId="0" xfId="0" applyBorder="1" applyAlignment="1" applyProtection="1">
      <alignment horizontal="center" vertical="center"/>
    </xf>
    <xf numFmtId="0" fontId="11" fillId="0" borderId="0" xfId="0" applyFont="1" applyFill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2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0" fillId="0" borderId="0" xfId="0" applyAlignment="1" applyProtection="1">
      <alignment horizontal="left" vertical="center"/>
    </xf>
    <xf numFmtId="0" fontId="0" fillId="0" borderId="0" xfId="0" applyAlignment="1" applyProtection="1">
      <alignment horizontal="center" vertical="center"/>
    </xf>
    <xf numFmtId="0" fontId="11" fillId="0" borderId="0" xfId="0" applyFont="1" applyBorder="1" applyAlignment="1" applyProtection="1">
      <alignment horizontal="left" vertical="center"/>
    </xf>
    <xf numFmtId="0" fontId="22" fillId="0" borderId="0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0" fillId="0" borderId="0" xfId="0" applyAlignment="1" applyProtection="1">
      <alignment horizontal="left" vertical="center"/>
    </xf>
    <xf numFmtId="0" fontId="35" fillId="0" borderId="0" xfId="0" applyFont="1" applyAlignment="1" applyProtection="1">
      <alignment horizontal="left" vertical="center"/>
    </xf>
    <xf numFmtId="0" fontId="1" fillId="0" borderId="0" xfId="0" applyFont="1"/>
    <xf numFmtId="0" fontId="16" fillId="0" borderId="74" xfId="0" applyFont="1" applyBorder="1" applyAlignment="1">
      <alignment horizontal="center" vertical="center"/>
    </xf>
    <xf numFmtId="0" fontId="0" fillId="2" borderId="56" xfId="0" applyFill="1" applyBorder="1" applyAlignment="1" applyProtection="1">
      <alignment horizontal="left" vertical="center"/>
      <protection locked="0"/>
    </xf>
    <xf numFmtId="0" fontId="0" fillId="2" borderId="66" xfId="0" applyFill="1" applyBorder="1" applyAlignment="1" applyProtection="1">
      <alignment horizontal="left" vertical="center"/>
      <protection locked="0"/>
    </xf>
    <xf numFmtId="0" fontId="7" fillId="0" borderId="0" xfId="0" applyFont="1"/>
    <xf numFmtId="0" fontId="0" fillId="0" borderId="0" xfId="0" applyFill="1"/>
    <xf numFmtId="0" fontId="16" fillId="0" borderId="70" xfId="0" applyFont="1" applyBorder="1" applyAlignment="1">
      <alignment horizontal="center" vertical="center"/>
    </xf>
    <xf numFmtId="0" fontId="0" fillId="2" borderId="16" xfId="0" applyFill="1" applyBorder="1" applyAlignment="1" applyProtection="1">
      <alignment horizontal="left" vertical="center"/>
      <protection locked="0"/>
    </xf>
    <xf numFmtId="0" fontId="0" fillId="2" borderId="67" xfId="0" applyFill="1" applyBorder="1" applyAlignment="1" applyProtection="1">
      <alignment horizontal="left" vertical="center"/>
      <protection locked="0"/>
    </xf>
    <xf numFmtId="0" fontId="1" fillId="0" borderId="0" xfId="0" applyFont="1" applyFill="1"/>
    <xf numFmtId="0" fontId="1" fillId="2" borderId="0" xfId="0" applyFont="1" applyFill="1" applyProtection="1">
      <protection locked="0"/>
    </xf>
    <xf numFmtId="0" fontId="10" fillId="0" borderId="6" xfId="0" applyFont="1" applyBorder="1" applyAlignment="1" applyProtection="1">
      <alignment vertical="center"/>
    </xf>
    <xf numFmtId="0" fontId="10" fillId="0" borderId="15" xfId="0" applyFont="1" applyBorder="1" applyAlignment="1" applyProtection="1">
      <alignment vertical="center"/>
    </xf>
    <xf numFmtId="0" fontId="10" fillId="0" borderId="16" xfId="0" applyFont="1" applyBorder="1" applyAlignment="1" applyProtection="1">
      <alignment horizontal="left" vertical="center"/>
    </xf>
    <xf numFmtId="0" fontId="10" fillId="0" borderId="17" xfId="0" applyFont="1" applyBorder="1" applyAlignment="1" applyProtection="1">
      <alignment vertical="center"/>
    </xf>
    <xf numFmtId="0" fontId="10" fillId="0" borderId="12" xfId="0" applyFont="1" applyBorder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49" fontId="10" fillId="0" borderId="8" xfId="0" applyNumberFormat="1" applyFont="1" applyBorder="1" applyAlignment="1" applyProtection="1">
      <alignment vertical="center"/>
    </xf>
    <xf numFmtId="0" fontId="10" fillId="0" borderId="0" xfId="0" applyFont="1" applyAlignment="1" applyProtection="1">
      <alignment vertical="center"/>
    </xf>
    <xf numFmtId="0" fontId="11" fillId="0" borderId="7" xfId="0" applyFont="1" applyBorder="1" applyAlignment="1" applyProtection="1">
      <alignment vertical="center"/>
    </xf>
    <xf numFmtId="0" fontId="1" fillId="0" borderId="6" xfId="0" applyFont="1" applyBorder="1" applyAlignment="1" applyProtection="1">
      <alignment vertical="center"/>
    </xf>
    <xf numFmtId="49" fontId="1" fillId="0" borderId="18" xfId="0" applyNumberFormat="1" applyFont="1" applyBorder="1" applyAlignment="1" applyProtection="1">
      <alignment vertical="center"/>
    </xf>
    <xf numFmtId="49" fontId="1" fillId="0" borderId="8" xfId="0" applyNumberFormat="1" applyFont="1" applyBorder="1" applyAlignment="1" applyProtection="1">
      <alignment vertical="center"/>
    </xf>
    <xf numFmtId="49" fontId="1" fillId="0" borderId="19" xfId="0" applyNumberFormat="1" applyFont="1" applyBorder="1" applyAlignment="1" applyProtection="1">
      <alignment vertical="center"/>
    </xf>
    <xf numFmtId="0" fontId="10" fillId="0" borderId="16" xfId="0" applyFont="1" applyBorder="1" applyAlignment="1" applyProtection="1">
      <alignment vertical="center"/>
    </xf>
    <xf numFmtId="0" fontId="1" fillId="2" borderId="60" xfId="0" applyFont="1" applyFill="1" applyBorder="1" applyAlignment="1" applyProtection="1">
      <alignment horizontal="left" vertical="center"/>
      <protection locked="0"/>
    </xf>
    <xf numFmtId="0" fontId="1" fillId="2" borderId="15" xfId="0" applyFont="1" applyFill="1" applyBorder="1" applyAlignment="1" applyProtection="1">
      <alignment horizontal="left" vertical="center"/>
      <protection locked="0"/>
    </xf>
    <xf numFmtId="14" fontId="0" fillId="2" borderId="0" xfId="0" applyNumberFormat="1" applyFill="1" applyAlignment="1" applyProtection="1">
      <alignment horizontal="left"/>
      <protection locked="0"/>
    </xf>
    <xf numFmtId="0" fontId="0" fillId="2" borderId="15" xfId="0" applyFill="1" applyBorder="1" applyProtection="1">
      <protection locked="0"/>
    </xf>
    <xf numFmtId="0" fontId="0" fillId="2" borderId="16" xfId="0" applyFill="1" applyBorder="1" applyProtection="1">
      <protection locked="0"/>
    </xf>
    <xf numFmtId="0" fontId="0" fillId="2" borderId="16" xfId="0" applyFill="1" applyBorder="1" applyAlignment="1" applyProtection="1">
      <protection locked="0"/>
    </xf>
    <xf numFmtId="0" fontId="0" fillId="2" borderId="16" xfId="0" applyFill="1" applyBorder="1" applyAlignment="1" applyProtection="1">
      <alignment horizontal="center"/>
      <protection locked="0"/>
    </xf>
    <xf numFmtId="0" fontId="4" fillId="2" borderId="21" xfId="0" applyFont="1" applyFill="1" applyBorder="1" applyAlignment="1" applyProtection="1">
      <protection locked="0"/>
    </xf>
    <xf numFmtId="0" fontId="4" fillId="2" borderId="22" xfId="0" applyFont="1" applyFill="1" applyBorder="1" applyAlignment="1" applyProtection="1">
      <protection locked="0"/>
    </xf>
    <xf numFmtId="0" fontId="4" fillId="2" borderId="0" xfId="0" applyFont="1" applyFill="1" applyBorder="1" applyAlignment="1" applyProtection="1">
      <protection locked="0"/>
    </xf>
    <xf numFmtId="0" fontId="6" fillId="2" borderId="0" xfId="0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 applyProtection="1">
      <alignment horizontal="center"/>
      <protection locked="0"/>
    </xf>
    <xf numFmtId="0" fontId="4" fillId="2" borderId="3" xfId="0" applyFont="1" applyFill="1" applyBorder="1" applyAlignment="1" applyProtection="1">
      <protection locked="0"/>
    </xf>
    <xf numFmtId="0" fontId="0" fillId="2" borderId="0" xfId="0" applyFill="1" applyBorder="1" applyAlignment="1" applyProtection="1">
      <alignment horizontal="center"/>
      <protection locked="0"/>
    </xf>
    <xf numFmtId="2" fontId="4" fillId="2" borderId="0" xfId="0" applyNumberFormat="1" applyFon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protection locked="0"/>
    </xf>
    <xf numFmtId="0" fontId="4" fillId="2" borderId="3" xfId="0" applyFont="1" applyFill="1" applyBorder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protection locked="0"/>
    </xf>
    <xf numFmtId="0" fontId="0" fillId="2" borderId="3" xfId="0" applyFill="1" applyBorder="1" applyAlignment="1" applyProtection="1">
      <alignment horizontal="center"/>
      <protection locked="0"/>
    </xf>
    <xf numFmtId="164" fontId="4" fillId="2" borderId="0" xfId="0" applyNumberFormat="1" applyFont="1" applyFill="1" applyBorder="1" applyAlignment="1" applyProtection="1">
      <alignment horizontal="center"/>
      <protection locked="0"/>
    </xf>
    <xf numFmtId="1" fontId="4" fillId="2" borderId="0" xfId="0" applyNumberFormat="1" applyFont="1" applyFill="1" applyBorder="1" applyAlignment="1" applyProtection="1">
      <alignment horizontal="center"/>
      <protection locked="0"/>
    </xf>
    <xf numFmtId="0" fontId="4" fillId="2" borderId="0" xfId="0" applyNumberFormat="1" applyFont="1" applyFill="1" applyBorder="1" applyAlignment="1" applyProtection="1">
      <alignment horizontal="right"/>
      <protection locked="0"/>
    </xf>
    <xf numFmtId="0" fontId="0" fillId="2" borderId="0" xfId="0" applyFill="1" applyBorder="1" applyAlignment="1" applyProtection="1">
      <alignment horizontal="right"/>
      <protection locked="0"/>
    </xf>
    <xf numFmtId="0" fontId="4" fillId="2" borderId="0" xfId="0" applyNumberFormat="1" applyFont="1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protection locked="0"/>
    </xf>
    <xf numFmtId="164" fontId="0" fillId="2" borderId="0" xfId="0" applyNumberFormat="1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protection locked="0"/>
    </xf>
    <xf numFmtId="164" fontId="4" fillId="2" borderId="5" xfId="0" applyNumberFormat="1" applyFont="1" applyFill="1" applyBorder="1" applyAlignment="1" applyProtection="1">
      <alignment horizontal="center"/>
      <protection locked="0"/>
    </xf>
    <xf numFmtId="164" fontId="0" fillId="2" borderId="5" xfId="0" applyNumberFormat="1" applyFill="1" applyBorder="1" applyAlignment="1" applyProtection="1">
      <alignment horizontal="center"/>
      <protection locked="0"/>
    </xf>
    <xf numFmtId="1" fontId="4" fillId="2" borderId="5" xfId="0" applyNumberFormat="1" applyFont="1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4" fillId="2" borderId="5" xfId="0" applyNumberFormat="1" applyFont="1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4" fillId="2" borderId="5" xfId="0" applyNumberFormat="1" applyFont="1" applyFill="1" applyBorder="1" applyAlignment="1" applyProtection="1">
      <alignment horizontal="center"/>
      <protection locked="0"/>
    </xf>
    <xf numFmtId="0" fontId="0" fillId="2" borderId="23" xfId="0" applyFill="1" applyBorder="1" applyAlignment="1" applyProtection="1">
      <protection locked="0"/>
    </xf>
    <xf numFmtId="0" fontId="5" fillId="2" borderId="1" xfId="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0" fontId="2" fillId="2" borderId="4" xfId="0" applyFont="1" applyFill="1" applyBorder="1" applyAlignment="1" applyProtection="1">
      <protection locked="0"/>
    </xf>
    <xf numFmtId="0" fontId="2" fillId="2" borderId="5" xfId="0" applyFont="1" applyFill="1" applyBorder="1" applyAlignment="1" applyProtection="1">
      <protection locked="0"/>
    </xf>
    <xf numFmtId="0" fontId="1" fillId="2" borderId="0" xfId="0" applyFont="1" applyFill="1" applyAlignment="1" applyProtection="1">
      <protection locked="0"/>
    </xf>
    <xf numFmtId="0" fontId="0" fillId="2" borderId="0" xfId="0" applyFill="1" applyAlignment="1" applyProtection="1">
      <protection locked="0"/>
    </xf>
    <xf numFmtId="0" fontId="16" fillId="0" borderId="70" xfId="0" applyFont="1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2" borderId="15" xfId="0" applyFill="1" applyBorder="1" applyAlignment="1" applyProtection="1">
      <alignment horizontal="left" vertical="center"/>
      <protection locked="0"/>
    </xf>
    <xf numFmtId="0" fontId="0" fillId="0" borderId="61" xfId="0" applyBorder="1" applyAlignment="1" applyProtection="1">
      <alignment horizontal="left" vertical="center"/>
      <protection locked="0"/>
    </xf>
    <xf numFmtId="0" fontId="1" fillId="2" borderId="16" xfId="0" applyFont="1" applyFill="1" applyBorder="1" applyAlignment="1" applyProtection="1">
      <alignment horizontal="left" vertical="center"/>
      <protection locked="0"/>
    </xf>
    <xf numFmtId="0" fontId="0" fillId="0" borderId="57" xfId="0" applyBorder="1" applyAlignment="1" applyProtection="1">
      <alignment horizontal="left" vertical="center"/>
      <protection locked="0"/>
    </xf>
    <xf numFmtId="0" fontId="0" fillId="0" borderId="0" xfId="0" applyAlignment="1" applyProtection="1">
      <protection locked="0"/>
    </xf>
    <xf numFmtId="0" fontId="0" fillId="2" borderId="16" xfId="0" applyFill="1" applyBorder="1" applyAlignment="1" applyProtection="1">
      <alignment horizontal="left" vertical="center"/>
      <protection locked="0"/>
    </xf>
    <xf numFmtId="0" fontId="0" fillId="2" borderId="67" xfId="0" applyFill="1" applyBorder="1" applyAlignment="1" applyProtection="1">
      <alignment horizontal="left" vertical="center"/>
      <protection locked="0"/>
    </xf>
    <xf numFmtId="0" fontId="0" fillId="0" borderId="68" xfId="0" applyBorder="1" applyAlignment="1" applyProtection="1">
      <alignment horizontal="left" vertical="center"/>
      <protection locked="0"/>
    </xf>
    <xf numFmtId="0" fontId="10" fillId="2" borderId="6" xfId="0" applyFont="1" applyFill="1" applyBorder="1" applyAlignment="1" applyProtection="1">
      <alignment vertical="center"/>
      <protection locked="0"/>
    </xf>
    <xf numFmtId="0" fontId="0" fillId="2" borderId="6" xfId="0" applyFill="1" applyBorder="1" applyAlignment="1" applyProtection="1">
      <alignment vertical="center"/>
      <protection locked="0"/>
    </xf>
    <xf numFmtId="0" fontId="4" fillId="0" borderId="0" xfId="0" applyFont="1" applyAlignment="1" applyProtection="1"/>
    <xf numFmtId="0" fontId="0" fillId="0" borderId="0" xfId="0" applyAlignment="1" applyProtection="1"/>
    <xf numFmtId="0" fontId="4" fillId="0" borderId="20" xfId="0" applyFont="1" applyBorder="1" applyAlignment="1" applyProtection="1">
      <alignment horizontal="center"/>
    </xf>
    <xf numFmtId="0" fontId="4" fillId="0" borderId="21" xfId="0" applyFont="1" applyBorder="1" applyAlignment="1" applyProtection="1">
      <alignment horizontal="center"/>
    </xf>
    <xf numFmtId="0" fontId="4" fillId="0" borderId="27" xfId="0" applyFont="1" applyBorder="1" applyAlignment="1" applyProtection="1">
      <alignment horizontal="center"/>
    </xf>
    <xf numFmtId="0" fontId="4" fillId="0" borderId="28" xfId="0" applyFont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3" xfId="0" applyBorder="1" applyAlignment="1" applyProtection="1">
      <alignment horizontal="center"/>
    </xf>
    <xf numFmtId="2" fontId="4" fillId="0" borderId="1" xfId="0" applyNumberFormat="1" applyFont="1" applyBorder="1" applyAlignment="1" applyProtection="1">
      <alignment horizontal="center"/>
    </xf>
    <xf numFmtId="0" fontId="4" fillId="0" borderId="1" xfId="0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4" fillId="0" borderId="29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4" fillId="0" borderId="3" xfId="0" applyFont="1" applyBorder="1" applyAlignment="1" applyProtection="1">
      <alignment horizontal="center"/>
    </xf>
    <xf numFmtId="0" fontId="4" fillId="2" borderId="12" xfId="0" applyFont="1" applyFill="1" applyBorder="1" applyAlignment="1" applyProtection="1">
      <alignment horizontal="left"/>
      <protection locked="0"/>
    </xf>
    <xf numFmtId="0" fontId="0" fillId="2" borderId="12" xfId="0" applyFill="1" applyBorder="1" applyAlignment="1" applyProtection="1">
      <alignment horizontal="left"/>
      <protection locked="0"/>
    </xf>
    <xf numFmtId="0" fontId="0" fillId="0" borderId="29" xfId="0" applyBorder="1" applyAlignment="1" applyProtection="1">
      <alignment horizontal="center"/>
    </xf>
    <xf numFmtId="0" fontId="0" fillId="0" borderId="30" xfId="0" applyBorder="1" applyAlignment="1" applyProtection="1">
      <alignment horizontal="center"/>
    </xf>
    <xf numFmtId="0" fontId="4" fillId="0" borderId="12" xfId="0" applyFont="1" applyFill="1" applyBorder="1" applyAlignment="1" applyProtection="1">
      <alignment horizontal="left"/>
    </xf>
    <xf numFmtId="0" fontId="1" fillId="0" borderId="12" xfId="0" applyFont="1" applyFill="1" applyBorder="1" applyAlignment="1" applyProtection="1">
      <alignment horizontal="left"/>
    </xf>
    <xf numFmtId="0" fontId="0" fillId="0" borderId="12" xfId="0" applyFill="1" applyBorder="1" applyAlignment="1" applyProtection="1">
      <alignment horizontal="left"/>
    </xf>
    <xf numFmtId="3" fontId="1" fillId="2" borderId="10" xfId="0" applyNumberFormat="1" applyFont="1" applyFill="1" applyBorder="1" applyAlignment="1" applyProtection="1">
      <alignment horizontal="left"/>
      <protection locked="0"/>
    </xf>
    <xf numFmtId="0" fontId="0" fillId="2" borderId="10" xfId="0" applyFill="1" applyBorder="1" applyAlignment="1" applyProtection="1">
      <alignment horizontal="left"/>
      <protection locked="0"/>
    </xf>
    <xf numFmtId="0" fontId="5" fillId="2" borderId="0" xfId="0" applyFont="1" applyFill="1" applyBorder="1" applyAlignment="1" applyProtection="1">
      <alignment horizontal="left"/>
      <protection locked="0"/>
    </xf>
    <xf numFmtId="0" fontId="5" fillId="2" borderId="0" xfId="0" applyFont="1" applyFill="1" applyAlignment="1" applyProtection="1">
      <alignment horizontal="left"/>
      <protection locked="0"/>
    </xf>
    <xf numFmtId="0" fontId="0" fillId="0" borderId="12" xfId="0" applyFill="1" applyBorder="1" applyAlignment="1" applyProtection="1"/>
    <xf numFmtId="0" fontId="4" fillId="2" borderId="12" xfId="0" applyFont="1" applyFill="1" applyBorder="1" applyAlignment="1" applyProtection="1">
      <protection locked="0"/>
    </xf>
    <xf numFmtId="0" fontId="0" fillId="2" borderId="12" xfId="0" applyFill="1" applyBorder="1" applyAlignment="1" applyProtection="1">
      <protection locked="0"/>
    </xf>
    <xf numFmtId="0" fontId="7" fillId="0" borderId="17" xfId="0" applyFont="1" applyBorder="1" applyAlignment="1" applyProtection="1">
      <alignment horizontal="center"/>
    </xf>
    <xf numFmtId="0" fontId="7" fillId="0" borderId="8" xfId="0" applyFont="1" applyBorder="1" applyAlignment="1" applyProtection="1">
      <alignment horizontal="center"/>
    </xf>
    <xf numFmtId="0" fontId="7" fillId="0" borderId="19" xfId="0" applyFont="1" applyBorder="1" applyAlignment="1" applyProtection="1">
      <alignment horizontal="center"/>
    </xf>
    <xf numFmtId="0" fontId="6" fillId="0" borderId="44" xfId="0" applyFont="1" applyBorder="1" applyAlignment="1" applyProtection="1">
      <alignment horizontal="center"/>
    </xf>
    <xf numFmtId="0" fontId="6" fillId="0" borderId="45" xfId="0" applyFont="1" applyBorder="1" applyAlignment="1" applyProtection="1">
      <alignment horizontal="center"/>
    </xf>
    <xf numFmtId="0" fontId="6" fillId="0" borderId="46" xfId="0" applyFont="1" applyBorder="1" applyAlignment="1" applyProtection="1">
      <alignment horizontal="center"/>
    </xf>
    <xf numFmtId="0" fontId="0" fillId="0" borderId="10" xfId="0" applyBorder="1" applyAlignment="1" applyProtection="1">
      <alignment horizontal="left"/>
    </xf>
    <xf numFmtId="0" fontId="0" fillId="0" borderId="10" xfId="0" applyBorder="1" applyAlignment="1" applyProtection="1"/>
    <xf numFmtId="0" fontId="0" fillId="0" borderId="0" xfId="0" applyAlignment="1" applyProtection="1">
      <alignment horizontal="left"/>
    </xf>
    <xf numFmtId="0" fontId="0" fillId="0" borderId="10" xfId="0" applyBorder="1" applyAlignment="1" applyProtection="1">
      <alignment horizontal="right" vertical="center"/>
    </xf>
    <xf numFmtId="0" fontId="0" fillId="0" borderId="10" xfId="0" applyBorder="1" applyAlignment="1" applyProtection="1">
      <alignment horizontal="right"/>
    </xf>
    <xf numFmtId="0" fontId="4" fillId="2" borderId="10" xfId="0" applyFont="1" applyFill="1" applyBorder="1" applyAlignment="1" applyProtection="1">
      <protection locked="0"/>
    </xf>
    <xf numFmtId="0" fontId="4" fillId="0" borderId="4" xfId="0" applyFont="1" applyBorder="1" applyAlignment="1" applyProtection="1">
      <alignment horizontal="center"/>
    </xf>
    <xf numFmtId="0" fontId="4" fillId="0" borderId="5" xfId="0" applyFont="1" applyBorder="1" applyAlignment="1" applyProtection="1">
      <alignment horizontal="center"/>
    </xf>
    <xf numFmtId="0" fontId="4" fillId="0" borderId="31" xfId="0" applyFont="1" applyBorder="1" applyAlignment="1" applyProtection="1">
      <alignment horizontal="center"/>
    </xf>
    <xf numFmtId="0" fontId="4" fillId="0" borderId="32" xfId="0" applyFont="1" applyBorder="1" applyAlignment="1" applyProtection="1">
      <alignment horizontal="center"/>
    </xf>
    <xf numFmtId="0" fontId="4" fillId="0" borderId="23" xfId="0" applyFont="1" applyBorder="1" applyAlignment="1" applyProtection="1">
      <alignment horizontal="center"/>
    </xf>
    <xf numFmtId="2" fontId="4" fillId="0" borderId="4" xfId="0" applyNumberFormat="1" applyFont="1" applyBorder="1" applyAlignment="1" applyProtection="1">
      <alignment horizontal="center"/>
    </xf>
    <xf numFmtId="2" fontId="4" fillId="0" borderId="5" xfId="0" applyNumberFormat="1" applyFont="1" applyBorder="1" applyAlignment="1" applyProtection="1">
      <alignment horizontal="center"/>
    </xf>
    <xf numFmtId="2" fontId="4" fillId="0" borderId="33" xfId="0" applyNumberFormat="1" applyFont="1" applyBorder="1" applyAlignment="1" applyProtection="1">
      <alignment horizontal="center"/>
    </xf>
    <xf numFmtId="2" fontId="4" fillId="0" borderId="34" xfId="0" applyNumberFormat="1" applyFont="1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0" fillId="0" borderId="23" xfId="0" applyBorder="1" applyAlignment="1" applyProtection="1">
      <alignment horizontal="center"/>
    </xf>
    <xf numFmtId="49" fontId="4" fillId="0" borderId="24" xfId="0" applyNumberFormat="1" applyFont="1" applyBorder="1" applyAlignment="1" applyProtection="1">
      <alignment horizontal="center"/>
    </xf>
    <xf numFmtId="49" fontId="4" fillId="0" borderId="35" xfId="0" applyNumberFormat="1" applyFont="1" applyBorder="1" applyAlignment="1" applyProtection="1">
      <alignment horizontal="center"/>
    </xf>
    <xf numFmtId="49" fontId="9" fillId="0" borderId="24" xfId="0" applyNumberFormat="1" applyFont="1" applyBorder="1" applyAlignment="1" applyProtection="1">
      <alignment horizontal="center"/>
    </xf>
    <xf numFmtId="49" fontId="9" fillId="0" borderId="6" xfId="0" applyNumberFormat="1" applyFont="1" applyBorder="1" applyAlignment="1" applyProtection="1">
      <alignment horizontal="center"/>
    </xf>
    <xf numFmtId="49" fontId="9" fillId="0" borderId="25" xfId="0" applyNumberFormat="1" applyFont="1" applyBorder="1" applyAlignment="1" applyProtection="1">
      <alignment horizontal="center"/>
    </xf>
    <xf numFmtId="164" fontId="4" fillId="0" borderId="7" xfId="0" applyNumberFormat="1" applyFont="1" applyBorder="1" applyAlignment="1" applyProtection="1">
      <alignment horizontal="center"/>
    </xf>
    <xf numFmtId="164" fontId="4" fillId="0" borderId="6" xfId="0" applyNumberFormat="1" applyFont="1" applyBorder="1" applyAlignment="1" applyProtection="1">
      <alignment horizontal="center"/>
    </xf>
    <xf numFmtId="164" fontId="4" fillId="0" borderId="35" xfId="0" applyNumberFormat="1" applyFont="1" applyBorder="1" applyAlignment="1" applyProtection="1">
      <alignment horizontal="center"/>
    </xf>
    <xf numFmtId="164" fontId="4" fillId="0" borderId="24" xfId="0" applyNumberFormat="1" applyFont="1" applyBorder="1" applyAlignment="1" applyProtection="1">
      <alignment horizontal="center"/>
    </xf>
    <xf numFmtId="164" fontId="4" fillId="0" borderId="36" xfId="0" applyNumberFormat="1" applyFont="1" applyBorder="1" applyAlignment="1" applyProtection="1">
      <alignment horizontal="center"/>
    </xf>
    <xf numFmtId="0" fontId="4" fillId="0" borderId="37" xfId="0" applyNumberFormat="1" applyFont="1" applyBorder="1" applyAlignment="1" applyProtection="1">
      <alignment horizontal="center"/>
    </xf>
    <xf numFmtId="0" fontId="4" fillId="0" borderId="8" xfId="0" applyNumberFormat="1" applyFont="1" applyBorder="1" applyAlignment="1" applyProtection="1">
      <alignment horizontal="center"/>
    </xf>
    <xf numFmtId="0" fontId="4" fillId="0" borderId="17" xfId="0" applyNumberFormat="1" applyFont="1" applyBorder="1" applyAlignment="1" applyProtection="1">
      <alignment horizontal="center"/>
    </xf>
    <xf numFmtId="0" fontId="4" fillId="0" borderId="19" xfId="0" applyNumberFormat="1" applyFont="1" applyBorder="1" applyAlignment="1" applyProtection="1">
      <alignment horizontal="center"/>
    </xf>
    <xf numFmtId="0" fontId="9" fillId="0" borderId="17" xfId="0" applyNumberFormat="1" applyFont="1" applyBorder="1" applyAlignment="1" applyProtection="1">
      <alignment horizontal="center"/>
    </xf>
    <xf numFmtId="0" fontId="9" fillId="0" borderId="8" xfId="0" applyNumberFormat="1" applyFont="1" applyBorder="1" applyAlignment="1" applyProtection="1">
      <alignment horizontal="center"/>
    </xf>
    <xf numFmtId="0" fontId="9" fillId="0" borderId="26" xfId="0" applyNumberFormat="1" applyFont="1" applyBorder="1" applyAlignment="1" applyProtection="1">
      <alignment horizontal="center"/>
    </xf>
    <xf numFmtId="165" fontId="1" fillId="2" borderId="38" xfId="0" applyNumberFormat="1" applyFont="1" applyFill="1" applyBorder="1" applyAlignment="1" applyProtection="1">
      <alignment horizontal="center"/>
      <protection locked="0"/>
    </xf>
    <xf numFmtId="165" fontId="4" fillId="2" borderId="12" xfId="0" applyNumberFormat="1" applyFont="1" applyFill="1" applyBorder="1" applyAlignment="1" applyProtection="1">
      <alignment horizontal="center"/>
      <protection locked="0"/>
    </xf>
    <xf numFmtId="165" fontId="0" fillId="2" borderId="12" xfId="0" applyNumberFormat="1" applyFill="1" applyBorder="1" applyAlignment="1" applyProtection="1">
      <alignment horizontal="center"/>
      <protection locked="0"/>
    </xf>
    <xf numFmtId="165" fontId="0" fillId="2" borderId="14" xfId="0" applyNumberFormat="1" applyFill="1" applyBorder="1" applyAlignment="1" applyProtection="1">
      <alignment horizontal="center"/>
      <protection locked="0"/>
    </xf>
    <xf numFmtId="165" fontId="1" fillId="2" borderId="13" xfId="0" applyNumberFormat="1" applyFont="1" applyFill="1" applyBorder="1" applyAlignment="1" applyProtection="1">
      <alignment horizontal="center"/>
      <protection locked="0"/>
    </xf>
    <xf numFmtId="165" fontId="4" fillId="0" borderId="17" xfId="0" applyNumberFormat="1" applyFont="1" applyBorder="1" applyAlignment="1" applyProtection="1">
      <alignment horizontal="center"/>
    </xf>
    <xf numFmtId="165" fontId="4" fillId="0" borderId="8" xfId="0" applyNumberFormat="1" applyFont="1" applyBorder="1" applyAlignment="1" applyProtection="1">
      <alignment horizontal="center"/>
    </xf>
    <xf numFmtId="165" fontId="4" fillId="0" borderId="39" xfId="0" applyNumberFormat="1" applyFont="1" applyBorder="1" applyAlignment="1" applyProtection="1">
      <alignment horizontal="center"/>
    </xf>
    <xf numFmtId="0" fontId="4" fillId="0" borderId="8" xfId="0" applyNumberFormat="1" applyFont="1" applyBorder="1" applyAlignment="1" applyProtection="1">
      <alignment horizontal="right"/>
    </xf>
    <xf numFmtId="166" fontId="4" fillId="0" borderId="37" xfId="0" applyNumberFormat="1" applyFont="1" applyBorder="1" applyAlignment="1" applyProtection="1">
      <alignment horizontal="center"/>
    </xf>
    <xf numFmtId="166" fontId="4" fillId="0" borderId="8" xfId="0" applyNumberFormat="1" applyFont="1" applyBorder="1" applyAlignment="1" applyProtection="1">
      <alignment horizontal="center"/>
    </xf>
    <xf numFmtId="164" fontId="4" fillId="0" borderId="8" xfId="0" applyNumberFormat="1" applyFont="1" applyBorder="1" applyAlignment="1" applyProtection="1">
      <alignment horizontal="center"/>
    </xf>
    <xf numFmtId="165" fontId="4" fillId="2" borderId="18" xfId="0" applyNumberFormat="1" applyFont="1" applyFill="1" applyBorder="1" applyAlignment="1" applyProtection="1">
      <alignment horizontal="center"/>
      <protection locked="0"/>
    </xf>
    <xf numFmtId="165" fontId="4" fillId="2" borderId="8" xfId="0" applyNumberFormat="1" applyFont="1" applyFill="1" applyBorder="1" applyAlignment="1" applyProtection="1">
      <alignment horizontal="center"/>
      <protection locked="0"/>
    </xf>
    <xf numFmtId="165" fontId="4" fillId="2" borderId="19" xfId="0" applyNumberFormat="1" applyFont="1" applyFill="1" applyBorder="1" applyAlignment="1" applyProtection="1">
      <alignment horizontal="center"/>
      <protection locked="0"/>
    </xf>
    <xf numFmtId="165" fontId="4" fillId="2" borderId="17" xfId="0" applyNumberFormat="1" applyFont="1" applyFill="1" applyBorder="1" applyAlignment="1" applyProtection="1">
      <alignment horizontal="center"/>
      <protection locked="0"/>
    </xf>
    <xf numFmtId="165" fontId="4" fillId="2" borderId="13" xfId="0" applyNumberFormat="1" applyFont="1" applyFill="1" applyBorder="1" applyAlignment="1" applyProtection="1">
      <alignment horizontal="center"/>
      <protection locked="0"/>
    </xf>
    <xf numFmtId="0" fontId="29" fillId="0" borderId="8" xfId="0" applyNumberFormat="1" applyFont="1" applyBorder="1" applyAlignment="1" applyProtection="1">
      <alignment horizontal="right"/>
    </xf>
    <xf numFmtId="164" fontId="29" fillId="0" borderId="8" xfId="0" applyNumberFormat="1" applyFont="1" applyBorder="1" applyAlignment="1" applyProtection="1">
      <alignment horizontal="center"/>
    </xf>
    <xf numFmtId="49" fontId="4" fillId="0" borderId="17" xfId="0" applyNumberFormat="1" applyFont="1" applyBorder="1" applyAlignment="1" applyProtection="1">
      <alignment horizontal="center"/>
    </xf>
    <xf numFmtId="49" fontId="4" fillId="0" borderId="19" xfId="0" applyNumberFormat="1" applyFont="1" applyBorder="1" applyAlignment="1" applyProtection="1">
      <alignment horizontal="center"/>
    </xf>
    <xf numFmtId="49" fontId="9" fillId="0" borderId="17" xfId="0" applyNumberFormat="1" applyFont="1" applyBorder="1" applyAlignment="1" applyProtection="1">
      <alignment horizontal="center"/>
    </xf>
    <xf numFmtId="49" fontId="9" fillId="0" borderId="8" xfId="0" applyNumberFormat="1" applyFont="1" applyBorder="1" applyAlignment="1" applyProtection="1">
      <alignment horizontal="center"/>
    </xf>
    <xf numFmtId="49" fontId="9" fillId="0" borderId="26" xfId="0" applyNumberFormat="1" applyFont="1" applyBorder="1" applyAlignment="1" applyProtection="1">
      <alignment horizontal="center"/>
    </xf>
    <xf numFmtId="164" fontId="4" fillId="0" borderId="38" xfId="0" applyNumberFormat="1" applyFont="1" applyBorder="1" applyAlignment="1" applyProtection="1">
      <alignment horizontal="center"/>
    </xf>
    <xf numFmtId="164" fontId="4" fillId="0" borderId="12" xfId="0" applyNumberFormat="1" applyFont="1" applyBorder="1" applyAlignment="1" applyProtection="1">
      <alignment horizontal="center"/>
    </xf>
    <xf numFmtId="164" fontId="0" fillId="0" borderId="12" xfId="0" applyNumberFormat="1" applyBorder="1" applyAlignment="1" applyProtection="1">
      <alignment horizontal="center"/>
    </xf>
    <xf numFmtId="164" fontId="0" fillId="0" borderId="14" xfId="0" applyNumberFormat="1" applyBorder="1" applyAlignment="1" applyProtection="1">
      <alignment horizontal="center"/>
    </xf>
    <xf numFmtId="164" fontId="4" fillId="0" borderId="13" xfId="0" applyNumberFormat="1" applyFont="1" applyBorder="1" applyAlignment="1" applyProtection="1">
      <alignment horizontal="center"/>
    </xf>
    <xf numFmtId="164" fontId="4" fillId="0" borderId="17" xfId="0" applyNumberFormat="1" applyFont="1" applyBorder="1" applyAlignment="1" applyProtection="1">
      <alignment horizontal="center"/>
    </xf>
    <xf numFmtId="164" fontId="4" fillId="0" borderId="39" xfId="0" applyNumberFormat="1" applyFont="1" applyBorder="1" applyAlignment="1" applyProtection="1">
      <alignment horizontal="center"/>
    </xf>
    <xf numFmtId="165" fontId="4" fillId="2" borderId="38" xfId="0" applyNumberFormat="1" applyFont="1" applyFill="1" applyBorder="1" applyAlignment="1" applyProtection="1">
      <alignment horizontal="center"/>
      <protection locked="0"/>
    </xf>
    <xf numFmtId="166" fontId="29" fillId="0" borderId="37" xfId="0" applyNumberFormat="1" applyFont="1" applyBorder="1" applyAlignment="1" applyProtection="1">
      <alignment horizontal="center"/>
    </xf>
    <xf numFmtId="166" fontId="29" fillId="0" borderId="8" xfId="0" applyNumberFormat="1" applyFont="1" applyBorder="1" applyAlignment="1" applyProtection="1">
      <alignment horizontal="center"/>
    </xf>
    <xf numFmtId="0" fontId="28" fillId="0" borderId="17" xfId="0" applyNumberFormat="1" applyFont="1" applyFill="1" applyBorder="1" applyAlignment="1" applyProtection="1">
      <alignment horizontal="center"/>
    </xf>
    <xf numFmtId="0" fontId="28" fillId="0" borderId="8" xfId="0" applyNumberFormat="1" applyFont="1" applyFill="1" applyBorder="1" applyAlignment="1" applyProtection="1">
      <alignment horizontal="center"/>
    </xf>
    <xf numFmtId="0" fontId="28" fillId="0" borderId="26" xfId="0" applyNumberFormat="1" applyFont="1" applyFill="1" applyBorder="1" applyAlignment="1" applyProtection="1">
      <alignment horizontal="center"/>
    </xf>
    <xf numFmtId="164" fontId="4" fillId="2" borderId="38" xfId="0" applyNumberFormat="1" applyFont="1" applyFill="1" applyBorder="1" applyAlignment="1" applyProtection="1">
      <alignment horizontal="center"/>
      <protection locked="0"/>
    </xf>
    <xf numFmtId="164" fontId="4" fillId="2" borderId="12" xfId="0" applyNumberFormat="1" applyFont="1" applyFill="1" applyBorder="1" applyAlignment="1" applyProtection="1">
      <alignment horizontal="center"/>
      <protection locked="0"/>
    </xf>
    <xf numFmtId="164" fontId="0" fillId="2" borderId="12" xfId="0" applyNumberFormat="1" applyFill="1" applyBorder="1" applyAlignment="1" applyProtection="1">
      <alignment horizontal="center"/>
      <protection locked="0"/>
    </xf>
    <xf numFmtId="164" fontId="0" fillId="2" borderId="14" xfId="0" applyNumberFormat="1" applyFill="1" applyBorder="1" applyAlignment="1" applyProtection="1">
      <alignment horizontal="center"/>
      <protection locked="0"/>
    </xf>
    <xf numFmtId="164" fontId="4" fillId="2" borderId="13" xfId="0" applyNumberFormat="1" applyFont="1" applyFill="1" applyBorder="1" applyAlignment="1" applyProtection="1">
      <alignment horizontal="center"/>
      <protection locked="0"/>
    </xf>
    <xf numFmtId="0" fontId="4" fillId="0" borderId="41" xfId="0" applyNumberFormat="1" applyFont="1" applyBorder="1" applyAlignment="1" applyProtection="1">
      <alignment horizontal="right"/>
    </xf>
    <xf numFmtId="164" fontId="4" fillId="0" borderId="41" xfId="0" applyNumberFormat="1" applyFont="1" applyBorder="1" applyAlignment="1" applyProtection="1">
      <alignment horizontal="center"/>
    </xf>
    <xf numFmtId="0" fontId="4" fillId="0" borderId="39" xfId="0" applyNumberFormat="1" applyFont="1" applyBorder="1" applyAlignment="1" applyProtection="1">
      <alignment horizontal="center"/>
    </xf>
    <xf numFmtId="164" fontId="10" fillId="2" borderId="37" xfId="0" applyNumberFormat="1" applyFont="1" applyFill="1" applyBorder="1" applyAlignment="1" applyProtection="1">
      <alignment horizontal="left" vertical="center"/>
      <protection locked="0"/>
    </xf>
    <xf numFmtId="164" fontId="10" fillId="2" borderId="8" xfId="0" applyNumberFormat="1" applyFont="1" applyFill="1" applyBorder="1" applyAlignment="1" applyProtection="1">
      <alignment horizontal="left" vertical="center"/>
      <protection locked="0"/>
    </xf>
    <xf numFmtId="164" fontId="10" fillId="2" borderId="19" xfId="0" applyNumberFormat="1" applyFont="1" applyFill="1" applyBorder="1" applyAlignment="1" applyProtection="1">
      <alignment horizontal="left" vertical="center"/>
      <protection locked="0"/>
    </xf>
    <xf numFmtId="0" fontId="4" fillId="0" borderId="6" xfId="0" applyNumberFormat="1" applyFont="1" applyBorder="1" applyAlignment="1" applyProtection="1">
      <alignment horizontal="center"/>
    </xf>
    <xf numFmtId="0" fontId="0" fillId="0" borderId="6" xfId="0" applyBorder="1" applyProtection="1"/>
    <xf numFmtId="0" fontId="0" fillId="0" borderId="36" xfId="0" applyBorder="1" applyProtection="1"/>
    <xf numFmtId="164" fontId="4" fillId="0" borderId="47" xfId="0" applyNumberFormat="1" applyFont="1" applyBorder="1" applyAlignment="1" applyProtection="1">
      <alignment horizontal="center"/>
    </xf>
    <xf numFmtId="0" fontId="0" fillId="0" borderId="6" xfId="0" applyBorder="1" applyAlignment="1" applyProtection="1"/>
    <xf numFmtId="0" fontId="0" fillId="0" borderId="35" xfId="0" applyBorder="1" applyAlignment="1" applyProtection="1"/>
    <xf numFmtId="0" fontId="4" fillId="0" borderId="6" xfId="0" applyNumberFormat="1" applyFont="1" applyBorder="1" applyAlignment="1" applyProtection="1">
      <alignment horizontal="right"/>
    </xf>
    <xf numFmtId="164" fontId="4" fillId="0" borderId="48" xfId="0" applyNumberFormat="1" applyFont="1" applyBorder="1" applyAlignment="1" applyProtection="1">
      <alignment horizontal="center"/>
    </xf>
    <xf numFmtId="0" fontId="0" fillId="0" borderId="48" xfId="0" applyBorder="1" applyAlignment="1" applyProtection="1">
      <alignment horizontal="center"/>
    </xf>
    <xf numFmtId="0" fontId="29" fillId="0" borderId="8" xfId="0" applyNumberFormat="1" applyFont="1" applyBorder="1" applyAlignment="1" applyProtection="1">
      <alignment horizontal="center"/>
    </xf>
    <xf numFmtId="0" fontId="29" fillId="0" borderId="39" xfId="0" applyNumberFormat="1" applyFont="1" applyBorder="1" applyAlignment="1" applyProtection="1">
      <alignment horizontal="center"/>
    </xf>
    <xf numFmtId="164" fontId="4" fillId="0" borderId="37" xfId="0" applyNumberFormat="1" applyFont="1" applyBorder="1" applyAlignment="1" applyProtection="1">
      <alignment horizontal="center"/>
    </xf>
    <xf numFmtId="164" fontId="4" fillId="0" borderId="19" xfId="0" applyNumberFormat="1" applyFont="1" applyBorder="1" applyAlignment="1" applyProtection="1">
      <alignment horizontal="center"/>
    </xf>
    <xf numFmtId="49" fontId="6" fillId="0" borderId="17" xfId="0" applyNumberFormat="1" applyFont="1" applyBorder="1" applyAlignment="1" applyProtection="1">
      <alignment horizontal="left"/>
    </xf>
    <xf numFmtId="49" fontId="6" fillId="0" borderId="8" xfId="0" applyNumberFormat="1" applyFont="1" applyBorder="1" applyAlignment="1" applyProtection="1">
      <alignment horizontal="left"/>
    </xf>
    <xf numFmtId="0" fontId="6" fillId="0" borderId="8" xfId="0" applyFont="1" applyBorder="1" applyAlignment="1" applyProtection="1">
      <alignment horizontal="left"/>
    </xf>
    <xf numFmtId="0" fontId="6" fillId="0" borderId="19" xfId="0" applyFont="1" applyBorder="1" applyAlignment="1" applyProtection="1">
      <alignment horizontal="left"/>
    </xf>
    <xf numFmtId="0" fontId="5" fillId="0" borderId="43" xfId="0" applyNumberFormat="1" applyFont="1" applyFill="1" applyBorder="1" applyAlignment="1" applyProtection="1">
      <alignment horizontal="center"/>
    </xf>
    <xf numFmtId="0" fontId="0" fillId="0" borderId="41" xfId="0" applyBorder="1" applyAlignment="1" applyProtection="1">
      <alignment horizontal="center"/>
    </xf>
    <xf numFmtId="0" fontId="0" fillId="0" borderId="42" xfId="0" applyBorder="1" applyAlignment="1" applyProtection="1">
      <alignment horizontal="center"/>
    </xf>
    <xf numFmtId="0" fontId="4" fillId="0" borderId="41" xfId="0" applyNumberFormat="1" applyFont="1" applyBorder="1" applyAlignment="1" applyProtection="1">
      <alignment horizontal="center"/>
    </xf>
    <xf numFmtId="0" fontId="4" fillId="0" borderId="49" xfId="0" applyNumberFormat="1" applyFont="1" applyBorder="1" applyAlignment="1" applyProtection="1">
      <alignment horizontal="center"/>
    </xf>
    <xf numFmtId="164" fontId="4" fillId="2" borderId="40" xfId="0" applyNumberFormat="1" applyFont="1" applyFill="1" applyBorder="1" applyAlignment="1" applyProtection="1">
      <alignment horizontal="center"/>
      <protection locked="0"/>
    </xf>
    <xf numFmtId="164" fontId="4" fillId="2" borderId="41" xfId="0" applyNumberFormat="1" applyFont="1" applyFill="1" applyBorder="1" applyAlignment="1" applyProtection="1">
      <alignment horizontal="center"/>
      <protection locked="0"/>
    </xf>
    <xf numFmtId="164" fontId="4" fillId="2" borderId="42" xfId="0" applyNumberFormat="1" applyFont="1" applyFill="1" applyBorder="1" applyAlignment="1" applyProtection="1">
      <alignment horizontal="center"/>
      <protection locked="0"/>
    </xf>
    <xf numFmtId="164" fontId="4" fillId="2" borderId="43" xfId="0" applyNumberFormat="1" applyFont="1" applyFill="1" applyBorder="1" applyAlignment="1" applyProtection="1">
      <alignment horizontal="center"/>
      <protection locked="0"/>
    </xf>
    <xf numFmtId="0" fontId="10" fillId="2" borderId="8" xfId="0" applyFont="1" applyFill="1" applyBorder="1" applyAlignment="1" applyProtection="1">
      <alignment horizontal="center" vertical="center"/>
      <protection locked="0"/>
    </xf>
    <xf numFmtId="169" fontId="10" fillId="2" borderId="8" xfId="0" applyNumberFormat="1" applyFont="1" applyFill="1" applyBorder="1" applyAlignment="1" applyProtection="1">
      <alignment horizontal="center" vertical="center"/>
      <protection locked="0"/>
    </xf>
    <xf numFmtId="169" fontId="10" fillId="2" borderId="26" xfId="0" applyNumberFormat="1" applyFont="1" applyFill="1" applyBorder="1" applyAlignment="1" applyProtection="1">
      <alignment horizontal="center" vertical="center"/>
      <protection locked="0"/>
    </xf>
    <xf numFmtId="0" fontId="10" fillId="0" borderId="8" xfId="0" applyNumberFormat="1" applyFont="1" applyBorder="1" applyAlignment="1" applyProtection="1">
      <alignment horizontal="left" vertical="center"/>
    </xf>
    <xf numFmtId="167" fontId="10" fillId="2" borderId="8" xfId="0" applyNumberFormat="1" applyFont="1" applyFill="1" applyBorder="1" applyAlignment="1" applyProtection="1">
      <alignment horizontal="center" vertical="center"/>
      <protection locked="0"/>
    </xf>
    <xf numFmtId="167" fontId="10" fillId="2" borderId="26" xfId="0" applyNumberFormat="1" applyFont="1" applyFill="1" applyBorder="1" applyAlignment="1" applyProtection="1">
      <alignment horizontal="center" vertical="center"/>
      <protection locked="0"/>
    </xf>
    <xf numFmtId="0" fontId="10" fillId="2" borderId="6" xfId="0" applyFont="1" applyFill="1" applyBorder="1" applyAlignment="1" applyProtection="1">
      <alignment horizontal="left" vertical="center"/>
      <protection locked="0"/>
    </xf>
    <xf numFmtId="0" fontId="10" fillId="2" borderId="25" xfId="0" applyFont="1" applyFill="1" applyBorder="1" applyAlignment="1" applyProtection="1">
      <alignment horizontal="left" vertical="center"/>
      <protection locked="0"/>
    </xf>
    <xf numFmtId="0" fontId="4" fillId="2" borderId="0" xfId="0" applyFont="1" applyFill="1" applyBorder="1" applyAlignment="1" applyProtection="1">
      <protection locked="0"/>
    </xf>
    <xf numFmtId="0" fontId="5" fillId="0" borderId="24" xfId="0" applyNumberFormat="1" applyFont="1" applyFill="1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35" xfId="0" applyBorder="1" applyAlignment="1" applyProtection="1">
      <alignment horizontal="center"/>
    </xf>
    <xf numFmtId="0" fontId="5" fillId="0" borderId="17" xfId="0" applyNumberFormat="1" applyFont="1" applyFill="1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0" fillId="0" borderId="19" xfId="0" applyBorder="1" applyAlignment="1" applyProtection="1">
      <alignment horizontal="center"/>
    </xf>
    <xf numFmtId="49" fontId="6" fillId="0" borderId="17" xfId="0" applyNumberFormat="1" applyFont="1" applyFill="1" applyBorder="1" applyAlignment="1" applyProtection="1">
      <alignment horizontal="left"/>
    </xf>
    <xf numFmtId="0" fontId="4" fillId="0" borderId="50" xfId="0" applyNumberFormat="1" applyFont="1" applyBorder="1" applyAlignment="1" applyProtection="1">
      <alignment horizontal="center"/>
    </xf>
    <xf numFmtId="14" fontId="1" fillId="2" borderId="6" xfId="0" applyNumberFormat="1" applyFont="1" applyFill="1" applyBorder="1" applyAlignment="1" applyProtection="1">
      <alignment horizontal="center" vertical="center"/>
      <protection locked="0"/>
    </xf>
    <xf numFmtId="14" fontId="1" fillId="2" borderId="35" xfId="0" applyNumberFormat="1" applyFont="1" applyFill="1" applyBorder="1" applyAlignment="1" applyProtection="1">
      <alignment horizontal="center" vertical="center"/>
      <protection locked="0"/>
    </xf>
    <xf numFmtId="14" fontId="10" fillId="2" borderId="8" xfId="0" applyNumberFormat="1" applyFont="1" applyFill="1" applyBorder="1" applyAlignment="1" applyProtection="1">
      <alignment horizontal="left" vertical="center"/>
      <protection locked="0"/>
    </xf>
    <xf numFmtId="49" fontId="10" fillId="2" borderId="8" xfId="0" applyNumberFormat="1" applyFont="1" applyFill="1" applyBorder="1" applyAlignment="1" applyProtection="1">
      <alignment horizontal="center" vertical="center"/>
      <protection locked="0"/>
    </xf>
    <xf numFmtId="49" fontId="10" fillId="2" borderId="26" xfId="0" applyNumberFormat="1" applyFont="1" applyFill="1" applyBorder="1" applyAlignment="1" applyProtection="1">
      <alignment horizontal="center" vertical="center"/>
      <protection locked="0"/>
    </xf>
    <xf numFmtId="49" fontId="9" fillId="2" borderId="17" xfId="0" applyNumberFormat="1" applyFont="1" applyFill="1" applyBorder="1" applyAlignment="1" applyProtection="1">
      <alignment horizontal="center"/>
      <protection locked="0"/>
    </xf>
    <xf numFmtId="49" fontId="9" fillId="2" borderId="8" xfId="0" applyNumberFormat="1" applyFont="1" applyFill="1" applyBorder="1" applyAlignment="1" applyProtection="1">
      <alignment horizontal="center"/>
      <protection locked="0"/>
    </xf>
    <xf numFmtId="49" fontId="9" fillId="2" borderId="26" xfId="0" applyNumberFormat="1" applyFont="1" applyFill="1" applyBorder="1" applyAlignment="1" applyProtection="1">
      <alignment horizontal="center"/>
      <protection locked="0"/>
    </xf>
    <xf numFmtId="49" fontId="5" fillId="2" borderId="17" xfId="0" applyNumberFormat="1" applyFont="1" applyFill="1" applyBorder="1" applyAlignment="1" applyProtection="1">
      <alignment horizontal="center"/>
      <protection locked="0"/>
    </xf>
    <xf numFmtId="169" fontId="10" fillId="0" borderId="8" xfId="0" applyNumberFormat="1" applyFont="1" applyBorder="1" applyAlignment="1" applyProtection="1">
      <alignment horizontal="center" vertical="center"/>
    </xf>
    <xf numFmtId="169" fontId="10" fillId="0" borderId="26" xfId="0" applyNumberFormat="1" applyFont="1" applyBorder="1" applyAlignment="1" applyProtection="1">
      <alignment horizontal="center" vertical="center"/>
    </xf>
    <xf numFmtId="168" fontId="4" fillId="2" borderId="38" xfId="0" applyNumberFormat="1" applyFont="1" applyFill="1" applyBorder="1" applyAlignment="1" applyProtection="1">
      <alignment horizontal="center"/>
      <protection locked="0"/>
    </xf>
    <xf numFmtId="168" fontId="4" fillId="2" borderId="12" xfId="0" applyNumberFormat="1" applyFont="1" applyFill="1" applyBorder="1" applyAlignment="1" applyProtection="1">
      <alignment horizontal="center"/>
      <protection locked="0"/>
    </xf>
    <xf numFmtId="168" fontId="0" fillId="2" borderId="12" xfId="0" applyNumberFormat="1" applyFill="1" applyBorder="1" applyAlignment="1" applyProtection="1">
      <alignment horizontal="center"/>
      <protection locked="0"/>
    </xf>
    <xf numFmtId="168" fontId="0" fillId="2" borderId="14" xfId="0" applyNumberFormat="1" applyFill="1" applyBorder="1" applyAlignment="1" applyProtection="1">
      <alignment horizontal="center"/>
      <protection locked="0"/>
    </xf>
    <xf numFmtId="168" fontId="4" fillId="2" borderId="13" xfId="0" applyNumberFormat="1" applyFont="1" applyFill="1" applyBorder="1" applyAlignment="1" applyProtection="1">
      <alignment horizontal="center"/>
      <protection locked="0"/>
    </xf>
    <xf numFmtId="168" fontId="4" fillId="2" borderId="14" xfId="0" applyNumberFormat="1" applyFont="1" applyFill="1" applyBorder="1" applyAlignment="1" applyProtection="1">
      <alignment horizontal="center"/>
      <protection locked="0"/>
    </xf>
    <xf numFmtId="0" fontId="4" fillId="0" borderId="21" xfId="0" applyNumberFormat="1" applyFont="1" applyBorder="1" applyAlignment="1" applyProtection="1">
      <alignment horizontal="right"/>
    </xf>
    <xf numFmtId="0" fontId="10" fillId="0" borderId="6" xfId="0" applyFont="1" applyBorder="1" applyAlignment="1" applyProtection="1">
      <alignment horizontal="left" vertical="center"/>
    </xf>
    <xf numFmtId="0" fontId="10" fillId="0" borderId="25" xfId="0" applyFont="1" applyBorder="1" applyAlignment="1" applyProtection="1">
      <alignment horizontal="left" vertical="center"/>
    </xf>
    <xf numFmtId="168" fontId="4" fillId="0" borderId="17" xfId="0" applyNumberFormat="1" applyFont="1" applyBorder="1" applyAlignment="1" applyProtection="1">
      <alignment horizontal="center"/>
    </xf>
    <xf numFmtId="168" fontId="4" fillId="0" borderId="8" xfId="0" applyNumberFormat="1" applyFont="1" applyBorder="1" applyAlignment="1" applyProtection="1">
      <alignment horizontal="center"/>
    </xf>
    <xf numFmtId="168" fontId="4" fillId="0" borderId="39" xfId="0" applyNumberFormat="1" applyFont="1" applyBorder="1" applyAlignment="1" applyProtection="1">
      <alignment horizontal="center"/>
    </xf>
    <xf numFmtId="168" fontId="4" fillId="2" borderId="28" xfId="0" applyNumberFormat="1" applyFont="1" applyFill="1" applyBorder="1" applyAlignment="1" applyProtection="1">
      <alignment horizontal="center"/>
      <protection locked="0"/>
    </xf>
    <xf numFmtId="168" fontId="4" fillId="2" borderId="0" xfId="0" applyNumberFormat="1" applyFont="1" applyFill="1" applyBorder="1" applyAlignment="1" applyProtection="1">
      <alignment horizontal="center"/>
      <protection locked="0"/>
    </xf>
    <xf numFmtId="168" fontId="0" fillId="2" borderId="0" xfId="0" applyNumberFormat="1" applyFill="1" applyBorder="1" applyAlignment="1" applyProtection="1">
      <alignment horizontal="center"/>
      <protection locked="0"/>
    </xf>
    <xf numFmtId="168" fontId="0" fillId="2" borderId="3" xfId="0" applyNumberFormat="1" applyFill="1" applyBorder="1" applyAlignment="1" applyProtection="1">
      <alignment horizontal="center"/>
      <protection locked="0"/>
    </xf>
    <xf numFmtId="166" fontId="4" fillId="0" borderId="47" xfId="0" applyNumberFormat="1" applyFont="1" applyFill="1" applyBorder="1" applyAlignment="1" applyProtection="1">
      <alignment horizontal="center"/>
    </xf>
    <xf numFmtId="166" fontId="4" fillId="0" borderId="6" xfId="0" applyNumberFormat="1" applyFont="1" applyFill="1" applyBorder="1" applyAlignment="1" applyProtection="1">
      <alignment horizontal="center"/>
    </xf>
    <xf numFmtId="166" fontId="4" fillId="0" borderId="50" xfId="0" applyNumberFormat="1" applyFont="1" applyBorder="1" applyAlignment="1" applyProtection="1">
      <alignment horizontal="center"/>
    </xf>
    <xf numFmtId="166" fontId="4" fillId="0" borderId="41" xfId="0" applyNumberFormat="1" applyFont="1" applyBorder="1" applyAlignment="1" applyProtection="1">
      <alignment horizontal="center"/>
    </xf>
    <xf numFmtId="168" fontId="4" fillId="0" borderId="13" xfId="0" applyNumberFormat="1" applyFont="1" applyBorder="1" applyAlignment="1" applyProtection="1">
      <alignment horizontal="center"/>
    </xf>
    <xf numFmtId="168" fontId="4" fillId="0" borderId="12" xfId="0" applyNumberFormat="1" applyFont="1" applyBorder="1" applyAlignment="1" applyProtection="1">
      <alignment horizontal="center"/>
    </xf>
    <xf numFmtId="168" fontId="4" fillId="0" borderId="14" xfId="0" applyNumberFormat="1" applyFont="1" applyBorder="1" applyAlignment="1" applyProtection="1">
      <alignment horizontal="center"/>
    </xf>
    <xf numFmtId="0" fontId="10" fillId="0" borderId="6" xfId="0" applyFont="1" applyBorder="1" applyAlignment="1" applyProtection="1">
      <alignment vertical="center"/>
    </xf>
    <xf numFmtId="0" fontId="0" fillId="0" borderId="6" xfId="0" applyBorder="1" applyAlignment="1">
      <alignment vertical="center"/>
    </xf>
    <xf numFmtId="167" fontId="10" fillId="0" borderId="8" xfId="0" applyNumberFormat="1" applyFont="1" applyBorder="1" applyAlignment="1" applyProtection="1">
      <alignment horizontal="center" vertical="center"/>
    </xf>
    <xf numFmtId="167" fontId="10" fillId="0" borderId="26" xfId="0" applyNumberFormat="1" applyFont="1" applyBorder="1" applyAlignment="1" applyProtection="1">
      <alignment horizontal="center" vertical="center"/>
    </xf>
    <xf numFmtId="49" fontId="30" fillId="0" borderId="24" xfId="0" applyNumberFormat="1" applyFont="1" applyBorder="1" applyAlignment="1" applyProtection="1">
      <alignment horizontal="center"/>
    </xf>
    <xf numFmtId="49" fontId="30" fillId="0" borderId="6" xfId="0" applyNumberFormat="1" applyFont="1" applyBorder="1" applyAlignment="1" applyProtection="1">
      <alignment horizontal="center"/>
    </xf>
    <xf numFmtId="49" fontId="30" fillId="0" borderId="25" xfId="0" applyNumberFormat="1" applyFont="1" applyBorder="1" applyAlignment="1" applyProtection="1">
      <alignment horizontal="center"/>
    </xf>
    <xf numFmtId="168" fontId="4" fillId="0" borderId="38" xfId="0" applyNumberFormat="1" applyFont="1" applyBorder="1" applyAlignment="1" applyProtection="1">
      <alignment horizontal="center"/>
    </xf>
    <xf numFmtId="168" fontId="0" fillId="0" borderId="12" xfId="0" applyNumberFormat="1" applyBorder="1" applyAlignment="1" applyProtection="1">
      <alignment horizontal="center"/>
    </xf>
    <xf numFmtId="168" fontId="0" fillId="0" borderId="14" xfId="0" applyNumberFormat="1" applyBorder="1" applyAlignment="1" applyProtection="1">
      <alignment horizontal="center"/>
    </xf>
    <xf numFmtId="168" fontId="1" fillId="0" borderId="24" xfId="0" applyNumberFormat="1" applyFont="1" applyFill="1" applyBorder="1" applyAlignment="1" applyProtection="1">
      <alignment horizontal="center"/>
    </xf>
    <xf numFmtId="168" fontId="4" fillId="0" borderId="6" xfId="0" applyNumberFormat="1" applyFont="1" applyFill="1" applyBorder="1" applyAlignment="1" applyProtection="1">
      <alignment horizontal="center"/>
    </xf>
    <xf numFmtId="168" fontId="4" fillId="0" borderId="36" xfId="0" applyNumberFormat="1" applyFont="1" applyFill="1" applyBorder="1" applyAlignment="1" applyProtection="1">
      <alignment horizontal="center"/>
    </xf>
    <xf numFmtId="168" fontId="4" fillId="0" borderId="24" xfId="0" applyNumberFormat="1" applyFont="1" applyBorder="1" applyAlignment="1" applyProtection="1">
      <alignment horizontal="center"/>
    </xf>
    <xf numFmtId="168" fontId="4" fillId="0" borderId="6" xfId="0" applyNumberFormat="1" applyFont="1" applyBorder="1" applyAlignment="1" applyProtection="1">
      <alignment horizontal="center"/>
    </xf>
    <xf numFmtId="168" fontId="4" fillId="0" borderId="35" xfId="0" applyNumberFormat="1" applyFont="1" applyBorder="1" applyAlignment="1" applyProtection="1">
      <alignment horizontal="center"/>
    </xf>
    <xf numFmtId="49" fontId="4" fillId="2" borderId="17" xfId="0" applyNumberFormat="1" applyFont="1" applyFill="1" applyBorder="1" applyAlignment="1" applyProtection="1">
      <alignment horizontal="center"/>
      <protection locked="0"/>
    </xf>
    <xf numFmtId="49" fontId="4" fillId="2" borderId="19" xfId="0" applyNumberFormat="1" applyFont="1" applyFill="1" applyBorder="1" applyAlignment="1" applyProtection="1">
      <alignment horizontal="center"/>
      <protection locked="0"/>
    </xf>
    <xf numFmtId="168" fontId="4" fillId="2" borderId="1" xfId="0" applyNumberFormat="1" applyFont="1" applyFill="1" applyBorder="1" applyAlignment="1" applyProtection="1">
      <alignment horizontal="center"/>
      <protection locked="0"/>
    </xf>
    <xf numFmtId="168" fontId="4" fillId="2" borderId="3" xfId="0" applyNumberFormat="1" applyFont="1" applyFill="1" applyBorder="1" applyAlignment="1" applyProtection="1">
      <alignment horizontal="center"/>
      <protection locked="0"/>
    </xf>
    <xf numFmtId="168" fontId="4" fillId="0" borderId="7" xfId="0" applyNumberFormat="1" applyFont="1" applyBorder="1" applyAlignment="1" applyProtection="1">
      <alignment horizontal="center"/>
    </xf>
    <xf numFmtId="168" fontId="0" fillId="0" borderId="6" xfId="0" applyNumberFormat="1" applyBorder="1" applyAlignment="1" applyProtection="1">
      <alignment horizontal="center"/>
    </xf>
    <xf numFmtId="168" fontId="0" fillId="0" borderId="35" xfId="0" applyNumberFormat="1" applyBorder="1" applyAlignment="1" applyProtection="1">
      <alignment horizontal="center"/>
    </xf>
    <xf numFmtId="168" fontId="4" fillId="0" borderId="20" xfId="0" applyNumberFormat="1" applyFont="1" applyBorder="1" applyAlignment="1" applyProtection="1">
      <alignment horizontal="center"/>
    </xf>
    <xf numFmtId="168" fontId="4" fillId="0" borderId="21" xfId="0" applyNumberFormat="1" applyFont="1" applyBorder="1" applyAlignment="1" applyProtection="1">
      <alignment horizontal="center"/>
    </xf>
    <xf numFmtId="168" fontId="4" fillId="0" borderId="51" xfId="0" applyNumberFormat="1" applyFont="1" applyBorder="1" applyAlignment="1" applyProtection="1">
      <alignment horizontal="center"/>
    </xf>
    <xf numFmtId="164" fontId="4" fillId="0" borderId="43" xfId="0" applyNumberFormat="1" applyFont="1" applyBorder="1" applyAlignment="1" applyProtection="1">
      <alignment horizontal="center"/>
    </xf>
    <xf numFmtId="164" fontId="4" fillId="0" borderId="49" xfId="0" applyNumberFormat="1" applyFont="1" applyBorder="1" applyAlignment="1" applyProtection="1">
      <alignment horizontal="center"/>
    </xf>
    <xf numFmtId="49" fontId="30" fillId="0" borderId="43" xfId="0" applyNumberFormat="1" applyFont="1" applyBorder="1" applyAlignment="1" applyProtection="1">
      <alignment horizontal="center"/>
    </xf>
    <xf numFmtId="49" fontId="30" fillId="0" borderId="41" xfId="0" applyNumberFormat="1" applyFont="1" applyBorder="1" applyAlignment="1" applyProtection="1">
      <alignment horizontal="center"/>
    </xf>
    <xf numFmtId="0" fontId="30" fillId="0" borderId="41" xfId="0" applyFont="1" applyBorder="1" applyAlignment="1" applyProtection="1">
      <alignment horizontal="center"/>
    </xf>
    <xf numFmtId="0" fontId="30" fillId="0" borderId="52" xfId="0" applyFont="1" applyBorder="1" applyAlignment="1" applyProtection="1">
      <alignment horizontal="center"/>
    </xf>
    <xf numFmtId="0" fontId="10" fillId="0" borderId="8" xfId="0" applyNumberFormat="1" applyFont="1" applyBorder="1" applyAlignment="1" applyProtection="1">
      <alignment horizontal="center" vertical="center"/>
    </xf>
    <xf numFmtId="14" fontId="1" fillId="0" borderId="6" xfId="0" applyNumberFormat="1" applyFont="1" applyBorder="1" applyAlignment="1" applyProtection="1">
      <alignment horizontal="center"/>
    </xf>
    <xf numFmtId="0" fontId="1" fillId="0" borderId="6" xfId="0" applyFont="1" applyBorder="1" applyAlignment="1" applyProtection="1">
      <alignment horizontal="center"/>
    </xf>
    <xf numFmtId="0" fontId="1" fillId="0" borderId="35" xfId="0" applyFont="1" applyBorder="1" applyAlignment="1" applyProtection="1">
      <alignment horizontal="center"/>
    </xf>
    <xf numFmtId="14" fontId="10" fillId="0" borderId="8" xfId="0" applyNumberFormat="1" applyFont="1" applyBorder="1" applyAlignment="1" applyProtection="1">
      <alignment horizontal="left" vertical="center"/>
    </xf>
    <xf numFmtId="0" fontId="10" fillId="0" borderId="26" xfId="0" applyNumberFormat="1" applyFont="1" applyBorder="1" applyAlignment="1" applyProtection="1">
      <alignment horizontal="center" vertical="center"/>
    </xf>
    <xf numFmtId="164" fontId="4" fillId="0" borderId="21" xfId="0" applyNumberFormat="1" applyFont="1" applyBorder="1" applyAlignment="1" applyProtection="1">
      <alignment horizontal="center"/>
    </xf>
    <xf numFmtId="164" fontId="34" fillId="2" borderId="37" xfId="0" applyNumberFormat="1" applyFont="1" applyFill="1" applyBorder="1" applyAlignment="1" applyProtection="1">
      <alignment horizontal="left"/>
      <protection locked="0"/>
    </xf>
    <xf numFmtId="0" fontId="34" fillId="2" borderId="8" xfId="0" applyFont="1" applyFill="1" applyBorder="1" applyAlignment="1" applyProtection="1">
      <alignment horizontal="left"/>
      <protection locked="0"/>
    </xf>
    <xf numFmtId="0" fontId="34" fillId="2" borderId="19" xfId="0" applyFont="1" applyFill="1" applyBorder="1" applyAlignment="1" applyProtection="1">
      <alignment horizontal="left"/>
      <protection locked="0"/>
    </xf>
    <xf numFmtId="49" fontId="1" fillId="2" borderId="17" xfId="0" applyNumberFormat="1" applyFont="1" applyFill="1" applyBorder="1" applyAlignment="1" applyProtection="1">
      <alignment horizontal="center"/>
      <protection locked="0"/>
    </xf>
    <xf numFmtId="168" fontId="4" fillId="2" borderId="18" xfId="0" applyNumberFormat="1" applyFont="1" applyFill="1" applyBorder="1" applyAlignment="1" applyProtection="1">
      <alignment horizontal="center"/>
      <protection locked="0"/>
    </xf>
    <xf numFmtId="168" fontId="4" fillId="2" borderId="8" xfId="0" applyNumberFormat="1" applyFont="1" applyFill="1" applyBorder="1" applyAlignment="1" applyProtection="1">
      <alignment horizontal="center"/>
      <protection locked="0"/>
    </xf>
    <xf numFmtId="168" fontId="4" fillId="2" borderId="19" xfId="0" applyNumberFormat="1" applyFont="1" applyFill="1" applyBorder="1" applyAlignment="1" applyProtection="1">
      <alignment horizontal="center"/>
      <protection locked="0"/>
    </xf>
    <xf numFmtId="164" fontId="4" fillId="0" borderId="50" xfId="0" applyNumberFormat="1" applyFont="1" applyBorder="1" applyAlignment="1" applyProtection="1">
      <alignment horizontal="center"/>
    </xf>
    <xf numFmtId="164" fontId="4" fillId="0" borderId="42" xfId="0" applyNumberFormat="1" applyFont="1" applyBorder="1" applyAlignment="1" applyProtection="1">
      <alignment horizontal="center"/>
    </xf>
    <xf numFmtId="0" fontId="4" fillId="0" borderId="36" xfId="0" applyNumberFormat="1" applyFont="1" applyBorder="1" applyAlignment="1" applyProtection="1">
      <alignment horizontal="center"/>
    </xf>
    <xf numFmtId="0" fontId="4" fillId="0" borderId="21" xfId="0" applyNumberFormat="1" applyFont="1" applyBorder="1" applyAlignment="1" applyProtection="1">
      <alignment horizontal="center"/>
    </xf>
    <xf numFmtId="0" fontId="4" fillId="0" borderId="51" xfId="0" applyNumberFormat="1" applyFont="1" applyBorder="1" applyAlignment="1" applyProtection="1">
      <alignment horizontal="center"/>
    </xf>
    <xf numFmtId="168" fontId="4" fillId="2" borderId="17" xfId="0" applyNumberFormat="1" applyFont="1" applyFill="1" applyBorder="1" applyAlignment="1" applyProtection="1">
      <alignment horizontal="center"/>
      <protection locked="0"/>
    </xf>
    <xf numFmtId="2" fontId="4" fillId="0" borderId="29" xfId="0" applyNumberFormat="1" applyFont="1" applyBorder="1" applyAlignment="1" applyProtection="1">
      <alignment horizontal="center"/>
    </xf>
    <xf numFmtId="168" fontId="4" fillId="0" borderId="36" xfId="0" applyNumberFormat="1" applyFont="1" applyBorder="1" applyAlignment="1" applyProtection="1">
      <alignment horizontal="center"/>
    </xf>
    <xf numFmtId="49" fontId="4" fillId="2" borderId="20" xfId="0" applyNumberFormat="1" applyFont="1" applyFill="1" applyBorder="1" applyAlignment="1" applyProtection="1">
      <alignment horizontal="center"/>
      <protection locked="0"/>
    </xf>
    <xf numFmtId="49" fontId="4" fillId="2" borderId="22" xfId="0" applyNumberFormat="1" applyFont="1" applyFill="1" applyBorder="1" applyAlignment="1" applyProtection="1">
      <alignment horizontal="center"/>
      <protection locked="0"/>
    </xf>
    <xf numFmtId="49" fontId="9" fillId="2" borderId="20" xfId="0" applyNumberFormat="1" applyFont="1" applyFill="1" applyBorder="1" applyAlignment="1" applyProtection="1">
      <alignment horizontal="center"/>
      <protection locked="0"/>
    </xf>
    <xf numFmtId="49" fontId="9" fillId="2" borderId="21" xfId="0" applyNumberFormat="1" applyFont="1" applyFill="1" applyBorder="1" applyAlignment="1" applyProtection="1">
      <alignment horizontal="center"/>
      <protection locked="0"/>
    </xf>
    <xf numFmtId="49" fontId="9" fillId="2" borderId="27" xfId="0" applyNumberFormat="1" applyFont="1" applyFill="1" applyBorder="1" applyAlignment="1" applyProtection="1">
      <alignment horizontal="center"/>
      <protection locked="0"/>
    </xf>
    <xf numFmtId="0" fontId="0" fillId="0" borderId="12" xfId="0" applyBorder="1" applyAlignment="1" applyProtection="1"/>
    <xf numFmtId="49" fontId="1" fillId="2" borderId="24" xfId="0" applyNumberFormat="1" applyFont="1" applyFill="1" applyBorder="1" applyAlignment="1" applyProtection="1">
      <alignment horizontal="center"/>
      <protection locked="0"/>
    </xf>
    <xf numFmtId="49" fontId="4" fillId="2" borderId="35" xfId="0" applyNumberFormat="1" applyFont="1" applyFill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left"/>
    </xf>
    <xf numFmtId="0" fontId="6" fillId="2" borderId="44" xfId="0" applyFont="1" applyFill="1" applyBorder="1" applyAlignment="1" applyProtection="1">
      <alignment horizontal="center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6" fillId="2" borderId="46" xfId="0" applyFont="1" applyFill="1" applyBorder="1" applyAlignment="1" applyProtection="1">
      <alignment horizontal="center"/>
      <protection locked="0"/>
    </xf>
    <xf numFmtId="0" fontId="1" fillId="2" borderId="10" xfId="0" applyFont="1" applyFill="1" applyBorder="1" applyAlignment="1" applyProtection="1">
      <alignment horizontal="left"/>
      <protection locked="0"/>
    </xf>
    <xf numFmtId="0" fontId="5" fillId="0" borderId="0" xfId="0" applyFont="1" applyFill="1" applyBorder="1" applyAlignment="1" applyProtection="1">
      <alignment horizontal="left"/>
    </xf>
    <xf numFmtId="0" fontId="5" fillId="0" borderId="0" xfId="0" applyFont="1" applyFill="1" applyAlignment="1" applyProtection="1">
      <alignment horizontal="left"/>
    </xf>
    <xf numFmtId="0" fontId="0" fillId="0" borderId="0" xfId="0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3" borderId="0" xfId="0" applyFill="1" applyAlignment="1" applyProtection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56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</xf>
    <xf numFmtId="2" fontId="0" fillId="0" borderId="56" xfId="0" applyNumberFormat="1" applyBorder="1" applyAlignment="1" applyProtection="1">
      <alignment horizontal="center" vertical="center"/>
    </xf>
    <xf numFmtId="2" fontId="0" fillId="0" borderId="16" xfId="0" applyNumberFormat="1" applyBorder="1" applyAlignment="1" applyProtection="1">
      <alignment horizontal="center" vertical="center"/>
    </xf>
    <xf numFmtId="2" fontId="0" fillId="0" borderId="57" xfId="0" applyNumberFormat="1" applyBorder="1" applyAlignment="1" applyProtection="1">
      <alignment horizontal="center" vertical="center"/>
    </xf>
    <xf numFmtId="0" fontId="5" fillId="0" borderId="48" xfId="0" applyFont="1" applyBorder="1" applyAlignment="1" applyProtection="1">
      <alignment horizontal="center" vertical="center"/>
    </xf>
    <xf numFmtId="0" fontId="33" fillId="0" borderId="0" xfId="0" applyFont="1" applyAlignment="1" applyProtection="1">
      <alignment horizontal="center" vertical="center"/>
    </xf>
    <xf numFmtId="0" fontId="0" fillId="2" borderId="0" xfId="0" applyFill="1" applyAlignment="1" applyProtection="1">
      <alignment horizontal="center" vertical="center"/>
      <protection locked="0"/>
    </xf>
    <xf numFmtId="0" fontId="4" fillId="0" borderId="0" xfId="0" applyFont="1" applyFill="1" applyAlignment="1" applyProtection="1">
      <alignment horizontal="left" vertical="center"/>
    </xf>
    <xf numFmtId="0" fontId="0" fillId="0" borderId="0" xfId="0" applyFill="1" applyAlignment="1" applyProtection="1">
      <alignment horizontal="left" vertical="center"/>
    </xf>
    <xf numFmtId="2" fontId="4" fillId="3" borderId="0" xfId="0" applyNumberFormat="1" applyFont="1" applyFill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left" vertical="center"/>
    </xf>
    <xf numFmtId="0" fontId="0" fillId="0" borderId="0" xfId="0" applyAlignment="1" applyProtection="1">
      <alignment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left" vertical="center"/>
    </xf>
    <xf numFmtId="0" fontId="22" fillId="0" borderId="0" xfId="0" applyFont="1" applyAlignment="1" applyProtection="1">
      <alignment horizontal="center" vertical="center"/>
    </xf>
    <xf numFmtId="0" fontId="4" fillId="0" borderId="8" xfId="0" applyFont="1" applyBorder="1" applyAlignment="1" applyProtection="1">
      <alignment horizontal="center" vertical="center"/>
    </xf>
    <xf numFmtId="0" fontId="22" fillId="0" borderId="21" xfId="0" applyFont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0" fillId="0" borderId="62" xfId="0" applyBorder="1" applyAlignment="1" applyProtection="1">
      <alignment horizontal="center" vertical="center"/>
    </xf>
    <xf numFmtId="0" fontId="0" fillId="0" borderId="48" xfId="0" applyBorder="1" applyAlignment="1" applyProtection="1">
      <alignment horizontal="center" vertical="center"/>
    </xf>
    <xf numFmtId="0" fontId="11" fillId="0" borderId="63" xfId="0" applyFont="1" applyBorder="1" applyAlignment="1" applyProtection="1">
      <alignment horizontal="center" vertical="center"/>
    </xf>
    <xf numFmtId="0" fontId="11" fillId="0" borderId="64" xfId="0" applyFont="1" applyBorder="1" applyAlignment="1" applyProtection="1">
      <alignment horizontal="center" vertical="center"/>
    </xf>
    <xf numFmtId="0" fontId="11" fillId="0" borderId="65" xfId="0" applyFont="1" applyBorder="1" applyAlignment="1" applyProtection="1">
      <alignment horizontal="center" vertical="center"/>
    </xf>
    <xf numFmtId="0" fontId="11" fillId="0" borderId="66" xfId="0" applyFont="1" applyBorder="1" applyAlignment="1" applyProtection="1">
      <alignment horizontal="center" vertical="center"/>
    </xf>
    <xf numFmtId="0" fontId="11" fillId="0" borderId="67" xfId="0" applyFont="1" applyBorder="1" applyAlignment="1" applyProtection="1">
      <alignment horizontal="center" vertical="center"/>
    </xf>
    <xf numFmtId="0" fontId="11" fillId="0" borderId="68" xfId="0" applyFont="1" applyBorder="1" applyAlignment="1" applyProtection="1">
      <alignment horizontal="center" vertical="center"/>
    </xf>
    <xf numFmtId="0" fontId="0" fillId="0" borderId="58" xfId="0" applyBorder="1" applyAlignment="1" applyProtection="1">
      <alignment horizontal="center" vertical="center"/>
    </xf>
    <xf numFmtId="0" fontId="0" fillId="0" borderId="59" xfId="0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0" borderId="60" xfId="0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3" xfId="0" applyBorder="1" applyAlignment="1" applyProtection="1">
      <alignment horizontal="center" vertical="center"/>
    </xf>
    <xf numFmtId="2" fontId="0" fillId="0" borderId="60" xfId="0" applyNumberFormat="1" applyBorder="1" applyAlignment="1" applyProtection="1">
      <alignment horizontal="center" vertical="center"/>
    </xf>
    <xf numFmtId="2" fontId="0" fillId="0" borderId="15" xfId="0" applyNumberFormat="1" applyBorder="1" applyAlignment="1" applyProtection="1">
      <alignment horizontal="center" vertical="center"/>
    </xf>
    <xf numFmtId="2" fontId="0" fillId="0" borderId="61" xfId="0" applyNumberFormat="1" applyBorder="1" applyAlignment="1" applyProtection="1">
      <alignment horizontal="center" vertical="center"/>
    </xf>
    <xf numFmtId="166" fontId="4" fillId="3" borderId="0" xfId="0" applyNumberFormat="1" applyFont="1" applyFill="1" applyAlignment="1" applyProtection="1">
      <alignment horizontal="center" vertical="center"/>
    </xf>
    <xf numFmtId="0" fontId="16" fillId="0" borderId="0" xfId="0" applyFont="1" applyAlignment="1" applyProtection="1">
      <alignment horizontal="left" vertical="center"/>
    </xf>
    <xf numFmtId="0" fontId="0" fillId="0" borderId="0" xfId="0" applyAlignment="1">
      <alignment vertical="center"/>
    </xf>
    <xf numFmtId="164" fontId="4" fillId="3" borderId="0" xfId="0" applyNumberFormat="1" applyFont="1" applyFill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2" fontId="4" fillId="0" borderId="0" xfId="0" applyNumberFormat="1" applyFont="1" applyFill="1" applyAlignment="1" applyProtection="1">
      <alignment horizontal="center" vertical="center"/>
    </xf>
    <xf numFmtId="0" fontId="17" fillId="0" borderId="0" xfId="0" applyFont="1" applyAlignment="1" applyProtection="1">
      <alignment horizontal="left" vertical="center"/>
    </xf>
    <xf numFmtId="0" fontId="17" fillId="0" borderId="0" xfId="0" applyFont="1" applyAlignment="1" applyProtection="1">
      <alignment horizontal="center" vertical="center"/>
    </xf>
    <xf numFmtId="0" fontId="16" fillId="0" borderId="0" xfId="0" applyFont="1" applyAlignment="1" applyProtection="1">
      <alignment horizontal="center" vertical="center"/>
    </xf>
    <xf numFmtId="164" fontId="16" fillId="3" borderId="0" xfId="0" applyNumberFormat="1" applyFont="1" applyFill="1" applyBorder="1" applyAlignment="1" applyProtection="1">
      <alignment horizontal="center" vertical="center"/>
    </xf>
    <xf numFmtId="166" fontId="4" fillId="3" borderId="0" xfId="0" applyNumberFormat="1" applyFont="1" applyFill="1" applyBorder="1" applyAlignment="1" applyProtection="1">
      <alignment horizontal="center" vertical="center"/>
    </xf>
    <xf numFmtId="49" fontId="11" fillId="0" borderId="12" xfId="0" applyNumberFormat="1" applyFont="1" applyBorder="1" applyAlignment="1" applyProtection="1">
      <alignment horizontal="center" vertical="center"/>
    </xf>
    <xf numFmtId="2" fontId="4" fillId="3" borderId="0" xfId="0" applyNumberFormat="1" applyFont="1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0" fontId="11" fillId="0" borderId="69" xfId="0" applyFont="1" applyBorder="1" applyAlignment="1" applyProtection="1">
      <alignment horizontal="right" vertical="center"/>
    </xf>
    <xf numFmtId="0" fontId="0" fillId="0" borderId="70" xfId="0" applyBorder="1" applyAlignment="1" applyProtection="1">
      <alignment horizontal="right" vertical="center"/>
    </xf>
    <xf numFmtId="0" fontId="0" fillId="0" borderId="71" xfId="0" applyBorder="1" applyAlignment="1" applyProtection="1">
      <alignment horizontal="right" vertical="center"/>
    </xf>
    <xf numFmtId="165" fontId="0" fillId="3" borderId="58" xfId="0" applyNumberFormat="1" applyFill="1" applyBorder="1" applyAlignment="1" applyProtection="1">
      <alignment horizontal="center" vertical="center"/>
    </xf>
    <xf numFmtId="165" fontId="0" fillId="3" borderId="59" xfId="0" applyNumberFormat="1" applyFill="1" applyBorder="1" applyAlignment="1" applyProtection="1">
      <alignment horizontal="center" vertical="center"/>
    </xf>
    <xf numFmtId="165" fontId="0" fillId="3" borderId="72" xfId="0" applyNumberFormat="1" applyFill="1" applyBorder="1" applyAlignment="1" applyProtection="1">
      <alignment horizontal="center" vertical="center"/>
    </xf>
    <xf numFmtId="166" fontId="0" fillId="3" borderId="58" xfId="0" applyNumberFormat="1" applyFill="1" applyBorder="1" applyAlignment="1" applyProtection="1">
      <alignment horizontal="center" vertical="center"/>
    </xf>
    <xf numFmtId="166" fontId="0" fillId="3" borderId="59" xfId="0" applyNumberFormat="1" applyFill="1" applyBorder="1" applyAlignment="1" applyProtection="1">
      <alignment horizontal="center" vertical="center"/>
    </xf>
    <xf numFmtId="166" fontId="0" fillId="3" borderId="72" xfId="0" applyNumberFormat="1" applyFill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59" xfId="0" applyFont="1" applyBorder="1" applyAlignment="1" applyProtection="1">
      <alignment horizontal="center" vertical="center"/>
    </xf>
    <xf numFmtId="0" fontId="11" fillId="0" borderId="72" xfId="0" applyFont="1" applyBorder="1" applyAlignment="1" applyProtection="1">
      <alignment horizontal="center" vertical="center"/>
    </xf>
    <xf numFmtId="0" fontId="0" fillId="0" borderId="66" xfId="0" applyBorder="1" applyAlignment="1" applyProtection="1">
      <alignment horizontal="center" vertical="center"/>
    </xf>
    <xf numFmtId="0" fontId="0" fillId="0" borderId="67" xfId="0" applyBorder="1" applyAlignment="1" applyProtection="1">
      <alignment horizontal="center" vertical="center"/>
    </xf>
    <xf numFmtId="0" fontId="0" fillId="0" borderId="43" xfId="0" applyBorder="1" applyAlignment="1" applyProtection="1">
      <alignment horizontal="center" vertical="center"/>
    </xf>
    <xf numFmtId="165" fontId="0" fillId="0" borderId="66" xfId="0" applyNumberFormat="1" applyFill="1" applyBorder="1" applyAlignment="1" applyProtection="1">
      <alignment horizontal="center" vertical="center"/>
    </xf>
    <xf numFmtId="165" fontId="0" fillId="0" borderId="67" xfId="0" applyNumberFormat="1" applyFill="1" applyBorder="1" applyAlignment="1" applyProtection="1">
      <alignment horizontal="center" vertical="center"/>
    </xf>
    <xf numFmtId="165" fontId="0" fillId="0" borderId="68" xfId="0" applyNumberFormat="1" applyFill="1" applyBorder="1" applyAlignment="1" applyProtection="1">
      <alignment horizontal="center" vertical="center"/>
    </xf>
    <xf numFmtId="165" fontId="0" fillId="3" borderId="66" xfId="0" applyNumberFormat="1" applyFill="1" applyBorder="1" applyAlignment="1" applyProtection="1">
      <alignment horizontal="center" vertical="center"/>
    </xf>
    <xf numFmtId="165" fontId="0" fillId="3" borderId="67" xfId="0" applyNumberFormat="1" applyFill="1" applyBorder="1" applyAlignment="1" applyProtection="1">
      <alignment horizontal="center" vertical="center"/>
    </xf>
    <xf numFmtId="165" fontId="0" fillId="3" borderId="68" xfId="0" applyNumberFormat="1" applyFill="1" applyBorder="1" applyAlignment="1" applyProtection="1">
      <alignment horizontal="center" vertical="center"/>
    </xf>
    <xf numFmtId="0" fontId="11" fillId="0" borderId="42" xfId="0" applyFont="1" applyBorder="1" applyAlignment="1" applyProtection="1">
      <alignment horizontal="center" vertical="center"/>
    </xf>
    <xf numFmtId="165" fontId="0" fillId="0" borderId="56" xfId="0" applyNumberFormat="1" applyFill="1" applyBorder="1" applyAlignment="1" applyProtection="1">
      <alignment horizontal="center" vertical="center"/>
    </xf>
    <xf numFmtId="165" fontId="0" fillId="0" borderId="16" xfId="0" applyNumberFormat="1" applyFill="1" applyBorder="1" applyAlignment="1" applyProtection="1">
      <alignment horizontal="center" vertical="center"/>
    </xf>
    <xf numFmtId="165" fontId="0" fillId="0" borderId="57" xfId="0" applyNumberFormat="1" applyFill="1" applyBorder="1" applyAlignment="1" applyProtection="1">
      <alignment horizontal="center" vertical="center"/>
    </xf>
    <xf numFmtId="165" fontId="0" fillId="3" borderId="56" xfId="0" applyNumberFormat="1" applyFill="1" applyBorder="1" applyAlignment="1" applyProtection="1">
      <alignment horizontal="center" vertical="center"/>
    </xf>
    <xf numFmtId="165" fontId="0" fillId="3" borderId="16" xfId="0" applyNumberFormat="1" applyFill="1" applyBorder="1" applyAlignment="1" applyProtection="1">
      <alignment horizontal="center" vertical="center"/>
    </xf>
    <xf numFmtId="165" fontId="0" fillId="3" borderId="57" xfId="0" applyNumberFormat="1" applyFill="1" applyBorder="1" applyAlignment="1" applyProtection="1">
      <alignment horizontal="center" vertical="center"/>
    </xf>
    <xf numFmtId="166" fontId="0" fillId="3" borderId="60" xfId="0" applyNumberFormat="1" applyFill="1" applyBorder="1" applyAlignment="1" applyProtection="1">
      <alignment horizontal="center" vertical="center"/>
    </xf>
    <xf numFmtId="166" fontId="0" fillId="3" borderId="15" xfId="0" applyNumberFormat="1" applyFill="1" applyBorder="1" applyAlignment="1" applyProtection="1">
      <alignment horizontal="center" vertical="center"/>
    </xf>
    <xf numFmtId="166" fontId="0" fillId="3" borderId="61" xfId="0" applyNumberFormat="1" applyFill="1" applyBorder="1" applyAlignment="1" applyProtection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6" xfId="0" applyFont="1" applyBorder="1" applyAlignment="1" applyProtection="1">
      <alignment horizontal="center" vertical="center"/>
    </xf>
    <xf numFmtId="0" fontId="11" fillId="0" borderId="57" xfId="0" applyFont="1" applyBorder="1" applyAlignment="1" applyProtection="1">
      <alignment horizontal="center" vertical="center"/>
    </xf>
    <xf numFmtId="165" fontId="0" fillId="0" borderId="60" xfId="0" applyNumberFormat="1" applyFill="1" applyBorder="1" applyAlignment="1" applyProtection="1">
      <alignment horizontal="center" vertical="center"/>
    </xf>
    <xf numFmtId="165" fontId="0" fillId="0" borderId="15" xfId="0" applyNumberFormat="1" applyFill="1" applyBorder="1" applyAlignment="1" applyProtection="1">
      <alignment horizontal="center" vertical="center"/>
    </xf>
    <xf numFmtId="165" fontId="0" fillId="0" borderId="61" xfId="0" applyNumberFormat="1" applyFill="1" applyBorder="1" applyAlignment="1" applyProtection="1">
      <alignment horizontal="center" vertical="center"/>
    </xf>
    <xf numFmtId="165" fontId="0" fillId="3" borderId="60" xfId="0" applyNumberFormat="1" applyFill="1" applyBorder="1" applyAlignment="1" applyProtection="1">
      <alignment horizontal="center" vertical="center"/>
    </xf>
    <xf numFmtId="165" fontId="0" fillId="3" borderId="15" xfId="0" applyNumberFormat="1" applyFill="1" applyBorder="1" applyAlignment="1" applyProtection="1">
      <alignment horizontal="center" vertical="center"/>
    </xf>
    <xf numFmtId="165" fontId="0" fillId="3" borderId="61" xfId="0" applyNumberFormat="1" applyFill="1" applyBorder="1" applyAlignment="1" applyProtection="1">
      <alignment horizontal="center" vertical="center"/>
    </xf>
    <xf numFmtId="166" fontId="0" fillId="3" borderId="63" xfId="0" applyNumberFormat="1" applyFill="1" applyBorder="1" applyAlignment="1" applyProtection="1">
      <alignment horizontal="center" vertical="center"/>
    </xf>
    <xf numFmtId="166" fontId="0" fillId="3" borderId="64" xfId="0" applyNumberFormat="1" applyFill="1" applyBorder="1" applyAlignment="1" applyProtection="1">
      <alignment horizontal="center" vertical="center"/>
    </xf>
    <xf numFmtId="166" fontId="0" fillId="3" borderId="65" xfId="0" applyNumberFormat="1" applyFill="1" applyBorder="1" applyAlignment="1" applyProtection="1">
      <alignment horizontal="center" vertical="center"/>
    </xf>
    <xf numFmtId="0" fontId="11" fillId="0" borderId="14" xfId="0" applyFont="1" applyBorder="1" applyAlignment="1" applyProtection="1">
      <alignment horizontal="center" vertical="center"/>
    </xf>
    <xf numFmtId="0" fontId="11" fillId="0" borderId="15" xfId="0" applyFont="1" applyBorder="1" applyAlignment="1" applyProtection="1">
      <alignment horizontal="center" vertical="center"/>
    </xf>
    <xf numFmtId="0" fontId="11" fillId="0" borderId="61" xfId="0" applyFont="1" applyBorder="1" applyAlignment="1" applyProtection="1">
      <alignment horizontal="center" vertical="center"/>
    </xf>
    <xf numFmtId="0" fontId="6" fillId="0" borderId="62" xfId="0" applyFont="1" applyBorder="1" applyAlignment="1" applyProtection="1">
      <alignment horizontal="center" vertical="center"/>
    </xf>
    <xf numFmtId="0" fontId="6" fillId="0" borderId="48" xfId="0" applyFont="1" applyBorder="1" applyAlignment="1" applyProtection="1">
      <alignment horizontal="center" vertical="center"/>
    </xf>
    <xf numFmtId="0" fontId="6" fillId="0" borderId="32" xfId="0" applyFont="1" applyBorder="1" applyAlignment="1" applyProtection="1">
      <alignment horizontal="center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63" xfId="0" applyFont="1" applyBorder="1" applyAlignment="1" applyProtection="1">
      <alignment horizontal="center" vertical="center"/>
    </xf>
    <xf numFmtId="0" fontId="6" fillId="0" borderId="64" xfId="0" applyFont="1" applyBorder="1" applyAlignment="1" applyProtection="1">
      <alignment horizontal="center" vertical="center"/>
    </xf>
    <xf numFmtId="0" fontId="6" fillId="0" borderId="65" xfId="0" applyFont="1" applyBorder="1" applyAlignment="1" applyProtection="1">
      <alignment horizontal="center" vertical="center"/>
    </xf>
    <xf numFmtId="0" fontId="6" fillId="0" borderId="73" xfId="0" applyFont="1" applyBorder="1" applyAlignment="1" applyProtection="1">
      <alignment horizontal="center" vertical="center"/>
    </xf>
    <xf numFmtId="0" fontId="6" fillId="0" borderId="31" xfId="0" applyFont="1" applyBorder="1" applyAlignment="1" applyProtection="1">
      <alignment horizontal="center" vertical="center"/>
    </xf>
    <xf numFmtId="0" fontId="0" fillId="0" borderId="68" xfId="0" applyBorder="1" applyAlignment="1" applyProtection="1">
      <alignment horizontal="center" vertical="center"/>
    </xf>
    <xf numFmtId="166" fontId="0" fillId="0" borderId="0" xfId="0" applyNumberFormat="1" applyFill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0" fillId="0" borderId="0" xfId="0" applyAlignment="1" applyProtection="1">
      <alignment horizontal="left" vertical="center"/>
    </xf>
    <xf numFmtId="0" fontId="13" fillId="0" borderId="0" xfId="0" applyFont="1" applyAlignment="1" applyProtection="1">
      <alignment horizontal="right" vertical="center"/>
    </xf>
    <xf numFmtId="0" fontId="0" fillId="0" borderId="0" xfId="0" applyAlignment="1">
      <alignment horizontal="right" vertical="center"/>
    </xf>
    <xf numFmtId="14" fontId="0" fillId="0" borderId="0" xfId="0" applyNumberFormat="1" applyFill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0" fontId="13" fillId="2" borderId="0" xfId="0" applyFont="1" applyFill="1" applyAlignment="1" applyProtection="1">
      <alignment horizontal="left" vertical="center"/>
      <protection locked="0"/>
    </xf>
    <xf numFmtId="0" fontId="0" fillId="2" borderId="0" xfId="0" applyFill="1" applyAlignment="1" applyProtection="1">
      <alignment horizontal="left" vertical="center"/>
      <protection locked="0"/>
    </xf>
    <xf numFmtId="14" fontId="4" fillId="0" borderId="6" xfId="0" applyNumberFormat="1" applyFont="1" applyBorder="1" applyAlignment="1"/>
    <xf numFmtId="14" fontId="4" fillId="0" borderId="35" xfId="0" applyNumberFormat="1" applyFont="1" applyBorder="1" applyAlignment="1"/>
    <xf numFmtId="0" fontId="7" fillId="0" borderId="1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2" xfId="0" applyBorder="1" applyAlignment="1"/>
    <xf numFmtId="0" fontId="0" fillId="0" borderId="53" xfId="0" applyBorder="1" applyAlignment="1"/>
    <xf numFmtId="0" fontId="0" fillId="0" borderId="54" xfId="0" applyBorder="1" applyAlignment="1"/>
    <xf numFmtId="0" fontId="0" fillId="0" borderId="55" xfId="0" applyBorder="1" applyAlignment="1"/>
    <xf numFmtId="0" fontId="0" fillId="0" borderId="17" xfId="0" applyFill="1" applyBorder="1" applyAlignment="1"/>
    <xf numFmtId="0" fontId="0" fillId="0" borderId="8" xfId="0" applyBorder="1" applyAlignment="1"/>
    <xf numFmtId="0" fontId="0" fillId="0" borderId="19" xfId="0" applyBorder="1" applyAlignment="1"/>
    <xf numFmtId="0" fontId="4" fillId="0" borderId="8" xfId="0" applyFont="1" applyFill="1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99FFCC"/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Relationship Id="rId4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133350</xdr:colOff>
      <xdr:row>6</xdr:row>
      <xdr:rowOff>190500</xdr:rowOff>
    </xdr:from>
    <xdr:to>
      <xdr:col>21</xdr:col>
      <xdr:colOff>57150</xdr:colOff>
      <xdr:row>10</xdr:row>
      <xdr:rowOff>161925</xdr:rowOff>
    </xdr:to>
    <xdr:pic>
      <xdr:nvPicPr>
        <xdr:cNvPr id="7375" name="Picture 11" descr="Brinelleindruck vermessen_1">
          <a:extLst>
            <a:ext uri="{FF2B5EF4-FFF2-40B4-BE49-F238E27FC236}">
              <a16:creationId xmlns:a16="http://schemas.microsoft.com/office/drawing/2014/main" id="{00000000-0008-0000-0100-0000CF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1466850"/>
          <a:ext cx="828675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135547</xdr:colOff>
      <xdr:row>10</xdr:row>
      <xdr:rowOff>24912</xdr:rowOff>
    </xdr:from>
    <xdr:to>
      <xdr:col>31</xdr:col>
      <xdr:colOff>126022</xdr:colOff>
      <xdr:row>11</xdr:row>
      <xdr:rowOff>169252</xdr:rowOff>
    </xdr:to>
    <xdr:pic>
      <xdr:nvPicPr>
        <xdr:cNvPr id="7376" name="Picture 7">
          <a:extLst>
            <a:ext uri="{FF2B5EF4-FFF2-40B4-BE49-F238E27FC236}">
              <a16:creationId xmlns:a16="http://schemas.microsoft.com/office/drawing/2014/main" id="{00000000-0008-0000-0100-0000D0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9047" y="2296258"/>
          <a:ext cx="752475" cy="3934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</xdr:col>
      <xdr:colOff>43228</xdr:colOff>
      <xdr:row>7</xdr:row>
      <xdr:rowOff>0</xdr:rowOff>
    </xdr:from>
    <xdr:to>
      <xdr:col>33</xdr:col>
      <xdr:colOff>5967</xdr:colOff>
      <xdr:row>9</xdr:row>
      <xdr:rowOff>175847</xdr:rowOff>
    </xdr:to>
    <xdr:pic>
      <xdr:nvPicPr>
        <xdr:cNvPr id="7377" name="Picture 8">
          <a:extLst>
            <a:ext uri="{FF2B5EF4-FFF2-40B4-BE49-F238E27FC236}">
              <a16:creationId xmlns:a16="http://schemas.microsoft.com/office/drawing/2014/main" id="{00000000-0008-0000-0100-0000D1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4228" y="1524000"/>
          <a:ext cx="2058239" cy="6740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161925</xdr:colOff>
          <xdr:row>0</xdr:row>
          <xdr:rowOff>0</xdr:rowOff>
        </xdr:from>
        <xdr:to>
          <xdr:col>32</xdr:col>
          <xdr:colOff>28575</xdr:colOff>
          <xdr:row>0</xdr:row>
          <xdr:rowOff>0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1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66675</xdr:colOff>
      <xdr:row>4</xdr:row>
      <xdr:rowOff>85725</xdr:rowOff>
    </xdr:from>
    <xdr:to>
      <xdr:col>21</xdr:col>
      <xdr:colOff>142875</xdr:colOff>
      <xdr:row>10</xdr:row>
      <xdr:rowOff>85725</xdr:rowOff>
    </xdr:to>
    <xdr:pic>
      <xdr:nvPicPr>
        <xdr:cNvPr id="1137" name="Picture 11" descr="Brinelleindruck vermessen_1">
          <a:extLst>
            <a:ext uri="{FF2B5EF4-FFF2-40B4-BE49-F238E27FC236}">
              <a16:creationId xmlns:a16="http://schemas.microsoft.com/office/drawing/2014/main" id="{00000000-0008-0000-02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866775"/>
          <a:ext cx="98107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8</xdr:row>
          <xdr:rowOff>57150</xdr:rowOff>
        </xdr:from>
        <xdr:to>
          <xdr:col>26</xdr:col>
          <xdr:colOff>133350</xdr:colOff>
          <xdr:row>10</xdr:row>
          <xdr:rowOff>123825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2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0</xdr:colOff>
          <xdr:row>4</xdr:row>
          <xdr:rowOff>123825</xdr:rowOff>
        </xdr:from>
        <xdr:to>
          <xdr:col>33</xdr:col>
          <xdr:colOff>57150</xdr:colOff>
          <xdr:row>8</xdr:row>
          <xdr:rowOff>133350</xdr:rowOff>
        </xdr:to>
        <xdr:sp macro="" textlink="">
          <xdr:nvSpPr>
            <xdr:cNvPr id="1043" name="Object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2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84</xdr:row>
          <xdr:rowOff>95250</xdr:rowOff>
        </xdr:from>
        <xdr:to>
          <xdr:col>16</xdr:col>
          <xdr:colOff>161925</xdr:colOff>
          <xdr:row>88</xdr:row>
          <xdr:rowOff>114300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93</xdr:row>
          <xdr:rowOff>38100</xdr:rowOff>
        </xdr:from>
        <xdr:to>
          <xdr:col>13</xdr:col>
          <xdr:colOff>9525</xdr:colOff>
          <xdr:row>95</xdr:row>
          <xdr:rowOff>76200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3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161925</xdr:colOff>
          <xdr:row>36</xdr:row>
          <xdr:rowOff>95250</xdr:rowOff>
        </xdr:from>
        <xdr:to>
          <xdr:col>17</xdr:col>
          <xdr:colOff>114300</xdr:colOff>
          <xdr:row>41</xdr:row>
          <xdr:rowOff>57150</xdr:rowOff>
        </xdr:to>
        <xdr:sp macro="" textlink="">
          <xdr:nvSpPr>
            <xdr:cNvPr id="3079" name="Object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3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76200</xdr:colOff>
          <xdr:row>84</xdr:row>
          <xdr:rowOff>38100</xdr:rowOff>
        </xdr:from>
        <xdr:to>
          <xdr:col>24</xdr:col>
          <xdr:colOff>180975</xdr:colOff>
          <xdr:row>86</xdr:row>
          <xdr:rowOff>28575</xdr:rowOff>
        </xdr:to>
        <xdr:sp macro="" textlink="">
          <xdr:nvSpPr>
            <xdr:cNvPr id="3080" name="Object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3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1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3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3" Type="http://schemas.openxmlformats.org/officeDocument/2006/relationships/vmlDrawing" Target="../drawings/vmlDrawing3.vml"/><Relationship Id="rId7" Type="http://schemas.openxmlformats.org/officeDocument/2006/relationships/image" Target="../media/image8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5.bin"/><Relationship Id="rId11" Type="http://schemas.openxmlformats.org/officeDocument/2006/relationships/image" Target="../media/image10.emf"/><Relationship Id="rId5" Type="http://schemas.openxmlformats.org/officeDocument/2006/relationships/image" Target="../media/image7.emf"/><Relationship Id="rId10" Type="http://schemas.openxmlformats.org/officeDocument/2006/relationships/oleObject" Target="../embeddings/oleObject7.bin"/><Relationship Id="rId4" Type="http://schemas.openxmlformats.org/officeDocument/2006/relationships/oleObject" Target="../embeddings/oleObject4.bin"/><Relationship Id="rId9" Type="http://schemas.openxmlformats.org/officeDocument/2006/relationships/image" Target="../media/image9.emf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C00000"/>
  </sheetPr>
  <dimension ref="A1:D117"/>
  <sheetViews>
    <sheetView view="pageLayout" topLeftCell="A13" zoomScale="130" zoomScaleNormal="100" zoomScalePageLayoutView="130" workbookViewId="0">
      <selection activeCell="A19" sqref="A19:A21"/>
    </sheetView>
  </sheetViews>
  <sheetFormatPr defaultColWidth="11.42578125" defaultRowHeight="12.75" x14ac:dyDescent="0.2"/>
  <cols>
    <col min="1" max="3" width="25.28515625" customWidth="1"/>
    <col min="4" max="4" width="23" customWidth="1"/>
  </cols>
  <sheetData>
    <row r="1" spans="1:4" ht="20.25" x14ac:dyDescent="0.3">
      <c r="B1" s="106" t="s">
        <v>96</v>
      </c>
    </row>
    <row r="4" spans="1:4" x14ac:dyDescent="0.2">
      <c r="A4" s="102" t="s">
        <v>97</v>
      </c>
      <c r="B4" s="112" t="s">
        <v>116</v>
      </c>
      <c r="C4" s="102" t="s">
        <v>0</v>
      </c>
      <c r="D4" s="112" t="s">
        <v>117</v>
      </c>
    </row>
    <row r="6" spans="1:4" x14ac:dyDescent="0.2">
      <c r="A6" s="102" t="s">
        <v>4</v>
      </c>
      <c r="B6" s="166" t="s">
        <v>118</v>
      </c>
      <c r="C6" s="174"/>
      <c r="D6" s="174"/>
    </row>
    <row r="7" spans="1:4" x14ac:dyDescent="0.2">
      <c r="A7" s="102"/>
      <c r="B7" s="107"/>
      <c r="C7" s="111"/>
      <c r="D7" s="107"/>
    </row>
    <row r="8" spans="1:4" x14ac:dyDescent="0.2">
      <c r="A8" s="102" t="s">
        <v>98</v>
      </c>
      <c r="B8" s="166"/>
      <c r="C8" s="167"/>
      <c r="D8" s="167"/>
    </row>
    <row r="9" spans="1:4" x14ac:dyDescent="0.2">
      <c r="A9" s="102"/>
    </row>
    <row r="10" spans="1:4" x14ac:dyDescent="0.2">
      <c r="A10" s="102" t="s">
        <v>99</v>
      </c>
      <c r="B10" s="129">
        <v>44672</v>
      </c>
      <c r="C10" t="s">
        <v>100</v>
      </c>
      <c r="D10" s="112"/>
    </row>
    <row r="12" spans="1:4" x14ac:dyDescent="0.2">
      <c r="A12" s="102" t="s">
        <v>101</v>
      </c>
      <c r="B12" s="166" t="s">
        <v>119</v>
      </c>
      <c r="C12" s="167"/>
      <c r="D12" s="167"/>
    </row>
    <row r="14" spans="1:4" ht="13.5" thickBot="1" x14ac:dyDescent="0.25"/>
    <row r="15" spans="1:4" ht="16.5" thickBot="1" x14ac:dyDescent="0.25">
      <c r="A15" s="103" t="s">
        <v>102</v>
      </c>
      <c r="B15" s="108" t="s">
        <v>103</v>
      </c>
      <c r="C15" s="168" t="s">
        <v>104</v>
      </c>
      <c r="D15" s="169"/>
    </row>
    <row r="16" spans="1:4" x14ac:dyDescent="0.2">
      <c r="A16" s="127" t="s">
        <v>120</v>
      </c>
      <c r="B16" s="128"/>
      <c r="C16" s="170"/>
      <c r="D16" s="171"/>
    </row>
    <row r="17" spans="1:4" x14ac:dyDescent="0.2">
      <c r="A17" s="127" t="s">
        <v>121</v>
      </c>
      <c r="B17" s="128"/>
      <c r="C17" s="170"/>
      <c r="D17" s="171"/>
    </row>
    <row r="18" spans="1:4" x14ac:dyDescent="0.2">
      <c r="A18" s="127" t="s">
        <v>122</v>
      </c>
      <c r="B18" s="128"/>
      <c r="C18" s="170"/>
      <c r="D18" s="171"/>
    </row>
    <row r="19" spans="1:4" x14ac:dyDescent="0.2">
      <c r="A19" s="127"/>
      <c r="B19" s="109"/>
      <c r="C19" s="172"/>
      <c r="D19" s="173"/>
    </row>
    <row r="20" spans="1:4" x14ac:dyDescent="0.2">
      <c r="A20" s="104"/>
      <c r="B20" s="109"/>
      <c r="C20" s="175"/>
      <c r="D20" s="173"/>
    </row>
    <row r="21" spans="1:4" x14ac:dyDescent="0.2">
      <c r="A21" s="104"/>
      <c r="B21" s="109"/>
      <c r="C21" s="175"/>
      <c r="D21" s="173"/>
    </row>
    <row r="22" spans="1:4" x14ac:dyDescent="0.2">
      <c r="A22" s="104"/>
      <c r="B22" s="109"/>
      <c r="C22" s="175"/>
      <c r="D22" s="173"/>
    </row>
    <row r="23" spans="1:4" x14ac:dyDescent="0.2">
      <c r="A23" s="104"/>
      <c r="B23" s="109"/>
      <c r="C23" s="175"/>
      <c r="D23" s="173"/>
    </row>
    <row r="24" spans="1:4" x14ac:dyDescent="0.2">
      <c r="A24" s="104"/>
      <c r="B24" s="109"/>
      <c r="C24" s="175"/>
      <c r="D24" s="173"/>
    </row>
    <row r="25" spans="1:4" x14ac:dyDescent="0.2">
      <c r="A25" s="104"/>
      <c r="B25" s="109"/>
      <c r="C25" s="175"/>
      <c r="D25" s="173"/>
    </row>
    <row r="26" spans="1:4" x14ac:dyDescent="0.2">
      <c r="A26" s="104"/>
      <c r="B26" s="109"/>
      <c r="C26" s="175"/>
      <c r="D26" s="173"/>
    </row>
    <row r="27" spans="1:4" x14ac:dyDescent="0.2">
      <c r="A27" s="104"/>
      <c r="B27" s="109"/>
      <c r="C27" s="175"/>
      <c r="D27" s="173"/>
    </row>
    <row r="28" spans="1:4" x14ac:dyDescent="0.2">
      <c r="A28" s="104"/>
      <c r="B28" s="109"/>
      <c r="C28" s="175"/>
      <c r="D28" s="173"/>
    </row>
    <row r="29" spans="1:4" x14ac:dyDescent="0.2">
      <c r="A29" s="104"/>
      <c r="B29" s="109"/>
      <c r="C29" s="175"/>
      <c r="D29" s="173"/>
    </row>
    <row r="30" spans="1:4" x14ac:dyDescent="0.2">
      <c r="A30" s="104"/>
      <c r="B30" s="109"/>
      <c r="C30" s="175"/>
      <c r="D30" s="173"/>
    </row>
    <row r="31" spans="1:4" x14ac:dyDescent="0.2">
      <c r="A31" s="104"/>
      <c r="B31" s="109"/>
      <c r="C31" s="175"/>
      <c r="D31" s="173"/>
    </row>
    <row r="32" spans="1:4" x14ac:dyDescent="0.2">
      <c r="A32" s="104"/>
      <c r="B32" s="109"/>
      <c r="C32" s="175"/>
      <c r="D32" s="173"/>
    </row>
    <row r="33" spans="1:4" x14ac:dyDescent="0.2">
      <c r="A33" s="104"/>
      <c r="B33" s="109"/>
      <c r="C33" s="175"/>
      <c r="D33" s="173"/>
    </row>
    <row r="34" spans="1:4" x14ac:dyDescent="0.2">
      <c r="A34" s="104"/>
      <c r="B34" s="109"/>
      <c r="C34" s="175"/>
      <c r="D34" s="173"/>
    </row>
    <row r="35" spans="1:4" x14ac:dyDescent="0.2">
      <c r="A35" s="104"/>
      <c r="B35" s="109"/>
      <c r="C35" s="175"/>
      <c r="D35" s="173"/>
    </row>
    <row r="36" spans="1:4" x14ac:dyDescent="0.2">
      <c r="A36" s="104"/>
      <c r="B36" s="109"/>
      <c r="C36" s="175"/>
      <c r="D36" s="173"/>
    </row>
    <row r="37" spans="1:4" x14ac:dyDescent="0.2">
      <c r="A37" s="104"/>
      <c r="B37" s="109"/>
      <c r="C37" s="175"/>
      <c r="D37" s="173"/>
    </row>
    <row r="38" spans="1:4" x14ac:dyDescent="0.2">
      <c r="A38" s="104"/>
      <c r="B38" s="109"/>
      <c r="C38" s="175"/>
      <c r="D38" s="173"/>
    </row>
    <row r="39" spans="1:4" x14ac:dyDescent="0.2">
      <c r="A39" s="104"/>
      <c r="B39" s="109"/>
      <c r="C39" s="175"/>
      <c r="D39" s="173"/>
    </row>
    <row r="40" spans="1:4" x14ac:dyDescent="0.2">
      <c r="A40" s="104"/>
      <c r="B40" s="109"/>
      <c r="C40" s="175"/>
      <c r="D40" s="173"/>
    </row>
    <row r="41" spans="1:4" x14ac:dyDescent="0.2">
      <c r="A41" s="104"/>
      <c r="B41" s="109"/>
      <c r="C41" s="175"/>
      <c r="D41" s="173"/>
    </row>
    <row r="42" spans="1:4" x14ac:dyDescent="0.2">
      <c r="A42" s="104"/>
      <c r="B42" s="109"/>
      <c r="C42" s="175"/>
      <c r="D42" s="173"/>
    </row>
    <row r="43" spans="1:4" x14ac:dyDescent="0.2">
      <c r="A43" s="104"/>
      <c r="B43" s="109"/>
      <c r="C43" s="175"/>
      <c r="D43" s="173"/>
    </row>
    <row r="44" spans="1:4" x14ac:dyDescent="0.2">
      <c r="A44" s="104"/>
      <c r="B44" s="109"/>
      <c r="C44" s="175"/>
      <c r="D44" s="173"/>
    </row>
    <row r="45" spans="1:4" x14ac:dyDescent="0.2">
      <c r="A45" s="104"/>
      <c r="B45" s="109"/>
      <c r="C45" s="175"/>
      <c r="D45" s="173"/>
    </row>
    <row r="46" spans="1:4" x14ac:dyDescent="0.2">
      <c r="A46" s="104"/>
      <c r="B46" s="109"/>
      <c r="C46" s="175"/>
      <c r="D46" s="173"/>
    </row>
    <row r="47" spans="1:4" x14ac:dyDescent="0.2">
      <c r="A47" s="104"/>
      <c r="B47" s="109"/>
      <c r="C47" s="175"/>
      <c r="D47" s="173"/>
    </row>
    <row r="48" spans="1:4" x14ac:dyDescent="0.2">
      <c r="A48" s="104"/>
      <c r="B48" s="109"/>
      <c r="C48" s="175"/>
      <c r="D48" s="173"/>
    </row>
    <row r="49" spans="1:4" x14ac:dyDescent="0.2">
      <c r="A49" s="104"/>
      <c r="B49" s="109"/>
      <c r="C49" s="175"/>
      <c r="D49" s="173"/>
    </row>
    <row r="50" spans="1:4" x14ac:dyDescent="0.2">
      <c r="A50" s="104"/>
      <c r="B50" s="109"/>
      <c r="C50" s="175"/>
      <c r="D50" s="173"/>
    </row>
    <row r="51" spans="1:4" x14ac:dyDescent="0.2">
      <c r="A51" s="104"/>
      <c r="B51" s="109"/>
      <c r="C51" s="175"/>
      <c r="D51" s="173"/>
    </row>
    <row r="52" spans="1:4" x14ac:dyDescent="0.2">
      <c r="A52" s="104"/>
      <c r="B52" s="109"/>
      <c r="C52" s="175"/>
      <c r="D52" s="173"/>
    </row>
    <row r="53" spans="1:4" x14ac:dyDescent="0.2">
      <c r="A53" s="104"/>
      <c r="B53" s="109"/>
      <c r="C53" s="175"/>
      <c r="D53" s="173"/>
    </row>
    <row r="54" spans="1:4" x14ac:dyDescent="0.2">
      <c r="A54" s="104"/>
      <c r="B54" s="109"/>
      <c r="C54" s="175"/>
      <c r="D54" s="173"/>
    </row>
    <row r="55" spans="1:4" x14ac:dyDescent="0.2">
      <c r="A55" s="104"/>
      <c r="B55" s="109"/>
      <c r="C55" s="175"/>
      <c r="D55" s="173"/>
    </row>
    <row r="56" spans="1:4" x14ac:dyDescent="0.2">
      <c r="A56" s="104"/>
      <c r="B56" s="109"/>
      <c r="C56" s="175"/>
      <c r="D56" s="173"/>
    </row>
    <row r="57" spans="1:4" x14ac:dyDescent="0.2">
      <c r="A57" s="104"/>
      <c r="B57" s="109"/>
      <c r="C57" s="175"/>
      <c r="D57" s="173"/>
    </row>
    <row r="58" spans="1:4" x14ac:dyDescent="0.2">
      <c r="A58" s="104"/>
      <c r="B58" s="109"/>
      <c r="C58" s="175"/>
      <c r="D58" s="173"/>
    </row>
    <row r="59" spans="1:4" x14ac:dyDescent="0.2">
      <c r="A59" s="104"/>
      <c r="B59" s="109"/>
      <c r="C59" s="175"/>
      <c r="D59" s="173"/>
    </row>
    <row r="60" spans="1:4" x14ac:dyDescent="0.2">
      <c r="A60" s="104"/>
      <c r="B60" s="109"/>
      <c r="C60" s="175"/>
      <c r="D60" s="173"/>
    </row>
    <row r="61" spans="1:4" x14ac:dyDescent="0.2">
      <c r="A61" s="104"/>
      <c r="B61" s="109"/>
      <c r="C61" s="175"/>
      <c r="D61" s="173"/>
    </row>
    <row r="62" spans="1:4" x14ac:dyDescent="0.2">
      <c r="A62" s="104"/>
      <c r="B62" s="109"/>
      <c r="C62" s="175"/>
      <c r="D62" s="173"/>
    </row>
    <row r="63" spans="1:4" x14ac:dyDescent="0.2">
      <c r="A63" s="104"/>
      <c r="B63" s="109"/>
      <c r="C63" s="175"/>
      <c r="D63" s="173"/>
    </row>
    <row r="64" spans="1:4" x14ac:dyDescent="0.2">
      <c r="A64" s="104"/>
      <c r="B64" s="109"/>
      <c r="C64" s="175"/>
      <c r="D64" s="173"/>
    </row>
    <row r="65" spans="1:4" x14ac:dyDescent="0.2">
      <c r="A65" s="104"/>
      <c r="B65" s="109"/>
      <c r="C65" s="175"/>
      <c r="D65" s="173"/>
    </row>
    <row r="66" spans="1:4" x14ac:dyDescent="0.2">
      <c r="A66" s="104"/>
      <c r="B66" s="109"/>
      <c r="C66" s="175"/>
      <c r="D66" s="173"/>
    </row>
    <row r="67" spans="1:4" x14ac:dyDescent="0.2">
      <c r="A67" s="104"/>
      <c r="B67" s="109"/>
      <c r="C67" s="175"/>
      <c r="D67" s="173"/>
    </row>
    <row r="68" spans="1:4" x14ac:dyDescent="0.2">
      <c r="A68" s="104"/>
      <c r="B68" s="109"/>
      <c r="C68" s="175"/>
      <c r="D68" s="173"/>
    </row>
    <row r="69" spans="1:4" x14ac:dyDescent="0.2">
      <c r="A69" s="104"/>
      <c r="B69" s="109"/>
      <c r="C69" s="175"/>
      <c r="D69" s="173"/>
    </row>
    <row r="70" spans="1:4" x14ac:dyDescent="0.2">
      <c r="A70" s="104"/>
      <c r="B70" s="109"/>
      <c r="C70" s="175"/>
      <c r="D70" s="173"/>
    </row>
    <row r="71" spans="1:4" x14ac:dyDescent="0.2">
      <c r="A71" s="104"/>
      <c r="B71" s="109"/>
      <c r="C71" s="175"/>
      <c r="D71" s="173"/>
    </row>
    <row r="72" spans="1:4" x14ac:dyDescent="0.2">
      <c r="A72" s="104"/>
      <c r="B72" s="109"/>
      <c r="C72" s="175"/>
      <c r="D72" s="173"/>
    </row>
    <row r="73" spans="1:4" x14ac:dyDescent="0.2">
      <c r="A73" s="104"/>
      <c r="B73" s="109"/>
      <c r="C73" s="175"/>
      <c r="D73" s="173"/>
    </row>
    <row r="74" spans="1:4" x14ac:dyDescent="0.2">
      <c r="A74" s="104"/>
      <c r="B74" s="109"/>
      <c r="C74" s="175"/>
      <c r="D74" s="173"/>
    </row>
    <row r="75" spans="1:4" x14ac:dyDescent="0.2">
      <c r="A75" s="104"/>
      <c r="B75" s="109"/>
      <c r="C75" s="175"/>
      <c r="D75" s="173"/>
    </row>
    <row r="76" spans="1:4" x14ac:dyDescent="0.2">
      <c r="A76" s="104"/>
      <c r="B76" s="109"/>
      <c r="C76" s="175"/>
      <c r="D76" s="173"/>
    </row>
    <row r="77" spans="1:4" x14ac:dyDescent="0.2">
      <c r="A77" s="104"/>
      <c r="B77" s="109"/>
      <c r="C77" s="175"/>
      <c r="D77" s="173"/>
    </row>
    <row r="78" spans="1:4" x14ac:dyDescent="0.2">
      <c r="A78" s="104"/>
      <c r="B78" s="109"/>
      <c r="C78" s="175"/>
      <c r="D78" s="173"/>
    </row>
    <row r="79" spans="1:4" x14ac:dyDescent="0.2">
      <c r="A79" s="104"/>
      <c r="B79" s="109"/>
      <c r="C79" s="175"/>
      <c r="D79" s="173"/>
    </row>
    <row r="80" spans="1:4" x14ac:dyDescent="0.2">
      <c r="A80" s="104"/>
      <c r="B80" s="109"/>
      <c r="C80" s="175"/>
      <c r="D80" s="173"/>
    </row>
    <row r="81" spans="1:4" x14ac:dyDescent="0.2">
      <c r="A81" s="104"/>
      <c r="B81" s="109"/>
      <c r="C81" s="175"/>
      <c r="D81" s="173"/>
    </row>
    <row r="82" spans="1:4" x14ac:dyDescent="0.2">
      <c r="A82" s="104"/>
      <c r="B82" s="109"/>
      <c r="C82" s="175"/>
      <c r="D82" s="173"/>
    </row>
    <row r="83" spans="1:4" x14ac:dyDescent="0.2">
      <c r="A83" s="104"/>
      <c r="B83" s="109"/>
      <c r="C83" s="175"/>
      <c r="D83" s="173"/>
    </row>
    <row r="84" spans="1:4" x14ac:dyDescent="0.2">
      <c r="A84" s="104"/>
      <c r="B84" s="109"/>
      <c r="C84" s="175"/>
      <c r="D84" s="173"/>
    </row>
    <row r="85" spans="1:4" x14ac:dyDescent="0.2">
      <c r="A85" s="104"/>
      <c r="B85" s="109"/>
      <c r="C85" s="175"/>
      <c r="D85" s="173"/>
    </row>
    <row r="86" spans="1:4" x14ac:dyDescent="0.2">
      <c r="A86" s="104"/>
      <c r="B86" s="109"/>
      <c r="C86" s="175"/>
      <c r="D86" s="173"/>
    </row>
    <row r="87" spans="1:4" x14ac:dyDescent="0.2">
      <c r="A87" s="104"/>
      <c r="B87" s="109"/>
      <c r="C87" s="175"/>
      <c r="D87" s="173"/>
    </row>
    <row r="88" spans="1:4" x14ac:dyDescent="0.2">
      <c r="A88" s="104"/>
      <c r="B88" s="109"/>
      <c r="C88" s="175"/>
      <c r="D88" s="173"/>
    </row>
    <row r="89" spans="1:4" x14ac:dyDescent="0.2">
      <c r="A89" s="104"/>
      <c r="B89" s="109"/>
      <c r="C89" s="175"/>
      <c r="D89" s="173"/>
    </row>
    <row r="90" spans="1:4" x14ac:dyDescent="0.2">
      <c r="A90" s="104"/>
      <c r="B90" s="109"/>
      <c r="C90" s="175"/>
      <c r="D90" s="173"/>
    </row>
    <row r="91" spans="1:4" x14ac:dyDescent="0.2">
      <c r="A91" s="104"/>
      <c r="B91" s="109"/>
      <c r="C91" s="175"/>
      <c r="D91" s="173"/>
    </row>
    <row r="92" spans="1:4" x14ac:dyDescent="0.2">
      <c r="A92" s="104"/>
      <c r="B92" s="109"/>
      <c r="C92" s="175"/>
      <c r="D92" s="173"/>
    </row>
    <row r="93" spans="1:4" x14ac:dyDescent="0.2">
      <c r="A93" s="104"/>
      <c r="B93" s="109"/>
      <c r="C93" s="175"/>
      <c r="D93" s="173"/>
    </row>
    <row r="94" spans="1:4" x14ac:dyDescent="0.2">
      <c r="A94" s="104"/>
      <c r="B94" s="109"/>
      <c r="C94" s="175"/>
      <c r="D94" s="173"/>
    </row>
    <row r="95" spans="1:4" x14ac:dyDescent="0.2">
      <c r="A95" s="104"/>
      <c r="B95" s="109"/>
      <c r="C95" s="175"/>
      <c r="D95" s="173"/>
    </row>
    <row r="96" spans="1:4" x14ac:dyDescent="0.2">
      <c r="A96" s="104"/>
      <c r="B96" s="109"/>
      <c r="C96" s="175"/>
      <c r="D96" s="173"/>
    </row>
    <row r="97" spans="1:4" x14ac:dyDescent="0.2">
      <c r="A97" s="104"/>
      <c r="B97" s="109"/>
      <c r="C97" s="175"/>
      <c r="D97" s="173"/>
    </row>
    <row r="98" spans="1:4" x14ac:dyDescent="0.2">
      <c r="A98" s="104"/>
      <c r="B98" s="109"/>
      <c r="C98" s="175"/>
      <c r="D98" s="173"/>
    </row>
    <row r="99" spans="1:4" x14ac:dyDescent="0.2">
      <c r="A99" s="104"/>
      <c r="B99" s="109"/>
      <c r="C99" s="175"/>
      <c r="D99" s="173"/>
    </row>
    <row r="100" spans="1:4" x14ac:dyDescent="0.2">
      <c r="A100" s="104"/>
      <c r="B100" s="109"/>
      <c r="C100" s="175"/>
      <c r="D100" s="173"/>
    </row>
    <row r="101" spans="1:4" x14ac:dyDescent="0.2">
      <c r="A101" s="104"/>
      <c r="B101" s="109"/>
      <c r="C101" s="175"/>
      <c r="D101" s="173"/>
    </row>
    <row r="102" spans="1:4" x14ac:dyDescent="0.2">
      <c r="A102" s="104"/>
      <c r="B102" s="109"/>
      <c r="C102" s="175"/>
      <c r="D102" s="173"/>
    </row>
    <row r="103" spans="1:4" x14ac:dyDescent="0.2">
      <c r="A103" s="104"/>
      <c r="B103" s="109"/>
      <c r="C103" s="175"/>
      <c r="D103" s="173"/>
    </row>
    <row r="104" spans="1:4" x14ac:dyDescent="0.2">
      <c r="A104" s="104"/>
      <c r="B104" s="109"/>
      <c r="C104" s="175"/>
      <c r="D104" s="173"/>
    </row>
    <row r="105" spans="1:4" x14ac:dyDescent="0.2">
      <c r="A105" s="104"/>
      <c r="B105" s="109"/>
      <c r="C105" s="175"/>
      <c r="D105" s="173"/>
    </row>
    <row r="106" spans="1:4" x14ac:dyDescent="0.2">
      <c r="A106" s="104"/>
      <c r="B106" s="109"/>
      <c r="C106" s="175"/>
      <c r="D106" s="173"/>
    </row>
    <row r="107" spans="1:4" x14ac:dyDescent="0.2">
      <c r="A107" s="104"/>
      <c r="B107" s="109"/>
      <c r="C107" s="175"/>
      <c r="D107" s="173"/>
    </row>
    <row r="108" spans="1:4" x14ac:dyDescent="0.2">
      <c r="A108" s="104"/>
      <c r="B108" s="109"/>
      <c r="C108" s="175"/>
      <c r="D108" s="173"/>
    </row>
    <row r="109" spans="1:4" x14ac:dyDescent="0.2">
      <c r="A109" s="104"/>
      <c r="B109" s="109"/>
      <c r="C109" s="175"/>
      <c r="D109" s="173"/>
    </row>
    <row r="110" spans="1:4" x14ac:dyDescent="0.2">
      <c r="A110" s="104"/>
      <c r="B110" s="109"/>
      <c r="C110" s="175"/>
      <c r="D110" s="173"/>
    </row>
    <row r="111" spans="1:4" x14ac:dyDescent="0.2">
      <c r="A111" s="104"/>
      <c r="B111" s="109"/>
      <c r="C111" s="175"/>
      <c r="D111" s="173"/>
    </row>
    <row r="112" spans="1:4" x14ac:dyDescent="0.2">
      <c r="A112" s="104"/>
      <c r="B112" s="109"/>
      <c r="C112" s="175"/>
      <c r="D112" s="173"/>
    </row>
    <row r="113" spans="1:4" x14ac:dyDescent="0.2">
      <c r="A113" s="104"/>
      <c r="B113" s="109"/>
      <c r="C113" s="175"/>
      <c r="D113" s="173"/>
    </row>
    <row r="114" spans="1:4" x14ac:dyDescent="0.2">
      <c r="A114" s="104"/>
      <c r="B114" s="109"/>
      <c r="C114" s="175"/>
      <c r="D114" s="173"/>
    </row>
    <row r="115" spans="1:4" x14ac:dyDescent="0.2">
      <c r="A115" s="104"/>
      <c r="B115" s="109"/>
      <c r="C115" s="175"/>
      <c r="D115" s="173"/>
    </row>
    <row r="116" spans="1:4" x14ac:dyDescent="0.2">
      <c r="A116" s="104"/>
      <c r="B116" s="109"/>
      <c r="C116" s="175"/>
      <c r="D116" s="173"/>
    </row>
    <row r="117" spans="1:4" ht="13.5" thickBot="1" x14ac:dyDescent="0.25">
      <c r="A117" s="105"/>
      <c r="B117" s="110"/>
      <c r="C117" s="176"/>
      <c r="D117" s="177"/>
    </row>
  </sheetData>
  <sheetProtection algorithmName="SHA-512" hashValue="H9xY70MoWrWQVxnY3YN9K1fy41+/pgNrOkSTra4v4D//4YXKTVQuAkcgQtcHXZ7FOjvbrKW8LEABnLERQmZRaQ==" saltValue="rEzwfKGAzgzM9P1hcXUfSQ==" spinCount="100000" sheet="1" objects="1" scenarios="1"/>
  <mergeCells count="106">
    <mergeCell ref="C116:D116"/>
    <mergeCell ref="C117:D117"/>
    <mergeCell ref="C110:D110"/>
    <mergeCell ref="C111:D111"/>
    <mergeCell ref="C112:D112"/>
    <mergeCell ref="C113:D113"/>
    <mergeCell ref="C114:D114"/>
    <mergeCell ref="C115:D115"/>
    <mergeCell ref="C104:D104"/>
    <mergeCell ref="C105:D105"/>
    <mergeCell ref="C106:D106"/>
    <mergeCell ref="C107:D107"/>
    <mergeCell ref="C108:D108"/>
    <mergeCell ref="C109:D109"/>
    <mergeCell ref="C98:D98"/>
    <mergeCell ref="C99:D99"/>
    <mergeCell ref="C100:D100"/>
    <mergeCell ref="C101:D101"/>
    <mergeCell ref="C102:D102"/>
    <mergeCell ref="C103:D103"/>
    <mergeCell ref="C92:D92"/>
    <mergeCell ref="C93:D93"/>
    <mergeCell ref="C94:D94"/>
    <mergeCell ref="C95:D95"/>
    <mergeCell ref="C96:D96"/>
    <mergeCell ref="C97:D97"/>
    <mergeCell ref="C86:D86"/>
    <mergeCell ref="C87:D87"/>
    <mergeCell ref="C88:D88"/>
    <mergeCell ref="C89:D89"/>
    <mergeCell ref="C90:D90"/>
    <mergeCell ref="C91:D91"/>
    <mergeCell ref="C80:D80"/>
    <mergeCell ref="C81:D81"/>
    <mergeCell ref="C82:D82"/>
    <mergeCell ref="C83:D83"/>
    <mergeCell ref="C84:D84"/>
    <mergeCell ref="C85:D85"/>
    <mergeCell ref="C74:D74"/>
    <mergeCell ref="C75:D75"/>
    <mergeCell ref="C76:D76"/>
    <mergeCell ref="C77:D77"/>
    <mergeCell ref="C78:D78"/>
    <mergeCell ref="C79:D79"/>
    <mergeCell ref="C68:D68"/>
    <mergeCell ref="C69:D69"/>
    <mergeCell ref="C70:D70"/>
    <mergeCell ref="C71:D71"/>
    <mergeCell ref="C72:D72"/>
    <mergeCell ref="C73:D73"/>
    <mergeCell ref="C62:D62"/>
    <mergeCell ref="C63:D63"/>
    <mergeCell ref="C64:D64"/>
    <mergeCell ref="C65:D65"/>
    <mergeCell ref="C66:D66"/>
    <mergeCell ref="C67:D67"/>
    <mergeCell ref="C56:D56"/>
    <mergeCell ref="C57:D57"/>
    <mergeCell ref="C58:D58"/>
    <mergeCell ref="C59:D59"/>
    <mergeCell ref="C60:D60"/>
    <mergeCell ref="C61:D61"/>
    <mergeCell ref="C50:D50"/>
    <mergeCell ref="C51:D51"/>
    <mergeCell ref="C52:D52"/>
    <mergeCell ref="C53:D53"/>
    <mergeCell ref="C54:D54"/>
    <mergeCell ref="C55:D55"/>
    <mergeCell ref="C44:D44"/>
    <mergeCell ref="C45:D45"/>
    <mergeCell ref="C46:D46"/>
    <mergeCell ref="C47:D47"/>
    <mergeCell ref="C48:D48"/>
    <mergeCell ref="C49:D49"/>
    <mergeCell ref="C38:D38"/>
    <mergeCell ref="C39:D39"/>
    <mergeCell ref="C40:D40"/>
    <mergeCell ref="C41:D41"/>
    <mergeCell ref="C42:D42"/>
    <mergeCell ref="C43:D43"/>
    <mergeCell ref="C32:D32"/>
    <mergeCell ref="C33:D33"/>
    <mergeCell ref="C34:D34"/>
    <mergeCell ref="C35:D35"/>
    <mergeCell ref="C36:D36"/>
    <mergeCell ref="C37:D37"/>
    <mergeCell ref="C27:D27"/>
    <mergeCell ref="C28:D28"/>
    <mergeCell ref="C29:D29"/>
    <mergeCell ref="C30:D30"/>
    <mergeCell ref="C31:D31"/>
    <mergeCell ref="C20:D20"/>
    <mergeCell ref="C21:D21"/>
    <mergeCell ref="C22:D22"/>
    <mergeCell ref="C23:D23"/>
    <mergeCell ref="C24:D24"/>
    <mergeCell ref="C25:D25"/>
    <mergeCell ref="B12:D12"/>
    <mergeCell ref="C15:D15"/>
    <mergeCell ref="C16:D16"/>
    <mergeCell ref="C17:D17"/>
    <mergeCell ref="C18:D18"/>
    <mergeCell ref="C19:D19"/>
    <mergeCell ref="B6:D6"/>
    <mergeCell ref="B8:D8"/>
    <mergeCell ref="C26:D26"/>
  </mergeCells>
  <pageMargins left="0.23622047244094491" right="0.23622047244094491" top="0.74803149606299213" bottom="0.74803149606299213" header="0.31496062992125984" footer="0.31496062992125984"/>
  <pageSetup paperSize="9" orientation="portrait" blackAndWhite="1" r:id="rId1"/>
  <headerFooter>
    <oddHeader>&amp;LQMS-52-PV103_2018-11 - Anlage 1 - LiefLag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rgb="FFFFC000"/>
  </sheetPr>
  <dimension ref="A1:AK49"/>
  <sheetViews>
    <sheetView view="pageLayout" topLeftCell="A13" zoomScale="130" zoomScaleNormal="100" zoomScalePageLayoutView="130" workbookViewId="0">
      <selection activeCell="K20" sqref="K20:N20"/>
    </sheetView>
  </sheetViews>
  <sheetFormatPr defaultColWidth="11.42578125" defaultRowHeight="12.75" x14ac:dyDescent="0.2"/>
  <cols>
    <col min="1" max="5" width="2.7109375" style="2" customWidth="1"/>
    <col min="6" max="6" width="3" style="2" customWidth="1"/>
    <col min="7" max="34" width="2.7109375" style="2" customWidth="1"/>
    <col min="35" max="35" width="4" style="2" customWidth="1"/>
    <col min="36" max="16384" width="11.42578125" style="2"/>
  </cols>
  <sheetData>
    <row r="1" spans="1:36" x14ac:dyDescent="0.2">
      <c r="A1" s="180"/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</row>
    <row r="2" spans="1:36" ht="15" x14ac:dyDescent="0.2">
      <c r="A2" s="1" t="s">
        <v>28</v>
      </c>
      <c r="D2" s="1"/>
      <c r="F2" s="1" t="s">
        <v>0</v>
      </c>
      <c r="G2" s="1"/>
      <c r="H2" s="1"/>
      <c r="K2" s="198" t="str">
        <f>IF(LiefLag!D4="","",LiefLag!D4)</f>
        <v>Thärig</v>
      </c>
      <c r="L2" s="199"/>
      <c r="M2" s="199"/>
      <c r="N2" s="199"/>
      <c r="O2" s="199"/>
      <c r="P2" s="199"/>
      <c r="Q2" s="199"/>
      <c r="R2" s="1" t="s">
        <v>1</v>
      </c>
      <c r="V2" s="198" t="str">
        <f>IF(LiefLag!B4="","",LiefLag!B4)</f>
        <v>H0030</v>
      </c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</row>
    <row r="3" spans="1:36" ht="20.25" x14ac:dyDescent="0.3">
      <c r="A3" s="208" t="s">
        <v>27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09"/>
      <c r="AH3" s="210"/>
    </row>
    <row r="4" spans="1:36" ht="13.5" thickBot="1" x14ac:dyDescent="0.25">
      <c r="A4" s="211" t="s">
        <v>78</v>
      </c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12"/>
      <c r="AF4" s="212"/>
      <c r="AG4" s="212"/>
      <c r="AH4" s="213"/>
    </row>
    <row r="5" spans="1:36" ht="20.100000000000001" customHeight="1" thickTop="1" x14ac:dyDescent="0.2">
      <c r="A5" s="13" t="s">
        <v>79</v>
      </c>
      <c r="B5" s="14"/>
      <c r="C5" s="14"/>
      <c r="D5" s="15"/>
      <c r="E5" s="201">
        <v>15808010607</v>
      </c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17" t="s">
        <v>80</v>
      </c>
      <c r="R5" s="217"/>
      <c r="S5" s="217"/>
      <c r="T5" s="217"/>
      <c r="U5" s="217"/>
      <c r="V5" s="218"/>
      <c r="W5" s="219">
        <v>142</v>
      </c>
      <c r="X5" s="219"/>
      <c r="Y5" s="219"/>
      <c r="Z5" s="83" t="str">
        <f>IF(OR(J12="",H10=""),"","HBW")</f>
        <v>HBW</v>
      </c>
      <c r="AA5" s="15"/>
      <c r="AB5" s="18" t="str">
        <f>IF(H10="","",H10&amp;" /")</f>
        <v>2,5 /</v>
      </c>
      <c r="AD5" s="214">
        <f>IF(J12="","",J12)</f>
        <v>62.5</v>
      </c>
      <c r="AE5" s="215"/>
      <c r="AF5" s="215"/>
      <c r="AH5" s="16"/>
    </row>
    <row r="6" spans="1:36" ht="20.100000000000001" customHeight="1" x14ac:dyDescent="0.2">
      <c r="A6" s="17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78" t="s">
        <v>63</v>
      </c>
      <c r="S6" s="78"/>
      <c r="T6" s="78"/>
      <c r="U6" s="15"/>
      <c r="V6" s="18"/>
      <c r="W6" s="330">
        <v>1.99</v>
      </c>
      <c r="X6" s="330"/>
      <c r="Y6" s="330"/>
      <c r="Z6" s="83" t="str">
        <f>IF(OR(J12="",H10=""),"","HBW")</f>
        <v>HBW</v>
      </c>
      <c r="AA6" s="15"/>
      <c r="AB6" s="18" t="str">
        <f>IF(H10="","",H10&amp;" /")</f>
        <v>2,5 /</v>
      </c>
      <c r="AD6" s="216">
        <f>IF(J12="","",J12)</f>
        <v>62.5</v>
      </c>
      <c r="AE6" s="216"/>
      <c r="AF6" s="216"/>
      <c r="AH6" s="19"/>
    </row>
    <row r="7" spans="1:36" ht="20.100000000000001" customHeight="1" x14ac:dyDescent="0.2">
      <c r="A7" s="20" t="s">
        <v>13</v>
      </c>
      <c r="B7" s="18"/>
      <c r="C7" s="18"/>
      <c r="D7" s="18"/>
      <c r="E7" s="18"/>
      <c r="F7" s="18"/>
      <c r="G7" s="18"/>
      <c r="H7" s="18"/>
      <c r="I7" s="203"/>
      <c r="J7" s="203"/>
      <c r="K7" s="203"/>
      <c r="L7" s="203"/>
      <c r="M7" s="204"/>
      <c r="N7" s="204"/>
      <c r="O7" s="204"/>
      <c r="P7" s="204"/>
      <c r="Q7" s="15"/>
      <c r="R7" s="15"/>
      <c r="S7" s="15"/>
      <c r="T7" s="15"/>
      <c r="U7" s="15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9"/>
    </row>
    <row r="8" spans="1:36" ht="20.100000000000001" customHeight="1" x14ac:dyDescent="0.2">
      <c r="A8" s="17" t="s">
        <v>9</v>
      </c>
      <c r="B8" s="15"/>
      <c r="C8" s="15"/>
      <c r="D8" s="15"/>
      <c r="E8" s="205">
        <f>IF(J12="","",J12*9.80665)</f>
        <v>612.91562499999998</v>
      </c>
      <c r="F8" s="205"/>
      <c r="G8" s="205"/>
      <c r="H8" s="15" t="s">
        <v>10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9"/>
    </row>
    <row r="9" spans="1:36" ht="20.100000000000001" customHeight="1" x14ac:dyDescent="0.2">
      <c r="A9" s="17"/>
      <c r="B9" s="15"/>
      <c r="C9" s="15"/>
      <c r="D9" s="15"/>
      <c r="E9" s="22"/>
      <c r="F9" s="22"/>
      <c r="G9" s="22"/>
      <c r="H9" s="22"/>
      <c r="I9" s="22"/>
      <c r="J9" s="22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9"/>
    </row>
    <row r="10" spans="1:36" ht="20.100000000000001" customHeight="1" x14ac:dyDescent="0.2">
      <c r="A10" s="17" t="s">
        <v>15</v>
      </c>
      <c r="B10" s="15"/>
      <c r="C10" s="15"/>
      <c r="D10" s="15"/>
      <c r="E10" s="22"/>
      <c r="F10" s="22"/>
      <c r="G10" s="22"/>
      <c r="H10" s="206">
        <v>2.5</v>
      </c>
      <c r="I10" s="207"/>
      <c r="J10" s="15" t="s">
        <v>16</v>
      </c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8"/>
      <c r="W10" s="18"/>
      <c r="X10" s="18"/>
      <c r="Y10" s="18"/>
      <c r="Z10" s="18"/>
      <c r="AA10" s="18"/>
      <c r="AB10" s="18"/>
      <c r="AC10" s="15"/>
      <c r="AD10" s="15"/>
      <c r="AE10" s="15"/>
      <c r="AF10" s="15"/>
      <c r="AG10" s="15"/>
      <c r="AH10" s="19"/>
    </row>
    <row r="11" spans="1:36" ht="20.100000000000001" customHeight="1" x14ac:dyDescent="0.2">
      <c r="A11" s="17"/>
      <c r="B11" s="15"/>
      <c r="C11" s="15"/>
      <c r="D11" s="15"/>
      <c r="E11" s="15"/>
      <c r="F11" s="15"/>
      <c r="G11" s="15"/>
      <c r="H11" s="23"/>
      <c r="I11" s="18"/>
      <c r="J11" s="22"/>
      <c r="K11" s="22"/>
      <c r="L11" s="22"/>
      <c r="M11" s="15"/>
      <c r="N11" s="15"/>
      <c r="O11" s="15"/>
      <c r="P11" s="15"/>
      <c r="Q11" s="15"/>
      <c r="R11" s="15"/>
      <c r="S11" s="15"/>
      <c r="T11" s="15"/>
      <c r="U11" s="15"/>
      <c r="V11" s="18"/>
      <c r="W11" s="18"/>
      <c r="X11" s="18"/>
      <c r="Y11" s="18"/>
      <c r="Z11" s="18"/>
      <c r="AA11" s="18"/>
      <c r="AB11" s="18"/>
      <c r="AC11" s="15"/>
      <c r="AD11" s="15"/>
      <c r="AE11" s="15"/>
      <c r="AF11" s="15"/>
      <c r="AG11" s="15"/>
      <c r="AH11" s="19"/>
    </row>
    <row r="12" spans="1:36" ht="20.100000000000001" customHeight="1" x14ac:dyDescent="0.2">
      <c r="A12" s="24" t="s">
        <v>11</v>
      </c>
      <c r="B12" s="25"/>
      <c r="C12" s="25"/>
      <c r="D12" s="25"/>
      <c r="E12" s="25"/>
      <c r="F12" s="25" t="s">
        <v>14</v>
      </c>
      <c r="G12" s="25"/>
      <c r="H12" s="26" t="str">
        <f>IF(H10="","",H10&amp;" /")</f>
        <v>2,5 /</v>
      </c>
      <c r="I12" s="27"/>
      <c r="J12" s="194">
        <v>62.5</v>
      </c>
      <c r="K12" s="195"/>
      <c r="L12" s="195"/>
      <c r="M12" s="28"/>
      <c r="N12" s="28"/>
      <c r="O12" s="28"/>
      <c r="P12" s="28"/>
      <c r="Q12" s="84" t="s">
        <v>91</v>
      </c>
      <c r="R12" s="28"/>
      <c r="S12" s="28"/>
      <c r="T12" s="28"/>
      <c r="U12" s="28"/>
      <c r="V12" s="21"/>
      <c r="W12" s="21"/>
      <c r="X12" s="21"/>
      <c r="Y12" s="207">
        <v>14</v>
      </c>
      <c r="Z12" s="207"/>
      <c r="AA12" s="26" t="s">
        <v>90</v>
      </c>
      <c r="AB12" s="28"/>
      <c r="AC12" s="28"/>
      <c r="AD12" s="28"/>
      <c r="AE12" s="28"/>
      <c r="AF12" s="28"/>
      <c r="AG12" s="28"/>
      <c r="AH12" s="29"/>
    </row>
    <row r="13" spans="1:36" s="8" customFormat="1" ht="12.75" customHeight="1" x14ac:dyDescent="0.2">
      <c r="A13" s="3" t="s">
        <v>22</v>
      </c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6"/>
    </row>
    <row r="14" spans="1:36" s="8" customFormat="1" ht="12.75" customHeight="1" x14ac:dyDescent="0.2">
      <c r="A14" s="3" t="s">
        <v>23</v>
      </c>
      <c r="B14" s="4"/>
      <c r="C14" s="6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6"/>
    </row>
    <row r="15" spans="1:36" s="8" customFormat="1" ht="15" customHeight="1" x14ac:dyDescent="0.2">
      <c r="A15" s="7"/>
      <c r="C15" s="182" t="s">
        <v>81</v>
      </c>
      <c r="D15" s="183"/>
      <c r="E15" s="183"/>
      <c r="F15" s="184"/>
      <c r="G15" s="185" t="s">
        <v>19</v>
      </c>
      <c r="H15" s="186"/>
      <c r="I15" s="186"/>
      <c r="J15" s="187"/>
      <c r="K15" s="188" t="s">
        <v>20</v>
      </c>
      <c r="L15" s="186"/>
      <c r="M15" s="186"/>
      <c r="N15" s="187"/>
      <c r="O15" s="189" t="s">
        <v>2</v>
      </c>
      <c r="P15" s="186"/>
      <c r="Q15" s="186"/>
      <c r="R15" s="190"/>
      <c r="S15" s="196" t="s">
        <v>14</v>
      </c>
      <c r="T15" s="190"/>
      <c r="U15" s="190"/>
      <c r="V15" s="190"/>
      <c r="W15" s="190"/>
      <c r="X15" s="190"/>
      <c r="Y15" s="190"/>
      <c r="Z15" s="190"/>
      <c r="AA15" s="197"/>
      <c r="AB15" s="191" t="s">
        <v>7</v>
      </c>
      <c r="AC15" s="192"/>
      <c r="AD15" s="192"/>
      <c r="AE15" s="192"/>
      <c r="AF15" s="192"/>
      <c r="AG15" s="192"/>
      <c r="AH15" s="193"/>
    </row>
    <row r="16" spans="1:36" s="8" customFormat="1" ht="15.75" customHeight="1" thickBot="1" x14ac:dyDescent="0.25">
      <c r="A16" s="9"/>
      <c r="B16" s="10"/>
      <c r="C16" s="220" t="s">
        <v>5</v>
      </c>
      <c r="D16" s="221"/>
      <c r="E16" s="221"/>
      <c r="F16" s="222"/>
      <c r="G16" s="223" t="s">
        <v>16</v>
      </c>
      <c r="H16" s="221"/>
      <c r="I16" s="221"/>
      <c r="J16" s="224"/>
      <c r="K16" s="225" t="s">
        <v>16</v>
      </c>
      <c r="L16" s="226"/>
      <c r="M16" s="221"/>
      <c r="N16" s="224"/>
      <c r="O16" s="225" t="s">
        <v>16</v>
      </c>
      <c r="P16" s="226"/>
      <c r="Q16" s="221"/>
      <c r="R16" s="221"/>
      <c r="S16" s="227"/>
      <c r="T16" s="226"/>
      <c r="U16" s="226"/>
      <c r="V16" s="226"/>
      <c r="W16" s="226"/>
      <c r="X16" s="226"/>
      <c r="Y16" s="226"/>
      <c r="Z16" s="226"/>
      <c r="AA16" s="228"/>
      <c r="AB16" s="227"/>
      <c r="AC16" s="229"/>
      <c r="AD16" s="229"/>
      <c r="AE16" s="229"/>
      <c r="AF16" s="229"/>
      <c r="AG16" s="229"/>
      <c r="AH16" s="230"/>
      <c r="AJ16" s="2"/>
    </row>
    <row r="17" spans="1:37" s="8" customFormat="1" ht="15" customHeight="1" x14ac:dyDescent="0.2">
      <c r="A17" s="231"/>
      <c r="B17" s="232"/>
      <c r="C17" s="233"/>
      <c r="D17" s="234"/>
      <c r="E17" s="234"/>
      <c r="F17" s="235"/>
      <c r="G17" s="236"/>
      <c r="H17" s="237"/>
      <c r="I17" s="237"/>
      <c r="J17" s="238"/>
      <c r="K17" s="239"/>
      <c r="L17" s="237"/>
      <c r="M17" s="237"/>
      <c r="N17" s="237"/>
      <c r="O17" s="239"/>
      <c r="P17" s="237"/>
      <c r="Q17" s="237"/>
      <c r="R17" s="240"/>
      <c r="S17" s="241"/>
      <c r="T17" s="242"/>
      <c r="U17" s="303"/>
      <c r="V17" s="304"/>
      <c r="W17" s="302"/>
      <c r="X17" s="297"/>
      <c r="Y17" s="296"/>
      <c r="Z17" s="297"/>
      <c r="AA17" s="298"/>
      <c r="AB17" s="299"/>
      <c r="AC17" s="300"/>
      <c r="AD17" s="300"/>
      <c r="AE17" s="300"/>
      <c r="AF17" s="300"/>
      <c r="AG17" s="300"/>
      <c r="AH17" s="301"/>
    </row>
    <row r="18" spans="1:37" s="8" customFormat="1" ht="15" customHeight="1" x14ac:dyDescent="0.2">
      <c r="A18" s="337" t="s">
        <v>82</v>
      </c>
      <c r="B18" s="311"/>
      <c r="C18" s="311"/>
      <c r="D18" s="311"/>
      <c r="E18" s="311"/>
      <c r="F18" s="311"/>
      <c r="G18" s="311"/>
      <c r="H18" s="311"/>
      <c r="I18" s="311"/>
      <c r="J18" s="311"/>
      <c r="K18" s="311"/>
      <c r="L18" s="311"/>
      <c r="M18" s="311"/>
      <c r="N18" s="311"/>
      <c r="O18" s="311"/>
      <c r="P18" s="311"/>
      <c r="Q18" s="311"/>
      <c r="R18" s="311"/>
      <c r="S18" s="311"/>
      <c r="T18" s="311"/>
      <c r="U18" s="311"/>
      <c r="V18" s="311"/>
      <c r="W18" s="311"/>
      <c r="X18" s="311"/>
      <c r="Y18" s="311"/>
      <c r="Z18" s="311"/>
      <c r="AA18" s="311"/>
      <c r="AB18" s="311"/>
      <c r="AC18" s="311"/>
      <c r="AD18" s="311"/>
      <c r="AE18" s="311"/>
      <c r="AF18" s="311"/>
      <c r="AG18" s="311"/>
      <c r="AH18" s="312"/>
    </row>
    <row r="19" spans="1:37" s="8" customFormat="1" ht="15" customHeight="1" x14ac:dyDescent="0.2">
      <c r="A19" s="243" t="str">
        <f>IF(G19="","","1")</f>
        <v>1</v>
      </c>
      <c r="B19" s="244"/>
      <c r="C19" s="245" t="str">
        <f>IF(G19="","","HVP")</f>
        <v>HVP</v>
      </c>
      <c r="D19" s="246"/>
      <c r="E19" s="246"/>
      <c r="F19" s="247"/>
      <c r="G19" s="248">
        <v>0.73919000000000001</v>
      </c>
      <c r="H19" s="249"/>
      <c r="I19" s="250"/>
      <c r="J19" s="251"/>
      <c r="K19" s="252">
        <v>0.74073999999999995</v>
      </c>
      <c r="L19" s="249"/>
      <c r="M19" s="249"/>
      <c r="N19" s="249"/>
      <c r="O19" s="253">
        <f>IF(OR(K19="",G19=""),"",(G19+K19)/2)</f>
        <v>0.73996499999999998</v>
      </c>
      <c r="P19" s="254"/>
      <c r="Q19" s="254"/>
      <c r="R19" s="255"/>
      <c r="S19" s="257">
        <f t="shared" ref="S19:S20" si="0">IF(O19="","",(0.102*2*$E$8/(PI()*$H$10^2*(1-(1-(O19^2/$H$10^2))^0.5))))</f>
        <v>142.11767841220239</v>
      </c>
      <c r="T19" s="258"/>
      <c r="U19" s="259" t="str">
        <f t="shared" ref="U19:U40" si="1">IF(S19="",IF(O19="","","HBW"),"HBW")</f>
        <v>HBW</v>
      </c>
      <c r="V19" s="259"/>
      <c r="W19" s="256" t="str">
        <f t="shared" ref="W19:W40" si="2">IF(S19="",IF(O19="","",$H$10&amp;"/"),$H$10&amp;"/")</f>
        <v>2,5/</v>
      </c>
      <c r="X19" s="256"/>
      <c r="Y19" s="242">
        <f t="shared" ref="Y19:Y40" si="3">IF(S19="",IF(O19="","",$J$12),$J$12)</f>
        <v>62.5</v>
      </c>
      <c r="Z19" s="242"/>
      <c r="AA19" s="292"/>
      <c r="AB19" s="293" t="str">
        <f>IF(O19="","",(IF(O19&lt;(0.24*HVP!$H$10),"d/D zu klein",IF(O19&lt;=(0.6*HVP!$H$10),"","d/D zu groß"))))</f>
        <v/>
      </c>
      <c r="AC19" s="294"/>
      <c r="AD19" s="294"/>
      <c r="AE19" s="294"/>
      <c r="AF19" s="294"/>
      <c r="AG19" s="294"/>
      <c r="AH19" s="295"/>
    </row>
    <row r="20" spans="1:37" s="8" customFormat="1" ht="15" customHeight="1" x14ac:dyDescent="0.2">
      <c r="A20" s="243" t="str">
        <f>IF(G20="","","2")</f>
        <v>2</v>
      </c>
      <c r="B20" s="244"/>
      <c r="C20" s="245" t="str">
        <f>IF(G20="","","HVP")</f>
        <v>HVP</v>
      </c>
      <c r="D20" s="246"/>
      <c r="E20" s="246"/>
      <c r="F20" s="247"/>
      <c r="G20" s="248">
        <v>0.74539</v>
      </c>
      <c r="H20" s="249"/>
      <c r="I20" s="250"/>
      <c r="J20" s="251"/>
      <c r="K20" s="264">
        <v>0.73763999999999996</v>
      </c>
      <c r="L20" s="249"/>
      <c r="M20" s="249"/>
      <c r="N20" s="249"/>
      <c r="O20" s="253">
        <f>IF(OR(K20="",G20=""),"",(G20+K20)/2)</f>
        <v>0.74151499999999992</v>
      </c>
      <c r="P20" s="254"/>
      <c r="Q20" s="254"/>
      <c r="R20" s="255"/>
      <c r="S20" s="257">
        <f t="shared" si="0"/>
        <v>141.51023560912625</v>
      </c>
      <c r="T20" s="258"/>
      <c r="U20" s="259" t="str">
        <f t="shared" si="1"/>
        <v>HBW</v>
      </c>
      <c r="V20" s="259"/>
      <c r="W20" s="256" t="str">
        <f t="shared" si="2"/>
        <v>2,5/</v>
      </c>
      <c r="X20" s="256"/>
      <c r="Y20" s="242">
        <f t="shared" si="3"/>
        <v>62.5</v>
      </c>
      <c r="Z20" s="242"/>
      <c r="AA20" s="292"/>
      <c r="AB20" s="293" t="str">
        <f>IF(O20="","",(IF(O20&lt;(0.24*HVP!$H$10),"d/D zu klein",IF(O20&lt;=(0.6*HVP!$H$10),"","d/D zu groß"))))</f>
        <v/>
      </c>
      <c r="AC20" s="294"/>
      <c r="AD20" s="294"/>
      <c r="AE20" s="294"/>
      <c r="AF20" s="294"/>
      <c r="AG20" s="294"/>
      <c r="AH20" s="295"/>
    </row>
    <row r="21" spans="1:37" s="8" customFormat="1" ht="15" customHeight="1" x14ac:dyDescent="0.2">
      <c r="A21" s="243" t="str">
        <f>IF(G21="","","3")</f>
        <v>3</v>
      </c>
      <c r="B21" s="244"/>
      <c r="C21" s="245" t="str">
        <f>IF(G21="","","HVP")</f>
        <v>HVP</v>
      </c>
      <c r="D21" s="246"/>
      <c r="E21" s="246"/>
      <c r="F21" s="247"/>
      <c r="G21" s="260">
        <v>0.74539</v>
      </c>
      <c r="H21" s="261"/>
      <c r="I21" s="261"/>
      <c r="J21" s="262"/>
      <c r="K21" s="263">
        <v>0.73919000000000001</v>
      </c>
      <c r="L21" s="261"/>
      <c r="M21" s="261"/>
      <c r="N21" s="262"/>
      <c r="O21" s="253">
        <f>IF(OR(K21="",G21=""),"",(G21+K21)/2)</f>
        <v>0.74229000000000001</v>
      </c>
      <c r="P21" s="254"/>
      <c r="Q21" s="254"/>
      <c r="R21" s="255"/>
      <c r="S21" s="257">
        <f>IF(O21="","",(0.102*2*$E$8/(PI()*$H$10^2*(1-(1-(O21^2/$H$10^2))^0.5))))</f>
        <v>141.20793913603023</v>
      </c>
      <c r="T21" s="258"/>
      <c r="U21" s="259" t="str">
        <f t="shared" si="1"/>
        <v>HBW</v>
      </c>
      <c r="V21" s="259"/>
      <c r="W21" s="256" t="str">
        <f t="shared" si="2"/>
        <v>2,5/</v>
      </c>
      <c r="X21" s="256"/>
      <c r="Y21" s="242">
        <f t="shared" si="3"/>
        <v>62.5</v>
      </c>
      <c r="Z21" s="242"/>
      <c r="AA21" s="292"/>
      <c r="AB21" s="293" t="str">
        <f>IF(O21="","",(IF(O21&lt;(0.24*HVP!$H$10),"d/D zu klein",IF(O21&lt;=(0.6*HVP!$H$10),"","d/D zu groß"))))</f>
        <v/>
      </c>
      <c r="AC21" s="294"/>
      <c r="AD21" s="294"/>
      <c r="AE21" s="294"/>
      <c r="AF21" s="294"/>
      <c r="AG21" s="294"/>
      <c r="AH21" s="295"/>
    </row>
    <row r="22" spans="1:37" s="8" customFormat="1" ht="15" customHeight="1" x14ac:dyDescent="0.2">
      <c r="A22" s="243" t="str">
        <f>IF(G22="","","4")</f>
        <v>4</v>
      </c>
      <c r="B22" s="244"/>
      <c r="C22" s="245" t="str">
        <f>IF(G22="","","HVP")</f>
        <v>HVP</v>
      </c>
      <c r="D22" s="246"/>
      <c r="E22" s="246"/>
      <c r="F22" s="247"/>
      <c r="G22" s="279">
        <v>0.74229000000000001</v>
      </c>
      <c r="H22" s="249"/>
      <c r="I22" s="250"/>
      <c r="J22" s="251"/>
      <c r="K22" s="264">
        <v>0.74073999999999995</v>
      </c>
      <c r="L22" s="249"/>
      <c r="M22" s="249"/>
      <c r="N22" s="249"/>
      <c r="O22" s="253">
        <f>IF(OR(K22="",G22=""),"",(G22+K22)/2)</f>
        <v>0.74151499999999992</v>
      </c>
      <c r="P22" s="254"/>
      <c r="Q22" s="254"/>
      <c r="R22" s="255"/>
      <c r="S22" s="257">
        <f t="shared" ref="S22:S23" si="4">IF(O22="","",(0.102*2*$E$8/(PI()*$H$10^2*(1-(1-(O22^2/$H$10^2))^0.5))))</f>
        <v>141.51023560912625</v>
      </c>
      <c r="T22" s="258"/>
      <c r="U22" s="259" t="str">
        <f t="shared" si="1"/>
        <v>HBW</v>
      </c>
      <c r="V22" s="259"/>
      <c r="W22" s="256" t="str">
        <f t="shared" si="2"/>
        <v>2,5/</v>
      </c>
      <c r="X22" s="256"/>
      <c r="Y22" s="242">
        <f t="shared" si="3"/>
        <v>62.5</v>
      </c>
      <c r="Z22" s="242"/>
      <c r="AA22" s="292"/>
      <c r="AB22" s="293" t="str">
        <f>IF(O22="","",(IF(O22&lt;(0.24*HVP!$H$10),"d/D zu klein",IF(O22&lt;=(0.6*HVP!$H$10),"","d/D zu groß"))))</f>
        <v/>
      </c>
      <c r="AC22" s="294"/>
      <c r="AD22" s="294"/>
      <c r="AE22" s="294"/>
      <c r="AF22" s="294"/>
      <c r="AG22" s="294"/>
      <c r="AH22" s="295"/>
      <c r="AK22" s="2"/>
    </row>
    <row r="23" spans="1:37" s="8" customFormat="1" ht="15" customHeight="1" x14ac:dyDescent="0.2">
      <c r="A23" s="243" t="str">
        <f>IF(G23="","","5")</f>
        <v>5</v>
      </c>
      <c r="B23" s="244"/>
      <c r="C23" s="245" t="str">
        <f>IF(G23="","","HVP")</f>
        <v>HVP</v>
      </c>
      <c r="D23" s="246"/>
      <c r="E23" s="246"/>
      <c r="F23" s="247"/>
      <c r="G23" s="279">
        <v>0.74383999999999995</v>
      </c>
      <c r="H23" s="249"/>
      <c r="I23" s="250"/>
      <c r="J23" s="251"/>
      <c r="K23" s="264">
        <v>0.74383999999999995</v>
      </c>
      <c r="L23" s="249"/>
      <c r="M23" s="249"/>
      <c r="N23" s="249"/>
      <c r="O23" s="253">
        <f>IF(OR(K23="",G23=""),"",(G23+K23)/2)</f>
        <v>0.74383999999999995</v>
      </c>
      <c r="P23" s="254"/>
      <c r="Q23" s="254"/>
      <c r="R23" s="255"/>
      <c r="S23" s="257">
        <f t="shared" si="4"/>
        <v>140.60617626427066</v>
      </c>
      <c r="T23" s="258"/>
      <c r="U23" s="259" t="str">
        <f t="shared" si="1"/>
        <v>HBW</v>
      </c>
      <c r="V23" s="259"/>
      <c r="W23" s="256" t="str">
        <f t="shared" si="2"/>
        <v>2,5/</v>
      </c>
      <c r="X23" s="256"/>
      <c r="Y23" s="242">
        <f t="shared" si="3"/>
        <v>62.5</v>
      </c>
      <c r="Z23" s="242"/>
      <c r="AA23" s="292"/>
      <c r="AB23" s="293" t="str">
        <f>IF(O23="","",(IF(O23&lt;(0.24*HVP!$H$10),"d/D zu klein",IF(O23&lt;=(0.6*HVP!$H$10),"","d/D zu groß"))))</f>
        <v/>
      </c>
      <c r="AC23" s="294"/>
      <c r="AD23" s="294"/>
      <c r="AE23" s="294"/>
      <c r="AF23" s="294"/>
      <c r="AG23" s="294"/>
      <c r="AH23" s="295"/>
    </row>
    <row r="24" spans="1:37" s="8" customFormat="1" ht="15" customHeight="1" x14ac:dyDescent="0.2">
      <c r="A24" s="267"/>
      <c r="B24" s="268"/>
      <c r="C24" s="282" t="s">
        <v>83</v>
      </c>
      <c r="D24" s="283"/>
      <c r="E24" s="283"/>
      <c r="F24" s="284"/>
      <c r="G24" s="272"/>
      <c r="H24" s="273"/>
      <c r="I24" s="274"/>
      <c r="J24" s="275"/>
      <c r="K24" s="276"/>
      <c r="L24" s="273"/>
      <c r="M24" s="273"/>
      <c r="N24" s="273"/>
      <c r="O24" s="253">
        <f>AVERAGE(O19:O23)</f>
        <v>0.74182499999999996</v>
      </c>
      <c r="P24" s="254"/>
      <c r="Q24" s="254"/>
      <c r="R24" s="255"/>
      <c r="S24" s="280">
        <f>IF(S19="","",AVERAGE(S19:T23))</f>
        <v>141.39045300615115</v>
      </c>
      <c r="T24" s="281"/>
      <c r="U24" s="266" t="str">
        <f>IF(S24="","","HBW")</f>
        <v>HBW</v>
      </c>
      <c r="V24" s="266"/>
      <c r="W24" s="265" t="str">
        <f t="shared" si="2"/>
        <v>2,5/</v>
      </c>
      <c r="X24" s="265"/>
      <c r="Y24" s="305">
        <f t="shared" si="3"/>
        <v>62.5</v>
      </c>
      <c r="Z24" s="305"/>
      <c r="AA24" s="306"/>
      <c r="AB24" s="293"/>
      <c r="AC24" s="294"/>
      <c r="AD24" s="294"/>
      <c r="AE24" s="294"/>
      <c r="AF24" s="294"/>
      <c r="AG24" s="294"/>
      <c r="AH24" s="295"/>
    </row>
    <row r="25" spans="1:37" s="8" customFormat="1" ht="15" customHeight="1" x14ac:dyDescent="0.2">
      <c r="A25" s="267"/>
      <c r="B25" s="268"/>
      <c r="C25" s="269"/>
      <c r="D25" s="270"/>
      <c r="E25" s="270"/>
      <c r="F25" s="271"/>
      <c r="G25" s="272"/>
      <c r="H25" s="273"/>
      <c r="I25" s="274"/>
      <c r="J25" s="275"/>
      <c r="K25" s="276"/>
      <c r="L25" s="273"/>
      <c r="M25" s="273"/>
      <c r="N25" s="273"/>
      <c r="O25" s="277"/>
      <c r="P25" s="259"/>
      <c r="Q25" s="259"/>
      <c r="R25" s="278"/>
      <c r="S25" s="241"/>
      <c r="T25" s="242"/>
      <c r="U25" s="259"/>
      <c r="V25" s="259"/>
      <c r="W25" s="256"/>
      <c r="X25" s="256"/>
      <c r="Y25" s="242"/>
      <c r="Z25" s="242"/>
      <c r="AA25" s="292"/>
      <c r="AB25" s="307"/>
      <c r="AC25" s="259"/>
      <c r="AD25" s="259"/>
      <c r="AE25" s="259"/>
      <c r="AF25" s="259"/>
      <c r="AG25" s="259"/>
      <c r="AH25" s="308"/>
    </row>
    <row r="26" spans="1:37" s="8" customFormat="1" ht="15" customHeight="1" x14ac:dyDescent="0.2">
      <c r="A26" s="267"/>
      <c r="B26" s="268"/>
      <c r="C26" s="269"/>
      <c r="D26" s="270"/>
      <c r="E26" s="270"/>
      <c r="F26" s="271"/>
      <c r="G26" s="272"/>
      <c r="H26" s="273"/>
      <c r="I26" s="274"/>
      <c r="J26" s="275"/>
      <c r="K26" s="276"/>
      <c r="L26" s="273"/>
      <c r="M26" s="273"/>
      <c r="N26" s="273"/>
      <c r="O26" s="277"/>
      <c r="P26" s="259"/>
      <c r="Q26" s="259"/>
      <c r="R26" s="278"/>
      <c r="S26" s="307"/>
      <c r="T26" s="242"/>
      <c r="U26" s="259"/>
      <c r="V26" s="259"/>
      <c r="W26" s="256"/>
      <c r="X26" s="256"/>
      <c r="Y26" s="242"/>
      <c r="Z26" s="242"/>
      <c r="AA26" s="292"/>
      <c r="AB26" s="307"/>
      <c r="AC26" s="259"/>
      <c r="AD26" s="259"/>
      <c r="AE26" s="259"/>
      <c r="AF26" s="259"/>
      <c r="AG26" s="259"/>
      <c r="AH26" s="308"/>
    </row>
    <row r="27" spans="1:37" s="8" customFormat="1" ht="15" customHeight="1" x14ac:dyDescent="0.2">
      <c r="A27" s="309" t="s">
        <v>84</v>
      </c>
      <c r="B27" s="310"/>
      <c r="C27" s="311"/>
      <c r="D27" s="311"/>
      <c r="E27" s="311"/>
      <c r="F27" s="311"/>
      <c r="G27" s="311"/>
      <c r="H27" s="311"/>
      <c r="I27" s="311"/>
      <c r="J27" s="311"/>
      <c r="K27" s="311"/>
      <c r="L27" s="311"/>
      <c r="M27" s="311"/>
      <c r="N27" s="311"/>
      <c r="O27" s="311"/>
      <c r="P27" s="311"/>
      <c r="Q27" s="311"/>
      <c r="R27" s="311"/>
      <c r="S27" s="311"/>
      <c r="T27" s="311"/>
      <c r="U27" s="311"/>
      <c r="V27" s="311"/>
      <c r="W27" s="311"/>
      <c r="X27" s="311"/>
      <c r="Y27" s="311"/>
      <c r="Z27" s="311"/>
      <c r="AA27" s="311"/>
      <c r="AB27" s="311"/>
      <c r="AC27" s="311"/>
      <c r="AD27" s="311"/>
      <c r="AE27" s="311"/>
      <c r="AF27" s="311"/>
      <c r="AG27" s="311"/>
      <c r="AH27" s="312"/>
    </row>
    <row r="28" spans="1:37" s="8" customFormat="1" ht="15" customHeight="1" x14ac:dyDescent="0.2">
      <c r="A28" s="267"/>
      <c r="B28" s="268"/>
      <c r="C28" s="269"/>
      <c r="D28" s="270"/>
      <c r="E28" s="270"/>
      <c r="F28" s="271"/>
      <c r="G28" s="285"/>
      <c r="H28" s="286"/>
      <c r="I28" s="287"/>
      <c r="J28" s="288"/>
      <c r="K28" s="289"/>
      <c r="L28" s="286"/>
      <c r="M28" s="286"/>
      <c r="N28" s="286"/>
      <c r="O28" s="277" t="str">
        <f>IF(OR(K28="",G28=""),"",(G28+K28)/2)</f>
        <v/>
      </c>
      <c r="P28" s="259"/>
      <c r="Q28" s="259"/>
      <c r="R28" s="278"/>
      <c r="S28" s="241" t="str">
        <f>IF(O28="","",(0.102*2*$E$8/(PI()*$H$10^2*(1-(1-(O28^2/$H$10^2))^0.5))))</f>
        <v/>
      </c>
      <c r="T28" s="242"/>
      <c r="U28" s="259" t="str">
        <f t="shared" si="1"/>
        <v/>
      </c>
      <c r="V28" s="259"/>
      <c r="W28" s="256" t="str">
        <f t="shared" si="2"/>
        <v/>
      </c>
      <c r="X28" s="256"/>
      <c r="Y28" s="242" t="str">
        <f t="shared" si="3"/>
        <v/>
      </c>
      <c r="Z28" s="242"/>
      <c r="AA28" s="292"/>
      <c r="AB28" s="293" t="str">
        <f>IF(O28="","",(IF(O28&lt;(0.24*HVP!$H$10),"d/D zu klein",IF(O28&lt;=(0.6*HVP!$H$10),"","d/D zu groß"))))</f>
        <v/>
      </c>
      <c r="AC28" s="294"/>
      <c r="AD28" s="294"/>
      <c r="AE28" s="294"/>
      <c r="AF28" s="294"/>
      <c r="AG28" s="294"/>
      <c r="AH28" s="295"/>
    </row>
    <row r="29" spans="1:37" s="8" customFormat="1" ht="15" customHeight="1" x14ac:dyDescent="0.2">
      <c r="A29" s="267"/>
      <c r="B29" s="268"/>
      <c r="C29" s="269"/>
      <c r="D29" s="270"/>
      <c r="E29" s="270"/>
      <c r="F29" s="271"/>
      <c r="G29" s="285"/>
      <c r="H29" s="286"/>
      <c r="I29" s="287"/>
      <c r="J29" s="288"/>
      <c r="K29" s="289"/>
      <c r="L29" s="286"/>
      <c r="M29" s="286"/>
      <c r="N29" s="286"/>
      <c r="O29" s="277" t="str">
        <f t="shared" ref="O29:O40" si="5">IF(OR(K29="",G29=""),"",(G29+K29)/2)</f>
        <v/>
      </c>
      <c r="P29" s="259"/>
      <c r="Q29" s="259"/>
      <c r="R29" s="278"/>
      <c r="S29" s="241" t="str">
        <f t="shared" ref="S29:S40" si="6">IF(O29="","",IF(0.102*2*$E$8/(PI()*$H$10^2*(1-(1-(O29^2/$H$10^2))^0.5))&gt;=100,ROUND(0.102*2*$E$8/(PI()*$H$10^2*(1-(1-(O29^2/$H$10^2))^0.5)),0),FIXED(ROUND(0.102*2*$E$8/(PI()*$H$10^2*(1-(1-(O29^2/$H$10^2))^0.5)),1),1)))</f>
        <v/>
      </c>
      <c r="T29" s="242"/>
      <c r="U29" s="259" t="str">
        <f t="shared" si="1"/>
        <v/>
      </c>
      <c r="V29" s="259"/>
      <c r="W29" s="256" t="str">
        <f t="shared" si="2"/>
        <v/>
      </c>
      <c r="X29" s="256"/>
      <c r="Y29" s="242" t="str">
        <f t="shared" si="3"/>
        <v/>
      </c>
      <c r="Z29" s="242"/>
      <c r="AA29" s="292"/>
      <c r="AB29" s="293" t="str">
        <f>IF(O29="","",(IF(O29&lt;(0.24*HVP!$H$10),"d/D zu klein",IF(O29&lt;=(0.6*HVP!$H$10),"","d/D zu groß"))))</f>
        <v/>
      </c>
      <c r="AC29" s="294"/>
      <c r="AD29" s="294"/>
      <c r="AE29" s="294"/>
      <c r="AF29" s="294"/>
      <c r="AG29" s="294"/>
      <c r="AH29" s="295"/>
    </row>
    <row r="30" spans="1:37" s="8" customFormat="1" ht="15" customHeight="1" x14ac:dyDescent="0.2">
      <c r="A30" s="267"/>
      <c r="B30" s="268"/>
      <c r="C30" s="269"/>
      <c r="D30" s="270"/>
      <c r="E30" s="270"/>
      <c r="F30" s="271"/>
      <c r="G30" s="285"/>
      <c r="H30" s="286"/>
      <c r="I30" s="287"/>
      <c r="J30" s="288"/>
      <c r="K30" s="289"/>
      <c r="L30" s="286"/>
      <c r="M30" s="286"/>
      <c r="N30" s="286"/>
      <c r="O30" s="277" t="str">
        <f t="shared" si="5"/>
        <v/>
      </c>
      <c r="P30" s="259"/>
      <c r="Q30" s="259"/>
      <c r="R30" s="278"/>
      <c r="S30" s="241" t="str">
        <f t="shared" si="6"/>
        <v/>
      </c>
      <c r="T30" s="242"/>
      <c r="U30" s="259" t="str">
        <f t="shared" si="1"/>
        <v/>
      </c>
      <c r="V30" s="259"/>
      <c r="W30" s="256" t="str">
        <f t="shared" si="2"/>
        <v/>
      </c>
      <c r="X30" s="256"/>
      <c r="Y30" s="242" t="str">
        <f t="shared" si="3"/>
        <v/>
      </c>
      <c r="Z30" s="242"/>
      <c r="AA30" s="292"/>
      <c r="AB30" s="293" t="str">
        <f>IF(O30="","",(IF(O30&lt;(0.24*HVP!$H$10),"d/D zu klein",IF(O30&lt;=(0.6*HVP!$H$10),"","d/D zu groß"))))</f>
        <v/>
      </c>
      <c r="AC30" s="294"/>
      <c r="AD30" s="294"/>
      <c r="AE30" s="294"/>
      <c r="AF30" s="294"/>
      <c r="AG30" s="294"/>
      <c r="AH30" s="295"/>
    </row>
    <row r="31" spans="1:37" s="8" customFormat="1" ht="15" customHeight="1" x14ac:dyDescent="0.2">
      <c r="A31" s="267"/>
      <c r="B31" s="268"/>
      <c r="C31" s="269"/>
      <c r="D31" s="270"/>
      <c r="E31" s="270"/>
      <c r="F31" s="271"/>
      <c r="G31" s="285"/>
      <c r="H31" s="286"/>
      <c r="I31" s="287"/>
      <c r="J31" s="288"/>
      <c r="K31" s="289"/>
      <c r="L31" s="286"/>
      <c r="M31" s="286"/>
      <c r="N31" s="286"/>
      <c r="O31" s="277" t="str">
        <f t="shared" si="5"/>
        <v/>
      </c>
      <c r="P31" s="259"/>
      <c r="Q31" s="259"/>
      <c r="R31" s="278"/>
      <c r="S31" s="241" t="str">
        <f t="shared" si="6"/>
        <v/>
      </c>
      <c r="T31" s="242"/>
      <c r="U31" s="259" t="str">
        <f t="shared" si="1"/>
        <v/>
      </c>
      <c r="V31" s="259"/>
      <c r="W31" s="256" t="str">
        <f t="shared" si="2"/>
        <v/>
      </c>
      <c r="X31" s="256"/>
      <c r="Y31" s="242" t="str">
        <f t="shared" si="3"/>
        <v/>
      </c>
      <c r="Z31" s="242"/>
      <c r="AA31" s="292"/>
      <c r="AB31" s="293" t="str">
        <f>IF(O31="","",(IF(O31&lt;(0.24*HVP!$H$10),"d/D zu klein",IF(O31&lt;=(0.6*HVP!$H$10),"","d/D zu groß"))))</f>
        <v/>
      </c>
      <c r="AC31" s="294"/>
      <c r="AD31" s="294"/>
      <c r="AE31" s="294"/>
      <c r="AF31" s="294"/>
      <c r="AG31" s="294"/>
      <c r="AH31" s="295"/>
    </row>
    <row r="32" spans="1:37" s="8" customFormat="1" ht="15" customHeight="1" x14ac:dyDescent="0.2">
      <c r="A32" s="267"/>
      <c r="B32" s="268"/>
      <c r="C32" s="269"/>
      <c r="D32" s="270"/>
      <c r="E32" s="270"/>
      <c r="F32" s="271"/>
      <c r="G32" s="285"/>
      <c r="H32" s="286"/>
      <c r="I32" s="287"/>
      <c r="J32" s="288"/>
      <c r="K32" s="289"/>
      <c r="L32" s="286"/>
      <c r="M32" s="286"/>
      <c r="N32" s="286"/>
      <c r="O32" s="277" t="str">
        <f t="shared" si="5"/>
        <v/>
      </c>
      <c r="P32" s="259"/>
      <c r="Q32" s="259"/>
      <c r="R32" s="278"/>
      <c r="S32" s="241" t="str">
        <f t="shared" si="6"/>
        <v/>
      </c>
      <c r="T32" s="242"/>
      <c r="U32" s="259" t="str">
        <f t="shared" si="1"/>
        <v/>
      </c>
      <c r="V32" s="259"/>
      <c r="W32" s="256" t="str">
        <f t="shared" si="2"/>
        <v/>
      </c>
      <c r="X32" s="256"/>
      <c r="Y32" s="242" t="str">
        <f t="shared" si="3"/>
        <v/>
      </c>
      <c r="Z32" s="242"/>
      <c r="AA32" s="292"/>
      <c r="AB32" s="293" t="str">
        <f>IF(O32="","",(IF(O32&lt;(0.24*HVP!$H$10),"d/D zu klein",IF(O32&lt;=(0.6*HVP!$H$10),"","d/D zu groß"))))</f>
        <v/>
      </c>
      <c r="AC32" s="294"/>
      <c r="AD32" s="294"/>
      <c r="AE32" s="294"/>
      <c r="AF32" s="294"/>
      <c r="AG32" s="294"/>
      <c r="AH32" s="295"/>
    </row>
    <row r="33" spans="1:34" s="8" customFormat="1" ht="15" customHeight="1" x14ac:dyDescent="0.2">
      <c r="A33" s="267"/>
      <c r="B33" s="268"/>
      <c r="C33" s="269"/>
      <c r="D33" s="270"/>
      <c r="E33" s="270"/>
      <c r="F33" s="271"/>
      <c r="G33" s="285"/>
      <c r="H33" s="286"/>
      <c r="I33" s="287"/>
      <c r="J33" s="288"/>
      <c r="K33" s="289"/>
      <c r="L33" s="286"/>
      <c r="M33" s="286"/>
      <c r="N33" s="286"/>
      <c r="O33" s="277" t="str">
        <f t="shared" si="5"/>
        <v/>
      </c>
      <c r="P33" s="259"/>
      <c r="Q33" s="259"/>
      <c r="R33" s="278"/>
      <c r="S33" s="241" t="str">
        <f t="shared" si="6"/>
        <v/>
      </c>
      <c r="T33" s="242"/>
      <c r="U33" s="259" t="str">
        <f t="shared" si="1"/>
        <v/>
      </c>
      <c r="V33" s="259"/>
      <c r="W33" s="256" t="str">
        <f t="shared" si="2"/>
        <v/>
      </c>
      <c r="X33" s="256"/>
      <c r="Y33" s="242" t="str">
        <f t="shared" si="3"/>
        <v/>
      </c>
      <c r="Z33" s="242"/>
      <c r="AA33" s="292"/>
      <c r="AB33" s="293" t="str">
        <f>IF(O33="","",(IF(O33&lt;(0.24*HVP!$H$10),"d/D zu klein",IF(O33&lt;=(0.6*HVP!$H$10),"","d/D zu groß"))))</f>
        <v/>
      </c>
      <c r="AC33" s="294"/>
      <c r="AD33" s="294"/>
      <c r="AE33" s="294"/>
      <c r="AF33" s="294"/>
      <c r="AG33" s="294"/>
      <c r="AH33" s="295"/>
    </row>
    <row r="34" spans="1:34" s="8" customFormat="1" ht="15" customHeight="1" x14ac:dyDescent="0.2">
      <c r="A34" s="267"/>
      <c r="B34" s="268"/>
      <c r="C34" s="269"/>
      <c r="D34" s="270"/>
      <c r="E34" s="270"/>
      <c r="F34" s="271"/>
      <c r="G34" s="285"/>
      <c r="H34" s="286"/>
      <c r="I34" s="287"/>
      <c r="J34" s="288"/>
      <c r="K34" s="289"/>
      <c r="L34" s="286"/>
      <c r="M34" s="286"/>
      <c r="N34" s="286"/>
      <c r="O34" s="277" t="str">
        <f t="shared" si="5"/>
        <v/>
      </c>
      <c r="P34" s="259"/>
      <c r="Q34" s="259"/>
      <c r="R34" s="278"/>
      <c r="S34" s="241" t="str">
        <f t="shared" si="6"/>
        <v/>
      </c>
      <c r="T34" s="242"/>
      <c r="U34" s="259" t="str">
        <f t="shared" si="1"/>
        <v/>
      </c>
      <c r="V34" s="259"/>
      <c r="W34" s="256" t="str">
        <f t="shared" si="2"/>
        <v/>
      </c>
      <c r="X34" s="256"/>
      <c r="Y34" s="242" t="str">
        <f t="shared" si="3"/>
        <v/>
      </c>
      <c r="Z34" s="242"/>
      <c r="AA34" s="292"/>
      <c r="AB34" s="293" t="str">
        <f>IF(O34="","",(IF(O34&lt;(0.24*HVP!$H$10),"d/D zu klein",IF(O34&lt;=(0.6*HVP!$H$10),"","d/D zu groß"))))</f>
        <v/>
      </c>
      <c r="AC34" s="294"/>
      <c r="AD34" s="294"/>
      <c r="AE34" s="294"/>
      <c r="AF34" s="294"/>
      <c r="AG34" s="294"/>
      <c r="AH34" s="295"/>
    </row>
    <row r="35" spans="1:34" s="8" customFormat="1" ht="15" customHeight="1" x14ac:dyDescent="0.2">
      <c r="A35" s="267"/>
      <c r="B35" s="268"/>
      <c r="C35" s="269"/>
      <c r="D35" s="270"/>
      <c r="E35" s="270"/>
      <c r="F35" s="271"/>
      <c r="G35" s="285"/>
      <c r="H35" s="286"/>
      <c r="I35" s="287"/>
      <c r="J35" s="288"/>
      <c r="K35" s="289"/>
      <c r="L35" s="286"/>
      <c r="M35" s="286"/>
      <c r="N35" s="286"/>
      <c r="O35" s="277" t="str">
        <f t="shared" si="5"/>
        <v/>
      </c>
      <c r="P35" s="259"/>
      <c r="Q35" s="259"/>
      <c r="R35" s="278"/>
      <c r="S35" s="241" t="str">
        <f t="shared" si="6"/>
        <v/>
      </c>
      <c r="T35" s="242"/>
      <c r="U35" s="259" t="str">
        <f t="shared" si="1"/>
        <v/>
      </c>
      <c r="V35" s="259"/>
      <c r="W35" s="256" t="str">
        <f t="shared" si="2"/>
        <v/>
      </c>
      <c r="X35" s="256"/>
      <c r="Y35" s="242" t="str">
        <f t="shared" si="3"/>
        <v/>
      </c>
      <c r="Z35" s="242"/>
      <c r="AA35" s="292"/>
      <c r="AB35" s="293" t="str">
        <f>IF(O35="","",(IF(O35&lt;(0.24*HVP!$H$10),"d/D zu klein",IF(O35&lt;=(0.6*HVP!$H$10),"","d/D zu groß"))))</f>
        <v/>
      </c>
      <c r="AC35" s="294"/>
      <c r="AD35" s="294"/>
      <c r="AE35" s="294"/>
      <c r="AF35" s="294"/>
      <c r="AG35" s="294"/>
      <c r="AH35" s="295"/>
    </row>
    <row r="36" spans="1:34" s="8" customFormat="1" ht="15" customHeight="1" x14ac:dyDescent="0.2">
      <c r="A36" s="267"/>
      <c r="B36" s="268"/>
      <c r="C36" s="269"/>
      <c r="D36" s="270"/>
      <c r="E36" s="270"/>
      <c r="F36" s="271"/>
      <c r="G36" s="285"/>
      <c r="H36" s="286"/>
      <c r="I36" s="287"/>
      <c r="J36" s="288"/>
      <c r="K36" s="289"/>
      <c r="L36" s="286"/>
      <c r="M36" s="286"/>
      <c r="N36" s="286"/>
      <c r="O36" s="277" t="str">
        <f t="shared" si="5"/>
        <v/>
      </c>
      <c r="P36" s="259"/>
      <c r="Q36" s="259"/>
      <c r="R36" s="278"/>
      <c r="S36" s="241" t="str">
        <f t="shared" si="6"/>
        <v/>
      </c>
      <c r="T36" s="242"/>
      <c r="U36" s="259" t="str">
        <f t="shared" si="1"/>
        <v/>
      </c>
      <c r="V36" s="259"/>
      <c r="W36" s="256" t="str">
        <f t="shared" si="2"/>
        <v/>
      </c>
      <c r="X36" s="256"/>
      <c r="Y36" s="242" t="str">
        <f t="shared" si="3"/>
        <v/>
      </c>
      <c r="Z36" s="242"/>
      <c r="AA36" s="292"/>
      <c r="AB36" s="293" t="str">
        <f>IF(O36="","",(IF(O36&lt;(0.24*HVP!$H$10),"d/D zu klein",IF(O36&lt;=(0.6*HVP!$H$10),"","d/D zu groß"))))</f>
        <v/>
      </c>
      <c r="AC36" s="294"/>
      <c r="AD36" s="294"/>
      <c r="AE36" s="294"/>
      <c r="AF36" s="294"/>
      <c r="AG36" s="294"/>
      <c r="AH36" s="295"/>
    </row>
    <row r="37" spans="1:34" s="8" customFormat="1" ht="15" customHeight="1" x14ac:dyDescent="0.2">
      <c r="A37" s="267"/>
      <c r="B37" s="268"/>
      <c r="C37" s="269"/>
      <c r="D37" s="270"/>
      <c r="E37" s="270"/>
      <c r="F37" s="271"/>
      <c r="G37" s="285"/>
      <c r="H37" s="286"/>
      <c r="I37" s="287"/>
      <c r="J37" s="288"/>
      <c r="K37" s="289"/>
      <c r="L37" s="286"/>
      <c r="M37" s="286"/>
      <c r="N37" s="286"/>
      <c r="O37" s="277" t="str">
        <f t="shared" si="5"/>
        <v/>
      </c>
      <c r="P37" s="259"/>
      <c r="Q37" s="259"/>
      <c r="R37" s="278"/>
      <c r="S37" s="241" t="str">
        <f t="shared" si="6"/>
        <v/>
      </c>
      <c r="T37" s="242"/>
      <c r="U37" s="259" t="str">
        <f t="shared" si="1"/>
        <v/>
      </c>
      <c r="V37" s="259"/>
      <c r="W37" s="256" t="str">
        <f t="shared" si="2"/>
        <v/>
      </c>
      <c r="X37" s="256"/>
      <c r="Y37" s="242" t="str">
        <f t="shared" si="3"/>
        <v/>
      </c>
      <c r="Z37" s="242"/>
      <c r="AA37" s="292"/>
      <c r="AB37" s="293" t="str">
        <f>IF(O37="","",(IF(O37&lt;(0.24*HVP!$H$10),"d/D zu klein",IF(O37&lt;=(0.6*HVP!$H$10),"","d/D zu groß"))))</f>
        <v/>
      </c>
      <c r="AC37" s="294"/>
      <c r="AD37" s="294"/>
      <c r="AE37" s="294"/>
      <c r="AF37" s="294"/>
      <c r="AG37" s="294"/>
      <c r="AH37" s="295"/>
    </row>
    <row r="38" spans="1:34" s="8" customFormat="1" ht="15" customHeight="1" x14ac:dyDescent="0.2">
      <c r="A38" s="267"/>
      <c r="B38" s="268"/>
      <c r="C38" s="269"/>
      <c r="D38" s="270"/>
      <c r="E38" s="270"/>
      <c r="F38" s="271"/>
      <c r="G38" s="285"/>
      <c r="H38" s="286"/>
      <c r="I38" s="287"/>
      <c r="J38" s="288"/>
      <c r="K38" s="289"/>
      <c r="L38" s="286"/>
      <c r="M38" s="286"/>
      <c r="N38" s="286"/>
      <c r="O38" s="277" t="str">
        <f t="shared" si="5"/>
        <v/>
      </c>
      <c r="P38" s="259"/>
      <c r="Q38" s="259"/>
      <c r="R38" s="278"/>
      <c r="S38" s="241" t="str">
        <f t="shared" si="6"/>
        <v/>
      </c>
      <c r="T38" s="242"/>
      <c r="U38" s="259" t="str">
        <f t="shared" si="1"/>
        <v/>
      </c>
      <c r="V38" s="259"/>
      <c r="W38" s="256" t="str">
        <f t="shared" si="2"/>
        <v/>
      </c>
      <c r="X38" s="256"/>
      <c r="Y38" s="242" t="str">
        <f t="shared" si="3"/>
        <v/>
      </c>
      <c r="Z38" s="242"/>
      <c r="AA38" s="292"/>
      <c r="AB38" s="293" t="str">
        <f>IF(O38="","",(IF(O38&lt;(0.24*HVP!$H$10),"d/D zu klein",IF(O38&lt;=(0.6*HVP!$H$10),"","d/D zu groß"))))</f>
        <v/>
      </c>
      <c r="AC38" s="294"/>
      <c r="AD38" s="294"/>
      <c r="AE38" s="294"/>
      <c r="AF38" s="294"/>
      <c r="AG38" s="294"/>
      <c r="AH38" s="295"/>
    </row>
    <row r="39" spans="1:34" s="8" customFormat="1" ht="15" customHeight="1" x14ac:dyDescent="0.2">
      <c r="A39" s="267"/>
      <c r="B39" s="268"/>
      <c r="C39" s="269"/>
      <c r="D39" s="270"/>
      <c r="E39" s="270"/>
      <c r="F39" s="271"/>
      <c r="G39" s="285"/>
      <c r="H39" s="286"/>
      <c r="I39" s="287"/>
      <c r="J39" s="288"/>
      <c r="K39" s="289"/>
      <c r="L39" s="286"/>
      <c r="M39" s="286"/>
      <c r="N39" s="286"/>
      <c r="O39" s="277" t="str">
        <f t="shared" si="5"/>
        <v/>
      </c>
      <c r="P39" s="259"/>
      <c r="Q39" s="259"/>
      <c r="R39" s="278"/>
      <c r="S39" s="241" t="str">
        <f t="shared" si="6"/>
        <v/>
      </c>
      <c r="T39" s="242"/>
      <c r="U39" s="259" t="str">
        <f t="shared" si="1"/>
        <v/>
      </c>
      <c r="V39" s="259"/>
      <c r="W39" s="256" t="str">
        <f t="shared" si="2"/>
        <v/>
      </c>
      <c r="X39" s="256"/>
      <c r="Y39" s="242" t="str">
        <f t="shared" si="3"/>
        <v/>
      </c>
      <c r="Z39" s="242"/>
      <c r="AA39" s="292"/>
      <c r="AB39" s="293" t="str">
        <f>IF(O39="","",(IF(O39&lt;(0.24*HVP!$H$10),"d/D zu klein",IF(O39&lt;=(0.6*HVP!$H$10),"","d/D zu groß"))))</f>
        <v/>
      </c>
      <c r="AC39" s="294"/>
      <c r="AD39" s="294"/>
      <c r="AE39" s="294"/>
      <c r="AF39" s="294"/>
      <c r="AG39" s="294"/>
      <c r="AH39" s="295"/>
    </row>
    <row r="40" spans="1:34" s="8" customFormat="1" ht="15" customHeight="1" thickBot="1" x14ac:dyDescent="0.25">
      <c r="A40" s="267"/>
      <c r="B40" s="268"/>
      <c r="C40" s="269"/>
      <c r="D40" s="270"/>
      <c r="E40" s="270"/>
      <c r="F40" s="271"/>
      <c r="G40" s="318"/>
      <c r="H40" s="319"/>
      <c r="I40" s="319"/>
      <c r="J40" s="320"/>
      <c r="K40" s="321"/>
      <c r="L40" s="319"/>
      <c r="M40" s="319"/>
      <c r="N40" s="320"/>
      <c r="O40" s="277" t="str">
        <f t="shared" si="5"/>
        <v/>
      </c>
      <c r="P40" s="259"/>
      <c r="Q40" s="259"/>
      <c r="R40" s="278"/>
      <c r="S40" s="338" t="str">
        <f t="shared" si="6"/>
        <v/>
      </c>
      <c r="T40" s="316"/>
      <c r="U40" s="291" t="str">
        <f t="shared" si="1"/>
        <v/>
      </c>
      <c r="V40" s="291"/>
      <c r="W40" s="290" t="str">
        <f t="shared" si="2"/>
        <v/>
      </c>
      <c r="X40" s="290"/>
      <c r="Y40" s="316" t="str">
        <f t="shared" si="3"/>
        <v/>
      </c>
      <c r="Z40" s="316"/>
      <c r="AA40" s="317"/>
      <c r="AB40" s="293" t="str">
        <f>IF(O40="","",(IF(O40&lt;(0.24*HVP!$H$10),"d/D zu klein",IF(O40&lt;=(0.6*HVP!$H$10),"","d/D zu groß"))))</f>
        <v/>
      </c>
      <c r="AC40" s="294"/>
      <c r="AD40" s="294"/>
      <c r="AE40" s="294"/>
      <c r="AF40" s="294"/>
      <c r="AG40" s="294"/>
      <c r="AH40" s="295"/>
    </row>
    <row r="41" spans="1:34" ht="15" customHeight="1" x14ac:dyDescent="0.2">
      <c r="A41" s="331"/>
      <c r="B41" s="332"/>
      <c r="C41" s="332"/>
      <c r="D41" s="332"/>
      <c r="E41" s="332"/>
      <c r="F41" s="332"/>
      <c r="G41" s="332"/>
      <c r="H41" s="332"/>
      <c r="I41" s="332"/>
      <c r="J41" s="332"/>
      <c r="K41" s="332"/>
      <c r="L41" s="332"/>
      <c r="M41" s="332"/>
      <c r="N41" s="332"/>
      <c r="O41" s="332"/>
      <c r="P41" s="332"/>
      <c r="Q41" s="332"/>
      <c r="R41" s="332"/>
      <c r="S41" s="332"/>
      <c r="T41" s="332"/>
      <c r="U41" s="332"/>
      <c r="V41" s="332"/>
      <c r="W41" s="332"/>
      <c r="X41" s="332"/>
      <c r="Y41" s="332"/>
      <c r="Z41" s="332"/>
      <c r="AA41" s="332"/>
      <c r="AB41" s="332"/>
      <c r="AC41" s="332"/>
      <c r="AD41" s="332"/>
      <c r="AE41" s="332"/>
      <c r="AF41" s="332"/>
      <c r="AG41" s="332"/>
      <c r="AH41" s="333"/>
    </row>
    <row r="42" spans="1:34" ht="15" customHeight="1" x14ac:dyDescent="0.2">
      <c r="A42" s="334"/>
      <c r="B42" s="335"/>
      <c r="C42" s="335"/>
      <c r="D42" s="335"/>
      <c r="E42" s="335"/>
      <c r="F42" s="335"/>
      <c r="G42" s="335"/>
      <c r="H42" s="335"/>
      <c r="I42" s="335"/>
      <c r="J42" s="335"/>
      <c r="K42" s="335"/>
      <c r="L42" s="335"/>
      <c r="M42" s="335"/>
      <c r="N42" s="335"/>
      <c r="O42" s="335"/>
      <c r="P42" s="335"/>
      <c r="Q42" s="335"/>
      <c r="R42" s="335"/>
      <c r="S42" s="335"/>
      <c r="T42" s="335"/>
      <c r="U42" s="335"/>
      <c r="V42" s="335"/>
      <c r="W42" s="335"/>
      <c r="X42" s="335"/>
      <c r="Y42" s="335"/>
      <c r="Z42" s="335"/>
      <c r="AA42" s="335"/>
      <c r="AB42" s="335"/>
      <c r="AC42" s="335"/>
      <c r="AD42" s="335"/>
      <c r="AE42" s="335"/>
      <c r="AF42" s="335"/>
      <c r="AG42" s="335"/>
      <c r="AH42" s="336"/>
    </row>
    <row r="43" spans="1:34" ht="15" customHeight="1" thickBot="1" x14ac:dyDescent="0.25">
      <c r="A43" s="313"/>
      <c r="B43" s="314"/>
      <c r="C43" s="314"/>
      <c r="D43" s="314"/>
      <c r="E43" s="314"/>
      <c r="F43" s="314"/>
      <c r="G43" s="314"/>
      <c r="H43" s="314"/>
      <c r="I43" s="314"/>
      <c r="J43" s="314"/>
      <c r="K43" s="314"/>
      <c r="L43" s="314"/>
      <c r="M43" s="314"/>
      <c r="N43" s="314"/>
      <c r="O43" s="314"/>
      <c r="P43" s="314"/>
      <c r="Q43" s="314"/>
      <c r="R43" s="314"/>
      <c r="S43" s="314"/>
      <c r="T43" s="314"/>
      <c r="U43" s="314"/>
      <c r="V43" s="314"/>
      <c r="W43" s="314"/>
      <c r="X43" s="314"/>
      <c r="Y43" s="314"/>
      <c r="Z43" s="314"/>
      <c r="AA43" s="314"/>
      <c r="AB43" s="314"/>
      <c r="AC43" s="314"/>
      <c r="AD43" s="314"/>
      <c r="AE43" s="314"/>
      <c r="AF43" s="314"/>
      <c r="AG43" s="314"/>
      <c r="AH43" s="315"/>
    </row>
    <row r="44" spans="1:34" s="8" customFormat="1" ht="19.5" customHeight="1" x14ac:dyDescent="0.2">
      <c r="A44" s="114" t="s">
        <v>12</v>
      </c>
      <c r="B44" s="117"/>
      <c r="C44" s="117"/>
      <c r="D44" s="117"/>
      <c r="E44" s="117"/>
      <c r="F44" s="117"/>
      <c r="G44" s="113"/>
      <c r="H44" s="178" t="s">
        <v>111</v>
      </c>
      <c r="I44" s="179"/>
      <c r="J44" s="179"/>
      <c r="K44" s="179"/>
      <c r="L44" s="179"/>
      <c r="M44" s="179"/>
      <c r="N44" s="179"/>
      <c r="O44" s="179"/>
      <c r="P44" s="113" t="s">
        <v>17</v>
      </c>
      <c r="Q44" s="113"/>
      <c r="R44" s="113"/>
      <c r="S44" s="113"/>
      <c r="T44" s="113"/>
      <c r="U44" s="328" t="s">
        <v>112</v>
      </c>
      <c r="V44" s="328"/>
      <c r="W44" s="328"/>
      <c r="X44" s="329"/>
      <c r="Y44" s="121" t="s">
        <v>21</v>
      </c>
      <c r="Z44" s="122"/>
      <c r="AA44" s="122"/>
      <c r="AB44" s="339">
        <v>44672</v>
      </c>
      <c r="AC44" s="339"/>
      <c r="AD44" s="339"/>
      <c r="AE44" s="339"/>
      <c r="AF44" s="339"/>
      <c r="AG44" s="339"/>
      <c r="AH44" s="340"/>
    </row>
    <row r="45" spans="1:34" s="8" customFormat="1" ht="19.5" customHeight="1" x14ac:dyDescent="0.2">
      <c r="A45" s="126" t="s">
        <v>3</v>
      </c>
      <c r="B45" s="118"/>
      <c r="C45" s="118"/>
      <c r="D45" s="118"/>
      <c r="E45" s="118"/>
      <c r="F45" s="118"/>
      <c r="G45" s="118"/>
      <c r="H45" s="341">
        <v>44634</v>
      </c>
      <c r="I45" s="341"/>
      <c r="J45" s="341"/>
      <c r="K45" s="341"/>
      <c r="L45" s="341"/>
      <c r="M45" s="341"/>
      <c r="N45" s="341"/>
      <c r="O45" s="341"/>
      <c r="P45" s="119" t="s">
        <v>24</v>
      </c>
      <c r="Q45" s="120"/>
      <c r="R45" s="119"/>
      <c r="S45" s="119"/>
      <c r="T45" s="342" t="s">
        <v>113</v>
      </c>
      <c r="U45" s="342"/>
      <c r="V45" s="342"/>
      <c r="W45" s="342"/>
      <c r="X45" s="343"/>
      <c r="Y45" s="123"/>
      <c r="Z45" s="124"/>
      <c r="AA45" s="124"/>
      <c r="AB45" s="124"/>
      <c r="AC45" s="124"/>
      <c r="AD45" s="124"/>
      <c r="AE45" s="124"/>
      <c r="AF45" s="124"/>
      <c r="AG45" s="124"/>
      <c r="AH45" s="125"/>
    </row>
    <row r="46" spans="1:34" s="8" customFormat="1" ht="19.5" customHeight="1" x14ac:dyDescent="0.2">
      <c r="A46" s="116" t="s">
        <v>18</v>
      </c>
      <c r="B46" s="118"/>
      <c r="C46" s="118"/>
      <c r="D46" s="118"/>
      <c r="E46" s="118"/>
      <c r="F46" s="322" t="s">
        <v>105</v>
      </c>
      <c r="G46" s="322"/>
      <c r="H46" s="322"/>
      <c r="I46" s="322"/>
      <c r="J46" s="322"/>
      <c r="K46" s="322"/>
      <c r="L46" s="322"/>
      <c r="M46" s="322"/>
      <c r="N46" s="322"/>
      <c r="O46" s="322"/>
      <c r="P46" s="322"/>
      <c r="Q46" s="322"/>
      <c r="R46" s="119" t="s">
        <v>25</v>
      </c>
      <c r="S46" s="119"/>
      <c r="T46" s="323">
        <v>22.7</v>
      </c>
      <c r="U46" s="323"/>
      <c r="V46" s="323"/>
      <c r="W46" s="323"/>
      <c r="X46" s="324"/>
      <c r="Y46" s="123"/>
      <c r="Z46" s="124"/>
      <c r="AA46" s="124"/>
      <c r="AB46" s="124"/>
      <c r="AC46" s="124"/>
      <c r="AD46" s="124"/>
      <c r="AE46" s="124"/>
      <c r="AF46" s="124"/>
      <c r="AG46" s="124"/>
      <c r="AH46" s="125"/>
    </row>
    <row r="47" spans="1:34" s="8" customFormat="1" ht="19.5" customHeight="1" x14ac:dyDescent="0.2">
      <c r="A47" s="116" t="s">
        <v>8</v>
      </c>
      <c r="B47" s="118"/>
      <c r="C47" s="118"/>
      <c r="D47" s="118"/>
      <c r="E47" s="118"/>
      <c r="F47" s="118"/>
      <c r="G47" s="118"/>
      <c r="H47" s="325" t="str">
        <f>IF(H10="","","Formel-berechnet mit Excel")</f>
        <v>Formel-berechnet mit Excel</v>
      </c>
      <c r="I47" s="325"/>
      <c r="J47" s="325"/>
      <c r="K47" s="325"/>
      <c r="L47" s="325"/>
      <c r="M47" s="325"/>
      <c r="N47" s="325"/>
      <c r="O47" s="325"/>
      <c r="P47" s="325"/>
      <c r="Q47" s="325"/>
      <c r="R47" s="119" t="s">
        <v>26</v>
      </c>
      <c r="S47" s="119"/>
      <c r="T47" s="326">
        <v>0.33700000000000002</v>
      </c>
      <c r="U47" s="326"/>
      <c r="V47" s="326"/>
      <c r="W47" s="326"/>
      <c r="X47" s="327"/>
      <c r="Y47" s="123"/>
      <c r="Z47" s="124"/>
      <c r="AA47" s="124"/>
      <c r="AB47" s="124"/>
      <c r="AC47" s="124"/>
      <c r="AD47" s="124"/>
      <c r="AE47" s="124"/>
      <c r="AF47" s="124"/>
      <c r="AG47" s="124"/>
      <c r="AH47" s="125"/>
    </row>
    <row r="48" spans="1:34" s="8" customFormat="1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 s="8" customFormat="1" ht="1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</sheetData>
  <sheetProtection algorithmName="SHA-512" hashValue="HrIZ64nb8z8kIQs0QM8Lb/SyMdZoiHHvpgtliAHsylL5IAMyVEH1lDo3CMhzAVYd0HsQXg3igNwXCIDIiqzfXw==" saltValue="4+wMMmFD0BtQ86wcaMh/NQ==" spinCount="100000" sheet="1" objects="1" scenarios="1"/>
  <mergeCells count="262">
    <mergeCell ref="F46:Q46"/>
    <mergeCell ref="T46:X46"/>
    <mergeCell ref="H47:Q47"/>
    <mergeCell ref="T47:X47"/>
    <mergeCell ref="U44:X44"/>
    <mergeCell ref="W6:Y6"/>
    <mergeCell ref="A41:AH41"/>
    <mergeCell ref="A42:AH42"/>
    <mergeCell ref="A18:AH18"/>
    <mergeCell ref="Y12:Z12"/>
    <mergeCell ref="Y39:AA39"/>
    <mergeCell ref="AB39:AH39"/>
    <mergeCell ref="S40:T40"/>
    <mergeCell ref="AB37:AH37"/>
    <mergeCell ref="S38:T38"/>
    <mergeCell ref="Y38:AA38"/>
    <mergeCell ref="AB38:AH38"/>
    <mergeCell ref="W37:X37"/>
    <mergeCell ref="U37:V37"/>
    <mergeCell ref="Y37:AA37"/>
    <mergeCell ref="W38:X38"/>
    <mergeCell ref="AB44:AH44"/>
    <mergeCell ref="H45:O45"/>
    <mergeCell ref="T45:X45"/>
    <mergeCell ref="A43:AH43"/>
    <mergeCell ref="Y40:AA40"/>
    <mergeCell ref="AB40:AH40"/>
    <mergeCell ref="Y35:AA35"/>
    <mergeCell ref="AB35:AH35"/>
    <mergeCell ref="S36:T36"/>
    <mergeCell ref="U36:V36"/>
    <mergeCell ref="Y36:AA36"/>
    <mergeCell ref="AB36:AH36"/>
    <mergeCell ref="W36:X36"/>
    <mergeCell ref="U35:V35"/>
    <mergeCell ref="W35:X35"/>
    <mergeCell ref="S35:T35"/>
    <mergeCell ref="U39:V39"/>
    <mergeCell ref="A38:B38"/>
    <mergeCell ref="C38:F38"/>
    <mergeCell ref="G38:J38"/>
    <mergeCell ref="K38:N38"/>
    <mergeCell ref="O38:R38"/>
    <mergeCell ref="W39:X39"/>
    <mergeCell ref="A40:B40"/>
    <mergeCell ref="C40:F40"/>
    <mergeCell ref="G40:J40"/>
    <mergeCell ref="K40:N40"/>
    <mergeCell ref="Y32:AA32"/>
    <mergeCell ref="AB32:AH32"/>
    <mergeCell ref="W31:X31"/>
    <mergeCell ref="U31:V31"/>
    <mergeCell ref="Y33:AA33"/>
    <mergeCell ref="AB33:AH33"/>
    <mergeCell ref="S34:T34"/>
    <mergeCell ref="U34:V34"/>
    <mergeCell ref="Y34:AA34"/>
    <mergeCell ref="AB34:AH34"/>
    <mergeCell ref="W33:X33"/>
    <mergeCell ref="U33:V33"/>
    <mergeCell ref="W34:X34"/>
    <mergeCell ref="W32:X32"/>
    <mergeCell ref="U32:V32"/>
    <mergeCell ref="Y29:AA29"/>
    <mergeCell ref="AB29:AH29"/>
    <mergeCell ref="S30:T30"/>
    <mergeCell ref="U30:V30"/>
    <mergeCell ref="Y30:AA30"/>
    <mergeCell ref="AB30:AH30"/>
    <mergeCell ref="W29:X29"/>
    <mergeCell ref="U29:V29"/>
    <mergeCell ref="Y31:AA31"/>
    <mergeCell ref="AB31:AH31"/>
    <mergeCell ref="W30:X30"/>
    <mergeCell ref="S31:T31"/>
    <mergeCell ref="Y24:AA24"/>
    <mergeCell ref="AB24:AH24"/>
    <mergeCell ref="S25:T25"/>
    <mergeCell ref="U25:V25"/>
    <mergeCell ref="Y25:AA25"/>
    <mergeCell ref="AB25:AH25"/>
    <mergeCell ref="W25:X25"/>
    <mergeCell ref="Y28:AA28"/>
    <mergeCell ref="AB28:AH28"/>
    <mergeCell ref="S26:T26"/>
    <mergeCell ref="U26:V26"/>
    <mergeCell ref="Y26:AA26"/>
    <mergeCell ref="AB26:AH26"/>
    <mergeCell ref="A27:AH27"/>
    <mergeCell ref="A28:B28"/>
    <mergeCell ref="C28:F28"/>
    <mergeCell ref="G28:J28"/>
    <mergeCell ref="K28:N28"/>
    <mergeCell ref="O28:R28"/>
    <mergeCell ref="W28:X28"/>
    <mergeCell ref="S28:T28"/>
    <mergeCell ref="U28:V28"/>
    <mergeCell ref="A26:B26"/>
    <mergeCell ref="C26:F26"/>
    <mergeCell ref="Y21:AA21"/>
    <mergeCell ref="AB21:AH21"/>
    <mergeCell ref="W21:X21"/>
    <mergeCell ref="W20:X20"/>
    <mergeCell ref="S20:T20"/>
    <mergeCell ref="Y22:AA22"/>
    <mergeCell ref="AB22:AH22"/>
    <mergeCell ref="S23:T23"/>
    <mergeCell ref="U23:V23"/>
    <mergeCell ref="Y23:AA23"/>
    <mergeCell ref="AB23:AH23"/>
    <mergeCell ref="W23:X23"/>
    <mergeCell ref="Y19:AA19"/>
    <mergeCell ref="AB19:AH19"/>
    <mergeCell ref="Y17:AA17"/>
    <mergeCell ref="AB17:AH17"/>
    <mergeCell ref="W17:X17"/>
    <mergeCell ref="U17:V17"/>
    <mergeCell ref="U20:V20"/>
    <mergeCell ref="Y20:AA20"/>
    <mergeCell ref="AB20:AH20"/>
    <mergeCell ref="O40:R40"/>
    <mergeCell ref="W40:X40"/>
    <mergeCell ref="A39:B39"/>
    <mergeCell ref="U40:V40"/>
    <mergeCell ref="C39:F39"/>
    <mergeCell ref="U38:V38"/>
    <mergeCell ref="A37:B37"/>
    <mergeCell ref="C37:F37"/>
    <mergeCell ref="G37:J37"/>
    <mergeCell ref="K37:N37"/>
    <mergeCell ref="O37:R37"/>
    <mergeCell ref="S37:T37"/>
    <mergeCell ref="G39:J39"/>
    <mergeCell ref="K39:N39"/>
    <mergeCell ref="O39:R39"/>
    <mergeCell ref="S39:T39"/>
    <mergeCell ref="A34:B34"/>
    <mergeCell ref="C34:F34"/>
    <mergeCell ref="G34:J34"/>
    <mergeCell ref="K34:N34"/>
    <mergeCell ref="O34:R34"/>
    <mergeCell ref="A36:B36"/>
    <mergeCell ref="C36:F36"/>
    <mergeCell ref="G36:J36"/>
    <mergeCell ref="K36:N36"/>
    <mergeCell ref="O36:R36"/>
    <mergeCell ref="A35:B35"/>
    <mergeCell ref="C35:F35"/>
    <mergeCell ref="G35:J35"/>
    <mergeCell ref="K35:N35"/>
    <mergeCell ref="O35:R35"/>
    <mergeCell ref="A32:B32"/>
    <mergeCell ref="C32:F32"/>
    <mergeCell ref="G32:J32"/>
    <mergeCell ref="K32:N32"/>
    <mergeCell ref="O32:R32"/>
    <mergeCell ref="S32:T32"/>
    <mergeCell ref="A33:B33"/>
    <mergeCell ref="C33:F33"/>
    <mergeCell ref="G33:J33"/>
    <mergeCell ref="K33:N33"/>
    <mergeCell ref="O33:R33"/>
    <mergeCell ref="S33:T33"/>
    <mergeCell ref="A30:B30"/>
    <mergeCell ref="C30:F30"/>
    <mergeCell ref="G30:J30"/>
    <mergeCell ref="K30:N30"/>
    <mergeCell ref="O30:R30"/>
    <mergeCell ref="A31:B31"/>
    <mergeCell ref="C31:F31"/>
    <mergeCell ref="G31:J31"/>
    <mergeCell ref="K31:N31"/>
    <mergeCell ref="O31:R31"/>
    <mergeCell ref="S24:T24"/>
    <mergeCell ref="A24:B24"/>
    <mergeCell ref="C24:F24"/>
    <mergeCell ref="G24:J24"/>
    <mergeCell ref="K24:N24"/>
    <mergeCell ref="O24:R24"/>
    <mergeCell ref="A29:B29"/>
    <mergeCell ref="C29:F29"/>
    <mergeCell ref="G29:J29"/>
    <mergeCell ref="K29:N29"/>
    <mergeCell ref="O29:R29"/>
    <mergeCell ref="S29:T29"/>
    <mergeCell ref="W24:X24"/>
    <mergeCell ref="U24:V24"/>
    <mergeCell ref="W26:X26"/>
    <mergeCell ref="A25:B25"/>
    <mergeCell ref="C25:F25"/>
    <mergeCell ref="G25:J25"/>
    <mergeCell ref="K25:N25"/>
    <mergeCell ref="O25:R25"/>
    <mergeCell ref="A22:B22"/>
    <mergeCell ref="C22:F22"/>
    <mergeCell ref="G22:J22"/>
    <mergeCell ref="K22:N22"/>
    <mergeCell ref="O22:R22"/>
    <mergeCell ref="W22:X22"/>
    <mergeCell ref="S22:T22"/>
    <mergeCell ref="U22:V22"/>
    <mergeCell ref="A23:B23"/>
    <mergeCell ref="C23:F23"/>
    <mergeCell ref="G23:J23"/>
    <mergeCell ref="K23:N23"/>
    <mergeCell ref="O23:R23"/>
    <mergeCell ref="G26:J26"/>
    <mergeCell ref="K26:N26"/>
    <mergeCell ref="O26:R26"/>
    <mergeCell ref="A19:B19"/>
    <mergeCell ref="C19:F19"/>
    <mergeCell ref="G19:J19"/>
    <mergeCell ref="K19:N19"/>
    <mergeCell ref="O19:R19"/>
    <mergeCell ref="W19:X19"/>
    <mergeCell ref="S19:T19"/>
    <mergeCell ref="U19:V19"/>
    <mergeCell ref="A21:B21"/>
    <mergeCell ref="C21:F21"/>
    <mergeCell ref="G21:J21"/>
    <mergeCell ref="K21:N21"/>
    <mergeCell ref="O21:R21"/>
    <mergeCell ref="A20:B20"/>
    <mergeCell ref="C20:F20"/>
    <mergeCell ref="G20:J20"/>
    <mergeCell ref="K20:N20"/>
    <mergeCell ref="O20:R20"/>
    <mergeCell ref="S21:T21"/>
    <mergeCell ref="U21:V21"/>
    <mergeCell ref="O16:R16"/>
    <mergeCell ref="S16:AA16"/>
    <mergeCell ref="AB16:AH16"/>
    <mergeCell ref="A17:B17"/>
    <mergeCell ref="C17:F17"/>
    <mergeCell ref="G17:J17"/>
    <mergeCell ref="K17:N17"/>
    <mergeCell ref="O17:R17"/>
    <mergeCell ref="S17:T17"/>
    <mergeCell ref="H44:O44"/>
    <mergeCell ref="A1:AB1"/>
    <mergeCell ref="C15:F15"/>
    <mergeCell ref="G15:J15"/>
    <mergeCell ref="K15:N15"/>
    <mergeCell ref="O15:R15"/>
    <mergeCell ref="AB15:AH15"/>
    <mergeCell ref="J12:L12"/>
    <mergeCell ref="S15:AA15"/>
    <mergeCell ref="K2:Q2"/>
    <mergeCell ref="V2:AH2"/>
    <mergeCell ref="E5:P5"/>
    <mergeCell ref="I7:P7"/>
    <mergeCell ref="E8:G8"/>
    <mergeCell ref="H10:I10"/>
    <mergeCell ref="A3:AH3"/>
    <mergeCell ref="A4:AH4"/>
    <mergeCell ref="AD5:AF5"/>
    <mergeCell ref="AD6:AF6"/>
    <mergeCell ref="Q5:V5"/>
    <mergeCell ref="W5:Y5"/>
    <mergeCell ref="C16:F16"/>
    <mergeCell ref="G16:J16"/>
    <mergeCell ref="K16:N16"/>
  </mergeCells>
  <pageMargins left="0.78740157480314965" right="0.19685039370078741" top="0.43307086614173229" bottom="0.6692913385826772" header="0.35433070866141736" footer="0.31496062992125984"/>
  <pageSetup paperSize="9" orientation="portrait" blackAndWhite="1" r:id="rId1"/>
  <headerFooter>
    <oddHeader>&amp;LQMS-52-PV103_2018-11 - Anlage 1 - HVP</oddHeader>
  </headerFooter>
  <drawing r:id="rId2"/>
  <legacyDrawing r:id="rId3"/>
  <oleObjects>
    <mc:AlternateContent xmlns:mc="http://schemas.openxmlformats.org/markup-compatibility/2006">
      <mc:Choice Requires="x14">
        <oleObject progId="Equation.3" shapeId="7170" r:id="rId4">
          <objectPr defaultSize="0" autoPict="0" r:id="rId5">
            <anchor moveWithCells="1" sizeWithCells="1">
              <from>
                <xdr:col>20</xdr:col>
                <xdr:colOff>161925</xdr:colOff>
                <xdr:row>0</xdr:row>
                <xdr:rowOff>0</xdr:rowOff>
              </from>
              <to>
                <xdr:col>32</xdr:col>
                <xdr:colOff>28575</xdr:colOff>
                <xdr:row>0</xdr:row>
                <xdr:rowOff>0</xdr:rowOff>
              </to>
            </anchor>
          </objectPr>
        </oleObject>
      </mc:Choice>
      <mc:Fallback>
        <oleObject progId="Equation.3" shapeId="717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>
    <tabColor rgb="FFFFFF00"/>
  </sheetPr>
  <dimension ref="A1:AK54"/>
  <sheetViews>
    <sheetView tabSelected="1" view="pageLayout" zoomScale="130" zoomScaleNormal="100" zoomScalePageLayoutView="130" workbookViewId="0">
      <selection activeCell="G22" sqref="G22:J22"/>
    </sheetView>
  </sheetViews>
  <sheetFormatPr defaultColWidth="11.42578125" defaultRowHeight="12.75" x14ac:dyDescent="0.2"/>
  <cols>
    <col min="1" max="5" width="2.7109375" style="2" customWidth="1"/>
    <col min="6" max="6" width="3" style="2" customWidth="1"/>
    <col min="7" max="34" width="2.7109375" style="2" customWidth="1"/>
    <col min="35" max="35" width="4" style="2" customWidth="1"/>
    <col min="36" max="16384" width="11.42578125" style="2"/>
  </cols>
  <sheetData>
    <row r="1" spans="1:36" x14ac:dyDescent="0.2">
      <c r="A1" s="180"/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</row>
    <row r="2" spans="1:36" ht="15" x14ac:dyDescent="0.2">
      <c r="A2" s="1" t="s">
        <v>28</v>
      </c>
      <c r="D2" s="1"/>
      <c r="F2" s="1" t="s">
        <v>0</v>
      </c>
      <c r="G2" s="1"/>
      <c r="H2" s="1"/>
      <c r="K2" s="435" t="str">
        <f>IF(HVP!K2="","",HVP!K2)</f>
        <v>Thärig</v>
      </c>
      <c r="L2" s="435"/>
      <c r="M2" s="435"/>
      <c r="N2" s="435"/>
      <c r="O2" s="435"/>
      <c r="P2" s="435"/>
      <c r="Q2" s="435"/>
      <c r="R2" s="1" t="s">
        <v>1</v>
      </c>
      <c r="U2" s="432" t="str">
        <f>IF(HVP!V2="","",HVP!V2)</f>
        <v>H0030</v>
      </c>
      <c r="V2" s="432"/>
      <c r="W2" s="432"/>
      <c r="X2" s="432"/>
      <c r="Y2" s="432"/>
      <c r="Z2" s="432"/>
      <c r="AA2" s="432"/>
      <c r="AB2" s="432"/>
      <c r="AC2" s="432"/>
      <c r="AD2" s="432"/>
      <c r="AE2" s="432"/>
      <c r="AF2" s="432"/>
      <c r="AG2" s="432"/>
      <c r="AH2" s="432"/>
    </row>
    <row r="3" spans="1:36" ht="20.25" x14ac:dyDescent="0.3">
      <c r="A3" s="208" t="s">
        <v>27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09"/>
      <c r="AH3" s="210"/>
    </row>
    <row r="4" spans="1:36" ht="13.5" thickBot="1" x14ac:dyDescent="0.25">
      <c r="A4" s="436" t="s">
        <v>115</v>
      </c>
      <c r="B4" s="437"/>
      <c r="C4" s="437"/>
      <c r="D4" s="437"/>
      <c r="E4" s="437"/>
      <c r="F4" s="437"/>
      <c r="G4" s="437"/>
      <c r="H4" s="437"/>
      <c r="I4" s="437"/>
      <c r="J4" s="437"/>
      <c r="K4" s="437"/>
      <c r="L4" s="437"/>
      <c r="M4" s="437"/>
      <c r="N4" s="437"/>
      <c r="O4" s="437"/>
      <c r="P4" s="437"/>
      <c r="Q4" s="437"/>
      <c r="R4" s="437"/>
      <c r="S4" s="437"/>
      <c r="T4" s="437"/>
      <c r="U4" s="437"/>
      <c r="V4" s="437"/>
      <c r="W4" s="437"/>
      <c r="X4" s="437"/>
      <c r="Y4" s="437"/>
      <c r="Z4" s="437"/>
      <c r="AA4" s="437"/>
      <c r="AB4" s="437"/>
      <c r="AC4" s="437"/>
      <c r="AD4" s="437"/>
      <c r="AE4" s="437"/>
      <c r="AF4" s="437"/>
      <c r="AG4" s="437"/>
      <c r="AH4" s="438"/>
    </row>
    <row r="5" spans="1:36" ht="13.5" thickTop="1" x14ac:dyDescent="0.2">
      <c r="A5" s="13" t="s">
        <v>4</v>
      </c>
      <c r="B5" s="14"/>
      <c r="C5" s="14"/>
      <c r="D5" s="15"/>
      <c r="E5" s="439" t="s">
        <v>118</v>
      </c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6"/>
    </row>
    <row r="6" spans="1:36" x14ac:dyDescent="0.2">
      <c r="A6" s="17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9"/>
    </row>
    <row r="7" spans="1:36" x14ac:dyDescent="0.2">
      <c r="A7" s="20" t="s">
        <v>13</v>
      </c>
      <c r="B7" s="18"/>
      <c r="C7" s="18"/>
      <c r="D7" s="18"/>
      <c r="E7" s="18"/>
      <c r="F7" s="18"/>
      <c r="G7" s="18"/>
      <c r="H7" s="18"/>
      <c r="I7" s="440" t="str">
        <f>IF(HVP!I7="","",HVP!I7)</f>
        <v/>
      </c>
      <c r="J7" s="440"/>
      <c r="K7" s="440"/>
      <c r="L7" s="440"/>
      <c r="M7" s="441"/>
      <c r="N7" s="441"/>
      <c r="O7" s="441"/>
      <c r="P7" s="441"/>
      <c r="Q7" s="15"/>
      <c r="R7" s="15"/>
      <c r="S7" s="15"/>
      <c r="T7" s="15"/>
      <c r="U7" s="15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9"/>
    </row>
    <row r="8" spans="1:36" x14ac:dyDescent="0.2">
      <c r="A8" s="17" t="s">
        <v>9</v>
      </c>
      <c r="B8" s="15"/>
      <c r="C8" s="15"/>
      <c r="D8" s="15"/>
      <c r="E8" s="205">
        <f>IF(J12="","",J12*9.80665)</f>
        <v>612.91562499999998</v>
      </c>
      <c r="F8" s="205"/>
      <c r="G8" s="205"/>
      <c r="H8" s="15" t="s">
        <v>10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9"/>
    </row>
    <row r="9" spans="1:36" x14ac:dyDescent="0.2">
      <c r="A9" s="17"/>
      <c r="B9" s="15"/>
      <c r="C9" s="15"/>
      <c r="D9" s="15"/>
      <c r="E9" s="22"/>
      <c r="F9" s="22"/>
      <c r="G9" s="22"/>
      <c r="H9" s="22"/>
      <c r="I9" s="22"/>
      <c r="J9" s="22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9"/>
    </row>
    <row r="10" spans="1:36" x14ac:dyDescent="0.2">
      <c r="A10" s="17" t="s">
        <v>15</v>
      </c>
      <c r="B10" s="15"/>
      <c r="C10" s="15"/>
      <c r="D10" s="15"/>
      <c r="E10" s="22"/>
      <c r="F10" s="22"/>
      <c r="G10" s="22"/>
      <c r="H10" s="205">
        <f>IF(HVP!H10="","",HVP!H10)</f>
        <v>2.5</v>
      </c>
      <c r="I10" s="205"/>
      <c r="J10" s="15" t="s">
        <v>16</v>
      </c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8"/>
      <c r="W10" s="18"/>
      <c r="X10" s="18"/>
      <c r="Y10" s="18"/>
      <c r="Z10" s="18"/>
      <c r="AA10" s="18"/>
      <c r="AB10" s="18"/>
      <c r="AC10" s="15"/>
      <c r="AD10" s="15"/>
      <c r="AE10" s="15"/>
      <c r="AF10" s="15"/>
      <c r="AG10" s="15"/>
      <c r="AH10" s="19"/>
    </row>
    <row r="11" spans="1:36" x14ac:dyDescent="0.2">
      <c r="A11" s="17"/>
      <c r="B11" s="15"/>
      <c r="C11" s="15"/>
      <c r="D11" s="15"/>
      <c r="E11" s="15"/>
      <c r="F11" s="15"/>
      <c r="G11" s="15"/>
      <c r="H11" s="23"/>
      <c r="I11" s="18"/>
      <c r="J11" s="22"/>
      <c r="K11" s="22"/>
      <c r="L11" s="22"/>
      <c r="M11" s="15"/>
      <c r="N11" s="15"/>
      <c r="O11" s="15"/>
      <c r="P11" s="15"/>
      <c r="Q11" s="15"/>
      <c r="R11" s="15"/>
      <c r="S11" s="15"/>
      <c r="T11" s="15"/>
      <c r="U11" s="15"/>
      <c r="V11" s="18"/>
      <c r="W11" s="18"/>
      <c r="X11" s="18"/>
      <c r="Y11" s="18"/>
      <c r="Z11" s="18"/>
      <c r="AA11" s="18"/>
      <c r="AB11" s="18"/>
      <c r="AC11" s="15"/>
      <c r="AD11" s="15"/>
      <c r="AE11" s="15"/>
      <c r="AF11" s="15"/>
      <c r="AG11" s="15"/>
      <c r="AH11" s="19"/>
    </row>
    <row r="12" spans="1:36" x14ac:dyDescent="0.2">
      <c r="A12" s="24" t="s">
        <v>11</v>
      </c>
      <c r="B12" s="25"/>
      <c r="C12" s="25"/>
      <c r="D12" s="25"/>
      <c r="E12" s="25"/>
      <c r="F12" s="25" t="s">
        <v>14</v>
      </c>
      <c r="G12" s="25"/>
      <c r="H12" s="26" t="str">
        <f>IF(H10="","",H10&amp;" /")</f>
        <v>2,5 /</v>
      </c>
      <c r="I12" s="27"/>
      <c r="J12" s="200">
        <f>IF(HVP!J12="","",HVP!J12)</f>
        <v>62.5</v>
      </c>
      <c r="K12" s="200"/>
      <c r="L12" s="200"/>
      <c r="M12" s="28"/>
      <c r="N12" s="28"/>
      <c r="O12" s="28"/>
      <c r="P12" s="28"/>
      <c r="Q12" s="84" t="s">
        <v>89</v>
      </c>
      <c r="R12" s="28"/>
      <c r="S12" s="28"/>
      <c r="T12" s="28"/>
      <c r="U12" s="28"/>
      <c r="V12" s="21"/>
      <c r="W12" s="21"/>
      <c r="X12" s="21"/>
      <c r="Y12" s="207">
        <v>14</v>
      </c>
      <c r="Z12" s="207"/>
      <c r="AA12" s="26" t="s">
        <v>90</v>
      </c>
      <c r="AB12" s="28"/>
      <c r="AC12" s="28"/>
      <c r="AD12" s="28"/>
      <c r="AE12" s="28"/>
      <c r="AF12" s="28"/>
      <c r="AG12" s="28"/>
      <c r="AH12" s="29"/>
    </row>
    <row r="13" spans="1:36" s="8" customFormat="1" ht="15" customHeight="1" x14ac:dyDescent="0.2">
      <c r="A13" s="3" t="s">
        <v>22</v>
      </c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6"/>
    </row>
    <row r="14" spans="1:36" s="8" customFormat="1" ht="15" customHeight="1" x14ac:dyDescent="0.2">
      <c r="A14" s="3" t="s">
        <v>23</v>
      </c>
      <c r="B14" s="4"/>
      <c r="C14" s="6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82"/>
      <c r="P14" s="81"/>
      <c r="Q14" s="81"/>
      <c r="R14" s="81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6"/>
    </row>
    <row r="15" spans="1:36" s="8" customFormat="1" ht="15" customHeight="1" x14ac:dyDescent="0.2">
      <c r="A15" s="7"/>
      <c r="C15" s="182" t="s">
        <v>6</v>
      </c>
      <c r="D15" s="183"/>
      <c r="E15" s="183"/>
      <c r="F15" s="184"/>
      <c r="G15" s="185" t="s">
        <v>19</v>
      </c>
      <c r="H15" s="186"/>
      <c r="I15" s="186"/>
      <c r="J15" s="187"/>
      <c r="K15" s="188" t="s">
        <v>20</v>
      </c>
      <c r="L15" s="186"/>
      <c r="M15" s="186"/>
      <c r="N15" s="187"/>
      <c r="O15" s="189" t="s">
        <v>2</v>
      </c>
      <c r="P15" s="186"/>
      <c r="Q15" s="186"/>
      <c r="R15" s="190"/>
      <c r="S15" s="196" t="s">
        <v>14</v>
      </c>
      <c r="T15" s="190"/>
      <c r="U15" s="190"/>
      <c r="V15" s="190"/>
      <c r="W15" s="190"/>
      <c r="X15" s="190"/>
      <c r="Y15" s="190"/>
      <c r="Z15" s="190"/>
      <c r="AA15" s="197"/>
      <c r="AB15" s="191" t="s">
        <v>7</v>
      </c>
      <c r="AC15" s="192"/>
      <c r="AD15" s="192"/>
      <c r="AE15" s="192"/>
      <c r="AF15" s="192"/>
      <c r="AG15" s="192"/>
      <c r="AH15" s="193"/>
    </row>
    <row r="16" spans="1:36" s="8" customFormat="1" ht="15" customHeight="1" thickBot="1" x14ac:dyDescent="0.25">
      <c r="A16" s="9"/>
      <c r="B16" s="10"/>
      <c r="C16" s="220" t="s">
        <v>5</v>
      </c>
      <c r="D16" s="221"/>
      <c r="E16" s="221"/>
      <c r="F16" s="222"/>
      <c r="G16" s="223" t="s">
        <v>16</v>
      </c>
      <c r="H16" s="221"/>
      <c r="I16" s="221"/>
      <c r="J16" s="224"/>
      <c r="K16" s="225" t="s">
        <v>16</v>
      </c>
      <c r="L16" s="226"/>
      <c r="M16" s="221"/>
      <c r="N16" s="224"/>
      <c r="O16" s="225" t="s">
        <v>16</v>
      </c>
      <c r="P16" s="226"/>
      <c r="Q16" s="221"/>
      <c r="R16" s="221"/>
      <c r="S16" s="227"/>
      <c r="T16" s="226"/>
      <c r="U16" s="226"/>
      <c r="V16" s="226"/>
      <c r="W16" s="226"/>
      <c r="X16" s="226"/>
      <c r="Y16" s="226"/>
      <c r="Z16" s="226"/>
      <c r="AA16" s="228"/>
      <c r="AB16" s="425"/>
      <c r="AC16" s="190"/>
      <c r="AD16" s="190"/>
      <c r="AE16" s="190"/>
      <c r="AF16" s="190"/>
      <c r="AG16" s="190"/>
      <c r="AH16" s="187"/>
      <c r="AJ16" s="2"/>
    </row>
    <row r="17" spans="1:37" s="8" customFormat="1" ht="15" customHeight="1" x14ac:dyDescent="0.2">
      <c r="A17" s="433"/>
      <c r="B17" s="434"/>
      <c r="C17" s="347" t="s">
        <v>123</v>
      </c>
      <c r="D17" s="345"/>
      <c r="E17" s="345"/>
      <c r="F17" s="346"/>
      <c r="G17" s="350">
        <v>0.94374000000000002</v>
      </c>
      <c r="H17" s="351"/>
      <c r="I17" s="352"/>
      <c r="J17" s="353"/>
      <c r="K17" s="354">
        <v>0.92825000000000002</v>
      </c>
      <c r="L17" s="351"/>
      <c r="M17" s="351"/>
      <c r="N17" s="351"/>
      <c r="O17" s="386">
        <f>IF(K17="","",(G17+K17)/2)</f>
        <v>0.93599500000000002</v>
      </c>
      <c r="P17" s="387"/>
      <c r="Q17" s="387"/>
      <c r="R17" s="426"/>
      <c r="S17" s="257">
        <f>IF(O17="","",(0.102*2*$E$8/(PI()*$H$10^2*(1-(1-(O17^2/$H$10^2))^0.5))))</f>
        <v>87.554014527595257</v>
      </c>
      <c r="T17" s="258"/>
      <c r="U17" s="303" t="str">
        <f>IF(S17="",IF(O17="","","HBW"),"HBW")</f>
        <v>HBW</v>
      </c>
      <c r="V17" s="304"/>
      <c r="W17" s="302" t="str">
        <f>IF(S17="",IF(O17="","",$H$10&amp;"/"),$H$10&amp;"/")</f>
        <v>2,5/</v>
      </c>
      <c r="X17" s="297"/>
      <c r="Y17" s="296">
        <f>IF(S17="",IF(O17="","",$J$12),$J$12)</f>
        <v>62.5</v>
      </c>
      <c r="Z17" s="297"/>
      <c r="AA17" s="298"/>
      <c r="AB17" s="412" t="str">
        <f>IF(O17="","",(IF(O17&lt;(0.24*HVP!$H$10),"d/D zu klein",IF(Protokoll_1!O17&lt;=(0.6*HVP!$H$10),"","d/D zu groß"))))</f>
        <v/>
      </c>
      <c r="AC17" s="413"/>
      <c r="AD17" s="413"/>
      <c r="AE17" s="413"/>
      <c r="AF17" s="413"/>
      <c r="AG17" s="413"/>
      <c r="AH17" s="414"/>
    </row>
    <row r="18" spans="1:37" s="8" customFormat="1" ht="15" customHeight="1" x14ac:dyDescent="0.2">
      <c r="A18" s="415"/>
      <c r="B18" s="390"/>
      <c r="C18" s="347" t="s">
        <v>124</v>
      </c>
      <c r="D18" s="345"/>
      <c r="E18" s="345"/>
      <c r="F18" s="346"/>
      <c r="G18" s="350">
        <v>0.93444000000000005</v>
      </c>
      <c r="H18" s="351"/>
      <c r="I18" s="352"/>
      <c r="J18" s="353"/>
      <c r="K18" s="354">
        <v>0.94528999999999996</v>
      </c>
      <c r="L18" s="351"/>
      <c r="M18" s="351"/>
      <c r="N18" s="351"/>
      <c r="O18" s="359">
        <f t="shared" ref="O18:O46" si="0">IF(K18="","",(G18+K18)/2)</f>
        <v>0.93986499999999995</v>
      </c>
      <c r="P18" s="360"/>
      <c r="Q18" s="360"/>
      <c r="R18" s="361"/>
      <c r="S18" s="257">
        <f>IF(O18="","",(0.102*2*$E$8/(PI()*$H$10^2*(1-(1-(O18^2/$H$10^2))^0.5))))</f>
        <v>86.806243122505649</v>
      </c>
      <c r="T18" s="258"/>
      <c r="U18" s="259" t="str">
        <f>IF(S18="",IF(O18="","","HBW"),"HBW")</f>
        <v>HBW</v>
      </c>
      <c r="V18" s="259"/>
      <c r="W18" s="256" t="str">
        <f>IF(S18="",IF(O18="","",$H$10&amp;"/"),$H$10&amp;"/")</f>
        <v>2,5/</v>
      </c>
      <c r="X18" s="256"/>
      <c r="Y18" s="242">
        <f>IF(S18="",IF(O18="","",$J$12),$J$12)</f>
        <v>62.5</v>
      </c>
      <c r="Z18" s="242"/>
      <c r="AA18" s="292"/>
      <c r="AB18" s="412"/>
      <c r="AC18" s="413"/>
      <c r="AD18" s="413"/>
      <c r="AE18" s="413"/>
      <c r="AF18" s="413"/>
      <c r="AG18" s="413"/>
      <c r="AH18" s="414"/>
    </row>
    <row r="19" spans="1:37" s="8" customFormat="1" ht="15" customHeight="1" x14ac:dyDescent="0.2">
      <c r="A19" s="415"/>
      <c r="B19" s="390"/>
      <c r="C19" s="347" t="s">
        <v>125</v>
      </c>
      <c r="D19" s="345"/>
      <c r="E19" s="345"/>
      <c r="F19" s="346"/>
      <c r="G19" s="416">
        <v>1.0739099999999999</v>
      </c>
      <c r="H19" s="417"/>
      <c r="I19" s="417"/>
      <c r="J19" s="418"/>
      <c r="K19" s="424">
        <v>1.0909599999999999</v>
      </c>
      <c r="L19" s="417"/>
      <c r="M19" s="417"/>
      <c r="N19" s="418"/>
      <c r="O19" s="359">
        <f t="shared" si="0"/>
        <v>1.0824349999999998</v>
      </c>
      <c r="P19" s="360"/>
      <c r="Q19" s="360"/>
      <c r="R19" s="361"/>
      <c r="S19" s="257">
        <f t="shared" ref="S19:S41" si="1">IF(O19="","",(0.102*2*$E$8/(PI()*$H$10^2*(1-(1-(O19^2/$H$10^2))^0.5))))</f>
        <v>64.588067162121689</v>
      </c>
      <c r="T19" s="258"/>
      <c r="U19" s="259" t="str">
        <f t="shared" ref="U19:U41" si="2">IF(S19="",IF(O19="","","HBW"),"HBW")</f>
        <v>HBW</v>
      </c>
      <c r="V19" s="259"/>
      <c r="W19" s="256" t="str">
        <f t="shared" ref="W19:W46" si="3">IF(S19="",IF(O19="","",$H$10&amp;"/"),$H$10&amp;"/")</f>
        <v>2,5/</v>
      </c>
      <c r="X19" s="256"/>
      <c r="Y19" s="242">
        <f t="shared" ref="Y19:Y26" si="4">IF(S19="",IF(O19="","",$J$12),$J$12)</f>
        <v>62.5</v>
      </c>
      <c r="Z19" s="242"/>
      <c r="AA19" s="292"/>
      <c r="AB19" s="412" t="str">
        <f>IF(O19="","",(IF(O19&lt;(0.24*HVP!$H$10),"d/D zu klein",IF(Protokoll_1!O19&lt;=(0.6*HVP!$H$10),"","d/D zu groß"))))</f>
        <v/>
      </c>
      <c r="AC19" s="413"/>
      <c r="AD19" s="413"/>
      <c r="AE19" s="413"/>
      <c r="AF19" s="413"/>
      <c r="AG19" s="413"/>
      <c r="AH19" s="414"/>
    </row>
    <row r="20" spans="1:37" s="8" customFormat="1" ht="15" customHeight="1" x14ac:dyDescent="0.2">
      <c r="A20" s="415"/>
      <c r="B20" s="390"/>
      <c r="C20" s="347" t="s">
        <v>126</v>
      </c>
      <c r="D20" s="345"/>
      <c r="E20" s="345"/>
      <c r="F20" s="346"/>
      <c r="G20" s="416">
        <v>0.92979999999999996</v>
      </c>
      <c r="H20" s="417"/>
      <c r="I20" s="417"/>
      <c r="J20" s="418"/>
      <c r="K20" s="424">
        <v>0.92295000000000005</v>
      </c>
      <c r="L20" s="417"/>
      <c r="M20" s="417"/>
      <c r="N20" s="418"/>
      <c r="O20" s="359">
        <f t="shared" si="0"/>
        <v>0.92637499999999995</v>
      </c>
      <c r="P20" s="360"/>
      <c r="Q20" s="360"/>
      <c r="R20" s="361"/>
      <c r="S20" s="257">
        <f t="shared" si="1"/>
        <v>89.453502859096687</v>
      </c>
      <c r="T20" s="258"/>
      <c r="U20" s="259" t="str">
        <f t="shared" si="2"/>
        <v>HBW</v>
      </c>
      <c r="V20" s="259"/>
      <c r="W20" s="256" t="str">
        <f t="shared" si="3"/>
        <v>2,5/</v>
      </c>
      <c r="X20" s="256"/>
      <c r="Y20" s="242">
        <f t="shared" si="4"/>
        <v>62.5</v>
      </c>
      <c r="Z20" s="242"/>
      <c r="AA20" s="292"/>
      <c r="AB20" s="412" t="str">
        <f>IF(O20="","",(IF(O20&lt;(0.24*HVP!$H$10),"d/D zu klein",IF(Protokoll_1!O20&lt;=(0.6*HVP!$H$10),"","d/D zu groß"))))</f>
        <v/>
      </c>
      <c r="AC20" s="413"/>
      <c r="AD20" s="413"/>
      <c r="AE20" s="413"/>
      <c r="AF20" s="413"/>
      <c r="AG20" s="413"/>
      <c r="AH20" s="414"/>
    </row>
    <row r="21" spans="1:37" s="8" customFormat="1" ht="15" customHeight="1" x14ac:dyDescent="0.2">
      <c r="A21" s="415"/>
      <c r="B21" s="390"/>
      <c r="C21" s="347" t="s">
        <v>127</v>
      </c>
      <c r="D21" s="345"/>
      <c r="E21" s="345"/>
      <c r="F21" s="346"/>
      <c r="G21" s="416">
        <v>0.94994000000000001</v>
      </c>
      <c r="H21" s="417"/>
      <c r="I21" s="417"/>
      <c r="J21" s="418"/>
      <c r="K21" s="424">
        <v>0.95304</v>
      </c>
      <c r="L21" s="417"/>
      <c r="M21" s="417"/>
      <c r="N21" s="418"/>
      <c r="O21" s="359">
        <f t="shared" si="0"/>
        <v>0.95148999999999995</v>
      </c>
      <c r="P21" s="360"/>
      <c r="Q21" s="360"/>
      <c r="R21" s="361"/>
      <c r="S21" s="257">
        <f t="shared" si="1"/>
        <v>84.614525295408086</v>
      </c>
      <c r="T21" s="258"/>
      <c r="U21" s="259" t="str">
        <f t="shared" si="2"/>
        <v>HBW</v>
      </c>
      <c r="V21" s="259"/>
      <c r="W21" s="256" t="str">
        <f t="shared" si="3"/>
        <v>2,5/</v>
      </c>
      <c r="X21" s="256"/>
      <c r="Y21" s="242">
        <f t="shared" si="4"/>
        <v>62.5</v>
      </c>
      <c r="Z21" s="242"/>
      <c r="AA21" s="292"/>
      <c r="AB21" s="412" t="str">
        <f>IF(O21="","",(IF(O21&lt;(0.24*HVP!$H$10),"d/D zu klein",IF(Protokoll_1!O21&lt;=(0.6*HVP!$H$10),"","d/D zu groß"))))</f>
        <v/>
      </c>
      <c r="AC21" s="413"/>
      <c r="AD21" s="413"/>
      <c r="AE21" s="413"/>
      <c r="AF21" s="413"/>
      <c r="AG21" s="413"/>
      <c r="AH21" s="414"/>
    </row>
    <row r="22" spans="1:37" s="8" customFormat="1" ht="15" customHeight="1" x14ac:dyDescent="0.2">
      <c r="A22" s="415"/>
      <c r="B22" s="390"/>
      <c r="C22" s="344"/>
      <c r="D22" s="345"/>
      <c r="E22" s="345"/>
      <c r="F22" s="346"/>
      <c r="G22" s="350"/>
      <c r="H22" s="351"/>
      <c r="I22" s="352"/>
      <c r="J22" s="353"/>
      <c r="K22" s="354"/>
      <c r="L22" s="351"/>
      <c r="M22" s="351"/>
      <c r="N22" s="351"/>
      <c r="O22" s="359" t="str">
        <f t="shared" si="0"/>
        <v/>
      </c>
      <c r="P22" s="360"/>
      <c r="Q22" s="360"/>
      <c r="R22" s="361"/>
      <c r="S22" s="257" t="str">
        <f t="shared" si="1"/>
        <v/>
      </c>
      <c r="T22" s="258"/>
      <c r="U22" s="259" t="str">
        <f t="shared" si="2"/>
        <v/>
      </c>
      <c r="V22" s="259"/>
      <c r="W22" s="256" t="str">
        <f t="shared" si="3"/>
        <v/>
      </c>
      <c r="X22" s="256"/>
      <c r="Y22" s="242" t="str">
        <f t="shared" si="4"/>
        <v/>
      </c>
      <c r="Z22" s="242"/>
      <c r="AA22" s="292"/>
      <c r="AB22" s="412" t="str">
        <f>IF(O22="","",(IF(O22&lt;(0.24*HVP!$H$10),"d/D zu klein",IF(Protokoll_1!O22&lt;=(0.6*HVP!$H$10),"","d/D zu groß"))))</f>
        <v/>
      </c>
      <c r="AC22" s="413"/>
      <c r="AD22" s="413"/>
      <c r="AE22" s="413"/>
      <c r="AF22" s="413"/>
      <c r="AG22" s="413"/>
      <c r="AH22" s="414"/>
      <c r="AK22" s="2"/>
    </row>
    <row r="23" spans="1:37" s="8" customFormat="1" ht="15" customHeight="1" x14ac:dyDescent="0.2">
      <c r="A23" s="389"/>
      <c r="B23" s="390"/>
      <c r="C23" s="344"/>
      <c r="D23" s="345"/>
      <c r="E23" s="345"/>
      <c r="F23" s="346"/>
      <c r="G23" s="350"/>
      <c r="H23" s="351"/>
      <c r="I23" s="352"/>
      <c r="J23" s="353"/>
      <c r="K23" s="354"/>
      <c r="L23" s="351"/>
      <c r="M23" s="351"/>
      <c r="N23" s="351"/>
      <c r="O23" s="359" t="str">
        <f t="shared" si="0"/>
        <v/>
      </c>
      <c r="P23" s="360"/>
      <c r="Q23" s="360"/>
      <c r="R23" s="361"/>
      <c r="S23" s="257" t="str">
        <f t="shared" si="1"/>
        <v/>
      </c>
      <c r="T23" s="258"/>
      <c r="U23" s="259" t="str">
        <f t="shared" si="2"/>
        <v/>
      </c>
      <c r="V23" s="259"/>
      <c r="W23" s="256" t="str">
        <f t="shared" si="3"/>
        <v/>
      </c>
      <c r="X23" s="256"/>
      <c r="Y23" s="242" t="str">
        <f t="shared" si="4"/>
        <v/>
      </c>
      <c r="Z23" s="242"/>
      <c r="AA23" s="292"/>
      <c r="AB23" s="412" t="str">
        <f>IF(O23="","",(IF(O23&lt;(0.24*HVP!$H$10),"d/D zu klein",IF(Protokoll_1!O23&lt;=(0.6*HVP!$H$10),"","d/D zu groß"))))</f>
        <v/>
      </c>
      <c r="AC23" s="413"/>
      <c r="AD23" s="413"/>
      <c r="AE23" s="413"/>
      <c r="AF23" s="413"/>
      <c r="AG23" s="413"/>
      <c r="AH23" s="414"/>
    </row>
    <row r="24" spans="1:37" s="8" customFormat="1" ht="15" customHeight="1" x14ac:dyDescent="0.2">
      <c r="A24" s="389"/>
      <c r="B24" s="390"/>
      <c r="C24" s="344"/>
      <c r="D24" s="345"/>
      <c r="E24" s="345"/>
      <c r="F24" s="346"/>
      <c r="G24" s="350"/>
      <c r="H24" s="351"/>
      <c r="I24" s="352"/>
      <c r="J24" s="353"/>
      <c r="K24" s="354"/>
      <c r="L24" s="351"/>
      <c r="M24" s="351"/>
      <c r="N24" s="351"/>
      <c r="O24" s="359" t="str">
        <f t="shared" si="0"/>
        <v/>
      </c>
      <c r="P24" s="360"/>
      <c r="Q24" s="360"/>
      <c r="R24" s="361"/>
      <c r="S24" s="257" t="str">
        <f t="shared" si="1"/>
        <v/>
      </c>
      <c r="T24" s="258"/>
      <c r="U24" s="259" t="str">
        <f t="shared" si="2"/>
        <v/>
      </c>
      <c r="V24" s="259"/>
      <c r="W24" s="256" t="str">
        <f t="shared" si="3"/>
        <v/>
      </c>
      <c r="X24" s="256"/>
      <c r="Y24" s="242" t="str">
        <f t="shared" si="4"/>
        <v/>
      </c>
      <c r="Z24" s="242"/>
      <c r="AA24" s="292"/>
      <c r="AB24" s="412" t="str">
        <f>IF(O24="","",(IF(O24&lt;(0.24*HVP!$H$10),"d/D zu klein",IF(Protokoll_1!O24&lt;=(0.6*HVP!$H$10),"","d/D zu groß"))))</f>
        <v/>
      </c>
      <c r="AC24" s="413"/>
      <c r="AD24" s="413"/>
      <c r="AE24" s="413"/>
      <c r="AF24" s="413"/>
      <c r="AG24" s="413"/>
      <c r="AH24" s="414"/>
    </row>
    <row r="25" spans="1:37" s="8" customFormat="1" ht="15" customHeight="1" x14ac:dyDescent="0.2">
      <c r="A25" s="415"/>
      <c r="B25" s="390"/>
      <c r="C25" s="347"/>
      <c r="D25" s="345"/>
      <c r="E25" s="345"/>
      <c r="F25" s="346"/>
      <c r="G25" s="350"/>
      <c r="H25" s="351"/>
      <c r="I25" s="352"/>
      <c r="J25" s="353"/>
      <c r="K25" s="354"/>
      <c r="L25" s="351"/>
      <c r="M25" s="351"/>
      <c r="N25" s="351"/>
      <c r="O25" s="359" t="str">
        <f t="shared" si="0"/>
        <v/>
      </c>
      <c r="P25" s="360"/>
      <c r="Q25" s="360"/>
      <c r="R25" s="361"/>
      <c r="S25" s="257" t="str">
        <f t="shared" si="1"/>
        <v/>
      </c>
      <c r="T25" s="258"/>
      <c r="U25" s="259" t="str">
        <f t="shared" si="2"/>
        <v/>
      </c>
      <c r="V25" s="259"/>
      <c r="W25" s="256" t="str">
        <f t="shared" si="3"/>
        <v/>
      </c>
      <c r="X25" s="256"/>
      <c r="Y25" s="242" t="str">
        <f t="shared" si="4"/>
        <v/>
      </c>
      <c r="Z25" s="242"/>
      <c r="AA25" s="292"/>
      <c r="AB25" s="412" t="str">
        <f>IF(O25="","",(IF(O25&lt;(0.24*HVP!$H$10),"d/D zu klein",IF(Protokoll_1!O25&lt;=(0.6*HVP!$H$10),"","d/D zu groß"))))</f>
        <v/>
      </c>
      <c r="AC25" s="413"/>
      <c r="AD25" s="413"/>
      <c r="AE25" s="413"/>
      <c r="AF25" s="413"/>
      <c r="AG25" s="413"/>
      <c r="AH25" s="414"/>
    </row>
    <row r="26" spans="1:37" s="8" customFormat="1" ht="15" customHeight="1" x14ac:dyDescent="0.2">
      <c r="A26" s="389"/>
      <c r="B26" s="390"/>
      <c r="C26" s="344"/>
      <c r="D26" s="345"/>
      <c r="E26" s="345"/>
      <c r="F26" s="346"/>
      <c r="G26" s="350"/>
      <c r="H26" s="351"/>
      <c r="I26" s="352"/>
      <c r="J26" s="353"/>
      <c r="K26" s="354"/>
      <c r="L26" s="351"/>
      <c r="M26" s="351"/>
      <c r="N26" s="351"/>
      <c r="O26" s="359" t="str">
        <f t="shared" si="0"/>
        <v/>
      </c>
      <c r="P26" s="360"/>
      <c r="Q26" s="360"/>
      <c r="R26" s="361"/>
      <c r="S26" s="257" t="str">
        <f t="shared" si="1"/>
        <v/>
      </c>
      <c r="T26" s="258"/>
      <c r="U26" s="259" t="str">
        <f t="shared" si="2"/>
        <v/>
      </c>
      <c r="V26" s="259"/>
      <c r="W26" s="256" t="str">
        <f t="shared" si="3"/>
        <v/>
      </c>
      <c r="X26" s="256"/>
      <c r="Y26" s="242" t="str">
        <f t="shared" si="4"/>
        <v/>
      </c>
      <c r="Z26" s="242"/>
      <c r="AA26" s="292"/>
      <c r="AB26" s="412" t="str">
        <f>IF(O26="","",(IF(O26&lt;(0.24*HVP!$H$10),"d/D zu klein",IF(Protokoll_1!O26&lt;=(0.6*HVP!$H$10),"","d/D zu groß"))))</f>
        <v/>
      </c>
      <c r="AC26" s="413"/>
      <c r="AD26" s="413"/>
      <c r="AE26" s="413"/>
      <c r="AF26" s="413"/>
      <c r="AG26" s="413"/>
      <c r="AH26" s="414"/>
    </row>
    <row r="27" spans="1:37" s="8" customFormat="1" ht="15" customHeight="1" x14ac:dyDescent="0.2">
      <c r="A27" s="389"/>
      <c r="B27" s="390"/>
      <c r="C27" s="344"/>
      <c r="D27" s="345"/>
      <c r="E27" s="345"/>
      <c r="F27" s="346"/>
      <c r="G27" s="350"/>
      <c r="H27" s="351"/>
      <c r="I27" s="352"/>
      <c r="J27" s="353"/>
      <c r="K27" s="354"/>
      <c r="L27" s="351"/>
      <c r="M27" s="351"/>
      <c r="N27" s="351"/>
      <c r="O27" s="359" t="str">
        <f t="shared" si="0"/>
        <v/>
      </c>
      <c r="P27" s="360"/>
      <c r="Q27" s="360"/>
      <c r="R27" s="361"/>
      <c r="S27" s="257" t="str">
        <f t="shared" si="1"/>
        <v/>
      </c>
      <c r="T27" s="258"/>
      <c r="U27" s="259" t="str">
        <f t="shared" si="2"/>
        <v/>
      </c>
      <c r="V27" s="259"/>
      <c r="W27" s="256" t="str">
        <f t="shared" si="3"/>
        <v/>
      </c>
      <c r="X27" s="256"/>
      <c r="Y27" s="242" t="str">
        <f t="shared" ref="Y27:Y46" si="5">IF(S27="",IF(O27="","",$J$12),$J$12)</f>
        <v/>
      </c>
      <c r="Z27" s="242"/>
      <c r="AA27" s="292"/>
      <c r="AB27" s="412" t="str">
        <f>IF(O27="","",(IF(O27&lt;(0.24*HVP!$H$10),"d/D zu klein",IF(Protokoll_1!O27&lt;=(0.6*HVP!$H$10),"","d/D zu groß"))))</f>
        <v/>
      </c>
      <c r="AC27" s="413"/>
      <c r="AD27" s="413"/>
      <c r="AE27" s="413"/>
      <c r="AF27" s="413"/>
      <c r="AG27" s="413"/>
      <c r="AH27" s="414"/>
    </row>
    <row r="28" spans="1:37" s="8" customFormat="1" ht="15" customHeight="1" x14ac:dyDescent="0.2">
      <c r="A28" s="389"/>
      <c r="B28" s="390"/>
      <c r="C28" s="344"/>
      <c r="D28" s="345"/>
      <c r="E28" s="345"/>
      <c r="F28" s="346"/>
      <c r="G28" s="350"/>
      <c r="H28" s="351"/>
      <c r="I28" s="352"/>
      <c r="J28" s="353"/>
      <c r="K28" s="354"/>
      <c r="L28" s="351"/>
      <c r="M28" s="351"/>
      <c r="N28" s="351"/>
      <c r="O28" s="359" t="str">
        <f t="shared" si="0"/>
        <v/>
      </c>
      <c r="P28" s="360"/>
      <c r="Q28" s="360"/>
      <c r="R28" s="361"/>
      <c r="S28" s="257" t="str">
        <f t="shared" si="1"/>
        <v/>
      </c>
      <c r="T28" s="258"/>
      <c r="U28" s="259" t="str">
        <f t="shared" si="2"/>
        <v/>
      </c>
      <c r="V28" s="259"/>
      <c r="W28" s="256" t="str">
        <f t="shared" si="3"/>
        <v/>
      </c>
      <c r="X28" s="256"/>
      <c r="Y28" s="242" t="str">
        <f t="shared" si="5"/>
        <v/>
      </c>
      <c r="Z28" s="242"/>
      <c r="AA28" s="292"/>
      <c r="AB28" s="412" t="str">
        <f>IF(O28="","",(IF(O28&lt;(0.24*HVP!$H$10),"d/D zu klein",IF(Protokoll_1!O28&lt;=(0.6*HVP!$H$10),"","d/D zu groß"))))</f>
        <v/>
      </c>
      <c r="AC28" s="413"/>
      <c r="AD28" s="413"/>
      <c r="AE28" s="413"/>
      <c r="AF28" s="413"/>
      <c r="AG28" s="413"/>
      <c r="AH28" s="414"/>
    </row>
    <row r="29" spans="1:37" s="8" customFormat="1" ht="15" customHeight="1" x14ac:dyDescent="0.2">
      <c r="A29" s="389"/>
      <c r="B29" s="390"/>
      <c r="C29" s="344"/>
      <c r="D29" s="345"/>
      <c r="E29" s="345"/>
      <c r="F29" s="346"/>
      <c r="G29" s="350"/>
      <c r="H29" s="351"/>
      <c r="I29" s="352"/>
      <c r="J29" s="353"/>
      <c r="K29" s="354"/>
      <c r="L29" s="351"/>
      <c r="M29" s="351"/>
      <c r="N29" s="351"/>
      <c r="O29" s="359" t="str">
        <f t="shared" si="0"/>
        <v/>
      </c>
      <c r="P29" s="360"/>
      <c r="Q29" s="360"/>
      <c r="R29" s="361"/>
      <c r="S29" s="257" t="str">
        <f t="shared" si="1"/>
        <v/>
      </c>
      <c r="T29" s="258"/>
      <c r="U29" s="259" t="str">
        <f t="shared" si="2"/>
        <v/>
      </c>
      <c r="V29" s="259"/>
      <c r="W29" s="256" t="str">
        <f t="shared" si="3"/>
        <v/>
      </c>
      <c r="X29" s="256"/>
      <c r="Y29" s="242" t="str">
        <f t="shared" si="5"/>
        <v/>
      </c>
      <c r="Z29" s="242"/>
      <c r="AA29" s="292"/>
      <c r="AB29" s="412" t="str">
        <f>IF(O29="","",(IF(O29&lt;(0.24*HVP!$H$10),"d/D zu klein",IF(Protokoll_1!O29&lt;=(0.6*HVP!$H$10),"","d/D zu groß"))))</f>
        <v/>
      </c>
      <c r="AC29" s="413"/>
      <c r="AD29" s="413"/>
      <c r="AE29" s="413"/>
      <c r="AF29" s="413"/>
      <c r="AG29" s="413"/>
      <c r="AH29" s="414"/>
    </row>
    <row r="30" spans="1:37" s="8" customFormat="1" ht="15" customHeight="1" x14ac:dyDescent="0.2">
      <c r="A30" s="389"/>
      <c r="B30" s="390"/>
      <c r="C30" s="344"/>
      <c r="D30" s="345"/>
      <c r="E30" s="345"/>
      <c r="F30" s="346"/>
      <c r="G30" s="350"/>
      <c r="H30" s="351"/>
      <c r="I30" s="352"/>
      <c r="J30" s="353"/>
      <c r="K30" s="354"/>
      <c r="L30" s="351"/>
      <c r="M30" s="351"/>
      <c r="N30" s="351"/>
      <c r="O30" s="359" t="str">
        <f t="shared" si="0"/>
        <v/>
      </c>
      <c r="P30" s="360"/>
      <c r="Q30" s="360"/>
      <c r="R30" s="361"/>
      <c r="S30" s="257" t="str">
        <f t="shared" si="1"/>
        <v/>
      </c>
      <c r="T30" s="258"/>
      <c r="U30" s="259" t="str">
        <f t="shared" si="2"/>
        <v/>
      </c>
      <c r="V30" s="259"/>
      <c r="W30" s="256" t="str">
        <f t="shared" si="3"/>
        <v/>
      </c>
      <c r="X30" s="256"/>
      <c r="Y30" s="242" t="str">
        <f t="shared" si="5"/>
        <v/>
      </c>
      <c r="Z30" s="242"/>
      <c r="AA30" s="292"/>
      <c r="AB30" s="412" t="str">
        <f>IF(O30="","",(IF(O30&lt;(0.24*HVP!$H$10),"d/D zu klein",IF(Protokoll_1!O30&lt;=(0.6*HVP!$H$10),"","d/D zu groß"))))</f>
        <v/>
      </c>
      <c r="AC30" s="413"/>
      <c r="AD30" s="413"/>
      <c r="AE30" s="413"/>
      <c r="AF30" s="413"/>
      <c r="AG30" s="413"/>
      <c r="AH30" s="414"/>
    </row>
    <row r="31" spans="1:37" s="8" customFormat="1" ht="15" customHeight="1" x14ac:dyDescent="0.2">
      <c r="A31" s="389"/>
      <c r="B31" s="390"/>
      <c r="C31" s="344"/>
      <c r="D31" s="345"/>
      <c r="E31" s="345"/>
      <c r="F31" s="346"/>
      <c r="G31" s="350"/>
      <c r="H31" s="351"/>
      <c r="I31" s="352"/>
      <c r="J31" s="353"/>
      <c r="K31" s="354"/>
      <c r="L31" s="351"/>
      <c r="M31" s="351"/>
      <c r="N31" s="351"/>
      <c r="O31" s="359" t="str">
        <f t="shared" si="0"/>
        <v/>
      </c>
      <c r="P31" s="360"/>
      <c r="Q31" s="360"/>
      <c r="R31" s="361"/>
      <c r="S31" s="257" t="str">
        <f t="shared" si="1"/>
        <v/>
      </c>
      <c r="T31" s="258"/>
      <c r="U31" s="259" t="str">
        <f t="shared" si="2"/>
        <v/>
      </c>
      <c r="V31" s="259"/>
      <c r="W31" s="256" t="str">
        <f t="shared" si="3"/>
        <v/>
      </c>
      <c r="X31" s="256"/>
      <c r="Y31" s="242" t="str">
        <f t="shared" si="5"/>
        <v/>
      </c>
      <c r="Z31" s="242"/>
      <c r="AA31" s="292"/>
      <c r="AB31" s="412" t="str">
        <f>IF(O31="","",(IF(O31&lt;(0.24*HVP!$H$10),"d/D zu klein",IF(Protokoll_1!O31&lt;=(0.6*HVP!$H$10),"","d/D zu groß"))))</f>
        <v/>
      </c>
      <c r="AC31" s="413"/>
      <c r="AD31" s="413"/>
      <c r="AE31" s="413"/>
      <c r="AF31" s="413"/>
      <c r="AG31" s="413"/>
      <c r="AH31" s="414"/>
    </row>
    <row r="32" spans="1:37" s="8" customFormat="1" ht="15" customHeight="1" x14ac:dyDescent="0.2">
      <c r="A32" s="389"/>
      <c r="B32" s="390"/>
      <c r="C32" s="344"/>
      <c r="D32" s="345"/>
      <c r="E32" s="345"/>
      <c r="F32" s="346"/>
      <c r="G32" s="350"/>
      <c r="H32" s="351"/>
      <c r="I32" s="352"/>
      <c r="J32" s="353"/>
      <c r="K32" s="354"/>
      <c r="L32" s="351"/>
      <c r="M32" s="351"/>
      <c r="N32" s="351"/>
      <c r="O32" s="359" t="str">
        <f t="shared" si="0"/>
        <v/>
      </c>
      <c r="P32" s="360"/>
      <c r="Q32" s="360"/>
      <c r="R32" s="361"/>
      <c r="S32" s="257" t="str">
        <f t="shared" si="1"/>
        <v/>
      </c>
      <c r="T32" s="258"/>
      <c r="U32" s="259" t="str">
        <f t="shared" si="2"/>
        <v/>
      </c>
      <c r="V32" s="259"/>
      <c r="W32" s="256" t="str">
        <f t="shared" si="3"/>
        <v/>
      </c>
      <c r="X32" s="256"/>
      <c r="Y32" s="242" t="str">
        <f t="shared" si="5"/>
        <v/>
      </c>
      <c r="Z32" s="242"/>
      <c r="AA32" s="292"/>
      <c r="AB32" s="412" t="str">
        <f>IF(O32="","",(IF(O32&lt;(0.24*HVP!$H$10),"d/D zu klein",IF(Protokoll_1!O32&lt;=(0.6*HVP!$H$10),"","d/D zu groß"))))</f>
        <v/>
      </c>
      <c r="AC32" s="413"/>
      <c r="AD32" s="413"/>
      <c r="AE32" s="413"/>
      <c r="AF32" s="413"/>
      <c r="AG32" s="413"/>
      <c r="AH32" s="414"/>
    </row>
    <row r="33" spans="1:34" s="8" customFormat="1" ht="15" customHeight="1" x14ac:dyDescent="0.2">
      <c r="A33" s="389"/>
      <c r="B33" s="390"/>
      <c r="C33" s="344"/>
      <c r="D33" s="345"/>
      <c r="E33" s="345"/>
      <c r="F33" s="346"/>
      <c r="G33" s="350"/>
      <c r="H33" s="351"/>
      <c r="I33" s="352"/>
      <c r="J33" s="353"/>
      <c r="K33" s="354"/>
      <c r="L33" s="351"/>
      <c r="M33" s="351"/>
      <c r="N33" s="351"/>
      <c r="O33" s="359" t="str">
        <f t="shared" si="0"/>
        <v/>
      </c>
      <c r="P33" s="360"/>
      <c r="Q33" s="360"/>
      <c r="R33" s="361"/>
      <c r="S33" s="257" t="str">
        <f t="shared" si="1"/>
        <v/>
      </c>
      <c r="T33" s="258"/>
      <c r="U33" s="259" t="str">
        <f t="shared" si="2"/>
        <v/>
      </c>
      <c r="V33" s="259"/>
      <c r="W33" s="256" t="str">
        <f t="shared" si="3"/>
        <v/>
      </c>
      <c r="X33" s="256"/>
      <c r="Y33" s="242" t="str">
        <f t="shared" si="5"/>
        <v/>
      </c>
      <c r="Z33" s="242"/>
      <c r="AA33" s="292"/>
      <c r="AB33" s="412" t="str">
        <f>IF(O33="","",(IF(O33&lt;(0.24*HVP!$H$10),"d/D zu klein",IF(Protokoll_1!O33&lt;=(0.6*HVP!$H$10),"","d/D zu groß"))))</f>
        <v/>
      </c>
      <c r="AC33" s="413"/>
      <c r="AD33" s="413"/>
      <c r="AE33" s="413"/>
      <c r="AF33" s="413"/>
      <c r="AG33" s="413"/>
      <c r="AH33" s="414"/>
    </row>
    <row r="34" spans="1:34" s="8" customFormat="1" ht="15" customHeight="1" x14ac:dyDescent="0.2">
      <c r="A34" s="389"/>
      <c r="B34" s="390"/>
      <c r="C34" s="344"/>
      <c r="D34" s="345"/>
      <c r="E34" s="345"/>
      <c r="F34" s="346"/>
      <c r="G34" s="350"/>
      <c r="H34" s="351"/>
      <c r="I34" s="352"/>
      <c r="J34" s="353"/>
      <c r="K34" s="354"/>
      <c r="L34" s="351"/>
      <c r="M34" s="351"/>
      <c r="N34" s="351"/>
      <c r="O34" s="359" t="str">
        <f t="shared" si="0"/>
        <v/>
      </c>
      <c r="P34" s="360"/>
      <c r="Q34" s="360"/>
      <c r="R34" s="361"/>
      <c r="S34" s="257" t="str">
        <f t="shared" si="1"/>
        <v/>
      </c>
      <c r="T34" s="258"/>
      <c r="U34" s="259" t="str">
        <f t="shared" si="2"/>
        <v/>
      </c>
      <c r="V34" s="259"/>
      <c r="W34" s="256" t="str">
        <f t="shared" si="3"/>
        <v/>
      </c>
      <c r="X34" s="256"/>
      <c r="Y34" s="242" t="str">
        <f t="shared" si="5"/>
        <v/>
      </c>
      <c r="Z34" s="242"/>
      <c r="AA34" s="292"/>
      <c r="AB34" s="412" t="str">
        <f>IF(O34="","",(IF(O34&lt;(0.24*HVP!$H$10),"d/D zu klein",IF(Protokoll_1!O34&lt;=(0.6*HVP!$H$10),"","d/D zu groß"))))</f>
        <v/>
      </c>
      <c r="AC34" s="413"/>
      <c r="AD34" s="413"/>
      <c r="AE34" s="413"/>
      <c r="AF34" s="413"/>
      <c r="AG34" s="413"/>
      <c r="AH34" s="414"/>
    </row>
    <row r="35" spans="1:34" s="8" customFormat="1" ht="15" customHeight="1" x14ac:dyDescent="0.2">
      <c r="A35" s="389"/>
      <c r="B35" s="390"/>
      <c r="C35" s="344"/>
      <c r="D35" s="345"/>
      <c r="E35" s="345"/>
      <c r="F35" s="346"/>
      <c r="G35" s="350"/>
      <c r="H35" s="351"/>
      <c r="I35" s="352"/>
      <c r="J35" s="353"/>
      <c r="K35" s="354"/>
      <c r="L35" s="351"/>
      <c r="M35" s="351"/>
      <c r="N35" s="351"/>
      <c r="O35" s="359" t="str">
        <f t="shared" si="0"/>
        <v/>
      </c>
      <c r="P35" s="360"/>
      <c r="Q35" s="360"/>
      <c r="R35" s="361"/>
      <c r="S35" s="257" t="str">
        <f t="shared" si="1"/>
        <v/>
      </c>
      <c r="T35" s="258"/>
      <c r="U35" s="259" t="str">
        <f t="shared" si="2"/>
        <v/>
      </c>
      <c r="V35" s="259"/>
      <c r="W35" s="256" t="str">
        <f t="shared" si="3"/>
        <v/>
      </c>
      <c r="X35" s="256"/>
      <c r="Y35" s="242" t="str">
        <f t="shared" si="5"/>
        <v/>
      </c>
      <c r="Z35" s="242"/>
      <c r="AA35" s="292"/>
      <c r="AB35" s="412" t="str">
        <f>IF(O35="","",(IF(O35&lt;(0.24*HVP!$H$10),"d/D zu klein",IF(Protokoll_1!O35&lt;=(0.6*HVP!$H$10),"","d/D zu groß"))))</f>
        <v/>
      </c>
      <c r="AC35" s="413"/>
      <c r="AD35" s="413"/>
      <c r="AE35" s="413"/>
      <c r="AF35" s="413"/>
      <c r="AG35" s="413"/>
      <c r="AH35" s="414"/>
    </row>
    <row r="36" spans="1:34" s="8" customFormat="1" ht="15" customHeight="1" x14ac:dyDescent="0.2">
      <c r="A36" s="389"/>
      <c r="B36" s="390"/>
      <c r="C36" s="344"/>
      <c r="D36" s="345"/>
      <c r="E36" s="345"/>
      <c r="F36" s="346"/>
      <c r="G36" s="350"/>
      <c r="H36" s="351"/>
      <c r="I36" s="352"/>
      <c r="J36" s="353"/>
      <c r="K36" s="354"/>
      <c r="L36" s="351"/>
      <c r="M36" s="351"/>
      <c r="N36" s="351"/>
      <c r="O36" s="359" t="str">
        <f t="shared" si="0"/>
        <v/>
      </c>
      <c r="P36" s="360"/>
      <c r="Q36" s="360"/>
      <c r="R36" s="361"/>
      <c r="S36" s="257" t="str">
        <f t="shared" si="1"/>
        <v/>
      </c>
      <c r="T36" s="258"/>
      <c r="U36" s="259" t="str">
        <f t="shared" si="2"/>
        <v/>
      </c>
      <c r="V36" s="259"/>
      <c r="W36" s="256" t="str">
        <f t="shared" si="3"/>
        <v/>
      </c>
      <c r="X36" s="256"/>
      <c r="Y36" s="242" t="str">
        <f t="shared" si="5"/>
        <v/>
      </c>
      <c r="Z36" s="242"/>
      <c r="AA36" s="292"/>
      <c r="AB36" s="412" t="str">
        <f>IF(O36="","",(IF(O36&lt;(0.24*HVP!$H$10),"d/D zu klein",IF(Protokoll_1!O36&lt;=(0.6*HVP!$H$10),"","d/D zu groß"))))</f>
        <v/>
      </c>
      <c r="AC36" s="413"/>
      <c r="AD36" s="413"/>
      <c r="AE36" s="413"/>
      <c r="AF36" s="413"/>
      <c r="AG36" s="413"/>
      <c r="AH36" s="414"/>
    </row>
    <row r="37" spans="1:34" s="8" customFormat="1" ht="15" customHeight="1" x14ac:dyDescent="0.2">
      <c r="A37" s="389"/>
      <c r="B37" s="390"/>
      <c r="C37" s="344"/>
      <c r="D37" s="345"/>
      <c r="E37" s="345"/>
      <c r="F37" s="346"/>
      <c r="G37" s="350"/>
      <c r="H37" s="351"/>
      <c r="I37" s="352"/>
      <c r="J37" s="353"/>
      <c r="K37" s="354"/>
      <c r="L37" s="351"/>
      <c r="M37" s="351"/>
      <c r="N37" s="351"/>
      <c r="O37" s="359" t="str">
        <f t="shared" si="0"/>
        <v/>
      </c>
      <c r="P37" s="360"/>
      <c r="Q37" s="360"/>
      <c r="R37" s="361"/>
      <c r="S37" s="257" t="str">
        <f t="shared" si="1"/>
        <v/>
      </c>
      <c r="T37" s="258"/>
      <c r="U37" s="259" t="str">
        <f t="shared" si="2"/>
        <v/>
      </c>
      <c r="V37" s="259"/>
      <c r="W37" s="256" t="str">
        <f t="shared" si="3"/>
        <v/>
      </c>
      <c r="X37" s="256"/>
      <c r="Y37" s="242" t="str">
        <f t="shared" si="5"/>
        <v/>
      </c>
      <c r="Z37" s="242"/>
      <c r="AA37" s="292"/>
      <c r="AB37" s="412" t="str">
        <f>IF(O37="","",(IF(O37&lt;(0.24*HVP!$H$10),"d/D zu klein",IF(Protokoll_1!O37&lt;=(0.6*HVP!$H$10),"","d/D zu groß"))))</f>
        <v/>
      </c>
      <c r="AC37" s="413"/>
      <c r="AD37" s="413"/>
      <c r="AE37" s="413"/>
      <c r="AF37" s="413"/>
      <c r="AG37" s="413"/>
      <c r="AH37" s="414"/>
    </row>
    <row r="38" spans="1:34" s="8" customFormat="1" ht="15" customHeight="1" x14ac:dyDescent="0.2">
      <c r="A38" s="389"/>
      <c r="B38" s="390"/>
      <c r="C38" s="344"/>
      <c r="D38" s="345"/>
      <c r="E38" s="345"/>
      <c r="F38" s="346"/>
      <c r="G38" s="350"/>
      <c r="H38" s="351"/>
      <c r="I38" s="352"/>
      <c r="J38" s="353"/>
      <c r="K38" s="354"/>
      <c r="L38" s="351"/>
      <c r="M38" s="351"/>
      <c r="N38" s="351"/>
      <c r="O38" s="359" t="str">
        <f t="shared" si="0"/>
        <v/>
      </c>
      <c r="P38" s="360"/>
      <c r="Q38" s="360"/>
      <c r="R38" s="361"/>
      <c r="S38" s="257" t="str">
        <f t="shared" si="1"/>
        <v/>
      </c>
      <c r="T38" s="258"/>
      <c r="U38" s="259" t="str">
        <f t="shared" si="2"/>
        <v/>
      </c>
      <c r="V38" s="259"/>
      <c r="W38" s="256" t="str">
        <f t="shared" si="3"/>
        <v/>
      </c>
      <c r="X38" s="256"/>
      <c r="Y38" s="242" t="str">
        <f t="shared" si="5"/>
        <v/>
      </c>
      <c r="Z38" s="242"/>
      <c r="AA38" s="292"/>
      <c r="AB38" s="412" t="str">
        <f>IF(O38="","",(IF(O38&lt;(0.24*HVP!$H$10),"d/D zu klein",IF(Protokoll_1!O38&lt;=(0.6*HVP!$H$10),"","d/D zu groß"))))</f>
        <v/>
      </c>
      <c r="AC38" s="413"/>
      <c r="AD38" s="413"/>
      <c r="AE38" s="413"/>
      <c r="AF38" s="413"/>
      <c r="AG38" s="413"/>
      <c r="AH38" s="414"/>
    </row>
    <row r="39" spans="1:34" s="8" customFormat="1" ht="15" customHeight="1" x14ac:dyDescent="0.2">
      <c r="A39" s="389"/>
      <c r="B39" s="390"/>
      <c r="C39" s="344"/>
      <c r="D39" s="345"/>
      <c r="E39" s="345"/>
      <c r="F39" s="346"/>
      <c r="G39" s="350"/>
      <c r="H39" s="351"/>
      <c r="I39" s="352"/>
      <c r="J39" s="353"/>
      <c r="K39" s="354"/>
      <c r="L39" s="351"/>
      <c r="M39" s="351"/>
      <c r="N39" s="351"/>
      <c r="O39" s="359" t="str">
        <f t="shared" si="0"/>
        <v/>
      </c>
      <c r="P39" s="360"/>
      <c r="Q39" s="360"/>
      <c r="R39" s="361"/>
      <c r="S39" s="257" t="str">
        <f t="shared" si="1"/>
        <v/>
      </c>
      <c r="T39" s="258"/>
      <c r="U39" s="259" t="str">
        <f t="shared" si="2"/>
        <v/>
      </c>
      <c r="V39" s="259"/>
      <c r="W39" s="256" t="str">
        <f t="shared" si="3"/>
        <v/>
      </c>
      <c r="X39" s="256"/>
      <c r="Y39" s="242" t="str">
        <f t="shared" si="5"/>
        <v/>
      </c>
      <c r="Z39" s="242"/>
      <c r="AA39" s="292"/>
      <c r="AB39" s="412" t="str">
        <f>IF(O39="","",(IF(O39&lt;(0.24*HVP!$H$10),"d/D zu klein",IF(Protokoll_1!O39&lt;=(0.6*HVP!$H$10),"","d/D zu groß"))))</f>
        <v/>
      </c>
      <c r="AC39" s="413"/>
      <c r="AD39" s="413"/>
      <c r="AE39" s="413"/>
      <c r="AF39" s="413"/>
      <c r="AG39" s="413"/>
      <c r="AH39" s="414"/>
    </row>
    <row r="40" spans="1:34" s="8" customFormat="1" ht="15" customHeight="1" x14ac:dyDescent="0.2">
      <c r="A40" s="389"/>
      <c r="B40" s="390"/>
      <c r="C40" s="344"/>
      <c r="D40" s="345"/>
      <c r="E40" s="345"/>
      <c r="F40" s="346"/>
      <c r="G40" s="350"/>
      <c r="H40" s="351"/>
      <c r="I40" s="352"/>
      <c r="J40" s="353"/>
      <c r="K40" s="354"/>
      <c r="L40" s="351"/>
      <c r="M40" s="351"/>
      <c r="N40" s="351"/>
      <c r="O40" s="359" t="str">
        <f t="shared" si="0"/>
        <v/>
      </c>
      <c r="P40" s="360"/>
      <c r="Q40" s="360"/>
      <c r="R40" s="361"/>
      <c r="S40" s="257" t="str">
        <f t="shared" si="1"/>
        <v/>
      </c>
      <c r="T40" s="258"/>
      <c r="U40" s="259" t="str">
        <f t="shared" si="2"/>
        <v/>
      </c>
      <c r="V40" s="259"/>
      <c r="W40" s="256" t="str">
        <f t="shared" si="3"/>
        <v/>
      </c>
      <c r="X40" s="256"/>
      <c r="Y40" s="242" t="str">
        <f t="shared" si="5"/>
        <v/>
      </c>
      <c r="Z40" s="242"/>
      <c r="AA40" s="292"/>
      <c r="AB40" s="412" t="str">
        <f>IF(O40="","",(IF(O40&lt;(0.24*HVP!$H$10),"d/D zu klein",IF(Protokoll_1!O40&lt;=(0.6*HVP!$H$10),"","d/D zu groß"))))</f>
        <v/>
      </c>
      <c r="AC40" s="413"/>
      <c r="AD40" s="413"/>
      <c r="AE40" s="413"/>
      <c r="AF40" s="413"/>
      <c r="AG40" s="413"/>
      <c r="AH40" s="414"/>
    </row>
    <row r="41" spans="1:34" s="8" customFormat="1" ht="15" customHeight="1" x14ac:dyDescent="0.2">
      <c r="A41" s="389"/>
      <c r="B41" s="390"/>
      <c r="C41" s="344"/>
      <c r="D41" s="345"/>
      <c r="E41" s="345"/>
      <c r="F41" s="346"/>
      <c r="G41" s="350"/>
      <c r="H41" s="351"/>
      <c r="I41" s="352"/>
      <c r="J41" s="353"/>
      <c r="K41" s="354"/>
      <c r="L41" s="351"/>
      <c r="M41" s="351"/>
      <c r="N41" s="351"/>
      <c r="O41" s="359" t="str">
        <f t="shared" si="0"/>
        <v/>
      </c>
      <c r="P41" s="360"/>
      <c r="Q41" s="360"/>
      <c r="R41" s="361"/>
      <c r="S41" s="257" t="str">
        <f t="shared" si="1"/>
        <v/>
      </c>
      <c r="T41" s="258"/>
      <c r="U41" s="259" t="str">
        <f t="shared" si="2"/>
        <v/>
      </c>
      <c r="V41" s="259"/>
      <c r="W41" s="256" t="str">
        <f t="shared" si="3"/>
        <v/>
      </c>
      <c r="X41" s="256"/>
      <c r="Y41" s="242" t="str">
        <f t="shared" si="5"/>
        <v/>
      </c>
      <c r="Z41" s="242"/>
      <c r="AA41" s="292"/>
      <c r="AB41" s="412" t="str">
        <f>IF(O41="","",(IF(O41&lt;(0.24*HVP!$H$10),"d/D zu klein",IF(Protokoll_1!O41&lt;=(0.6*HVP!$H$10),"","d/D zu groß"))))</f>
        <v/>
      </c>
      <c r="AC41" s="413"/>
      <c r="AD41" s="413"/>
      <c r="AE41" s="413"/>
      <c r="AF41" s="413"/>
      <c r="AG41" s="413"/>
      <c r="AH41" s="414"/>
    </row>
    <row r="42" spans="1:34" s="8" customFormat="1" ht="15" customHeight="1" x14ac:dyDescent="0.2">
      <c r="A42" s="389"/>
      <c r="B42" s="390"/>
      <c r="C42" s="344"/>
      <c r="D42" s="345"/>
      <c r="E42" s="345"/>
      <c r="F42" s="346"/>
      <c r="G42" s="350"/>
      <c r="H42" s="351"/>
      <c r="I42" s="352"/>
      <c r="J42" s="353"/>
      <c r="K42" s="354"/>
      <c r="L42" s="351"/>
      <c r="M42" s="351"/>
      <c r="N42" s="351"/>
      <c r="O42" s="359" t="str">
        <f t="shared" si="0"/>
        <v/>
      </c>
      <c r="P42" s="360"/>
      <c r="Q42" s="360"/>
      <c r="R42" s="361"/>
      <c r="S42" s="257" t="str">
        <f t="shared" ref="S42:S46" si="6">IF(O42="","",(0.102*2*$E$8/(PI()*$H$10^2*(1-(1-(O42^2/$H$10^2))^0.5))))</f>
        <v/>
      </c>
      <c r="T42" s="258"/>
      <c r="U42" s="259" t="str">
        <f>IF(S42="",IF(O42="","","HBW"),"HBW")</f>
        <v/>
      </c>
      <c r="V42" s="259"/>
      <c r="W42" s="256" t="str">
        <f t="shared" si="3"/>
        <v/>
      </c>
      <c r="X42" s="256"/>
      <c r="Y42" s="242" t="str">
        <f t="shared" si="5"/>
        <v/>
      </c>
      <c r="Z42" s="242"/>
      <c r="AA42" s="292"/>
      <c r="AB42" s="412" t="str">
        <f>IF(O42="","",(IF(O42&lt;(0.24*HVP!$H$10),"d/D zu klein",IF(Protokoll_1!O42&lt;=(0.6*HVP!$H$10),"","d/D zu groß"))))</f>
        <v/>
      </c>
      <c r="AC42" s="413"/>
      <c r="AD42" s="413"/>
      <c r="AE42" s="413"/>
      <c r="AF42" s="413"/>
      <c r="AG42" s="413"/>
      <c r="AH42" s="414"/>
    </row>
    <row r="43" spans="1:34" s="8" customFormat="1" ht="15" customHeight="1" x14ac:dyDescent="0.2">
      <c r="A43" s="389"/>
      <c r="B43" s="390"/>
      <c r="C43" s="344"/>
      <c r="D43" s="345"/>
      <c r="E43" s="345"/>
      <c r="F43" s="346"/>
      <c r="G43" s="350"/>
      <c r="H43" s="351"/>
      <c r="I43" s="352"/>
      <c r="J43" s="353"/>
      <c r="K43" s="354"/>
      <c r="L43" s="351"/>
      <c r="M43" s="351"/>
      <c r="N43" s="351"/>
      <c r="O43" s="359" t="str">
        <f t="shared" si="0"/>
        <v/>
      </c>
      <c r="P43" s="360"/>
      <c r="Q43" s="360"/>
      <c r="R43" s="361"/>
      <c r="S43" s="257" t="str">
        <f t="shared" si="6"/>
        <v/>
      </c>
      <c r="T43" s="258"/>
      <c r="U43" s="259" t="str">
        <f>IF(S43="",IF(O43="","","HBW"),"HBW")</f>
        <v/>
      </c>
      <c r="V43" s="259"/>
      <c r="W43" s="256" t="str">
        <f t="shared" si="3"/>
        <v/>
      </c>
      <c r="X43" s="256"/>
      <c r="Y43" s="242" t="str">
        <f t="shared" si="5"/>
        <v/>
      </c>
      <c r="Z43" s="242"/>
      <c r="AA43" s="292"/>
      <c r="AB43" s="412" t="str">
        <f>IF(O43="","",(IF(O43&lt;(0.24*HVP!$H$10),"d/D zu klein",IF(Protokoll_1!O43&lt;=(0.6*HVP!$H$10),"","d/D zu groß"))))</f>
        <v/>
      </c>
      <c r="AC43" s="413"/>
      <c r="AD43" s="413"/>
      <c r="AE43" s="413"/>
      <c r="AF43" s="413"/>
      <c r="AG43" s="413"/>
      <c r="AH43" s="414"/>
    </row>
    <row r="44" spans="1:34" s="8" customFormat="1" ht="15" customHeight="1" x14ac:dyDescent="0.2">
      <c r="A44" s="389"/>
      <c r="B44" s="390"/>
      <c r="C44" s="344"/>
      <c r="D44" s="345"/>
      <c r="E44" s="345"/>
      <c r="F44" s="346"/>
      <c r="G44" s="350"/>
      <c r="H44" s="351"/>
      <c r="I44" s="352"/>
      <c r="J44" s="353"/>
      <c r="K44" s="354"/>
      <c r="L44" s="351"/>
      <c r="M44" s="351"/>
      <c r="N44" s="351"/>
      <c r="O44" s="359" t="str">
        <f t="shared" si="0"/>
        <v/>
      </c>
      <c r="P44" s="360"/>
      <c r="Q44" s="360"/>
      <c r="R44" s="361"/>
      <c r="S44" s="257" t="str">
        <f t="shared" si="6"/>
        <v/>
      </c>
      <c r="T44" s="258"/>
      <c r="U44" s="259" t="str">
        <f>IF(S44="",IF(O44="","","HBW"),"HBW")</f>
        <v/>
      </c>
      <c r="V44" s="259"/>
      <c r="W44" s="256" t="str">
        <f t="shared" si="3"/>
        <v/>
      </c>
      <c r="X44" s="256"/>
      <c r="Y44" s="242" t="str">
        <f t="shared" si="5"/>
        <v/>
      </c>
      <c r="Z44" s="242"/>
      <c r="AA44" s="292"/>
      <c r="AB44" s="412" t="str">
        <f>IF(O44="","",(IF(O44&lt;(0.24*HVP!$H$10),"d/D zu klein",IF(Protokoll_1!O44&lt;=(0.6*HVP!$H$10),"","d/D zu groß"))))</f>
        <v/>
      </c>
      <c r="AC44" s="413"/>
      <c r="AD44" s="413"/>
      <c r="AE44" s="413"/>
      <c r="AF44" s="413"/>
      <c r="AG44" s="413"/>
      <c r="AH44" s="414"/>
    </row>
    <row r="45" spans="1:34" s="8" customFormat="1" ht="15" customHeight="1" x14ac:dyDescent="0.2">
      <c r="A45" s="389"/>
      <c r="B45" s="390"/>
      <c r="C45" s="344"/>
      <c r="D45" s="345"/>
      <c r="E45" s="345"/>
      <c r="F45" s="346"/>
      <c r="G45" s="350"/>
      <c r="H45" s="351"/>
      <c r="I45" s="352"/>
      <c r="J45" s="353"/>
      <c r="K45" s="354"/>
      <c r="L45" s="351"/>
      <c r="M45" s="351"/>
      <c r="N45" s="355"/>
      <c r="O45" s="359" t="str">
        <f t="shared" si="0"/>
        <v/>
      </c>
      <c r="P45" s="360"/>
      <c r="Q45" s="360"/>
      <c r="R45" s="361"/>
      <c r="S45" s="257" t="str">
        <f t="shared" si="6"/>
        <v/>
      </c>
      <c r="T45" s="258"/>
      <c r="U45" s="259" t="str">
        <f>IF(S45="",IF(O45="","","HBW"),"HBW")</f>
        <v/>
      </c>
      <c r="V45" s="259"/>
      <c r="W45" s="256" t="str">
        <f t="shared" si="3"/>
        <v/>
      </c>
      <c r="X45" s="256"/>
      <c r="Y45" s="242" t="str">
        <f t="shared" si="5"/>
        <v/>
      </c>
      <c r="Z45" s="242"/>
      <c r="AA45" s="292"/>
      <c r="AB45" s="412" t="str">
        <f>IF(O45="","",(IF(O45&lt;(0.24*HVP!$H$10),"d/D zu klein",IF(Protokoll_1!O45&lt;=(0.6*HVP!$H$10),"","d/D zu groß"))))</f>
        <v/>
      </c>
      <c r="AC45" s="413"/>
      <c r="AD45" s="413"/>
      <c r="AE45" s="413"/>
      <c r="AF45" s="413"/>
      <c r="AG45" s="413"/>
      <c r="AH45" s="414"/>
    </row>
    <row r="46" spans="1:34" s="8" customFormat="1" ht="15" customHeight="1" thickBot="1" x14ac:dyDescent="0.25">
      <c r="A46" s="427"/>
      <c r="B46" s="428"/>
      <c r="C46" s="429"/>
      <c r="D46" s="430"/>
      <c r="E46" s="430"/>
      <c r="F46" s="431"/>
      <c r="G46" s="362"/>
      <c r="H46" s="363"/>
      <c r="I46" s="364"/>
      <c r="J46" s="365"/>
      <c r="K46" s="391"/>
      <c r="L46" s="363"/>
      <c r="M46" s="363"/>
      <c r="N46" s="392"/>
      <c r="O46" s="396" t="str">
        <f t="shared" si="0"/>
        <v/>
      </c>
      <c r="P46" s="397"/>
      <c r="Q46" s="397"/>
      <c r="R46" s="398"/>
      <c r="S46" s="257" t="str">
        <f t="shared" si="6"/>
        <v/>
      </c>
      <c r="T46" s="258"/>
      <c r="U46" s="411" t="str">
        <f>IF(S46="",IF(O46="","","HBW"),"HBW")</f>
        <v/>
      </c>
      <c r="V46" s="411"/>
      <c r="W46" s="356" t="str">
        <f t="shared" si="3"/>
        <v/>
      </c>
      <c r="X46" s="356"/>
      <c r="Y46" s="422" t="str">
        <f t="shared" si="5"/>
        <v/>
      </c>
      <c r="Z46" s="422"/>
      <c r="AA46" s="423"/>
      <c r="AB46" s="412" t="str">
        <f>IF(O46="","",(IF(O46&lt;(0.24*HVP!$H$10),"d/D zu klein",IF(Protokoll_1!O46&lt;=(0.6*HVP!$H$10),"","d/D zu groß"))))</f>
        <v/>
      </c>
      <c r="AC46" s="413"/>
      <c r="AD46" s="413"/>
      <c r="AE46" s="413"/>
      <c r="AF46" s="413"/>
      <c r="AG46" s="413"/>
      <c r="AH46" s="414"/>
    </row>
    <row r="47" spans="1:34" s="8" customFormat="1" ht="15" customHeight="1" x14ac:dyDescent="0.2">
      <c r="A47" s="231"/>
      <c r="B47" s="232"/>
      <c r="C47" s="377" t="s">
        <v>83</v>
      </c>
      <c r="D47" s="378"/>
      <c r="E47" s="378"/>
      <c r="F47" s="379"/>
      <c r="G47" s="393"/>
      <c r="H47" s="387"/>
      <c r="I47" s="394"/>
      <c r="J47" s="395"/>
      <c r="K47" s="386"/>
      <c r="L47" s="387"/>
      <c r="M47" s="387"/>
      <c r="N47" s="388"/>
      <c r="O47" s="383">
        <f>IF(O17="","",AVERAGE(O17:R46))</f>
        <v>0.96723199999999987</v>
      </c>
      <c r="P47" s="384"/>
      <c r="Q47" s="384"/>
      <c r="R47" s="385"/>
      <c r="S47" s="366">
        <f>IF(S17="","",AVERAGE(S17:T46))</f>
        <v>82.603270593345471</v>
      </c>
      <c r="T47" s="367"/>
      <c r="U47" s="237" t="str">
        <f>IF(S47="","","HBW")</f>
        <v>HBW</v>
      </c>
      <c r="V47" s="237"/>
      <c r="W47" s="302" t="str">
        <f>IF(S47="","",$H$10&amp;"/")</f>
        <v>2,5/</v>
      </c>
      <c r="X47" s="302"/>
      <c r="Y47" s="296">
        <f>IF(S47="","",$J$12)</f>
        <v>62.5</v>
      </c>
      <c r="Z47" s="296"/>
      <c r="AA47" s="421"/>
      <c r="AB47" s="299"/>
      <c r="AC47" s="237"/>
      <c r="AD47" s="237"/>
      <c r="AE47" s="237"/>
      <c r="AF47" s="237"/>
      <c r="AG47" s="237"/>
      <c r="AH47" s="238"/>
    </row>
    <row r="48" spans="1:34" s="8" customFormat="1" ht="15" customHeight="1" thickBot="1" x14ac:dyDescent="0.25">
      <c r="A48" s="401" t="s">
        <v>86</v>
      </c>
      <c r="B48" s="402"/>
      <c r="C48" s="403"/>
      <c r="D48" s="403"/>
      <c r="E48" s="403"/>
      <c r="F48" s="404"/>
      <c r="G48" s="380"/>
      <c r="H48" s="371"/>
      <c r="I48" s="381"/>
      <c r="J48" s="382"/>
      <c r="K48" s="370"/>
      <c r="L48" s="371"/>
      <c r="M48" s="371"/>
      <c r="N48" s="372"/>
      <c r="O48" s="399"/>
      <c r="P48" s="291"/>
      <c r="Q48" s="291"/>
      <c r="R48" s="400"/>
      <c r="S48" s="368">
        <f>IF(S17="","",STDEV(S17:T46))</f>
        <v>10.218772257750272</v>
      </c>
      <c r="T48" s="369"/>
      <c r="U48" s="291" t="str">
        <f>IF(S48="","","HBW")</f>
        <v>HBW</v>
      </c>
      <c r="V48" s="291"/>
      <c r="W48" s="290" t="str">
        <f>IF(S48="","",$H$10&amp;"/")</f>
        <v>2,5/</v>
      </c>
      <c r="X48" s="290"/>
      <c r="Y48" s="316">
        <f>IF(S48="","",$J$12)</f>
        <v>62.5</v>
      </c>
      <c r="Z48" s="316"/>
      <c r="AA48" s="317"/>
      <c r="AB48" s="419"/>
      <c r="AC48" s="291"/>
      <c r="AD48" s="291"/>
      <c r="AE48" s="291"/>
      <c r="AF48" s="291"/>
      <c r="AG48" s="291"/>
      <c r="AH48" s="420"/>
    </row>
    <row r="49" spans="1:34" s="8" customFormat="1" ht="18" customHeight="1" x14ac:dyDescent="0.2">
      <c r="A49" s="114" t="s">
        <v>12</v>
      </c>
      <c r="B49" s="30"/>
      <c r="C49" s="30"/>
      <c r="D49" s="30"/>
      <c r="E49" s="30"/>
      <c r="F49" s="117"/>
      <c r="G49" s="113"/>
      <c r="H49" s="373" t="str">
        <f>IF(HVP!H44="","",HVP!H44)</f>
        <v>EMCOTEST M4C 025 G3</v>
      </c>
      <c r="I49" s="374"/>
      <c r="J49" s="374"/>
      <c r="K49" s="374"/>
      <c r="L49" s="374"/>
      <c r="M49" s="374"/>
      <c r="N49" s="374"/>
      <c r="O49" s="374"/>
      <c r="P49" s="113" t="s">
        <v>17</v>
      </c>
      <c r="Q49" s="113"/>
      <c r="R49" s="113"/>
      <c r="S49" s="113"/>
      <c r="T49" s="113"/>
      <c r="U49" s="357" t="str">
        <f>IF(HVP!U44="","",HVP!U44)</f>
        <v>B3688</v>
      </c>
      <c r="V49" s="357"/>
      <c r="W49" s="357"/>
      <c r="X49" s="358"/>
      <c r="Y49" s="12" t="s">
        <v>21</v>
      </c>
      <c r="Z49" s="11"/>
      <c r="AA49" s="11"/>
      <c r="AB49" s="406">
        <f>IF(HVP!AB44="","",HVP!AB44)</f>
        <v>44672</v>
      </c>
      <c r="AC49" s="407"/>
      <c r="AD49" s="407"/>
      <c r="AE49" s="407"/>
      <c r="AF49" s="407"/>
      <c r="AG49" s="407"/>
      <c r="AH49" s="408"/>
    </row>
    <row r="50" spans="1:34" s="8" customFormat="1" ht="18" customHeight="1" x14ac:dyDescent="0.2">
      <c r="A50" s="115" t="s">
        <v>3</v>
      </c>
      <c r="B50" s="31"/>
      <c r="C50" s="31"/>
      <c r="D50" s="31"/>
      <c r="E50" s="31"/>
      <c r="F50" s="118"/>
      <c r="G50" s="118"/>
      <c r="H50" s="409">
        <f>IF(HVP!H45="","",HVP!H45)</f>
        <v>44634</v>
      </c>
      <c r="I50" s="409"/>
      <c r="J50" s="409"/>
      <c r="K50" s="409"/>
      <c r="L50" s="409"/>
      <c r="M50" s="409"/>
      <c r="N50" s="409"/>
      <c r="O50" s="409"/>
      <c r="P50" s="119" t="s">
        <v>24</v>
      </c>
      <c r="Q50" s="120"/>
      <c r="R50" s="119"/>
      <c r="S50" s="119"/>
      <c r="T50" s="405" t="str">
        <f>IF(HVP!T45="","",HVP!T45)</f>
        <v>5025206</v>
      </c>
      <c r="U50" s="405"/>
      <c r="V50" s="405"/>
      <c r="W50" s="405"/>
      <c r="X50" s="410"/>
      <c r="Y50" s="32"/>
      <c r="Z50" s="33"/>
      <c r="AA50" s="33"/>
      <c r="AB50" s="33"/>
      <c r="AC50" s="33"/>
      <c r="AD50" s="33"/>
      <c r="AE50" s="33"/>
      <c r="AF50" s="33"/>
      <c r="AG50" s="33"/>
      <c r="AH50" s="34"/>
    </row>
    <row r="51" spans="1:34" s="8" customFormat="1" ht="18" customHeight="1" x14ac:dyDescent="0.2">
      <c r="A51" s="116" t="s">
        <v>18</v>
      </c>
      <c r="B51" s="31"/>
      <c r="C51" s="31"/>
      <c r="D51" s="31"/>
      <c r="E51" s="31"/>
      <c r="F51" s="405" t="str">
        <f>IF(HVP!F46="","",HVP!F46)</f>
        <v>-</v>
      </c>
      <c r="G51" s="405"/>
      <c r="H51" s="405"/>
      <c r="I51" s="405"/>
      <c r="J51" s="405"/>
      <c r="K51" s="405"/>
      <c r="L51" s="405"/>
      <c r="M51" s="405"/>
      <c r="N51" s="405"/>
      <c r="O51" s="405"/>
      <c r="P51" s="405"/>
      <c r="Q51" s="405"/>
      <c r="R51" s="119" t="s">
        <v>25</v>
      </c>
      <c r="S51" s="119"/>
      <c r="T51" s="348">
        <f>IF(HVP!T46="","",HVP!T46)</f>
        <v>22.7</v>
      </c>
      <c r="U51" s="348"/>
      <c r="V51" s="348"/>
      <c r="W51" s="348"/>
      <c r="X51" s="349"/>
      <c r="Y51" s="32"/>
      <c r="Z51" s="33"/>
      <c r="AA51" s="33"/>
      <c r="AB51" s="33"/>
      <c r="AC51" s="33"/>
      <c r="AD51" s="33"/>
      <c r="AE51" s="33"/>
      <c r="AF51" s="33"/>
      <c r="AG51" s="33"/>
      <c r="AH51" s="34"/>
    </row>
    <row r="52" spans="1:34" s="8" customFormat="1" ht="18" customHeight="1" x14ac:dyDescent="0.2">
      <c r="A52" s="116" t="s">
        <v>8</v>
      </c>
      <c r="B52" s="31"/>
      <c r="C52" s="31"/>
      <c r="D52" s="31"/>
      <c r="E52" s="31"/>
      <c r="F52" s="118"/>
      <c r="G52" s="118"/>
      <c r="H52" s="325" t="str">
        <f>IF(H10="","","Formel-berechnet mit Excel")</f>
        <v>Formel-berechnet mit Excel</v>
      </c>
      <c r="I52" s="325"/>
      <c r="J52" s="325"/>
      <c r="K52" s="325"/>
      <c r="L52" s="325"/>
      <c r="M52" s="325"/>
      <c r="N52" s="325"/>
      <c r="O52" s="325"/>
      <c r="P52" s="325"/>
      <c r="Q52" s="325"/>
      <c r="R52" s="119" t="s">
        <v>26</v>
      </c>
      <c r="S52" s="119"/>
      <c r="T52" s="375">
        <f>IF(HVP!T47="","",HVP!T47)</f>
        <v>0.33700000000000002</v>
      </c>
      <c r="U52" s="375"/>
      <c r="V52" s="375"/>
      <c r="W52" s="375"/>
      <c r="X52" s="376"/>
      <c r="Y52" s="32"/>
      <c r="Z52" s="33"/>
      <c r="AA52" s="33"/>
      <c r="AB52" s="33"/>
      <c r="AC52" s="33"/>
      <c r="AD52" s="33"/>
      <c r="AE52" s="33"/>
      <c r="AF52" s="33"/>
      <c r="AG52" s="33"/>
      <c r="AH52" s="34"/>
    </row>
    <row r="53" spans="1:34" s="8" customFormat="1" ht="1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 s="8" customFormat="1" ht="1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</sheetData>
  <sheetProtection algorithmName="SHA-512" hashValue="qX95FZrd3tKgh27DiYT+/3q67kPmLjJdSyZrup8ONgWmr1moFpvhi0Cp2gl3XhOvxeGVAJxdpLApD8CarGboyA==" saltValue="uiaLQO/Y/4sL27EEm00W0A==" spinCount="100000" sheet="1" objects="1" scenarios="1"/>
  <mergeCells count="351">
    <mergeCell ref="A46:B46"/>
    <mergeCell ref="C46:F46"/>
    <mergeCell ref="A43:B43"/>
    <mergeCell ref="C43:F43"/>
    <mergeCell ref="A44:B44"/>
    <mergeCell ref="C44:F44"/>
    <mergeCell ref="U2:AH2"/>
    <mergeCell ref="U26:V26"/>
    <mergeCell ref="Y17:AA17"/>
    <mergeCell ref="A45:B45"/>
    <mergeCell ref="C45:F45"/>
    <mergeCell ref="G23:J23"/>
    <mergeCell ref="A17:B17"/>
    <mergeCell ref="C17:F17"/>
    <mergeCell ref="Y12:Z12"/>
    <mergeCell ref="K2:Q2"/>
    <mergeCell ref="S18:T18"/>
    <mergeCell ref="S26:T26"/>
    <mergeCell ref="A3:AH3"/>
    <mergeCell ref="A4:AH4"/>
    <mergeCell ref="E5:P5"/>
    <mergeCell ref="I7:P7"/>
    <mergeCell ref="U17:V17"/>
    <mergeCell ref="U20:V20"/>
    <mergeCell ref="U18:V18"/>
    <mergeCell ref="O19:R19"/>
    <mergeCell ref="K36:N36"/>
    <mergeCell ref="G18:J18"/>
    <mergeCell ref="K18:N18"/>
    <mergeCell ref="O18:R18"/>
    <mergeCell ref="O33:R33"/>
    <mergeCell ref="G30:J30"/>
    <mergeCell ref="K30:N30"/>
    <mergeCell ref="G22:J22"/>
    <mergeCell ref="K22:N22"/>
    <mergeCell ref="O22:R22"/>
    <mergeCell ref="O21:R21"/>
    <mergeCell ref="K33:N33"/>
    <mergeCell ref="K34:N34"/>
    <mergeCell ref="K21:N21"/>
    <mergeCell ref="K23:N23"/>
    <mergeCell ref="O23:R23"/>
    <mergeCell ref="U23:V23"/>
    <mergeCell ref="G20:J20"/>
    <mergeCell ref="K20:N20"/>
    <mergeCell ref="O20:R20"/>
    <mergeCell ref="U22:V22"/>
    <mergeCell ref="U24:V24"/>
    <mergeCell ref="S43:T43"/>
    <mergeCell ref="S36:T36"/>
    <mergeCell ref="S37:T37"/>
    <mergeCell ref="S29:T29"/>
    <mergeCell ref="S34:T34"/>
    <mergeCell ref="S24:T24"/>
    <mergeCell ref="S25:T25"/>
    <mergeCell ref="S32:T32"/>
    <mergeCell ref="S41:T41"/>
    <mergeCell ref="S38:T38"/>
    <mergeCell ref="S30:T30"/>
    <mergeCell ref="S27:T27"/>
    <mergeCell ref="S28:T28"/>
    <mergeCell ref="S33:T33"/>
    <mergeCell ref="E8:G8"/>
    <mergeCell ref="G15:J15"/>
    <mergeCell ref="K15:N15"/>
    <mergeCell ref="AB17:AH17"/>
    <mergeCell ref="W17:X17"/>
    <mergeCell ref="S17:T17"/>
    <mergeCell ref="K17:N17"/>
    <mergeCell ref="AB15:AH15"/>
    <mergeCell ref="AB16:AH16"/>
    <mergeCell ref="H10:I10"/>
    <mergeCell ref="O15:R15"/>
    <mergeCell ref="O17:R17"/>
    <mergeCell ref="G16:J16"/>
    <mergeCell ref="K16:N16"/>
    <mergeCell ref="O16:R16"/>
    <mergeCell ref="C15:F15"/>
    <mergeCell ref="C16:F16"/>
    <mergeCell ref="G17:J17"/>
    <mergeCell ref="K37:N37"/>
    <mergeCell ref="K32:N32"/>
    <mergeCell ref="J12:L12"/>
    <mergeCell ref="AB18:AH18"/>
    <mergeCell ref="Y18:AA18"/>
    <mergeCell ref="Y19:AA19"/>
    <mergeCell ref="AB19:AH19"/>
    <mergeCell ref="W18:X18"/>
    <mergeCell ref="S19:T19"/>
    <mergeCell ref="K19:N19"/>
    <mergeCell ref="U19:V19"/>
    <mergeCell ref="S15:AA15"/>
    <mergeCell ref="S16:AA16"/>
    <mergeCell ref="Y20:AA20"/>
    <mergeCell ref="AB21:AH21"/>
    <mergeCell ref="AB28:AH28"/>
    <mergeCell ref="Y21:AA21"/>
    <mergeCell ref="S21:T21"/>
    <mergeCell ref="K26:N26"/>
    <mergeCell ref="O27:R27"/>
    <mergeCell ref="O30:R30"/>
    <mergeCell ref="O31:R31"/>
    <mergeCell ref="AB20:AH20"/>
    <mergeCell ref="G21:J21"/>
    <mergeCell ref="AB22:AH22"/>
    <mergeCell ref="Y22:AA22"/>
    <mergeCell ref="AB23:AH23"/>
    <mergeCell ref="U21:V21"/>
    <mergeCell ref="S20:T20"/>
    <mergeCell ref="AB48:AH48"/>
    <mergeCell ref="AB30:AH30"/>
    <mergeCell ref="AB31:AH31"/>
    <mergeCell ref="W45:X45"/>
    <mergeCell ref="AB47:AH47"/>
    <mergeCell ref="W44:X44"/>
    <mergeCell ref="W43:X43"/>
    <mergeCell ref="Y48:AA48"/>
    <mergeCell ref="AB44:AH44"/>
    <mergeCell ref="Y47:AA47"/>
    <mergeCell ref="Y46:AA46"/>
    <mergeCell ref="AB45:AH45"/>
    <mergeCell ref="Y45:AA45"/>
    <mergeCell ref="W48:X48"/>
    <mergeCell ref="AB46:AH46"/>
    <mergeCell ref="AB36:AH36"/>
    <mergeCell ref="AB29:AH29"/>
    <mergeCell ref="S42:T42"/>
    <mergeCell ref="S40:T40"/>
    <mergeCell ref="AB35:AH35"/>
    <mergeCell ref="AB37:AH37"/>
    <mergeCell ref="AB32:AH32"/>
    <mergeCell ref="AB39:AH39"/>
    <mergeCell ref="AB42:AH42"/>
    <mergeCell ref="AB40:AH40"/>
    <mergeCell ref="AB41:AH41"/>
    <mergeCell ref="AB33:AH33"/>
    <mergeCell ref="W32:X32"/>
    <mergeCell ref="Y33:AA33"/>
    <mergeCell ref="W35:X35"/>
    <mergeCell ref="AB24:AH24"/>
    <mergeCell ref="AB25:AH25"/>
    <mergeCell ref="O25:R25"/>
    <mergeCell ref="W25:X25"/>
    <mergeCell ref="AB34:AH34"/>
    <mergeCell ref="O34:R34"/>
    <mergeCell ref="O32:R32"/>
    <mergeCell ref="U25:V25"/>
    <mergeCell ref="W24:X24"/>
    <mergeCell ref="AB27:AH27"/>
    <mergeCell ref="Y25:AA25"/>
    <mergeCell ref="AB26:AH26"/>
    <mergeCell ref="Y29:AA29"/>
    <mergeCell ref="Y26:AA26"/>
    <mergeCell ref="Y27:AA27"/>
    <mergeCell ref="Y28:AA28"/>
    <mergeCell ref="Y30:AA30"/>
    <mergeCell ref="Y31:AA31"/>
    <mergeCell ref="U34:V34"/>
    <mergeCell ref="U31:V31"/>
    <mergeCell ref="W27:X27"/>
    <mergeCell ref="W28:X28"/>
    <mergeCell ref="U27:V27"/>
    <mergeCell ref="U28:V28"/>
    <mergeCell ref="G44:J44"/>
    <mergeCell ref="G40:J40"/>
    <mergeCell ref="Y23:AA23"/>
    <mergeCell ref="U32:V32"/>
    <mergeCell ref="U41:V41"/>
    <mergeCell ref="U38:V38"/>
    <mergeCell ref="Y43:AA43"/>
    <mergeCell ref="W22:X22"/>
    <mergeCell ref="S23:T23"/>
    <mergeCell ref="S44:T44"/>
    <mergeCell ref="S39:T39"/>
    <mergeCell ref="S31:T31"/>
    <mergeCell ref="W23:X23"/>
    <mergeCell ref="W31:X31"/>
    <mergeCell ref="W42:X42"/>
    <mergeCell ref="Y40:AA40"/>
    <mergeCell ref="W38:X38"/>
    <mergeCell ref="W29:X29"/>
    <mergeCell ref="Y24:AA24"/>
    <mergeCell ref="Y41:AA41"/>
    <mergeCell ref="W41:X41"/>
    <mergeCell ref="Y42:AA42"/>
    <mergeCell ref="W39:X39"/>
    <mergeCell ref="W40:X40"/>
    <mergeCell ref="Y44:AA44"/>
    <mergeCell ref="U44:V44"/>
    <mergeCell ref="U45:V45"/>
    <mergeCell ref="S45:T45"/>
    <mergeCell ref="Y39:AA39"/>
    <mergeCell ref="S35:T35"/>
    <mergeCell ref="W30:X30"/>
    <mergeCell ref="Y37:AA37"/>
    <mergeCell ref="Y34:AA34"/>
    <mergeCell ref="Y35:AA35"/>
    <mergeCell ref="U43:V43"/>
    <mergeCell ref="U39:V39"/>
    <mergeCell ref="U33:V33"/>
    <mergeCell ref="W36:X36"/>
    <mergeCell ref="U36:V36"/>
    <mergeCell ref="Y38:AA38"/>
    <mergeCell ref="W33:X33"/>
    <mergeCell ref="Y32:AA32"/>
    <mergeCell ref="Y36:AA36"/>
    <mergeCell ref="W34:X34"/>
    <mergeCell ref="U42:V42"/>
    <mergeCell ref="U40:V40"/>
    <mergeCell ref="U37:V37"/>
    <mergeCell ref="U35:V35"/>
    <mergeCell ref="G35:J35"/>
    <mergeCell ref="G19:J19"/>
    <mergeCell ref="G39:J39"/>
    <mergeCell ref="G28:J28"/>
    <mergeCell ref="G38:J38"/>
    <mergeCell ref="G29:J29"/>
    <mergeCell ref="G31:J31"/>
    <mergeCell ref="G24:J24"/>
    <mergeCell ref="G27:J27"/>
    <mergeCell ref="G37:J37"/>
    <mergeCell ref="G32:J32"/>
    <mergeCell ref="G34:J34"/>
    <mergeCell ref="G26:J26"/>
    <mergeCell ref="W20:X20"/>
    <mergeCell ref="G25:J25"/>
    <mergeCell ref="K25:N25"/>
    <mergeCell ref="K31:N31"/>
    <mergeCell ref="K28:N28"/>
    <mergeCell ref="K29:N29"/>
    <mergeCell ref="K24:N24"/>
    <mergeCell ref="O28:R28"/>
    <mergeCell ref="O26:R26"/>
    <mergeCell ref="W21:X21"/>
    <mergeCell ref="W26:X26"/>
    <mergeCell ref="O24:R24"/>
    <mergeCell ref="S22:T22"/>
    <mergeCell ref="K27:N27"/>
    <mergeCell ref="O29:R29"/>
    <mergeCell ref="A18:B18"/>
    <mergeCell ref="G33:J33"/>
    <mergeCell ref="G43:J43"/>
    <mergeCell ref="G41:J41"/>
    <mergeCell ref="A23:B23"/>
    <mergeCell ref="A19:B19"/>
    <mergeCell ref="A21:B21"/>
    <mergeCell ref="A20:B20"/>
    <mergeCell ref="G36:J36"/>
    <mergeCell ref="A22:B22"/>
    <mergeCell ref="C23:F23"/>
    <mergeCell ref="A24:B24"/>
    <mergeCell ref="C24:F24"/>
    <mergeCell ref="A25:B25"/>
    <mergeCell ref="C25:F25"/>
    <mergeCell ref="A29:B29"/>
    <mergeCell ref="C29:F29"/>
    <mergeCell ref="A30:B30"/>
    <mergeCell ref="C30:F30"/>
    <mergeCell ref="A31:B31"/>
    <mergeCell ref="C31:F31"/>
    <mergeCell ref="A26:B26"/>
    <mergeCell ref="C26:F26"/>
    <mergeCell ref="A27:B27"/>
    <mergeCell ref="AB49:AH49"/>
    <mergeCell ref="H50:O50"/>
    <mergeCell ref="T50:X50"/>
    <mergeCell ref="O37:R37"/>
    <mergeCell ref="O36:R36"/>
    <mergeCell ref="K35:N35"/>
    <mergeCell ref="K38:N38"/>
    <mergeCell ref="K42:N42"/>
    <mergeCell ref="K40:N40"/>
    <mergeCell ref="O42:R42"/>
    <mergeCell ref="O43:R43"/>
    <mergeCell ref="O35:R35"/>
    <mergeCell ref="O39:R39"/>
    <mergeCell ref="O38:R38"/>
    <mergeCell ref="O41:R41"/>
    <mergeCell ref="K43:N43"/>
    <mergeCell ref="K39:N39"/>
    <mergeCell ref="O40:R40"/>
    <mergeCell ref="U46:V46"/>
    <mergeCell ref="S46:T46"/>
    <mergeCell ref="AB43:AH43"/>
    <mergeCell ref="AB38:AH38"/>
    <mergeCell ref="W37:X37"/>
    <mergeCell ref="G42:J42"/>
    <mergeCell ref="A28:B28"/>
    <mergeCell ref="C28:F28"/>
    <mergeCell ref="A40:B40"/>
    <mergeCell ref="C40:F40"/>
    <mergeCell ref="A37:B37"/>
    <mergeCell ref="C37:F37"/>
    <mergeCell ref="A35:B35"/>
    <mergeCell ref="C35:F35"/>
    <mergeCell ref="A36:B36"/>
    <mergeCell ref="C36:F36"/>
    <mergeCell ref="A32:B32"/>
    <mergeCell ref="C32:F32"/>
    <mergeCell ref="A33:B33"/>
    <mergeCell ref="C33:F33"/>
    <mergeCell ref="A34:B34"/>
    <mergeCell ref="C34:F34"/>
    <mergeCell ref="A1:AB1"/>
    <mergeCell ref="T52:X52"/>
    <mergeCell ref="A47:B47"/>
    <mergeCell ref="C47:F47"/>
    <mergeCell ref="G48:J48"/>
    <mergeCell ref="O47:R47"/>
    <mergeCell ref="K47:N47"/>
    <mergeCell ref="A41:B41"/>
    <mergeCell ref="C41:F41"/>
    <mergeCell ref="A42:B42"/>
    <mergeCell ref="C42:F42"/>
    <mergeCell ref="H52:Q52"/>
    <mergeCell ref="K46:N46"/>
    <mergeCell ref="K41:N41"/>
    <mergeCell ref="G47:J47"/>
    <mergeCell ref="O44:R44"/>
    <mergeCell ref="O46:R46"/>
    <mergeCell ref="O48:R48"/>
    <mergeCell ref="A48:F48"/>
    <mergeCell ref="F51:Q51"/>
    <mergeCell ref="A38:B38"/>
    <mergeCell ref="C38:F38"/>
    <mergeCell ref="A39:B39"/>
    <mergeCell ref="C39:F39"/>
    <mergeCell ref="C22:F22"/>
    <mergeCell ref="C18:F18"/>
    <mergeCell ref="C19:F19"/>
    <mergeCell ref="C20:F20"/>
    <mergeCell ref="C21:F21"/>
    <mergeCell ref="T51:X51"/>
    <mergeCell ref="G45:J45"/>
    <mergeCell ref="K45:N45"/>
    <mergeCell ref="K44:N44"/>
    <mergeCell ref="W47:X47"/>
    <mergeCell ref="W46:X46"/>
    <mergeCell ref="U49:X49"/>
    <mergeCell ref="U47:V47"/>
    <mergeCell ref="O45:R45"/>
    <mergeCell ref="G46:J46"/>
    <mergeCell ref="U48:V48"/>
    <mergeCell ref="S47:T47"/>
    <mergeCell ref="S48:T48"/>
    <mergeCell ref="K48:N48"/>
    <mergeCell ref="H49:O49"/>
    <mergeCell ref="C27:F27"/>
    <mergeCell ref="W19:X19"/>
    <mergeCell ref="U29:V29"/>
    <mergeCell ref="U30:V30"/>
  </mergeCells>
  <phoneticPr fontId="0" type="noConversion"/>
  <pageMargins left="0.78740157480314965" right="0.19685039370078741" top="0.43307086614173229" bottom="0.6692913385826772" header="0.35433070866141736" footer="0.51181102362204722"/>
  <pageSetup paperSize="9" orientation="portrait" blackAndWhite="1" r:id="rId1"/>
  <headerFooter alignWithMargins="0">
    <oddHeader xml:space="preserve">&amp;LQMS-52-PV103_2018-11 - Anlage 1 - Protokoll_1                           
</oddHeader>
  </headerFooter>
  <drawing r:id="rId2"/>
  <legacyDrawing r:id="rId3"/>
  <oleObjects>
    <mc:AlternateContent xmlns:mc="http://schemas.openxmlformats.org/markup-compatibility/2006">
      <mc:Choice Requires="x14">
        <oleObject progId="Equation.3" shapeId="1040" r:id="rId4">
          <objectPr defaultSize="0" autoPict="0" r:id="rId5">
            <anchor moveWithCells="1">
              <from>
                <xdr:col>22</xdr:col>
                <xdr:colOff>142875</xdr:colOff>
                <xdr:row>8</xdr:row>
                <xdr:rowOff>57150</xdr:rowOff>
              </from>
              <to>
                <xdr:col>26</xdr:col>
                <xdr:colOff>133350</xdr:colOff>
                <xdr:row>10</xdr:row>
                <xdr:rowOff>123825</xdr:rowOff>
              </to>
            </anchor>
          </objectPr>
        </oleObject>
      </mc:Choice>
      <mc:Fallback>
        <oleObject progId="Equation.3" shapeId="1040" r:id="rId4"/>
      </mc:Fallback>
    </mc:AlternateContent>
    <mc:AlternateContent xmlns:mc="http://schemas.openxmlformats.org/markup-compatibility/2006">
      <mc:Choice Requires="x14">
        <oleObject progId="Equation.3" shapeId="1043" r:id="rId6">
          <objectPr defaultSize="0" autoPict="0" r:id="rId7">
            <anchor moveWithCells="1" sizeWithCells="1">
              <from>
                <xdr:col>22</xdr:col>
                <xdr:colOff>0</xdr:colOff>
                <xdr:row>4</xdr:row>
                <xdr:rowOff>123825</xdr:rowOff>
              </from>
              <to>
                <xdr:col>33</xdr:col>
                <xdr:colOff>57150</xdr:colOff>
                <xdr:row>8</xdr:row>
                <xdr:rowOff>133350</xdr:rowOff>
              </to>
            </anchor>
          </objectPr>
        </oleObject>
      </mc:Choice>
      <mc:Fallback>
        <oleObject progId="Equation.3" shapeId="1043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>
    <tabColor rgb="FF0070C0"/>
  </sheetPr>
  <dimension ref="A1:AG113"/>
  <sheetViews>
    <sheetView view="pageLayout" topLeftCell="A37" zoomScale="70" zoomScaleNormal="100" zoomScalePageLayoutView="70" workbookViewId="0">
      <selection activeCell="G22" sqref="G22:J22"/>
    </sheetView>
  </sheetViews>
  <sheetFormatPr defaultColWidth="2.85546875" defaultRowHeight="15" customHeight="1" x14ac:dyDescent="0.2"/>
  <cols>
    <col min="1" max="1" width="2.85546875" style="64" customWidth="1"/>
    <col min="2" max="16384" width="2.85546875" style="65"/>
  </cols>
  <sheetData>
    <row r="1" spans="1:33" ht="12.75" customHeight="1" x14ac:dyDescent="0.2">
      <c r="A1" s="559" t="s">
        <v>33</v>
      </c>
      <c r="B1" s="560"/>
      <c r="C1" s="560"/>
      <c r="D1" s="560"/>
      <c r="E1" s="443" t="s">
        <v>0</v>
      </c>
      <c r="F1" s="442"/>
      <c r="G1" s="442"/>
      <c r="H1" s="442"/>
      <c r="I1" s="501" t="str">
        <f>IF(HVP!K2="","",HVP!K2)</f>
        <v>Thärig</v>
      </c>
      <c r="J1" s="501"/>
      <c r="K1" s="501"/>
      <c r="L1" s="501"/>
      <c r="M1" s="501"/>
      <c r="N1" s="443" t="s">
        <v>1</v>
      </c>
      <c r="O1" s="442"/>
      <c r="P1" s="442"/>
      <c r="Q1" s="501" t="str">
        <f>IF(HVP!V2="","",HVP!V2)</f>
        <v>H0030</v>
      </c>
      <c r="R1" s="501"/>
      <c r="S1" s="501"/>
      <c r="T1" s="501"/>
      <c r="U1" s="501"/>
      <c r="V1" s="501"/>
      <c r="W1" s="443" t="s">
        <v>85</v>
      </c>
      <c r="X1" s="442"/>
      <c r="Y1" s="442"/>
      <c r="Z1" s="442"/>
      <c r="AA1" s="563">
        <f>IF(HVP!AB44="","",HVP!AB44)</f>
        <v>44672</v>
      </c>
      <c r="AB1" s="563"/>
      <c r="AC1" s="563"/>
      <c r="AD1" s="563"/>
    </row>
    <row r="2" spans="1:33" ht="12.75" customHeight="1" x14ac:dyDescent="0.2">
      <c r="B2" s="64"/>
      <c r="C2" s="64"/>
      <c r="D2" s="64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7"/>
      <c r="AB2" s="67"/>
      <c r="AC2" s="67"/>
      <c r="AD2" s="67"/>
      <c r="AE2" s="66"/>
      <c r="AF2" s="66"/>
      <c r="AG2" s="66"/>
    </row>
    <row r="3" spans="1:33" ht="12.75" customHeight="1" x14ac:dyDescent="0.2"/>
    <row r="4" spans="1:33" ht="20.25" x14ac:dyDescent="0.2">
      <c r="A4" s="564" t="s">
        <v>108</v>
      </c>
      <c r="B4" s="564"/>
      <c r="C4" s="564"/>
      <c r="D4" s="564"/>
      <c r="E4" s="564"/>
      <c r="F4" s="564"/>
      <c r="G4" s="564"/>
      <c r="H4" s="564"/>
      <c r="I4" s="564"/>
      <c r="J4" s="564"/>
      <c r="K4" s="564"/>
      <c r="L4" s="564"/>
      <c r="M4" s="564"/>
      <c r="N4" s="564"/>
      <c r="O4" s="564"/>
      <c r="P4" s="564"/>
      <c r="Q4" s="564"/>
      <c r="R4" s="564"/>
      <c r="S4" s="564"/>
      <c r="T4" s="564"/>
      <c r="U4" s="564"/>
      <c r="V4" s="564"/>
      <c r="W4" s="564"/>
      <c r="X4" s="564"/>
      <c r="Y4" s="564"/>
      <c r="Z4" s="564"/>
      <c r="AA4" s="564"/>
      <c r="AB4" s="564"/>
      <c r="AC4" s="564"/>
      <c r="AD4" s="564"/>
    </row>
    <row r="5" spans="1:33" ht="18" x14ac:dyDescent="0.2">
      <c r="A5" s="561" t="s">
        <v>114</v>
      </c>
      <c r="B5" s="562"/>
      <c r="C5" s="562"/>
      <c r="D5" s="562"/>
      <c r="E5" s="562"/>
      <c r="F5" s="562"/>
      <c r="G5" s="562"/>
      <c r="H5" s="562"/>
      <c r="I5" s="562"/>
      <c r="J5" s="562"/>
      <c r="K5" s="562"/>
      <c r="L5" s="562"/>
      <c r="M5" s="562"/>
      <c r="N5" s="562"/>
      <c r="O5" s="562"/>
      <c r="P5" s="562"/>
      <c r="Q5" s="562"/>
      <c r="R5" s="562"/>
      <c r="S5" s="562"/>
      <c r="T5" s="562"/>
      <c r="U5" s="562"/>
      <c r="V5" s="562"/>
      <c r="W5" s="562"/>
      <c r="X5" s="562"/>
      <c r="Y5" s="562"/>
      <c r="Z5" s="562"/>
      <c r="AA5" s="562"/>
      <c r="AB5" s="562"/>
      <c r="AC5" s="562"/>
      <c r="AD5" s="565">
        <v>1</v>
      </c>
      <c r="AE5" s="566"/>
    </row>
    <row r="6" spans="1:33" ht="12.75" customHeight="1" x14ac:dyDescent="0.2"/>
    <row r="7" spans="1:33" ht="12.75" customHeight="1" x14ac:dyDescent="0.2"/>
    <row r="8" spans="1:33" ht="12.75" customHeight="1" x14ac:dyDescent="0.2">
      <c r="A8" s="65"/>
      <c r="B8" s="68"/>
      <c r="C8" s="492" t="s">
        <v>34</v>
      </c>
      <c r="D8" s="492"/>
      <c r="E8" s="492"/>
      <c r="F8" s="492"/>
      <c r="G8" s="492"/>
      <c r="H8" s="492"/>
      <c r="I8" s="492"/>
      <c r="J8" s="492"/>
      <c r="K8" s="442" t="s">
        <v>14</v>
      </c>
      <c r="L8" s="442"/>
      <c r="M8" s="501">
        <f>IF(HVP!H10="","",HVP!H10)</f>
        <v>2.5</v>
      </c>
      <c r="N8" s="501"/>
      <c r="O8" s="69" t="s">
        <v>29</v>
      </c>
      <c r="P8" s="501">
        <f>IF(HVP!J12="","",HVP!J12)</f>
        <v>62.5</v>
      </c>
      <c r="Q8" s="501"/>
      <c r="R8" s="501"/>
      <c r="S8" s="501"/>
      <c r="Z8" s="66"/>
      <c r="AA8" s="66"/>
      <c r="AB8" s="66"/>
      <c r="AC8" s="66"/>
      <c r="AD8" s="66"/>
      <c r="AE8" s="66"/>
      <c r="AF8" s="66"/>
    </row>
    <row r="9" spans="1:33" ht="12.75" customHeight="1" x14ac:dyDescent="0.2">
      <c r="Z9" s="66"/>
      <c r="AA9" s="66"/>
      <c r="AB9" s="66"/>
      <c r="AC9" s="66"/>
      <c r="AD9" s="66"/>
      <c r="AE9" s="66"/>
      <c r="AF9" s="66"/>
    </row>
    <row r="10" spans="1:33" ht="12.75" customHeight="1" x14ac:dyDescent="0.2">
      <c r="A10" s="65"/>
      <c r="B10" s="70"/>
      <c r="C10" s="492" t="s">
        <v>35</v>
      </c>
      <c r="D10" s="492"/>
      <c r="E10" s="492"/>
      <c r="F10" s="492"/>
      <c r="G10" s="492"/>
      <c r="H10" s="492"/>
      <c r="I10" s="492"/>
      <c r="J10" s="492"/>
      <c r="K10" s="442" t="s">
        <v>5</v>
      </c>
      <c r="L10" s="442"/>
      <c r="M10" s="442"/>
      <c r="N10" s="442"/>
      <c r="O10" s="442"/>
      <c r="P10" s="501">
        <f>IF(HVP!E5="","",HVP!E5)</f>
        <v>15808010607</v>
      </c>
      <c r="Q10" s="501"/>
      <c r="R10" s="501"/>
      <c r="S10" s="501"/>
      <c r="T10" s="501"/>
      <c r="U10" s="501"/>
      <c r="V10" s="501"/>
      <c r="W10" s="501"/>
      <c r="X10" s="501"/>
      <c r="Y10" s="501"/>
      <c r="Z10" s="71"/>
      <c r="AA10" s="71"/>
      <c r="AB10" s="71"/>
      <c r="AC10" s="71"/>
      <c r="AD10" s="71"/>
      <c r="AE10" s="66"/>
      <c r="AF10" s="66"/>
    </row>
    <row r="11" spans="1:33" ht="12.75" customHeight="1" x14ac:dyDescent="0.2">
      <c r="K11" s="442" t="s">
        <v>36</v>
      </c>
      <c r="L11" s="442"/>
      <c r="M11" s="442"/>
      <c r="N11" s="442"/>
      <c r="O11" s="442"/>
      <c r="P11" s="558">
        <f>IF(HVP!W5="","",HVP!W5)</f>
        <v>142</v>
      </c>
      <c r="Q11" s="558"/>
      <c r="R11" s="558"/>
      <c r="S11" s="558"/>
      <c r="T11" s="558"/>
      <c r="U11" s="501" t="str">
        <f>IF(COUNT($M$8,$P$8)=2,"HBW " &amp; $M$8 &amp; "/" &amp; $P$8,"HBW___/_____")</f>
        <v>HBW 2,5/62,5</v>
      </c>
      <c r="V11" s="501"/>
      <c r="W11" s="501"/>
      <c r="X11" s="501"/>
      <c r="Y11" s="501"/>
      <c r="Z11" s="71"/>
      <c r="AA11" s="71"/>
      <c r="AB11" s="71"/>
      <c r="AC11" s="71"/>
      <c r="AD11" s="71"/>
      <c r="AE11" s="66"/>
      <c r="AF11" s="66"/>
    </row>
    <row r="12" spans="1:33" ht="12.75" customHeight="1" thickBot="1" x14ac:dyDescent="0.25">
      <c r="Z12" s="66"/>
      <c r="AA12" s="66"/>
      <c r="AB12" s="66"/>
      <c r="AC12" s="66"/>
      <c r="AD12" s="66"/>
      <c r="AE12" s="66"/>
      <c r="AF12" s="66"/>
    </row>
    <row r="13" spans="1:33" ht="12.75" customHeight="1" x14ac:dyDescent="0.2">
      <c r="A13" s="548" t="s">
        <v>37</v>
      </c>
      <c r="B13" s="549"/>
      <c r="C13" s="549"/>
      <c r="D13" s="549"/>
      <c r="E13" s="549"/>
      <c r="F13" s="552" t="s">
        <v>38</v>
      </c>
      <c r="G13" s="553"/>
      <c r="H13" s="553"/>
      <c r="I13" s="553"/>
      <c r="J13" s="553"/>
      <c r="K13" s="553" t="s">
        <v>39</v>
      </c>
      <c r="L13" s="553"/>
      <c r="M13" s="553"/>
      <c r="N13" s="553"/>
      <c r="O13" s="554"/>
      <c r="P13" s="552" t="s">
        <v>2</v>
      </c>
      <c r="Q13" s="553"/>
      <c r="R13" s="553"/>
      <c r="S13" s="553"/>
      <c r="T13" s="554"/>
      <c r="U13" s="552" t="s">
        <v>40</v>
      </c>
      <c r="V13" s="553"/>
      <c r="W13" s="553"/>
      <c r="X13" s="553"/>
      <c r="Y13" s="554"/>
      <c r="Z13" s="549" t="s">
        <v>41</v>
      </c>
      <c r="AA13" s="549"/>
      <c r="AB13" s="549"/>
      <c r="AC13" s="549"/>
      <c r="AD13" s="555"/>
    </row>
    <row r="14" spans="1:33" ht="12.75" customHeight="1" thickBot="1" x14ac:dyDescent="0.25">
      <c r="A14" s="550"/>
      <c r="B14" s="551"/>
      <c r="C14" s="551"/>
      <c r="D14" s="551"/>
      <c r="E14" s="551"/>
      <c r="F14" s="514" t="s">
        <v>16</v>
      </c>
      <c r="G14" s="515"/>
      <c r="H14" s="515"/>
      <c r="I14" s="515"/>
      <c r="J14" s="515"/>
      <c r="K14" s="515" t="s">
        <v>16</v>
      </c>
      <c r="L14" s="515"/>
      <c r="M14" s="515"/>
      <c r="N14" s="515"/>
      <c r="O14" s="557"/>
      <c r="P14" s="514" t="s">
        <v>16</v>
      </c>
      <c r="Q14" s="515"/>
      <c r="R14" s="515"/>
      <c r="S14" s="515"/>
      <c r="T14" s="557"/>
      <c r="U14" s="514" t="str">
        <f>IF(COUNT($M$8,$P$8)=2,"HBW " &amp; $M$8 &amp; "/" &amp; $P$8,"HBW___/_____")</f>
        <v>HBW 2,5/62,5</v>
      </c>
      <c r="V14" s="515"/>
      <c r="W14" s="515"/>
      <c r="X14" s="515"/>
      <c r="Y14" s="557"/>
      <c r="Z14" s="551"/>
      <c r="AA14" s="551"/>
      <c r="AB14" s="551"/>
      <c r="AC14" s="551"/>
      <c r="AD14" s="556"/>
    </row>
    <row r="15" spans="1:33" ht="12.75" customHeight="1" x14ac:dyDescent="0.2">
      <c r="A15" s="481">
        <v>1</v>
      </c>
      <c r="B15" s="482"/>
      <c r="C15" s="482"/>
      <c r="D15" s="482"/>
      <c r="E15" s="483"/>
      <c r="F15" s="536">
        <f>IF(HVP!G19="","",HVP!G19)</f>
        <v>0.73919000000000001</v>
      </c>
      <c r="G15" s="537"/>
      <c r="H15" s="537"/>
      <c r="I15" s="537"/>
      <c r="J15" s="537"/>
      <c r="K15" s="537">
        <f>IF(HVP!K19="","",HVP!K19)</f>
        <v>0.74073999999999995</v>
      </c>
      <c r="L15" s="537"/>
      <c r="M15" s="537"/>
      <c r="N15" s="537"/>
      <c r="O15" s="538"/>
      <c r="P15" s="539">
        <f>IF(K15="","",AVERAGE(F15,K15))</f>
        <v>0.73996499999999998</v>
      </c>
      <c r="Q15" s="540"/>
      <c r="R15" s="540"/>
      <c r="S15" s="540"/>
      <c r="T15" s="541"/>
      <c r="U15" s="542">
        <f>IF(P15="","",(0.102*2*HVP!$E$8/(PI()*HVP!$H$10^2*(1-(1-(P15^2/HVP!$H$10^2))^0.5))))</f>
        <v>142.11767841220239</v>
      </c>
      <c r="V15" s="543"/>
      <c r="W15" s="543"/>
      <c r="X15" s="543"/>
      <c r="Y15" s="544"/>
      <c r="Z15" s="545" t="s">
        <v>42</v>
      </c>
      <c r="AA15" s="546"/>
      <c r="AB15" s="546"/>
      <c r="AC15" s="546"/>
      <c r="AD15" s="547"/>
    </row>
    <row r="16" spans="1:33" ht="12.75" customHeight="1" x14ac:dyDescent="0.2">
      <c r="A16" s="446">
        <v>2</v>
      </c>
      <c r="B16" s="447"/>
      <c r="C16" s="447"/>
      <c r="D16" s="447"/>
      <c r="E16" s="448"/>
      <c r="F16" s="524">
        <f>IF(HVP!G20="","",HVP!G20)</f>
        <v>0.74539</v>
      </c>
      <c r="G16" s="525"/>
      <c r="H16" s="525"/>
      <c r="I16" s="525"/>
      <c r="J16" s="525"/>
      <c r="K16" s="525">
        <f>IF(HVP!K20="","",HVP!K20)</f>
        <v>0.73763999999999996</v>
      </c>
      <c r="L16" s="525"/>
      <c r="M16" s="525"/>
      <c r="N16" s="525"/>
      <c r="O16" s="526"/>
      <c r="P16" s="527">
        <f>IF(K16="","",AVERAGE(F16,K16))</f>
        <v>0.74151499999999992</v>
      </c>
      <c r="Q16" s="528"/>
      <c r="R16" s="528"/>
      <c r="S16" s="528"/>
      <c r="T16" s="529"/>
      <c r="U16" s="530">
        <f>IF(P16="","",(0.102*2*HVP!$E$8/(PI()*HVP!$H$10^2*(1-(1-(P16^2/HVP!$H$10^2))^0.5))))</f>
        <v>141.51023560912625</v>
      </c>
      <c r="V16" s="531"/>
      <c r="W16" s="531"/>
      <c r="X16" s="531"/>
      <c r="Y16" s="532"/>
      <c r="Z16" s="533" t="s">
        <v>43</v>
      </c>
      <c r="AA16" s="534"/>
      <c r="AB16" s="534"/>
      <c r="AC16" s="534"/>
      <c r="AD16" s="535"/>
    </row>
    <row r="17" spans="1:30" ht="12.75" customHeight="1" x14ac:dyDescent="0.2">
      <c r="A17" s="446">
        <v>3</v>
      </c>
      <c r="B17" s="447"/>
      <c r="C17" s="447"/>
      <c r="D17" s="447"/>
      <c r="E17" s="448"/>
      <c r="F17" s="524">
        <f>IF(HVP!G21="","",HVP!G21)</f>
        <v>0.74539</v>
      </c>
      <c r="G17" s="525"/>
      <c r="H17" s="525"/>
      <c r="I17" s="525"/>
      <c r="J17" s="525"/>
      <c r="K17" s="525">
        <f>IF(HVP!K21="","",HVP!K21)</f>
        <v>0.73919000000000001</v>
      </c>
      <c r="L17" s="525"/>
      <c r="M17" s="525"/>
      <c r="N17" s="525"/>
      <c r="O17" s="526"/>
      <c r="P17" s="527">
        <f>IF(K17="","",AVERAGE(F17,K17))</f>
        <v>0.74229000000000001</v>
      </c>
      <c r="Q17" s="528"/>
      <c r="R17" s="528"/>
      <c r="S17" s="528"/>
      <c r="T17" s="529"/>
      <c r="U17" s="530">
        <f>IF(P17="","",(0.102*2*HVP!$E$8/(PI()*HVP!$H$10^2*(1-(1-(P17^2/HVP!$H$10^2))^0.5))))</f>
        <v>141.20793913603023</v>
      </c>
      <c r="V17" s="531"/>
      <c r="W17" s="531"/>
      <c r="X17" s="531"/>
      <c r="Y17" s="532"/>
      <c r="Z17" s="533" t="s">
        <v>44</v>
      </c>
      <c r="AA17" s="534"/>
      <c r="AB17" s="534"/>
      <c r="AC17" s="534"/>
      <c r="AD17" s="535"/>
    </row>
    <row r="18" spans="1:30" ht="12.75" customHeight="1" x14ac:dyDescent="0.2">
      <c r="A18" s="446">
        <v>4</v>
      </c>
      <c r="B18" s="447"/>
      <c r="C18" s="447"/>
      <c r="D18" s="447"/>
      <c r="E18" s="448"/>
      <c r="F18" s="524">
        <f>IF(HVP!G22="","",HVP!G22)</f>
        <v>0.74229000000000001</v>
      </c>
      <c r="G18" s="525"/>
      <c r="H18" s="525"/>
      <c r="I18" s="525"/>
      <c r="J18" s="525"/>
      <c r="K18" s="525">
        <f>IF(HVP!K22="","",HVP!K22)</f>
        <v>0.74073999999999995</v>
      </c>
      <c r="L18" s="525"/>
      <c r="M18" s="525"/>
      <c r="N18" s="525"/>
      <c r="O18" s="526"/>
      <c r="P18" s="527">
        <f>IF(K18="","",AVERAGE(F18,K18))</f>
        <v>0.74151499999999992</v>
      </c>
      <c r="Q18" s="528"/>
      <c r="R18" s="528"/>
      <c r="S18" s="528"/>
      <c r="T18" s="529"/>
      <c r="U18" s="530">
        <f>IF(P18="","",(0.102*2*HVP!$E$8/(PI()*HVP!$H$10^2*(1-(1-(P18^2/HVP!$H$10^2))^0.5))))</f>
        <v>141.51023560912625</v>
      </c>
      <c r="V18" s="531"/>
      <c r="W18" s="531"/>
      <c r="X18" s="531"/>
      <c r="Y18" s="532"/>
      <c r="Z18" s="533" t="s">
        <v>45</v>
      </c>
      <c r="AA18" s="534"/>
      <c r="AB18" s="534"/>
      <c r="AC18" s="534"/>
      <c r="AD18" s="535"/>
    </row>
    <row r="19" spans="1:30" ht="12.75" customHeight="1" thickBot="1" x14ac:dyDescent="0.25">
      <c r="A19" s="514">
        <v>5</v>
      </c>
      <c r="B19" s="515"/>
      <c r="C19" s="515"/>
      <c r="D19" s="515"/>
      <c r="E19" s="516"/>
      <c r="F19" s="517">
        <f>IF(HVP!G23="","",HVP!G23)</f>
        <v>0.74383999999999995</v>
      </c>
      <c r="G19" s="518"/>
      <c r="H19" s="518"/>
      <c r="I19" s="518"/>
      <c r="J19" s="518"/>
      <c r="K19" s="518">
        <f>IF(HVP!K23="","",HVP!K23)</f>
        <v>0.74383999999999995</v>
      </c>
      <c r="L19" s="518"/>
      <c r="M19" s="518"/>
      <c r="N19" s="518"/>
      <c r="O19" s="519"/>
      <c r="P19" s="520">
        <f>IF(K19="","",AVERAGE(F19,K19))</f>
        <v>0.74383999999999995</v>
      </c>
      <c r="Q19" s="521"/>
      <c r="R19" s="521"/>
      <c r="S19" s="521"/>
      <c r="T19" s="522"/>
      <c r="U19" s="508">
        <f>IF(P19="","",(0.102*2*HVP!$E$8/(PI()*HVP!$H$10^2*(1-(1-(P19^2/HVP!$H$10^2))^0.5))))</f>
        <v>140.60617626427066</v>
      </c>
      <c r="V19" s="509"/>
      <c r="W19" s="509"/>
      <c r="X19" s="509"/>
      <c r="Y19" s="510"/>
      <c r="Z19" s="523" t="s">
        <v>46</v>
      </c>
      <c r="AA19" s="476"/>
      <c r="AB19" s="476"/>
      <c r="AC19" s="476"/>
      <c r="AD19" s="477"/>
    </row>
    <row r="20" spans="1:30" ht="12.75" customHeight="1" thickBot="1" x14ac:dyDescent="0.25">
      <c r="A20" s="478" t="s">
        <v>47</v>
      </c>
      <c r="B20" s="479"/>
      <c r="C20" s="479"/>
      <c r="D20" s="479"/>
      <c r="E20" s="480"/>
      <c r="F20" s="478"/>
      <c r="G20" s="479"/>
      <c r="H20" s="479"/>
      <c r="I20" s="479"/>
      <c r="J20" s="480"/>
      <c r="K20" s="502" t="s">
        <v>48</v>
      </c>
      <c r="L20" s="503"/>
      <c r="M20" s="503"/>
      <c r="N20" s="503"/>
      <c r="O20" s="504"/>
      <c r="P20" s="505">
        <f>IF(P15="","",AVERAGE(P15:T19))</f>
        <v>0.74182499999999996</v>
      </c>
      <c r="Q20" s="506"/>
      <c r="R20" s="506"/>
      <c r="S20" s="506"/>
      <c r="T20" s="507"/>
      <c r="U20" s="508">
        <f>IF(U15="","",AVERAGE(U15:Y19))</f>
        <v>141.39045300615115</v>
      </c>
      <c r="V20" s="509"/>
      <c r="W20" s="509"/>
      <c r="X20" s="509"/>
      <c r="Y20" s="510"/>
      <c r="Z20" s="511"/>
      <c r="AA20" s="512"/>
      <c r="AB20" s="512"/>
      <c r="AC20" s="512"/>
      <c r="AD20" s="513"/>
    </row>
    <row r="21" spans="1:30" ht="12.75" customHeight="1" x14ac:dyDescent="0.2"/>
    <row r="22" spans="1:30" ht="12.75" customHeight="1" x14ac:dyDescent="0.2"/>
    <row r="23" spans="1:30" ht="18" x14ac:dyDescent="0.2">
      <c r="A23" s="488" t="s">
        <v>107</v>
      </c>
      <c r="B23" s="488"/>
      <c r="C23" s="488"/>
      <c r="D23" s="488"/>
      <c r="E23" s="488"/>
      <c r="F23" s="488"/>
      <c r="G23" s="488"/>
      <c r="H23" s="488"/>
      <c r="I23" s="488"/>
      <c r="J23" s="488"/>
      <c r="K23" s="488"/>
      <c r="L23" s="488"/>
      <c r="M23" s="488"/>
      <c r="N23" s="488"/>
      <c r="O23" s="488"/>
      <c r="P23" s="488"/>
      <c r="Q23" s="488"/>
      <c r="R23" s="488"/>
      <c r="S23" s="488"/>
      <c r="T23" s="488"/>
      <c r="U23" s="488"/>
      <c r="V23" s="488"/>
      <c r="W23" s="488"/>
      <c r="X23" s="488"/>
      <c r="Y23" s="488"/>
      <c r="Z23" s="488"/>
      <c r="AA23" s="488"/>
      <c r="AB23" s="488"/>
      <c r="AC23" s="488"/>
      <c r="AD23" s="488"/>
    </row>
    <row r="24" spans="1:30" ht="12.75" customHeight="1" x14ac:dyDescent="0.2"/>
    <row r="25" spans="1:30" ht="12.75" customHeight="1" x14ac:dyDescent="0.3">
      <c r="C25" s="462" t="s">
        <v>49</v>
      </c>
      <c r="D25" s="462"/>
      <c r="E25" s="462"/>
      <c r="F25" s="462"/>
      <c r="G25" s="461" t="s">
        <v>50</v>
      </c>
      <c r="H25" s="461"/>
      <c r="I25" s="461"/>
      <c r="J25" s="461"/>
      <c r="K25" s="442" t="s">
        <v>51</v>
      </c>
      <c r="L25" s="500">
        <f>IF(P20="","",100*(MAX(P15:T19)-MIN(P15:T19))/P20)</f>
        <v>0.52236039497185482</v>
      </c>
      <c r="M25" s="500"/>
      <c r="N25" s="500"/>
      <c r="O25" s="442" t="s">
        <v>52</v>
      </c>
      <c r="P25" s="442"/>
      <c r="S25" s="72" t="s">
        <v>87</v>
      </c>
      <c r="V25" s="73"/>
    </row>
    <row r="26" spans="1:30" ht="12.75" customHeight="1" x14ac:dyDescent="0.2">
      <c r="C26" s="462"/>
      <c r="D26" s="462"/>
      <c r="E26" s="462"/>
      <c r="F26" s="462"/>
      <c r="G26" s="468" t="s">
        <v>2</v>
      </c>
      <c r="H26" s="468"/>
      <c r="I26" s="468"/>
      <c r="J26" s="468"/>
      <c r="K26" s="442"/>
      <c r="L26" s="500"/>
      <c r="M26" s="500"/>
      <c r="N26" s="500"/>
      <c r="O26" s="442"/>
      <c r="P26" s="442"/>
      <c r="S26" s="64" t="s">
        <v>53</v>
      </c>
      <c r="U26" s="66"/>
      <c r="V26" s="74"/>
      <c r="W26" s="74"/>
      <c r="X26" s="74"/>
      <c r="Y26" s="74"/>
      <c r="Z26" s="454">
        <v>3</v>
      </c>
      <c r="AA26" s="454"/>
      <c r="AB26" s="501" t="s">
        <v>52</v>
      </c>
      <c r="AC26" s="501"/>
      <c r="AD26" s="64"/>
    </row>
    <row r="27" spans="1:30" ht="12.75" customHeight="1" x14ac:dyDescent="0.2"/>
    <row r="28" spans="1:30" ht="12.75" customHeight="1" x14ac:dyDescent="0.2"/>
    <row r="29" spans="1:30" ht="18" x14ac:dyDescent="0.2">
      <c r="A29" s="488" t="s">
        <v>106</v>
      </c>
      <c r="B29" s="488"/>
      <c r="C29" s="488"/>
      <c r="D29" s="488"/>
      <c r="E29" s="488"/>
      <c r="F29" s="488"/>
      <c r="G29" s="488"/>
      <c r="H29" s="488"/>
      <c r="I29" s="488"/>
      <c r="J29" s="488"/>
      <c r="K29" s="488"/>
      <c r="L29" s="488"/>
      <c r="M29" s="488"/>
      <c r="N29" s="488"/>
      <c r="O29" s="488"/>
      <c r="P29" s="488"/>
      <c r="Q29" s="488"/>
      <c r="R29" s="488"/>
      <c r="S29" s="488"/>
      <c r="T29" s="488"/>
      <c r="U29" s="488"/>
      <c r="V29" s="488"/>
      <c r="W29" s="488"/>
      <c r="X29" s="488"/>
      <c r="Y29" s="488"/>
      <c r="Z29" s="488"/>
      <c r="AA29" s="488"/>
      <c r="AB29" s="488"/>
      <c r="AC29" s="488"/>
      <c r="AD29" s="488"/>
    </row>
    <row r="30" spans="1:30" ht="12.75" customHeight="1" x14ac:dyDescent="0.2"/>
    <row r="31" spans="1:30" ht="12.75" customHeight="1" x14ac:dyDescent="0.3">
      <c r="C31" s="462" t="s">
        <v>54</v>
      </c>
      <c r="D31" s="462"/>
      <c r="E31" s="462"/>
      <c r="F31" s="462"/>
      <c r="G31" s="499" t="s">
        <v>88</v>
      </c>
      <c r="H31" s="499"/>
      <c r="I31" s="499"/>
      <c r="J31" s="499"/>
      <c r="K31" s="442" t="s">
        <v>51</v>
      </c>
      <c r="L31" s="500">
        <f>IF(P11="","",IF(U20="","",100*(U20-P11)/P11))</f>
        <v>-0.42925844637243099</v>
      </c>
      <c r="M31" s="500"/>
      <c r="N31" s="500"/>
      <c r="O31" s="442" t="s">
        <v>52</v>
      </c>
      <c r="P31" s="442"/>
      <c r="S31" s="72" t="s">
        <v>55</v>
      </c>
    </row>
    <row r="32" spans="1:30" ht="12.75" customHeight="1" x14ac:dyDescent="0.2">
      <c r="C32" s="462"/>
      <c r="D32" s="462"/>
      <c r="E32" s="462"/>
      <c r="F32" s="462"/>
      <c r="G32" s="460" t="s">
        <v>56</v>
      </c>
      <c r="H32" s="460"/>
      <c r="I32" s="460"/>
      <c r="J32" s="460"/>
      <c r="K32" s="442"/>
      <c r="L32" s="500"/>
      <c r="M32" s="500"/>
      <c r="N32" s="500"/>
      <c r="O32" s="442"/>
      <c r="P32" s="442"/>
      <c r="S32" s="64" t="s">
        <v>53</v>
      </c>
      <c r="U32" s="66"/>
      <c r="V32" s="66"/>
      <c r="W32" s="66"/>
      <c r="X32" s="66"/>
      <c r="Y32" s="66"/>
      <c r="Z32" s="454">
        <v>3</v>
      </c>
      <c r="AA32" s="454"/>
      <c r="AB32" s="65" t="s">
        <v>52</v>
      </c>
    </row>
    <row r="33" spans="1:31" ht="12.75" customHeight="1" x14ac:dyDescent="0.2"/>
    <row r="34" spans="1:31" ht="12.75" customHeight="1" x14ac:dyDescent="0.2"/>
    <row r="35" spans="1:31" ht="15.75" x14ac:dyDescent="0.2">
      <c r="A35" s="488" t="s">
        <v>109</v>
      </c>
      <c r="B35" s="488"/>
      <c r="C35" s="488"/>
      <c r="D35" s="488"/>
      <c r="E35" s="488"/>
      <c r="F35" s="488"/>
      <c r="G35" s="488"/>
      <c r="H35" s="488"/>
      <c r="I35" s="488"/>
      <c r="J35" s="488"/>
      <c r="K35" s="488"/>
      <c r="L35" s="488"/>
      <c r="M35" s="488"/>
      <c r="N35" s="488"/>
      <c r="O35" s="488"/>
      <c r="P35" s="488"/>
      <c r="Q35" s="488"/>
      <c r="R35" s="488"/>
      <c r="S35" s="488"/>
      <c r="T35" s="488"/>
      <c r="U35" s="488"/>
      <c r="V35" s="488"/>
      <c r="W35" s="488"/>
      <c r="X35" s="488"/>
      <c r="Y35" s="488"/>
      <c r="Z35" s="488"/>
      <c r="AA35" s="488"/>
      <c r="AB35" s="488"/>
      <c r="AC35" s="488"/>
      <c r="AD35" s="488"/>
      <c r="AE35" s="489"/>
    </row>
    <row r="36" spans="1:31" ht="12.75" customHeight="1" x14ac:dyDescent="0.2"/>
    <row r="37" spans="1:31" ht="12.75" customHeight="1" x14ac:dyDescent="0.2"/>
    <row r="38" spans="1:31" ht="12.75" customHeight="1" x14ac:dyDescent="0.2">
      <c r="C38" s="96"/>
      <c r="D38" s="96"/>
      <c r="E38" s="97"/>
      <c r="F38" s="98"/>
      <c r="G38" s="98"/>
      <c r="H38" s="98"/>
      <c r="I38" s="98"/>
      <c r="J38" s="98"/>
      <c r="K38" s="98"/>
      <c r="L38" s="98"/>
      <c r="M38" s="98"/>
      <c r="N38" s="98"/>
      <c r="O38" s="442" t="s">
        <v>51</v>
      </c>
      <c r="P38" s="498">
        <f>IF(COUNT(N62,N77,P86,N94)=4,2*(N62^2+N77^2+P86^2+(N94/3^0.5)^2)^0.5,"")</f>
        <v>5.4543134977888048</v>
      </c>
      <c r="Q38" s="498"/>
      <c r="R38" s="498"/>
      <c r="S38" s="443" t="str">
        <f>IF(COUNT($M$8,$P$8)=2,"HBW " &amp; $M$8 &amp; "/" &amp; $P$8,"HBW___/_____")</f>
        <v>HBW 2,5/62,5</v>
      </c>
      <c r="T38" s="443"/>
      <c r="U38" s="443"/>
      <c r="V38" s="443"/>
      <c r="W38" s="443"/>
    </row>
    <row r="39" spans="1:31" ht="12.75" customHeight="1" x14ac:dyDescent="0.2">
      <c r="C39" s="96"/>
      <c r="D39" s="96"/>
      <c r="E39" s="97"/>
      <c r="F39" s="98"/>
      <c r="G39" s="98"/>
      <c r="H39" s="98"/>
      <c r="I39" s="98"/>
      <c r="J39" s="98"/>
      <c r="K39" s="98"/>
      <c r="L39" s="98"/>
      <c r="M39" s="98"/>
      <c r="N39" s="98"/>
      <c r="O39" s="442"/>
      <c r="P39" s="498"/>
      <c r="Q39" s="498"/>
      <c r="R39" s="498"/>
      <c r="S39" s="443"/>
      <c r="T39" s="443"/>
      <c r="U39" s="443"/>
      <c r="V39" s="443"/>
      <c r="W39" s="443"/>
    </row>
    <row r="40" spans="1:31" ht="12.75" customHeight="1" x14ac:dyDescent="0.2"/>
    <row r="41" spans="1:31" ht="12.75" customHeight="1" x14ac:dyDescent="0.2">
      <c r="E41" s="75"/>
    </row>
    <row r="42" spans="1:31" ht="12.75" customHeight="1" x14ac:dyDescent="0.2"/>
    <row r="43" spans="1:31" ht="12.75" customHeight="1" x14ac:dyDescent="0.2"/>
    <row r="44" spans="1:31" ht="15.75" x14ac:dyDescent="0.2">
      <c r="A44" s="488" t="s">
        <v>58</v>
      </c>
      <c r="B44" s="488"/>
      <c r="C44" s="488"/>
      <c r="D44" s="488"/>
      <c r="E44" s="488"/>
      <c r="F44" s="488"/>
      <c r="G44" s="488"/>
      <c r="H44" s="488"/>
      <c r="I44" s="488"/>
      <c r="J44" s="488"/>
      <c r="K44" s="488"/>
      <c r="L44" s="488"/>
      <c r="M44" s="488"/>
      <c r="N44" s="488"/>
      <c r="O44" s="488"/>
      <c r="P44" s="488"/>
      <c r="Q44" s="488"/>
      <c r="R44" s="488"/>
      <c r="S44" s="488"/>
      <c r="T44" s="488"/>
      <c r="U44" s="488"/>
      <c r="V44" s="488"/>
      <c r="W44" s="488"/>
      <c r="X44" s="488"/>
      <c r="Y44" s="488"/>
      <c r="Z44" s="488"/>
      <c r="AA44" s="488"/>
      <c r="AB44" s="488"/>
      <c r="AC44" s="488"/>
      <c r="AD44" s="488"/>
    </row>
    <row r="45" spans="1:31" ht="12.75" customHeight="1" x14ac:dyDescent="0.2"/>
    <row r="46" spans="1:31" ht="12.75" customHeight="1" x14ac:dyDescent="0.2">
      <c r="C46" s="494" t="s">
        <v>59</v>
      </c>
      <c r="D46" s="494"/>
      <c r="E46" s="495" t="s">
        <v>60</v>
      </c>
      <c r="F46" s="495"/>
      <c r="G46" s="495"/>
      <c r="H46" s="496" t="s">
        <v>51</v>
      </c>
      <c r="I46" s="497" t="str">
        <f>IF($P$38="","",IF(Protokoll_1!S47="","",FIXED(ROUND(Protokoll_1!S47,1),0)&amp;" ± "&amp;FIXED(ROUND($P$38,1),0)))</f>
        <v>83 ± 6</v>
      </c>
      <c r="J46" s="497"/>
      <c r="K46" s="497"/>
      <c r="L46" s="497"/>
      <c r="M46" s="497"/>
      <c r="N46" s="497"/>
      <c r="O46" s="497"/>
      <c r="P46" s="497"/>
      <c r="Q46" s="497"/>
      <c r="R46" s="496" t="str">
        <f>IF(COUNT($M$8,$P$8)=2,"HBW " &amp; $M$8 &amp; "/" &amp; $P$8,"HBW___/_____")</f>
        <v>HBW 2,5/62,5</v>
      </c>
      <c r="S46" s="496"/>
      <c r="T46" s="496"/>
      <c r="U46" s="496"/>
      <c r="V46" s="496"/>
      <c r="W46" s="496"/>
    </row>
    <row r="47" spans="1:31" ht="12.75" customHeight="1" x14ac:dyDescent="0.2">
      <c r="C47" s="494"/>
      <c r="D47" s="494"/>
      <c r="E47" s="495"/>
      <c r="F47" s="495"/>
      <c r="G47" s="495"/>
      <c r="H47" s="496"/>
      <c r="I47" s="497"/>
      <c r="J47" s="497"/>
      <c r="K47" s="497"/>
      <c r="L47" s="497"/>
      <c r="M47" s="497"/>
      <c r="N47" s="497"/>
      <c r="O47" s="497"/>
      <c r="P47" s="497"/>
      <c r="Q47" s="497"/>
      <c r="R47" s="496"/>
      <c r="S47" s="496"/>
      <c r="T47" s="496"/>
      <c r="U47" s="496"/>
      <c r="V47" s="496"/>
      <c r="W47" s="496"/>
    </row>
    <row r="48" spans="1:31" ht="12.75" customHeight="1" x14ac:dyDescent="0.2"/>
    <row r="49" spans="1:31" ht="12.75" customHeight="1" x14ac:dyDescent="0.2"/>
    <row r="50" spans="1:31" ht="12.75" customHeight="1" x14ac:dyDescent="0.2"/>
    <row r="51" spans="1:31" ht="12.75" customHeight="1" x14ac:dyDescent="0.2"/>
    <row r="52" spans="1:31" ht="12.75" customHeight="1" x14ac:dyDescent="0.2"/>
    <row r="53" spans="1:31" ht="12.75" customHeight="1" x14ac:dyDescent="0.2"/>
    <row r="54" spans="1:31" ht="12.75" customHeight="1" x14ac:dyDescent="0.2">
      <c r="A54" s="491" t="s">
        <v>61</v>
      </c>
      <c r="B54" s="491"/>
      <c r="C54" s="491"/>
      <c r="D54" s="491"/>
      <c r="E54" s="491"/>
      <c r="F54" s="491"/>
      <c r="G54" s="491"/>
      <c r="H54" s="491"/>
      <c r="I54" s="491"/>
      <c r="J54" s="491"/>
      <c r="K54" s="491"/>
      <c r="L54" s="491"/>
      <c r="M54" s="491"/>
      <c r="R54" s="491" t="s">
        <v>62</v>
      </c>
      <c r="S54" s="491"/>
      <c r="T54" s="491"/>
      <c r="U54" s="491"/>
      <c r="V54" s="491"/>
      <c r="W54" s="491"/>
      <c r="X54" s="491"/>
      <c r="Y54" s="491"/>
      <c r="Z54" s="491"/>
      <c r="AA54" s="491"/>
      <c r="AB54" s="491"/>
      <c r="AC54" s="491"/>
      <c r="AD54" s="491"/>
    </row>
    <row r="55" spans="1:31" s="2" customFormat="1" ht="12.75" customHeight="1" x14ac:dyDescent="0.2"/>
    <row r="56" spans="1:31" s="2" customFormat="1" ht="12.75" customHeight="1" x14ac:dyDescent="0.2"/>
    <row r="57" spans="1:31" ht="12.75" customHeight="1" x14ac:dyDescent="0.2">
      <c r="A57" s="492" t="s">
        <v>93</v>
      </c>
      <c r="B57" s="492"/>
      <c r="C57" s="492"/>
      <c r="D57" s="492"/>
      <c r="E57" s="492"/>
      <c r="F57" s="492"/>
      <c r="G57" s="492"/>
      <c r="H57" s="492"/>
      <c r="I57" s="492"/>
      <c r="J57" s="492"/>
      <c r="K57" s="492"/>
      <c r="L57" s="492"/>
      <c r="M57" s="492"/>
      <c r="N57" s="492"/>
      <c r="O57" s="492"/>
      <c r="P57" s="492"/>
      <c r="Q57" s="492"/>
      <c r="R57" s="492"/>
      <c r="S57" s="492"/>
      <c r="T57" s="492"/>
      <c r="U57" s="492"/>
      <c r="V57" s="492"/>
      <c r="W57" s="492"/>
      <c r="X57" s="492"/>
      <c r="Y57" s="492"/>
      <c r="Z57" s="492"/>
      <c r="AA57" s="492"/>
      <c r="AB57" s="492"/>
      <c r="AC57" s="492"/>
      <c r="AD57" s="492"/>
      <c r="AE57" s="91"/>
    </row>
    <row r="58" spans="1:31" ht="12.75" customHeight="1" x14ac:dyDescent="0.2">
      <c r="A58" s="94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  <c r="AC58" s="91"/>
      <c r="AD58" s="91"/>
      <c r="AE58" s="91"/>
    </row>
    <row r="59" spans="1:31" ht="12.75" customHeight="1" x14ac:dyDescent="0.2">
      <c r="A59" s="94"/>
      <c r="B59" s="91"/>
      <c r="C59" s="458" t="s">
        <v>63</v>
      </c>
      <c r="D59" s="458"/>
      <c r="E59" s="458"/>
      <c r="F59" s="70"/>
      <c r="G59" s="70"/>
      <c r="H59" s="91"/>
      <c r="I59" s="91"/>
      <c r="J59" s="91"/>
      <c r="K59" s="91"/>
      <c r="L59" s="91"/>
      <c r="M59" s="442" t="s">
        <v>51</v>
      </c>
      <c r="N59" s="493">
        <f>IF(HVP!W6="","",HVP!W6)</f>
        <v>1.99</v>
      </c>
      <c r="O59" s="493"/>
      <c r="P59" s="493"/>
      <c r="Q59" s="443" t="str">
        <f>IF(COUNT($M$8,$P$8)=2,"HBW " &amp; $M$8 &amp; "/" &amp; $P$8,"HBW___/_____")</f>
        <v>HBW 2,5/62,5</v>
      </c>
      <c r="R59" s="443"/>
      <c r="S59" s="443"/>
      <c r="T59" s="443"/>
      <c r="U59" s="443"/>
      <c r="V59" s="91"/>
      <c r="W59" s="91"/>
      <c r="X59" s="91"/>
      <c r="Y59" s="91"/>
      <c r="Z59" s="91"/>
      <c r="AA59" s="91"/>
      <c r="AB59" s="91"/>
      <c r="AC59" s="91"/>
      <c r="AD59" s="91"/>
      <c r="AE59" s="91"/>
    </row>
    <row r="60" spans="1:31" ht="12.75" customHeight="1" x14ac:dyDescent="0.2">
      <c r="A60" s="94"/>
      <c r="B60" s="91"/>
      <c r="C60" s="458"/>
      <c r="D60" s="458"/>
      <c r="E60" s="458"/>
      <c r="F60" s="70"/>
      <c r="G60" s="70"/>
      <c r="H60" s="91"/>
      <c r="I60" s="91"/>
      <c r="J60" s="91"/>
      <c r="K60" s="91"/>
      <c r="L60" s="91"/>
      <c r="M60" s="442"/>
      <c r="N60" s="493"/>
      <c r="O60" s="493"/>
      <c r="P60" s="493"/>
      <c r="Q60" s="443"/>
      <c r="R60" s="443"/>
      <c r="S60" s="443"/>
      <c r="T60" s="443"/>
      <c r="U60" s="443"/>
      <c r="V60" s="91"/>
      <c r="W60" s="91"/>
      <c r="X60" s="91"/>
      <c r="Y60" s="91"/>
      <c r="Z60" s="91"/>
      <c r="AA60" s="91"/>
      <c r="AB60" s="91"/>
      <c r="AC60" s="91"/>
      <c r="AD60" s="91"/>
      <c r="AE60" s="91"/>
    </row>
    <row r="61" spans="1:31" ht="12.75" customHeight="1" x14ac:dyDescent="0.2">
      <c r="A61" s="94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  <c r="AC61" s="91"/>
      <c r="AD61" s="91"/>
      <c r="AE61" s="91"/>
    </row>
    <row r="62" spans="1:31" ht="12.75" customHeight="1" x14ac:dyDescent="0.2">
      <c r="A62" s="94"/>
      <c r="B62" s="91"/>
      <c r="C62" s="462" t="s">
        <v>64</v>
      </c>
      <c r="D62" s="462"/>
      <c r="E62" s="462"/>
      <c r="F62" s="461" t="s">
        <v>63</v>
      </c>
      <c r="G62" s="461"/>
      <c r="H62" s="461"/>
      <c r="I62" s="461"/>
      <c r="J62" s="461"/>
      <c r="K62" s="461"/>
      <c r="L62" s="461"/>
      <c r="M62" s="442" t="s">
        <v>51</v>
      </c>
      <c r="N62" s="490">
        <f>IF($N$59="","",$N$59/2)</f>
        <v>0.995</v>
      </c>
      <c r="O62" s="490"/>
      <c r="P62" s="490"/>
      <c r="Q62" s="443" t="str">
        <f>IF(COUNT($M$8,$P$8)=2,"HBW " &amp; $M$8 &amp; "/" &amp; $P$8,"HBW___/_____")</f>
        <v>HBW 2,5/62,5</v>
      </c>
      <c r="R62" s="443"/>
      <c r="S62" s="443"/>
      <c r="T62" s="443"/>
      <c r="U62" s="443"/>
      <c r="V62" s="91"/>
      <c r="W62" s="91"/>
      <c r="X62" s="91"/>
      <c r="Y62" s="91"/>
      <c r="Z62" s="91"/>
      <c r="AA62" s="91"/>
      <c r="AB62" s="91"/>
      <c r="AC62" s="91"/>
      <c r="AD62" s="91"/>
      <c r="AE62" s="91"/>
    </row>
    <row r="63" spans="1:31" ht="12.75" customHeight="1" x14ac:dyDescent="0.2">
      <c r="A63" s="94"/>
      <c r="B63" s="91"/>
      <c r="C63" s="462"/>
      <c r="D63" s="462"/>
      <c r="E63" s="462"/>
      <c r="F63" s="491">
        <v>2</v>
      </c>
      <c r="G63" s="491"/>
      <c r="H63" s="491"/>
      <c r="I63" s="491"/>
      <c r="J63" s="491"/>
      <c r="K63" s="491"/>
      <c r="L63" s="491"/>
      <c r="M63" s="442"/>
      <c r="N63" s="490"/>
      <c r="O63" s="490"/>
      <c r="P63" s="490"/>
      <c r="Q63" s="443"/>
      <c r="R63" s="443"/>
      <c r="S63" s="443"/>
      <c r="T63" s="443"/>
      <c r="U63" s="443"/>
      <c r="V63" s="91"/>
      <c r="W63" s="91"/>
      <c r="X63" s="91"/>
      <c r="Y63" s="91"/>
      <c r="Z63" s="91"/>
      <c r="AA63" s="91"/>
      <c r="AB63" s="91"/>
      <c r="AC63" s="91"/>
      <c r="AD63" s="91"/>
      <c r="AE63" s="91"/>
    </row>
    <row r="64" spans="1:31" ht="12.75" customHeight="1" x14ac:dyDescent="0.2">
      <c r="A64" s="94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  <c r="AC64" s="91"/>
      <c r="AD64" s="91"/>
      <c r="AE64" s="91"/>
    </row>
    <row r="65" spans="1:31" ht="12.75" customHeight="1" x14ac:dyDescent="0.2">
      <c r="A65" s="94"/>
      <c r="B65" s="91"/>
      <c r="C65" s="91"/>
      <c r="D65" s="91"/>
      <c r="E65" s="77" t="s">
        <v>65</v>
      </c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  <c r="AC65" s="91"/>
      <c r="AD65" s="91"/>
      <c r="AE65" s="91"/>
    </row>
    <row r="66" spans="1:31" ht="12.75" customHeight="1" x14ac:dyDescent="0.2">
      <c r="A66" s="94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  <c r="AC66" s="91"/>
      <c r="AD66" s="91"/>
      <c r="AE66" s="91"/>
    </row>
    <row r="67" spans="1:31" ht="12.75" customHeight="1" x14ac:dyDescent="0.2">
      <c r="A67" s="94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  <c r="AC67" s="91"/>
      <c r="AD67" s="91"/>
      <c r="AE67" s="91"/>
    </row>
    <row r="68" spans="1:31" ht="12.75" customHeight="1" x14ac:dyDescent="0.2">
      <c r="A68" s="94"/>
      <c r="B68" s="91"/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3"/>
      <c r="X68" s="93"/>
      <c r="Y68" s="93"/>
      <c r="Z68" s="93"/>
      <c r="AA68" s="93"/>
      <c r="AB68" s="93"/>
      <c r="AC68" s="93"/>
      <c r="AD68" s="93"/>
      <c r="AE68" s="91"/>
    </row>
    <row r="69" spans="1:31" ht="12.75" customHeight="1" thickBot="1" x14ac:dyDescent="0.25">
      <c r="A69" s="93" t="s">
        <v>110</v>
      </c>
      <c r="B69" s="93"/>
      <c r="C69" s="93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1"/>
      <c r="X69" s="91"/>
      <c r="Y69" s="91"/>
      <c r="Z69" s="91"/>
      <c r="AA69" s="91"/>
      <c r="AB69" s="91"/>
      <c r="AC69" s="91"/>
      <c r="AD69" s="91"/>
      <c r="AE69" s="91"/>
    </row>
    <row r="70" spans="1:31" ht="12.75" customHeight="1" x14ac:dyDescent="0.2">
      <c r="A70" s="94"/>
      <c r="B70" s="91"/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470" t="s">
        <v>22</v>
      </c>
      <c r="Y70" s="471"/>
      <c r="Z70" s="471"/>
      <c r="AA70" s="471"/>
      <c r="AB70" s="472" t="s">
        <v>68</v>
      </c>
      <c r="AC70" s="473"/>
      <c r="AD70" s="474"/>
      <c r="AE70" s="91"/>
    </row>
    <row r="71" spans="1:31" ht="12.75" customHeight="1" thickBot="1" x14ac:dyDescent="0.25">
      <c r="A71" s="94"/>
      <c r="B71" s="91"/>
      <c r="C71" s="462" t="s">
        <v>66</v>
      </c>
      <c r="D71" s="468" t="s">
        <v>51</v>
      </c>
      <c r="E71" s="461" t="s">
        <v>67</v>
      </c>
      <c r="F71" s="461"/>
      <c r="G71" s="461"/>
      <c r="H71" s="461"/>
      <c r="I71" s="461"/>
      <c r="J71" s="461"/>
      <c r="K71" s="461"/>
      <c r="L71" s="461"/>
      <c r="M71" s="442" t="s">
        <v>51</v>
      </c>
      <c r="N71" s="487">
        <f>IF($U$20="","",$U$20)</f>
        <v>141.39045300615115</v>
      </c>
      <c r="O71" s="487"/>
      <c r="P71" s="487"/>
      <c r="Q71" s="443" t="str">
        <f>IF(COUNT($M$8,$P$8)=2,"HBW " &amp; $M$8 &amp; "/" &amp; $P$8,"HBW___/_____")</f>
        <v>HBW 2,5/62,5</v>
      </c>
      <c r="R71" s="443"/>
      <c r="S71" s="443"/>
      <c r="T71" s="443"/>
      <c r="U71" s="443"/>
      <c r="V71" s="91"/>
      <c r="W71" s="91"/>
      <c r="X71" s="478" t="s">
        <v>70</v>
      </c>
      <c r="Y71" s="479"/>
      <c r="Z71" s="479"/>
      <c r="AA71" s="480"/>
      <c r="AB71" s="475"/>
      <c r="AC71" s="476"/>
      <c r="AD71" s="477"/>
      <c r="AE71" s="91"/>
    </row>
    <row r="72" spans="1:31" ht="12.75" customHeight="1" x14ac:dyDescent="0.2">
      <c r="A72" s="94"/>
      <c r="B72" s="91"/>
      <c r="C72" s="462"/>
      <c r="D72" s="468"/>
      <c r="E72" s="467" t="s">
        <v>69</v>
      </c>
      <c r="F72" s="467"/>
      <c r="G72" s="467"/>
      <c r="H72" s="467"/>
      <c r="I72" s="467"/>
      <c r="J72" s="467"/>
      <c r="K72" s="467"/>
      <c r="L72" s="467"/>
      <c r="M72" s="442"/>
      <c r="N72" s="487"/>
      <c r="O72" s="487"/>
      <c r="P72" s="487"/>
      <c r="Q72" s="443"/>
      <c r="R72" s="443"/>
      <c r="S72" s="443"/>
      <c r="T72" s="443"/>
      <c r="U72" s="443"/>
      <c r="V72" s="91"/>
      <c r="W72" s="91"/>
      <c r="X72" s="481">
        <v>2</v>
      </c>
      <c r="Y72" s="482"/>
      <c r="Z72" s="482"/>
      <c r="AA72" s="483"/>
      <c r="AB72" s="484">
        <v>1.84</v>
      </c>
      <c r="AC72" s="485"/>
      <c r="AD72" s="486"/>
      <c r="AE72" s="91"/>
    </row>
    <row r="73" spans="1:31" ht="12.75" customHeight="1" x14ac:dyDescent="0.2">
      <c r="A73" s="94"/>
      <c r="B73" s="91"/>
      <c r="C73" s="94"/>
      <c r="D73" s="94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446">
        <v>3</v>
      </c>
      <c r="Y73" s="447"/>
      <c r="Z73" s="447"/>
      <c r="AA73" s="448"/>
      <c r="AB73" s="449">
        <v>1.32</v>
      </c>
      <c r="AC73" s="450"/>
      <c r="AD73" s="451"/>
      <c r="AE73" s="91"/>
    </row>
    <row r="74" spans="1:31" ht="12.75" customHeight="1" x14ac:dyDescent="0.2">
      <c r="A74" s="94"/>
      <c r="B74" s="91"/>
      <c r="C74" s="462" t="s">
        <v>71</v>
      </c>
      <c r="D74" s="462"/>
      <c r="E74" s="463" t="s">
        <v>57</v>
      </c>
      <c r="F74" s="464">
        <v>1</v>
      </c>
      <c r="G74" s="464"/>
      <c r="H74" s="465" t="s">
        <v>72</v>
      </c>
      <c r="I74" s="465"/>
      <c r="J74" s="460" t="s">
        <v>73</v>
      </c>
      <c r="K74" s="460"/>
      <c r="L74" s="460"/>
      <c r="M74" s="467" t="s">
        <v>51</v>
      </c>
      <c r="N74" s="457">
        <f>IF(U20="","",STDEV(U15:Y19))</f>
        <v>0.54907965173519568</v>
      </c>
      <c r="O74" s="457"/>
      <c r="P74" s="457"/>
      <c r="Q74" s="443" t="str">
        <f>IF(COUNT($M$8,$P$8)=2,"HBW " &amp; $M$8 &amp; "/" &amp; $P$8,"HBW___/_____")</f>
        <v>HBW 2,5/62,5</v>
      </c>
      <c r="R74" s="443"/>
      <c r="S74" s="443"/>
      <c r="T74" s="443"/>
      <c r="U74" s="443"/>
      <c r="V74" s="91"/>
      <c r="W74" s="91"/>
      <c r="X74" s="446">
        <v>4</v>
      </c>
      <c r="Y74" s="447"/>
      <c r="Z74" s="447"/>
      <c r="AA74" s="448"/>
      <c r="AB74" s="449">
        <v>1.2</v>
      </c>
      <c r="AC74" s="450"/>
      <c r="AD74" s="451"/>
      <c r="AE74" s="91"/>
    </row>
    <row r="75" spans="1:31" ht="12.75" customHeight="1" x14ac:dyDescent="0.2">
      <c r="A75" s="94"/>
      <c r="B75" s="91"/>
      <c r="C75" s="462"/>
      <c r="D75" s="462"/>
      <c r="E75" s="463"/>
      <c r="F75" s="460" t="s">
        <v>74</v>
      </c>
      <c r="G75" s="460"/>
      <c r="H75" s="466"/>
      <c r="I75" s="466"/>
      <c r="J75" s="467"/>
      <c r="K75" s="467"/>
      <c r="L75" s="467"/>
      <c r="M75" s="467"/>
      <c r="N75" s="457"/>
      <c r="O75" s="457"/>
      <c r="P75" s="457"/>
      <c r="Q75" s="443"/>
      <c r="R75" s="443"/>
      <c r="S75" s="443"/>
      <c r="T75" s="443"/>
      <c r="U75" s="443"/>
      <c r="V75" s="91"/>
      <c r="W75" s="91"/>
      <c r="X75" s="446">
        <v>5</v>
      </c>
      <c r="Y75" s="447"/>
      <c r="Z75" s="447"/>
      <c r="AA75" s="448"/>
      <c r="AB75" s="449">
        <v>1.1399999999999999</v>
      </c>
      <c r="AC75" s="450"/>
      <c r="AD75" s="451"/>
      <c r="AE75" s="91"/>
    </row>
    <row r="76" spans="1:31" ht="12.75" customHeight="1" x14ac:dyDescent="0.2">
      <c r="A76" s="94"/>
      <c r="B76" s="91"/>
      <c r="C76" s="94"/>
      <c r="D76" s="94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446">
        <v>6</v>
      </c>
      <c r="Y76" s="447"/>
      <c r="Z76" s="447"/>
      <c r="AA76" s="448"/>
      <c r="AB76" s="449">
        <v>1.1100000000000001</v>
      </c>
      <c r="AC76" s="450"/>
      <c r="AD76" s="451"/>
      <c r="AE76" s="91"/>
    </row>
    <row r="77" spans="1:31" ht="12.75" customHeight="1" x14ac:dyDescent="0.2">
      <c r="A77" s="94"/>
      <c r="B77" s="91"/>
      <c r="C77" s="462" t="s">
        <v>68</v>
      </c>
      <c r="D77" s="468" t="s">
        <v>51</v>
      </c>
      <c r="E77" s="469">
        <f>IF(U20="","",IF(COUNT(U15:Y19)=X72,$AB$72,IF(COUNT(U15:Y19)=X73,$AB$73,IF(COUNT(U15:Y19)=X74,$AB$74,IF(COUNT(U15:Y19)=X75,$AB$75,"")))))</f>
        <v>1.1399999999999999</v>
      </c>
      <c r="F77" s="469"/>
      <c r="G77" s="71"/>
      <c r="H77" s="468" t="s">
        <v>75</v>
      </c>
      <c r="I77" s="468"/>
      <c r="J77" s="461" t="s">
        <v>76</v>
      </c>
      <c r="K77" s="461"/>
      <c r="L77" s="461"/>
      <c r="M77" s="442" t="s">
        <v>51</v>
      </c>
      <c r="N77" s="457">
        <f>IF(E77="","",E77*N74)</f>
        <v>0.625950802978123</v>
      </c>
      <c r="O77" s="457"/>
      <c r="P77" s="457"/>
      <c r="Q77" s="443" t="str">
        <f>IF(COUNT($M$8,$P$8)=2,"HBW " &amp; $M$8 &amp; "/" &amp; $P$8,"HBW___/_____")</f>
        <v>HBW 2,5/62,5</v>
      </c>
      <c r="R77" s="443"/>
      <c r="S77" s="443"/>
      <c r="T77" s="443"/>
      <c r="U77" s="443"/>
      <c r="V77" s="91"/>
      <c r="W77" s="91"/>
      <c r="X77" s="446">
        <v>7</v>
      </c>
      <c r="Y77" s="447"/>
      <c r="Z77" s="447"/>
      <c r="AA77" s="448"/>
      <c r="AB77" s="449">
        <v>1.0900000000000001</v>
      </c>
      <c r="AC77" s="450"/>
      <c r="AD77" s="451"/>
      <c r="AE77" s="91"/>
    </row>
    <row r="78" spans="1:31" ht="12.75" customHeight="1" x14ac:dyDescent="0.2">
      <c r="A78" s="94"/>
      <c r="B78" s="91"/>
      <c r="C78" s="462"/>
      <c r="D78" s="468"/>
      <c r="E78" s="469"/>
      <c r="F78" s="469"/>
      <c r="G78" s="71"/>
      <c r="H78" s="468"/>
      <c r="I78" s="468"/>
      <c r="J78" s="442"/>
      <c r="K78" s="442"/>
      <c r="L78" s="442"/>
      <c r="M78" s="442"/>
      <c r="N78" s="457"/>
      <c r="O78" s="457"/>
      <c r="P78" s="457"/>
      <c r="Q78" s="443"/>
      <c r="R78" s="443"/>
      <c r="S78" s="443"/>
      <c r="T78" s="443"/>
      <c r="U78" s="443"/>
      <c r="V78" s="91"/>
      <c r="W78" s="91"/>
      <c r="X78" s="446">
        <v>8</v>
      </c>
      <c r="Y78" s="447"/>
      <c r="Z78" s="447"/>
      <c r="AA78" s="448"/>
      <c r="AB78" s="449">
        <v>1.08</v>
      </c>
      <c r="AC78" s="450"/>
      <c r="AD78" s="451"/>
      <c r="AE78" s="91"/>
    </row>
    <row r="79" spans="1:31" ht="12.75" customHeight="1" x14ac:dyDescent="0.2">
      <c r="A79" s="94"/>
      <c r="B79" s="91"/>
      <c r="C79" s="91"/>
      <c r="D79" s="91"/>
      <c r="E79" s="79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446">
        <v>9</v>
      </c>
      <c r="Y79" s="447"/>
      <c r="Z79" s="447"/>
      <c r="AA79" s="448"/>
      <c r="AB79" s="449">
        <v>1.07</v>
      </c>
      <c r="AC79" s="450"/>
      <c r="AD79" s="451"/>
      <c r="AE79" s="91"/>
    </row>
    <row r="80" spans="1:31" ht="12.75" customHeight="1" thickBot="1" x14ac:dyDescent="0.25">
      <c r="A80" s="94"/>
      <c r="B80" s="91"/>
      <c r="C80" s="91"/>
      <c r="D80" s="91"/>
      <c r="E80" s="79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446">
        <v>10</v>
      </c>
      <c r="Y80" s="447"/>
      <c r="Z80" s="447"/>
      <c r="AA80" s="448"/>
      <c r="AB80" s="449">
        <v>1.06</v>
      </c>
      <c r="AC80" s="450"/>
      <c r="AD80" s="451"/>
      <c r="AE80" s="91"/>
    </row>
    <row r="81" spans="1:33" ht="12.75" customHeight="1" x14ac:dyDescent="0.2">
      <c r="A81" s="100"/>
      <c r="B81" s="95"/>
      <c r="C81" s="95"/>
      <c r="D81" s="95"/>
      <c r="E81" s="79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452" t="s">
        <v>77</v>
      </c>
      <c r="Y81" s="452"/>
      <c r="Z81" s="452"/>
      <c r="AA81" s="452"/>
      <c r="AB81" s="452"/>
      <c r="AC81" s="452"/>
      <c r="AD81" s="452"/>
      <c r="AE81" s="76"/>
      <c r="AF81" s="76"/>
      <c r="AG81" s="76"/>
    </row>
    <row r="82" spans="1:33" ht="12.75" customHeight="1" x14ac:dyDescent="0.2">
      <c r="A82" s="94"/>
      <c r="B82" s="91"/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3"/>
      <c r="X82" s="2"/>
      <c r="Y82" s="2"/>
      <c r="Z82" s="2"/>
      <c r="AA82" s="2"/>
      <c r="AB82" s="2"/>
      <c r="AC82" s="2"/>
      <c r="AD82" s="80"/>
      <c r="AE82" s="91"/>
    </row>
    <row r="83" spans="1:33" ht="12.75" customHeight="1" x14ac:dyDescent="0.2">
      <c r="A83" s="101" t="s">
        <v>95</v>
      </c>
      <c r="B83" s="93"/>
      <c r="C83" s="93"/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1"/>
      <c r="X83" s="2"/>
      <c r="Y83" s="2"/>
      <c r="Z83" s="2"/>
      <c r="AA83" s="2"/>
      <c r="AB83" s="2"/>
      <c r="AC83" s="2"/>
      <c r="AD83" s="80"/>
      <c r="AE83" s="91"/>
    </row>
    <row r="84" spans="1:33" ht="12.75" customHeight="1" x14ac:dyDescent="0.2">
      <c r="A84" s="94"/>
      <c r="B84" s="91"/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</row>
    <row r="85" spans="1:33" ht="12.75" customHeight="1" x14ac:dyDescent="0.2">
      <c r="A85" s="94"/>
      <c r="B85" s="91"/>
      <c r="C85" s="86"/>
      <c r="D85" s="86"/>
      <c r="E85" s="87"/>
      <c r="F85" s="88"/>
      <c r="G85" s="88"/>
      <c r="H85" s="88"/>
      <c r="I85" s="88"/>
      <c r="J85" s="88"/>
      <c r="K85" s="88"/>
      <c r="L85" s="88"/>
      <c r="M85" s="88"/>
      <c r="N85" s="89"/>
      <c r="O85" s="89"/>
      <c r="P85" s="89"/>
      <c r="Q85" s="87"/>
      <c r="R85" s="87"/>
      <c r="S85" s="87"/>
      <c r="T85" s="87"/>
      <c r="U85" s="87"/>
      <c r="V85" s="91"/>
      <c r="W85" s="92"/>
      <c r="X85" s="442"/>
      <c r="Y85" s="442"/>
      <c r="Z85" s="453" t="s">
        <v>51</v>
      </c>
      <c r="AA85" s="454">
        <v>1.5499999999999999E-3</v>
      </c>
      <c r="AB85" s="454"/>
      <c r="AC85" s="454"/>
      <c r="AD85" s="455" t="s">
        <v>16</v>
      </c>
      <c r="AE85" s="456"/>
    </row>
    <row r="86" spans="1:33" ht="12.75" customHeight="1" x14ac:dyDescent="0.2">
      <c r="A86" s="94"/>
      <c r="B86" s="91"/>
      <c r="C86" s="458"/>
      <c r="D86" s="459"/>
      <c r="E86" s="459"/>
      <c r="F86" s="459"/>
      <c r="G86" s="459"/>
      <c r="H86" s="459"/>
      <c r="I86" s="459"/>
      <c r="J86" s="459"/>
      <c r="K86" s="459"/>
      <c r="L86" s="459"/>
      <c r="M86" s="459"/>
      <c r="N86" s="85"/>
      <c r="O86" s="453" t="s">
        <v>51</v>
      </c>
      <c r="P86" s="457">
        <f>IF(AA85="","",((AA85/(2*3^0.5))*(Protokoll_1!S47/Protokoll_1!O47)*((HVP!H10+(HVP!H10^2-Protokoll_1!O47^2)^0.5)/(HVP!H10^2-Protokoll_1!O47^2)^0.5)))</f>
        <v>7.9652528467902856E-2</v>
      </c>
      <c r="Q86" s="444"/>
      <c r="R86" s="444"/>
      <c r="S86" s="443" t="str">
        <f>IF(COUNT($M$8,$P$8)=2,"HBW " &amp; $M$8 &amp; "/" &amp; $P$8,"HBW___/_____")</f>
        <v>HBW 2,5/62,5</v>
      </c>
      <c r="T86" s="443"/>
      <c r="U86" s="443"/>
      <c r="V86" s="443"/>
      <c r="W86" s="443"/>
      <c r="X86" s="442"/>
      <c r="Y86" s="442"/>
      <c r="Z86" s="453"/>
      <c r="AA86" s="454"/>
      <c r="AB86" s="454"/>
      <c r="AC86" s="454"/>
      <c r="AD86" s="456"/>
      <c r="AE86" s="456"/>
    </row>
    <row r="87" spans="1:33" ht="12.75" customHeight="1" x14ac:dyDescent="0.2">
      <c r="A87" s="94"/>
      <c r="B87" s="91"/>
      <c r="C87" s="459"/>
      <c r="D87" s="459"/>
      <c r="E87" s="459"/>
      <c r="F87" s="459"/>
      <c r="G87" s="459"/>
      <c r="H87" s="459"/>
      <c r="I87" s="459"/>
      <c r="J87" s="459"/>
      <c r="K87" s="459"/>
      <c r="L87" s="459"/>
      <c r="M87" s="459"/>
      <c r="N87" s="85"/>
      <c r="O87" s="453"/>
      <c r="P87" s="444"/>
      <c r="Q87" s="444"/>
      <c r="R87" s="444"/>
      <c r="S87" s="443"/>
      <c r="T87" s="443"/>
      <c r="U87" s="443"/>
      <c r="V87" s="443"/>
      <c r="W87" s="443"/>
      <c r="X87" s="91"/>
      <c r="Y87" s="91"/>
      <c r="Z87" s="91"/>
      <c r="AD87" s="80"/>
      <c r="AE87" s="91"/>
    </row>
    <row r="88" spans="1:33" ht="12.75" customHeight="1" x14ac:dyDescent="0.2">
      <c r="A88" s="94"/>
      <c r="B88" s="91"/>
      <c r="C88" s="91"/>
      <c r="D88" s="91"/>
      <c r="E88" s="442"/>
      <c r="F88" s="442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Z88" s="91"/>
      <c r="AD88" s="91"/>
      <c r="AE88" s="91"/>
    </row>
    <row r="89" spans="1:33" ht="12.75" customHeight="1" x14ac:dyDescent="0.2">
      <c r="A89" s="94"/>
      <c r="B89" s="91"/>
      <c r="C89" s="91"/>
      <c r="D89" s="91"/>
      <c r="E89" s="91"/>
      <c r="F89" s="91"/>
      <c r="G89" s="91"/>
      <c r="H89" s="91"/>
      <c r="I89" s="91"/>
      <c r="J89" s="91"/>
      <c r="K89" s="90"/>
      <c r="L89" s="85"/>
      <c r="M89" s="85"/>
      <c r="N89" s="85"/>
      <c r="O89" s="85"/>
      <c r="P89" s="91"/>
      <c r="Q89" s="91"/>
      <c r="R89" s="91"/>
      <c r="S89" s="91"/>
      <c r="T89" s="91"/>
      <c r="U89" s="91"/>
      <c r="V89" s="91"/>
      <c r="W89" s="91"/>
      <c r="Z89" s="91"/>
      <c r="AA89" s="91"/>
      <c r="AB89" s="91"/>
      <c r="AE89" s="91"/>
    </row>
    <row r="90" spans="1:33" ht="12.75" customHeight="1" x14ac:dyDescent="0.2">
      <c r="A90" s="94"/>
      <c r="B90" s="91"/>
      <c r="C90" s="91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AA90" s="91"/>
      <c r="AB90" s="91"/>
      <c r="AE90" s="91"/>
    </row>
    <row r="91" spans="1:33" ht="12.75" customHeight="1" x14ac:dyDescent="0.2">
      <c r="A91" s="99" t="s">
        <v>94</v>
      </c>
      <c r="B91" s="91"/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80"/>
      <c r="R91" s="91"/>
      <c r="S91" s="91"/>
      <c r="T91" s="91"/>
      <c r="U91" s="91"/>
      <c r="V91" s="91"/>
      <c r="W91" s="91"/>
      <c r="X91" s="91"/>
      <c r="Y91" s="91"/>
      <c r="AA91" s="91"/>
      <c r="AB91" s="91"/>
      <c r="AC91" s="91"/>
      <c r="AD91" s="91"/>
      <c r="AE91" s="91"/>
    </row>
    <row r="92" spans="1:33" ht="12.75" customHeight="1" x14ac:dyDescent="0.2">
      <c r="A92" s="94"/>
      <c r="B92" s="91"/>
      <c r="C92" s="91"/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80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3"/>
      <c r="AC92" s="93"/>
      <c r="AD92" s="93"/>
      <c r="AE92" s="91"/>
    </row>
    <row r="93" spans="1:33" ht="12.75" customHeight="1" x14ac:dyDescent="0.2">
      <c r="A93" s="94"/>
      <c r="B93" s="91"/>
      <c r="C93" s="91"/>
      <c r="D93" s="91"/>
      <c r="E93" s="91"/>
      <c r="F93" s="91"/>
      <c r="G93" s="91"/>
      <c r="H93" s="91"/>
      <c r="I93" s="91"/>
      <c r="J93" s="91"/>
      <c r="K93" s="93"/>
      <c r="L93" s="93"/>
      <c r="M93" s="93"/>
      <c r="N93" s="93"/>
      <c r="O93" s="91"/>
      <c r="P93" s="91"/>
      <c r="Q93" s="80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  <c r="AC93" s="91"/>
      <c r="AD93" s="91"/>
      <c r="AE93" s="91"/>
    </row>
    <row r="94" spans="1:33" ht="12.75" customHeight="1" x14ac:dyDescent="0.2">
      <c r="A94" s="94"/>
      <c r="B94" s="91"/>
      <c r="C94" s="91"/>
      <c r="D94" s="91"/>
      <c r="E94" s="91"/>
      <c r="F94" s="91"/>
      <c r="G94" s="91"/>
      <c r="H94" s="91"/>
      <c r="I94" s="91"/>
      <c r="J94" s="91"/>
      <c r="K94" s="91"/>
      <c r="L94" s="91"/>
      <c r="M94" s="442" t="s">
        <v>51</v>
      </c>
      <c r="N94" s="444">
        <f>IF(Z32="","",(Z32*0.01*HVP!W5))</f>
        <v>4.26</v>
      </c>
      <c r="O94" s="445"/>
      <c r="P94" s="445"/>
      <c r="Q94" s="443" t="str">
        <f>IF(COUNT($M$8,$P$8)=2,"HBW " &amp; $M$8 &amp; "/" &amp; $P$8,"HBW___/_____")</f>
        <v>HBW 2,5/62,5</v>
      </c>
      <c r="R94" s="443"/>
      <c r="S94" s="443"/>
      <c r="T94" s="443"/>
      <c r="U94" s="443"/>
      <c r="V94" s="91"/>
      <c r="W94" s="91"/>
      <c r="X94" s="91"/>
      <c r="Y94" s="91"/>
      <c r="Z94" s="91"/>
      <c r="AA94" s="91"/>
      <c r="AB94" s="91"/>
      <c r="AC94" s="91"/>
      <c r="AD94" s="91"/>
      <c r="AE94" s="91"/>
    </row>
    <row r="95" spans="1:33" ht="12.75" customHeight="1" x14ac:dyDescent="0.2">
      <c r="A95" s="94"/>
      <c r="B95" s="91"/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442"/>
      <c r="N95" s="445"/>
      <c r="O95" s="445"/>
      <c r="P95" s="445"/>
      <c r="Q95" s="443"/>
      <c r="R95" s="443"/>
      <c r="S95" s="443"/>
      <c r="T95" s="443"/>
      <c r="U95" s="443"/>
      <c r="V95" s="91"/>
      <c r="W95" s="91"/>
      <c r="X95" s="91"/>
      <c r="Y95" s="91"/>
      <c r="Z95" s="91"/>
      <c r="AA95" s="91"/>
      <c r="AB95" s="91"/>
      <c r="AC95" s="91"/>
      <c r="AD95" s="91"/>
      <c r="AE95" s="91"/>
    </row>
    <row r="96" spans="1:33" ht="12.75" customHeight="1" x14ac:dyDescent="0.2">
      <c r="A96" s="94"/>
      <c r="B96" s="91"/>
      <c r="C96" s="91"/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  <c r="AC96" s="91"/>
      <c r="AD96" s="91"/>
      <c r="AE96" s="91"/>
    </row>
    <row r="97" spans="1:31" ht="12.75" customHeight="1" x14ac:dyDescent="0.2">
      <c r="A97" s="94"/>
      <c r="B97" s="91"/>
      <c r="C97" s="91"/>
      <c r="D97" s="91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  <c r="AC97" s="91"/>
      <c r="AD97" s="91"/>
      <c r="AE97" s="91"/>
    </row>
    <row r="98" spans="1:31" ht="12.75" customHeight="1" x14ac:dyDescent="0.2">
      <c r="A98" s="94"/>
      <c r="B98" s="91"/>
      <c r="C98" s="91"/>
      <c r="D98" s="91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  <c r="AC98" s="91"/>
      <c r="AD98" s="91"/>
      <c r="AE98" s="91"/>
    </row>
    <row r="99" spans="1:31" ht="15" customHeight="1" x14ac:dyDescent="0.2">
      <c r="A99" s="94"/>
      <c r="B99" s="91"/>
      <c r="C99" s="91"/>
      <c r="D99" s="91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  <c r="AC99" s="91"/>
      <c r="AD99" s="91"/>
      <c r="AE99" s="91"/>
    </row>
    <row r="100" spans="1:31" ht="15" customHeight="1" x14ac:dyDescent="0.2">
      <c r="A100" s="94"/>
      <c r="B100" s="91"/>
      <c r="C100" s="91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  <c r="AC100" s="91"/>
      <c r="AD100" s="91"/>
      <c r="AE100" s="91"/>
    </row>
    <row r="101" spans="1:31" ht="15" customHeight="1" x14ac:dyDescent="0.2">
      <c r="A101" s="94"/>
      <c r="B101" s="91"/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  <c r="AC101" s="91"/>
      <c r="AD101" s="91"/>
      <c r="AE101" s="91"/>
    </row>
    <row r="102" spans="1:31" ht="15" customHeight="1" x14ac:dyDescent="0.2">
      <c r="A102" s="94"/>
      <c r="B102" s="91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  <c r="AC102" s="91"/>
      <c r="AD102" s="91"/>
      <c r="AE102" s="91"/>
    </row>
    <row r="103" spans="1:31" ht="15" customHeight="1" x14ac:dyDescent="0.2">
      <c r="A103" s="94"/>
      <c r="B103" s="91"/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  <c r="AC103" s="91"/>
      <c r="AD103" s="91"/>
      <c r="AE103" s="91"/>
    </row>
    <row r="104" spans="1:31" ht="15" customHeight="1" x14ac:dyDescent="0.2">
      <c r="A104" s="94"/>
      <c r="B104" s="91"/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  <c r="AC104" s="91"/>
      <c r="AD104" s="91"/>
      <c r="AE104" s="91"/>
    </row>
    <row r="105" spans="1:31" ht="15" customHeight="1" x14ac:dyDescent="0.2">
      <c r="A105" s="94"/>
      <c r="B105" s="91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  <c r="AC105" s="91"/>
      <c r="AD105" s="91"/>
      <c r="AE105" s="91"/>
    </row>
    <row r="106" spans="1:31" ht="15" customHeight="1" x14ac:dyDescent="0.2">
      <c r="A106" s="94"/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  <c r="AC106" s="91"/>
      <c r="AD106" s="91"/>
      <c r="AE106" s="91"/>
    </row>
    <row r="107" spans="1:31" ht="15" customHeight="1" x14ac:dyDescent="0.2">
      <c r="A107" s="94"/>
      <c r="B107" s="91"/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  <c r="AC107" s="91"/>
      <c r="AD107" s="91"/>
      <c r="AE107" s="91"/>
    </row>
    <row r="108" spans="1:31" ht="15" customHeight="1" x14ac:dyDescent="0.2">
      <c r="A108" s="94"/>
      <c r="B108" s="91"/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  <c r="AC108" s="91"/>
      <c r="AD108" s="91"/>
      <c r="AE108" s="91"/>
    </row>
    <row r="109" spans="1:31" ht="15" customHeight="1" x14ac:dyDescent="0.2">
      <c r="A109" s="94"/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  <c r="AC109" s="91"/>
      <c r="AD109" s="91"/>
      <c r="AE109" s="91"/>
    </row>
    <row r="110" spans="1:31" ht="15" customHeight="1" x14ac:dyDescent="0.2">
      <c r="A110" s="94"/>
      <c r="B110" s="91"/>
      <c r="C110" s="91"/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  <c r="AC110" s="91"/>
      <c r="AD110" s="91"/>
      <c r="AE110" s="91"/>
    </row>
    <row r="111" spans="1:31" ht="15" customHeight="1" x14ac:dyDescent="0.2">
      <c r="A111" s="94"/>
      <c r="B111" s="91"/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  <c r="AC111" s="91"/>
      <c r="AD111" s="91"/>
      <c r="AE111" s="91"/>
    </row>
    <row r="112" spans="1:31" ht="15" customHeight="1" x14ac:dyDescent="0.2">
      <c r="A112" s="94"/>
      <c r="B112" s="91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  <c r="AC112" s="91"/>
      <c r="AD112" s="91"/>
      <c r="AE112" s="91"/>
    </row>
    <row r="113" spans="1:23" ht="15" customHeight="1" x14ac:dyDescent="0.2">
      <c r="A113" s="94"/>
      <c r="B113" s="91"/>
      <c r="C113" s="91"/>
      <c r="D113" s="91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</row>
  </sheetData>
  <sheetProtection algorithmName="SHA-512" hashValue="Z5v/8lZh/sEkXMYHCDpR4bN+OWqa9i+pDkBM0ml2wdJc3OSXWQPnEApnuz0XSGbfniNMeILqULXRFPXETbKIMA==" saltValue="LyJPtLLxHp5WI6np5cWkdg==" spinCount="100000" sheet="1" objects="1" scenarios="1"/>
  <mergeCells count="164">
    <mergeCell ref="K11:O11"/>
    <mergeCell ref="P11:T11"/>
    <mergeCell ref="U11:Y11"/>
    <mergeCell ref="M8:N8"/>
    <mergeCell ref="P8:S8"/>
    <mergeCell ref="A1:D1"/>
    <mergeCell ref="E1:H1"/>
    <mergeCell ref="I1:M1"/>
    <mergeCell ref="N1:P1"/>
    <mergeCell ref="Q1:V1"/>
    <mergeCell ref="A5:AC5"/>
    <mergeCell ref="AA1:AD1"/>
    <mergeCell ref="A4:AD4"/>
    <mergeCell ref="C8:J8"/>
    <mergeCell ref="K8:L8"/>
    <mergeCell ref="C10:J10"/>
    <mergeCell ref="K10:O10"/>
    <mergeCell ref="P10:Y10"/>
    <mergeCell ref="W1:Z1"/>
    <mergeCell ref="AD5:AE5"/>
    <mergeCell ref="A13:E14"/>
    <mergeCell ref="F13:J13"/>
    <mergeCell ref="K13:O13"/>
    <mergeCell ref="P13:T13"/>
    <mergeCell ref="U13:Y13"/>
    <mergeCell ref="Z13:AD14"/>
    <mergeCell ref="F14:J14"/>
    <mergeCell ref="K14:O14"/>
    <mergeCell ref="P14:T14"/>
    <mergeCell ref="U14:Y14"/>
    <mergeCell ref="A16:E16"/>
    <mergeCell ref="F16:J16"/>
    <mergeCell ref="K16:O16"/>
    <mergeCell ref="P16:T16"/>
    <mergeCell ref="U16:Y16"/>
    <mergeCell ref="Z16:AD16"/>
    <mergeCell ref="A15:E15"/>
    <mergeCell ref="F15:J15"/>
    <mergeCell ref="K15:O15"/>
    <mergeCell ref="P15:T15"/>
    <mergeCell ref="U15:Y15"/>
    <mergeCell ref="Z15:AD15"/>
    <mergeCell ref="A18:E18"/>
    <mergeCell ref="F18:J18"/>
    <mergeCell ref="K18:O18"/>
    <mergeCell ref="P18:T18"/>
    <mergeCell ref="U18:Y18"/>
    <mergeCell ref="Z18:AD18"/>
    <mergeCell ref="A17:E17"/>
    <mergeCell ref="F17:J17"/>
    <mergeCell ref="K17:O17"/>
    <mergeCell ref="P17:T17"/>
    <mergeCell ref="U17:Y17"/>
    <mergeCell ref="Z17:AD17"/>
    <mergeCell ref="A20:E20"/>
    <mergeCell ref="F20:J20"/>
    <mergeCell ref="K20:O20"/>
    <mergeCell ref="P20:T20"/>
    <mergeCell ref="U20:Y20"/>
    <mergeCell ref="Z20:AD20"/>
    <mergeCell ref="A19:E19"/>
    <mergeCell ref="F19:J19"/>
    <mergeCell ref="K19:O19"/>
    <mergeCell ref="P19:T19"/>
    <mergeCell ref="U19:Y19"/>
    <mergeCell ref="Z19:AD19"/>
    <mergeCell ref="A29:AD29"/>
    <mergeCell ref="C31:F32"/>
    <mergeCell ref="G31:J31"/>
    <mergeCell ref="K31:K32"/>
    <mergeCell ref="L31:N32"/>
    <mergeCell ref="O31:P32"/>
    <mergeCell ref="G32:J32"/>
    <mergeCell ref="Z32:AA32"/>
    <mergeCell ref="A23:AD23"/>
    <mergeCell ref="C25:F26"/>
    <mergeCell ref="G25:J25"/>
    <mergeCell ref="K25:K26"/>
    <mergeCell ref="L25:N26"/>
    <mergeCell ref="O25:P26"/>
    <mergeCell ref="G26:J26"/>
    <mergeCell ref="Z26:AA26"/>
    <mergeCell ref="AB26:AC26"/>
    <mergeCell ref="A35:AE35"/>
    <mergeCell ref="C62:E63"/>
    <mergeCell ref="F62:L62"/>
    <mergeCell ref="M62:M63"/>
    <mergeCell ref="N62:P63"/>
    <mergeCell ref="Q62:U63"/>
    <mergeCell ref="F63:L63"/>
    <mergeCell ref="A54:M54"/>
    <mergeCell ref="R54:AD54"/>
    <mergeCell ref="A57:AD57"/>
    <mergeCell ref="C59:E60"/>
    <mergeCell ref="M59:M60"/>
    <mergeCell ref="N59:P60"/>
    <mergeCell ref="Q59:U60"/>
    <mergeCell ref="A44:AD44"/>
    <mergeCell ref="C46:D47"/>
    <mergeCell ref="E46:G47"/>
    <mergeCell ref="H46:H47"/>
    <mergeCell ref="I46:Q47"/>
    <mergeCell ref="R46:W47"/>
    <mergeCell ref="O38:O39"/>
    <mergeCell ref="P38:R39"/>
    <mergeCell ref="S38:W39"/>
    <mergeCell ref="X70:AA70"/>
    <mergeCell ref="AB70:AD71"/>
    <mergeCell ref="E72:L72"/>
    <mergeCell ref="X71:AA71"/>
    <mergeCell ref="X72:AA72"/>
    <mergeCell ref="AB72:AD72"/>
    <mergeCell ref="C71:C72"/>
    <mergeCell ref="D71:D72"/>
    <mergeCell ref="E71:L71"/>
    <mergeCell ref="M71:M72"/>
    <mergeCell ref="N71:P72"/>
    <mergeCell ref="Q71:U72"/>
    <mergeCell ref="X73:AA73"/>
    <mergeCell ref="AB73:AD73"/>
    <mergeCell ref="F75:G75"/>
    <mergeCell ref="X74:AA74"/>
    <mergeCell ref="AB74:AD74"/>
    <mergeCell ref="AB78:AD78"/>
    <mergeCell ref="J77:L78"/>
    <mergeCell ref="C74:D75"/>
    <mergeCell ref="E74:E75"/>
    <mergeCell ref="F74:G74"/>
    <mergeCell ref="H74:I75"/>
    <mergeCell ref="J74:L75"/>
    <mergeCell ref="M74:M75"/>
    <mergeCell ref="X76:AA76"/>
    <mergeCell ref="AB76:AD76"/>
    <mergeCell ref="X77:AA77"/>
    <mergeCell ref="AB77:AD77"/>
    <mergeCell ref="X78:AA78"/>
    <mergeCell ref="X75:AA75"/>
    <mergeCell ref="AB75:AD75"/>
    <mergeCell ref="C77:C78"/>
    <mergeCell ref="D77:D78"/>
    <mergeCell ref="E77:F78"/>
    <mergeCell ref="H77:I78"/>
    <mergeCell ref="M77:M78"/>
    <mergeCell ref="N77:P78"/>
    <mergeCell ref="N74:P75"/>
    <mergeCell ref="Q77:U78"/>
    <mergeCell ref="Q74:U75"/>
    <mergeCell ref="E88:F88"/>
    <mergeCell ref="P86:R87"/>
    <mergeCell ref="O86:O87"/>
    <mergeCell ref="C86:M87"/>
    <mergeCell ref="S86:W87"/>
    <mergeCell ref="M94:M95"/>
    <mergeCell ref="Q94:U95"/>
    <mergeCell ref="N94:P95"/>
    <mergeCell ref="X79:AA79"/>
    <mergeCell ref="AB79:AD79"/>
    <mergeCell ref="X80:AA80"/>
    <mergeCell ref="AB80:AD80"/>
    <mergeCell ref="X81:AD81"/>
    <mergeCell ref="Z85:Z86"/>
    <mergeCell ref="X85:Y86"/>
    <mergeCell ref="AA85:AC86"/>
    <mergeCell ref="AD85:AE86"/>
  </mergeCells>
  <pageMargins left="0.70866141732283472" right="0.6428571428571429" top="0.78740157480314965" bottom="0.78740157480314965" header="0.31496062992125984" footer="0.31496062992125984"/>
  <pageSetup paperSize="9" orientation="portrait" blackAndWhite="1" r:id="rId1"/>
  <headerFooter>
    <oddHeader xml:space="preserve">&amp;LQMS-52-PV103_2018-11 - Anlage 1 - Messunsicherheit                         </oddHeader>
    <oddFooter>Seite &amp;P von &amp;N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3073" r:id="rId4">
          <objectPr defaultSize="0" r:id="rId5">
            <anchor moveWithCells="1">
              <from>
                <xdr:col>2</xdr:col>
                <xdr:colOff>19050</xdr:colOff>
                <xdr:row>84</xdr:row>
                <xdr:rowOff>95250</xdr:rowOff>
              </from>
              <to>
                <xdr:col>16</xdr:col>
                <xdr:colOff>161925</xdr:colOff>
                <xdr:row>88</xdr:row>
                <xdr:rowOff>114300</xdr:rowOff>
              </to>
            </anchor>
          </objectPr>
        </oleObject>
      </mc:Choice>
      <mc:Fallback>
        <oleObject progId="Equation.3" shapeId="3073" r:id="rId4"/>
      </mc:Fallback>
    </mc:AlternateContent>
    <mc:AlternateContent xmlns:mc="http://schemas.openxmlformats.org/markup-compatibility/2006">
      <mc:Choice Requires="x14">
        <oleObject progId="Equation.3" shapeId="3076" r:id="rId6">
          <objectPr defaultSize="0" r:id="rId7">
            <anchor moveWithCells="1">
              <from>
                <xdr:col>5</xdr:col>
                <xdr:colOff>161925</xdr:colOff>
                <xdr:row>93</xdr:row>
                <xdr:rowOff>38100</xdr:rowOff>
              </from>
              <to>
                <xdr:col>13</xdr:col>
                <xdr:colOff>9525</xdr:colOff>
                <xdr:row>95</xdr:row>
                <xdr:rowOff>76200</xdr:rowOff>
              </to>
            </anchor>
          </objectPr>
        </oleObject>
      </mc:Choice>
      <mc:Fallback>
        <oleObject progId="Equation.3" shapeId="3076" r:id="rId6"/>
      </mc:Fallback>
    </mc:AlternateContent>
    <mc:AlternateContent xmlns:mc="http://schemas.openxmlformats.org/markup-compatibility/2006">
      <mc:Choice Requires="x14">
        <oleObject progId="Equation.3" shapeId="3079" r:id="rId8">
          <objectPr defaultSize="0" r:id="rId9">
            <anchor moveWithCells="1">
              <from>
                <xdr:col>2</xdr:col>
                <xdr:colOff>161925</xdr:colOff>
                <xdr:row>36</xdr:row>
                <xdr:rowOff>95250</xdr:rowOff>
              </from>
              <to>
                <xdr:col>17</xdr:col>
                <xdr:colOff>114300</xdr:colOff>
                <xdr:row>41</xdr:row>
                <xdr:rowOff>57150</xdr:rowOff>
              </to>
            </anchor>
          </objectPr>
        </oleObject>
      </mc:Choice>
      <mc:Fallback>
        <oleObject progId="Equation.3" shapeId="3079" r:id="rId8"/>
      </mc:Fallback>
    </mc:AlternateContent>
    <mc:AlternateContent xmlns:mc="http://schemas.openxmlformats.org/markup-compatibility/2006">
      <mc:Choice Requires="x14">
        <oleObject progId="Equation.3" shapeId="3080" r:id="rId10">
          <objectPr defaultSize="0" r:id="rId11">
            <anchor moveWithCells="1">
              <from>
                <xdr:col>23</xdr:col>
                <xdr:colOff>76200</xdr:colOff>
                <xdr:row>84</xdr:row>
                <xdr:rowOff>38100</xdr:rowOff>
              </from>
              <to>
                <xdr:col>24</xdr:col>
                <xdr:colOff>180975</xdr:colOff>
                <xdr:row>86</xdr:row>
                <xdr:rowOff>28575</xdr:rowOff>
              </to>
            </anchor>
          </objectPr>
        </oleObject>
      </mc:Choice>
      <mc:Fallback>
        <oleObject progId="Equation.3" shapeId="3080" r:id="rId10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>
    <tabColor rgb="FFFFFF00"/>
  </sheetPr>
  <dimension ref="A1:AK54"/>
  <sheetViews>
    <sheetView view="pageLayout" topLeftCell="A10" zoomScale="130" zoomScaleNormal="100" zoomScalePageLayoutView="130" workbookViewId="0">
      <selection activeCell="J11" sqref="J11"/>
    </sheetView>
  </sheetViews>
  <sheetFormatPr defaultColWidth="11.42578125" defaultRowHeight="12.75" x14ac:dyDescent="0.2"/>
  <cols>
    <col min="1" max="2" width="2.7109375" customWidth="1"/>
    <col min="3" max="3" width="1.7109375" customWidth="1"/>
    <col min="4" max="4" width="2.7109375" customWidth="1"/>
    <col min="5" max="5" width="3.7109375" customWidth="1"/>
    <col min="6" max="18" width="2.7109375" customWidth="1"/>
    <col min="19" max="19" width="4.140625" customWidth="1"/>
    <col min="20" max="34" width="2.7109375" customWidth="1"/>
    <col min="35" max="35" width="4" customWidth="1"/>
  </cols>
  <sheetData>
    <row r="1" spans="1:36" x14ac:dyDescent="0.2">
      <c r="A1" s="180"/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</row>
    <row r="2" spans="1:36" ht="15" x14ac:dyDescent="0.2">
      <c r="A2" s="35"/>
      <c r="D2" s="36"/>
      <c r="G2" s="36" t="s">
        <v>0</v>
      </c>
      <c r="H2" s="36"/>
      <c r="I2" s="36"/>
      <c r="L2" s="574" t="str">
        <f>IF(HVP!K2="","",HVP!K2)</f>
        <v>Thärig</v>
      </c>
      <c r="M2" s="574"/>
      <c r="N2" s="574"/>
      <c r="O2" s="574"/>
      <c r="P2" s="574"/>
      <c r="Q2" s="574"/>
      <c r="R2" s="574"/>
      <c r="S2" s="36"/>
      <c r="T2" s="36" t="s">
        <v>1</v>
      </c>
      <c r="W2" s="574" t="str">
        <f>IF(HVP!V2="","",HVP!V2)</f>
        <v>H0030</v>
      </c>
      <c r="X2" s="574"/>
      <c r="Y2" s="574"/>
      <c r="Z2" s="574"/>
      <c r="AA2" s="574"/>
      <c r="AB2" s="574"/>
      <c r="AC2" s="574"/>
      <c r="AH2" s="37"/>
    </row>
    <row r="3" spans="1:36" ht="20.25" x14ac:dyDescent="0.3">
      <c r="A3" s="569" t="s">
        <v>27</v>
      </c>
      <c r="B3" s="570"/>
      <c r="C3" s="570"/>
      <c r="D3" s="570"/>
      <c r="E3" s="570"/>
      <c r="F3" s="570"/>
      <c r="G3" s="570"/>
      <c r="H3" s="570"/>
      <c r="I3" s="570"/>
      <c r="J3" s="570"/>
      <c r="K3" s="570"/>
      <c r="L3" s="570"/>
      <c r="M3" s="570"/>
      <c r="N3" s="570"/>
      <c r="O3" s="570"/>
      <c r="P3" s="570"/>
      <c r="Q3" s="570"/>
      <c r="R3" s="570"/>
      <c r="S3" s="570"/>
      <c r="T3" s="570"/>
      <c r="U3" s="570"/>
      <c r="V3" s="570"/>
      <c r="W3" s="570"/>
      <c r="X3" s="570"/>
      <c r="Y3" s="570"/>
      <c r="Z3" s="570"/>
      <c r="AA3" s="570"/>
      <c r="AB3" s="570"/>
      <c r="AC3" s="570"/>
      <c r="AD3" s="570"/>
      <c r="AE3" s="570"/>
      <c r="AF3" s="570"/>
      <c r="AG3" s="570"/>
      <c r="AH3" s="571"/>
    </row>
    <row r="4" spans="1:36" ht="13.5" thickBot="1" x14ac:dyDescent="0.25">
      <c r="A4" s="436" t="s">
        <v>92</v>
      </c>
      <c r="B4" s="437"/>
      <c r="C4" s="437"/>
      <c r="D4" s="437"/>
      <c r="E4" s="437"/>
      <c r="F4" s="437"/>
      <c r="G4" s="437"/>
      <c r="H4" s="437"/>
      <c r="I4" s="437"/>
      <c r="J4" s="437"/>
      <c r="K4" s="437"/>
      <c r="L4" s="437"/>
      <c r="M4" s="437"/>
      <c r="N4" s="437"/>
      <c r="O4" s="437"/>
      <c r="P4" s="437"/>
      <c r="Q4" s="437"/>
      <c r="R4" s="437"/>
      <c r="S4" s="437"/>
      <c r="T4" s="437"/>
      <c r="U4" s="437"/>
      <c r="V4" s="437"/>
      <c r="W4" s="437"/>
      <c r="X4" s="437"/>
      <c r="Y4" s="437"/>
      <c r="Z4" s="437"/>
      <c r="AA4" s="437"/>
      <c r="AB4" s="437"/>
      <c r="AC4" s="437"/>
      <c r="AD4" s="437"/>
      <c r="AE4" s="437"/>
      <c r="AF4" s="437"/>
      <c r="AG4" s="437"/>
      <c r="AH4" s="438"/>
    </row>
    <row r="5" spans="1:36" ht="13.5" thickTop="1" x14ac:dyDescent="0.2">
      <c r="A5" s="38" t="s">
        <v>4</v>
      </c>
      <c r="B5" s="39"/>
      <c r="C5" s="39"/>
      <c r="D5" s="39"/>
      <c r="E5" s="39"/>
      <c r="F5" s="575" t="str">
        <f>IF(Protokoll_1!E5="","",Protokoll_1!E5)</f>
        <v>Kupfer</v>
      </c>
      <c r="G5" s="576"/>
      <c r="H5" s="576"/>
      <c r="I5" s="576"/>
      <c r="J5" s="576"/>
      <c r="K5" s="576"/>
      <c r="L5" s="576"/>
      <c r="M5" s="576"/>
      <c r="N5" s="576"/>
      <c r="O5" s="576"/>
      <c r="P5" s="576"/>
      <c r="Q5" s="577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30"/>
    </row>
    <row r="6" spans="1:36" x14ac:dyDescent="0.2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131"/>
      <c r="N6" s="131"/>
      <c r="O6" s="131"/>
      <c r="P6" s="131"/>
      <c r="Q6" s="131"/>
      <c r="R6" s="131"/>
      <c r="S6" s="131"/>
      <c r="T6" s="131"/>
      <c r="U6" s="131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1"/>
    </row>
    <row r="7" spans="1:36" x14ac:dyDescent="0.2">
      <c r="A7" s="38" t="s">
        <v>11</v>
      </c>
      <c r="B7" s="41"/>
      <c r="C7" s="41"/>
      <c r="D7" s="41"/>
      <c r="E7" s="41"/>
      <c r="F7" s="42" t="s">
        <v>14</v>
      </c>
      <c r="G7" s="43"/>
      <c r="H7" s="581" t="str">
        <f>IF(HVP!H10="","",HVP!H10&amp;" /")</f>
        <v>2,5 /</v>
      </c>
      <c r="I7" s="582"/>
      <c r="J7" s="572">
        <f>IF(HVP!J12="","",HVP!J12)</f>
        <v>62.5</v>
      </c>
      <c r="K7" s="572"/>
      <c r="L7" s="573"/>
      <c r="M7" s="132"/>
      <c r="N7" s="132"/>
      <c r="O7" s="131"/>
      <c r="P7" s="131"/>
      <c r="Q7" s="131"/>
      <c r="R7" s="131"/>
      <c r="S7" s="131"/>
      <c r="T7" s="131"/>
      <c r="U7" s="131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1"/>
    </row>
    <row r="8" spans="1:36" x14ac:dyDescent="0.2">
      <c r="A8" s="40"/>
      <c r="B8" s="40"/>
      <c r="C8" s="40"/>
      <c r="D8" s="40"/>
      <c r="E8" s="44"/>
      <c r="F8" s="44"/>
      <c r="G8" s="44"/>
      <c r="H8" s="40"/>
      <c r="I8" s="40"/>
      <c r="J8" s="40"/>
      <c r="K8" s="40"/>
      <c r="L8" s="132"/>
      <c r="M8" s="132"/>
      <c r="N8" s="131"/>
      <c r="O8" s="131"/>
      <c r="P8" s="131"/>
      <c r="Q8" s="131"/>
      <c r="R8" s="131"/>
      <c r="S8" s="131"/>
      <c r="T8" s="131"/>
      <c r="U8" s="131"/>
      <c r="V8" s="132"/>
      <c r="W8" s="132"/>
      <c r="X8" s="132"/>
      <c r="Y8" s="132"/>
      <c r="Z8" s="132"/>
      <c r="AA8" s="132"/>
      <c r="AB8" s="132"/>
      <c r="AC8" s="132"/>
      <c r="AD8" s="132"/>
      <c r="AE8" s="132"/>
      <c r="AF8" s="132"/>
      <c r="AG8" s="132"/>
      <c r="AH8" s="131"/>
    </row>
    <row r="9" spans="1:36" x14ac:dyDescent="0.2">
      <c r="A9" s="40" t="s">
        <v>30</v>
      </c>
      <c r="B9" s="40"/>
      <c r="C9" s="40"/>
      <c r="D9" s="40"/>
      <c r="E9" s="44"/>
      <c r="F9" s="578" t="str">
        <f>IF(Protokoll_1!C17="","",Protokoll_1!C17)</f>
        <v>D-1</v>
      </c>
      <c r="G9" s="579"/>
      <c r="H9" s="579"/>
      <c r="I9" s="579"/>
      <c r="J9" s="579"/>
      <c r="K9" s="580"/>
      <c r="L9" s="132"/>
      <c r="M9" s="132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1"/>
    </row>
    <row r="10" spans="1:36" x14ac:dyDescent="0.2">
      <c r="A10" s="40"/>
      <c r="B10" s="40"/>
      <c r="C10" s="40"/>
      <c r="D10" s="40"/>
      <c r="E10" s="44"/>
      <c r="F10" s="44"/>
      <c r="G10" s="44"/>
      <c r="H10" s="44"/>
      <c r="I10" s="132"/>
      <c r="J10" s="132"/>
      <c r="K10" s="132"/>
      <c r="L10" s="132"/>
      <c r="M10" s="132"/>
      <c r="N10" s="131"/>
      <c r="O10" s="131"/>
      <c r="P10" s="131"/>
      <c r="Q10" s="131"/>
      <c r="R10" s="131"/>
      <c r="S10" s="131"/>
      <c r="T10" s="131"/>
      <c r="U10" s="131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1"/>
    </row>
    <row r="11" spans="1:36" x14ac:dyDescent="0.2">
      <c r="A11" s="40" t="s">
        <v>31</v>
      </c>
      <c r="B11" s="40"/>
      <c r="C11" s="40"/>
      <c r="D11" s="40"/>
      <c r="E11" s="40"/>
      <c r="F11" s="40"/>
      <c r="G11" s="40"/>
      <c r="H11" s="45"/>
      <c r="I11" s="132"/>
      <c r="J11" s="132"/>
      <c r="K11" s="132"/>
      <c r="L11" s="132"/>
      <c r="M11" s="132"/>
      <c r="N11" s="131"/>
      <c r="O11" s="131"/>
      <c r="P11" s="131"/>
      <c r="Q11" s="131"/>
      <c r="R11" s="131"/>
      <c r="S11" s="131"/>
      <c r="T11" s="131"/>
      <c r="U11" s="131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1"/>
    </row>
    <row r="12" spans="1:36" x14ac:dyDescent="0.2">
      <c r="A12" s="40"/>
      <c r="B12" s="40"/>
      <c r="C12" s="40"/>
      <c r="D12" s="40"/>
      <c r="E12" s="40"/>
      <c r="F12" s="40"/>
      <c r="G12" s="40"/>
      <c r="H12" s="45"/>
      <c r="I12" s="133"/>
      <c r="J12" s="132"/>
      <c r="K12" s="132"/>
      <c r="L12" s="132"/>
      <c r="M12" s="132"/>
      <c r="N12" s="131"/>
      <c r="O12" s="131"/>
      <c r="P12" s="131"/>
      <c r="Q12" s="131"/>
      <c r="R12" s="131"/>
      <c r="S12" s="131"/>
      <c r="T12" s="131"/>
      <c r="U12" s="131"/>
      <c r="V12" s="132"/>
      <c r="W12" s="132"/>
      <c r="X12" s="132"/>
      <c r="Y12" s="132"/>
      <c r="Z12" s="132"/>
      <c r="AA12" s="132"/>
      <c r="AB12" s="131"/>
      <c r="AC12" s="131"/>
      <c r="AD12" s="131"/>
      <c r="AE12" s="131"/>
      <c r="AF12" s="131"/>
      <c r="AG12" s="131"/>
      <c r="AH12" s="131"/>
    </row>
    <row r="13" spans="1:36" s="49" customFormat="1" ht="15" customHeight="1" x14ac:dyDescent="0.2">
      <c r="A13" s="46"/>
      <c r="B13" s="47"/>
      <c r="C13" s="47"/>
      <c r="D13" s="48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5"/>
    </row>
    <row r="14" spans="1:36" s="49" customFormat="1" ht="15" customHeight="1" x14ac:dyDescent="0.25">
      <c r="A14" s="50" t="s">
        <v>32</v>
      </c>
      <c r="B14" s="51"/>
      <c r="C14" s="51"/>
      <c r="D14" s="52"/>
      <c r="E14" s="136"/>
      <c r="F14" s="136"/>
      <c r="G14" s="136"/>
      <c r="H14" s="136"/>
      <c r="I14" s="136"/>
      <c r="J14" s="136"/>
      <c r="K14" s="136"/>
      <c r="L14" s="136"/>
      <c r="M14" s="136"/>
      <c r="N14" s="136"/>
      <c r="O14" s="137"/>
      <c r="P14" s="138"/>
      <c r="Q14" s="138"/>
      <c r="R14" s="138"/>
      <c r="S14" s="136"/>
      <c r="T14" s="136"/>
      <c r="U14" s="136"/>
      <c r="V14" s="136"/>
      <c r="W14" s="136"/>
      <c r="X14" s="136"/>
      <c r="Y14" s="137"/>
      <c r="Z14" s="138"/>
      <c r="AA14" s="138"/>
      <c r="AB14" s="136"/>
      <c r="AC14" s="136"/>
      <c r="AD14" s="136"/>
      <c r="AE14" s="136"/>
      <c r="AF14" s="136"/>
      <c r="AG14" s="136"/>
      <c r="AH14" s="139"/>
    </row>
    <row r="15" spans="1:36" s="49" customFormat="1" ht="15" customHeight="1" x14ac:dyDescent="0.2">
      <c r="A15" s="162"/>
      <c r="B15" s="144"/>
      <c r="C15" s="144"/>
      <c r="D15" s="138"/>
      <c r="E15" s="136"/>
      <c r="F15" s="136"/>
      <c r="G15" s="138"/>
      <c r="H15" s="140"/>
      <c r="I15" s="140"/>
      <c r="J15" s="140"/>
      <c r="K15" s="141"/>
      <c r="L15" s="140"/>
      <c r="M15" s="140"/>
      <c r="N15" s="140"/>
      <c r="O15" s="138"/>
      <c r="P15" s="140"/>
      <c r="Q15" s="140"/>
      <c r="R15" s="140"/>
      <c r="S15" s="136"/>
      <c r="T15" s="138"/>
      <c r="U15" s="142"/>
      <c r="V15" s="142"/>
      <c r="W15" s="142"/>
      <c r="X15" s="142"/>
      <c r="Y15" s="138"/>
      <c r="Z15" s="138"/>
      <c r="AA15" s="138"/>
      <c r="AB15" s="138"/>
      <c r="AC15" s="138"/>
      <c r="AD15" s="138"/>
      <c r="AE15" s="138"/>
      <c r="AF15" s="138"/>
      <c r="AG15" s="138"/>
      <c r="AH15" s="143"/>
    </row>
    <row r="16" spans="1:36" s="49" customFormat="1" ht="15" customHeight="1" x14ac:dyDescent="0.2">
      <c r="A16" s="162"/>
      <c r="B16" s="144"/>
      <c r="C16" s="144"/>
      <c r="D16" s="144"/>
      <c r="E16" s="136"/>
      <c r="F16" s="144"/>
      <c r="G16" s="138"/>
      <c r="H16" s="138"/>
      <c r="I16" s="138"/>
      <c r="J16" s="138"/>
      <c r="K16" s="141"/>
      <c r="L16" s="141"/>
      <c r="M16" s="138"/>
      <c r="N16" s="138"/>
      <c r="O16" s="141"/>
      <c r="P16" s="141"/>
      <c r="Q16" s="138"/>
      <c r="R16" s="138"/>
      <c r="S16" s="141"/>
      <c r="T16" s="141"/>
      <c r="U16" s="142"/>
      <c r="V16" s="142"/>
      <c r="W16" s="142"/>
      <c r="X16" s="142"/>
      <c r="Y16" s="141"/>
      <c r="Z16" s="138"/>
      <c r="AA16" s="138"/>
      <c r="AB16" s="141"/>
      <c r="AC16" s="140"/>
      <c r="AD16" s="140"/>
      <c r="AE16" s="140"/>
      <c r="AF16" s="140"/>
      <c r="AG16" s="140"/>
      <c r="AH16" s="145"/>
      <c r="AJ16"/>
    </row>
    <row r="17" spans="1:37" s="49" customFormat="1" ht="15" customHeight="1" x14ac:dyDescent="0.2">
      <c r="A17" s="163"/>
      <c r="B17" s="142"/>
      <c r="C17" s="142"/>
      <c r="D17" s="144"/>
      <c r="E17" s="142"/>
      <c r="F17" s="142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7"/>
      <c r="T17" s="140"/>
      <c r="U17" s="146"/>
      <c r="V17" s="140"/>
      <c r="W17" s="148"/>
      <c r="X17" s="149"/>
      <c r="Y17" s="150"/>
      <c r="Z17" s="150"/>
      <c r="AA17" s="140"/>
      <c r="AB17" s="146"/>
      <c r="AC17" s="142"/>
      <c r="AD17" s="142"/>
      <c r="AE17" s="142"/>
      <c r="AF17" s="142"/>
      <c r="AG17" s="142"/>
      <c r="AH17" s="151"/>
    </row>
    <row r="18" spans="1:37" s="49" customFormat="1" ht="15" customHeight="1" x14ac:dyDescent="0.2">
      <c r="A18" s="162"/>
      <c r="B18" s="142"/>
      <c r="C18" s="142"/>
      <c r="D18" s="144"/>
      <c r="E18" s="142"/>
      <c r="F18" s="142"/>
      <c r="G18" s="146"/>
      <c r="H18" s="146"/>
      <c r="I18" s="152"/>
      <c r="J18" s="152"/>
      <c r="K18" s="146"/>
      <c r="L18" s="146"/>
      <c r="M18" s="146"/>
      <c r="N18" s="146"/>
      <c r="O18" s="146"/>
      <c r="P18" s="146"/>
      <c r="Q18" s="146"/>
      <c r="R18" s="146"/>
      <c r="S18" s="147"/>
      <c r="T18" s="140"/>
      <c r="U18" s="146"/>
      <c r="V18" s="140"/>
      <c r="W18" s="148"/>
      <c r="X18" s="149"/>
      <c r="Y18" s="150"/>
      <c r="Z18" s="150"/>
      <c r="AA18" s="140"/>
      <c r="AB18" s="146"/>
      <c r="AC18" s="142"/>
      <c r="AD18" s="142"/>
      <c r="AE18" s="142"/>
      <c r="AF18" s="142"/>
      <c r="AG18" s="142"/>
      <c r="AH18" s="151"/>
    </row>
    <row r="19" spans="1:37" s="49" customFormat="1" ht="15" customHeight="1" x14ac:dyDescent="0.2">
      <c r="A19" s="162"/>
      <c r="B19" s="142"/>
      <c r="C19" s="142"/>
      <c r="D19" s="144"/>
      <c r="E19" s="142"/>
      <c r="F19" s="142"/>
      <c r="G19" s="146"/>
      <c r="H19" s="146"/>
      <c r="I19" s="152"/>
      <c r="J19" s="152"/>
      <c r="K19" s="146"/>
      <c r="L19" s="146"/>
      <c r="M19" s="146"/>
      <c r="N19" s="146"/>
      <c r="O19" s="146"/>
      <c r="P19" s="146"/>
      <c r="Q19" s="146"/>
      <c r="R19" s="146"/>
      <c r="S19" s="147"/>
      <c r="T19" s="140"/>
      <c r="U19" s="146"/>
      <c r="V19" s="140"/>
      <c r="W19" s="148"/>
      <c r="X19" s="149"/>
      <c r="Y19" s="150"/>
      <c r="Z19" s="150"/>
      <c r="AA19" s="140"/>
      <c r="AB19" s="146"/>
      <c r="AC19" s="142"/>
      <c r="AD19" s="142"/>
      <c r="AE19" s="142"/>
      <c r="AF19" s="142"/>
      <c r="AG19" s="142"/>
      <c r="AH19" s="151"/>
    </row>
    <row r="20" spans="1:37" s="49" customFormat="1" ht="15" customHeight="1" x14ac:dyDescent="0.2">
      <c r="A20" s="162"/>
      <c r="B20" s="142"/>
      <c r="C20" s="142"/>
      <c r="D20" s="144"/>
      <c r="E20" s="142"/>
      <c r="F20" s="142"/>
      <c r="G20" s="146"/>
      <c r="H20" s="146"/>
      <c r="I20" s="152"/>
      <c r="J20" s="152"/>
      <c r="K20" s="146"/>
      <c r="L20" s="146"/>
      <c r="M20" s="146"/>
      <c r="N20" s="146"/>
      <c r="O20" s="146"/>
      <c r="P20" s="146"/>
      <c r="Q20" s="146"/>
      <c r="R20" s="146"/>
      <c r="S20" s="147"/>
      <c r="T20" s="140"/>
      <c r="U20" s="146"/>
      <c r="V20" s="140"/>
      <c r="W20" s="148"/>
      <c r="X20" s="149"/>
      <c r="Y20" s="150"/>
      <c r="Z20" s="150"/>
      <c r="AA20" s="140"/>
      <c r="AB20" s="146"/>
      <c r="AC20" s="142"/>
      <c r="AD20" s="142"/>
      <c r="AE20" s="142"/>
      <c r="AF20" s="142"/>
      <c r="AG20" s="142"/>
      <c r="AH20" s="151"/>
    </row>
    <row r="21" spans="1:37" s="49" customFormat="1" ht="15" customHeight="1" x14ac:dyDescent="0.2">
      <c r="A21" s="162"/>
      <c r="B21" s="142"/>
      <c r="C21" s="142"/>
      <c r="D21" s="144"/>
      <c r="E21" s="142"/>
      <c r="F21" s="142"/>
      <c r="G21" s="146"/>
      <c r="H21" s="146"/>
      <c r="I21" s="152"/>
      <c r="J21" s="152"/>
      <c r="K21" s="146"/>
      <c r="L21" s="146"/>
      <c r="M21" s="146"/>
      <c r="N21" s="146"/>
      <c r="O21" s="146"/>
      <c r="P21" s="146"/>
      <c r="Q21" s="146"/>
      <c r="R21" s="146"/>
      <c r="S21" s="147"/>
      <c r="T21" s="140"/>
      <c r="U21" s="146"/>
      <c r="V21" s="140"/>
      <c r="W21" s="148"/>
      <c r="X21" s="149"/>
      <c r="Y21" s="150"/>
      <c r="Z21" s="150"/>
      <c r="AA21" s="140"/>
      <c r="AB21" s="146"/>
      <c r="AC21" s="142"/>
      <c r="AD21" s="142"/>
      <c r="AE21" s="142"/>
      <c r="AF21" s="142"/>
      <c r="AG21" s="142"/>
      <c r="AH21" s="151"/>
    </row>
    <row r="22" spans="1:37" s="49" customFormat="1" ht="15" customHeight="1" x14ac:dyDescent="0.2">
      <c r="A22" s="162"/>
      <c r="B22" s="142"/>
      <c r="C22" s="142"/>
      <c r="D22" s="144"/>
      <c r="E22" s="142"/>
      <c r="F22" s="142"/>
      <c r="G22" s="146"/>
      <c r="H22" s="146"/>
      <c r="I22" s="152"/>
      <c r="J22" s="152"/>
      <c r="K22" s="146"/>
      <c r="L22" s="146"/>
      <c r="M22" s="146"/>
      <c r="N22" s="146"/>
      <c r="O22" s="146"/>
      <c r="P22" s="146"/>
      <c r="Q22" s="146"/>
      <c r="R22" s="146"/>
      <c r="S22" s="147"/>
      <c r="T22" s="140"/>
      <c r="U22" s="146"/>
      <c r="V22" s="140"/>
      <c r="W22" s="148"/>
      <c r="X22" s="149"/>
      <c r="Y22" s="150"/>
      <c r="Z22" s="150"/>
      <c r="AA22" s="140"/>
      <c r="AB22" s="146"/>
      <c r="AC22" s="142"/>
      <c r="AD22" s="142"/>
      <c r="AE22" s="142"/>
      <c r="AF22" s="142"/>
      <c r="AG22" s="142"/>
      <c r="AH22" s="151"/>
      <c r="AK22"/>
    </row>
    <row r="23" spans="1:37" s="49" customFormat="1" ht="15" customHeight="1" x14ac:dyDescent="0.2">
      <c r="A23" s="162"/>
      <c r="B23" s="142"/>
      <c r="C23" s="142"/>
      <c r="D23" s="144"/>
      <c r="E23" s="142"/>
      <c r="F23" s="142"/>
      <c r="G23" s="146"/>
      <c r="H23" s="146"/>
      <c r="I23" s="152"/>
      <c r="J23" s="152"/>
      <c r="K23" s="146"/>
      <c r="L23" s="146"/>
      <c r="M23" s="146"/>
      <c r="N23" s="146"/>
      <c r="O23" s="146"/>
      <c r="P23" s="146"/>
      <c r="Q23" s="146"/>
      <c r="R23" s="146"/>
      <c r="S23" s="147"/>
      <c r="T23" s="140"/>
      <c r="U23" s="146"/>
      <c r="V23" s="140"/>
      <c r="W23" s="148"/>
      <c r="X23" s="149"/>
      <c r="Y23" s="150"/>
      <c r="Z23" s="150"/>
      <c r="AA23" s="140"/>
      <c r="AB23" s="146"/>
      <c r="AC23" s="142"/>
      <c r="AD23" s="142"/>
      <c r="AE23" s="142"/>
      <c r="AF23" s="142"/>
      <c r="AG23" s="142"/>
      <c r="AH23" s="151"/>
    </row>
    <row r="24" spans="1:37" s="49" customFormat="1" ht="15" customHeight="1" x14ac:dyDescent="0.2">
      <c r="A24" s="162"/>
      <c r="B24" s="142"/>
      <c r="C24" s="142"/>
      <c r="D24" s="144"/>
      <c r="E24" s="142"/>
      <c r="F24" s="142"/>
      <c r="G24" s="146"/>
      <c r="H24" s="146"/>
      <c r="I24" s="152"/>
      <c r="J24" s="152"/>
      <c r="K24" s="146"/>
      <c r="L24" s="146"/>
      <c r="M24" s="146"/>
      <c r="N24" s="146"/>
      <c r="O24" s="146"/>
      <c r="P24" s="146"/>
      <c r="Q24" s="146"/>
      <c r="R24" s="146"/>
      <c r="S24" s="147"/>
      <c r="T24" s="140"/>
      <c r="U24" s="146"/>
      <c r="V24" s="140"/>
      <c r="W24" s="148"/>
      <c r="X24" s="149"/>
      <c r="Y24" s="150"/>
      <c r="Z24" s="150"/>
      <c r="AA24" s="140"/>
      <c r="AB24" s="146"/>
      <c r="AC24" s="142"/>
      <c r="AD24" s="142"/>
      <c r="AE24" s="142"/>
      <c r="AF24" s="142"/>
      <c r="AG24" s="142"/>
      <c r="AH24" s="151"/>
    </row>
    <row r="25" spans="1:37" s="49" customFormat="1" ht="15" customHeight="1" x14ac:dyDescent="0.2">
      <c r="A25" s="162"/>
      <c r="B25" s="142"/>
      <c r="C25" s="142"/>
      <c r="D25" s="144"/>
      <c r="E25" s="142"/>
      <c r="F25" s="142"/>
      <c r="G25" s="146"/>
      <c r="H25" s="146"/>
      <c r="I25" s="152"/>
      <c r="J25" s="152"/>
      <c r="K25" s="146"/>
      <c r="L25" s="146"/>
      <c r="M25" s="146"/>
      <c r="N25" s="146"/>
      <c r="O25" s="146"/>
      <c r="P25" s="146"/>
      <c r="Q25" s="146"/>
      <c r="R25" s="146"/>
      <c r="S25" s="147"/>
      <c r="T25" s="140"/>
      <c r="U25" s="146"/>
      <c r="V25" s="140"/>
      <c r="W25" s="148"/>
      <c r="X25" s="149"/>
      <c r="Y25" s="150"/>
      <c r="Z25" s="150"/>
      <c r="AA25" s="140"/>
      <c r="AB25" s="146"/>
      <c r="AC25" s="142"/>
      <c r="AD25" s="142"/>
      <c r="AE25" s="142"/>
      <c r="AF25" s="142"/>
      <c r="AG25" s="142"/>
      <c r="AH25" s="151"/>
    </row>
    <row r="26" spans="1:37" s="49" customFormat="1" ht="15" customHeight="1" x14ac:dyDescent="0.2">
      <c r="A26" s="162"/>
      <c r="B26" s="142"/>
      <c r="C26" s="142"/>
      <c r="D26" s="144"/>
      <c r="E26" s="142"/>
      <c r="F26" s="142"/>
      <c r="G26" s="146"/>
      <c r="H26" s="146"/>
      <c r="I26" s="152"/>
      <c r="J26" s="152"/>
      <c r="K26" s="146"/>
      <c r="L26" s="146"/>
      <c r="M26" s="146"/>
      <c r="N26" s="146"/>
      <c r="O26" s="146"/>
      <c r="P26" s="146"/>
      <c r="Q26" s="146"/>
      <c r="R26" s="146"/>
      <c r="S26" s="147"/>
      <c r="T26" s="140"/>
      <c r="U26" s="146"/>
      <c r="V26" s="140"/>
      <c r="W26" s="148"/>
      <c r="X26" s="149"/>
      <c r="Y26" s="150"/>
      <c r="Z26" s="150"/>
      <c r="AA26" s="140"/>
      <c r="AB26" s="146"/>
      <c r="AC26" s="142"/>
      <c r="AD26" s="142"/>
      <c r="AE26" s="142"/>
      <c r="AF26" s="142"/>
      <c r="AG26" s="142"/>
      <c r="AH26" s="151"/>
    </row>
    <row r="27" spans="1:37" s="49" customFormat="1" ht="15" customHeight="1" x14ac:dyDescent="0.2">
      <c r="A27" s="162"/>
      <c r="B27" s="142"/>
      <c r="C27" s="142"/>
      <c r="D27" s="144"/>
      <c r="E27" s="142"/>
      <c r="F27" s="142"/>
      <c r="G27" s="146"/>
      <c r="H27" s="146"/>
      <c r="I27" s="152"/>
      <c r="J27" s="152"/>
      <c r="K27" s="146"/>
      <c r="L27" s="146"/>
      <c r="M27" s="146"/>
      <c r="N27" s="146"/>
      <c r="O27" s="146"/>
      <c r="P27" s="146"/>
      <c r="Q27" s="146"/>
      <c r="R27" s="146"/>
      <c r="S27" s="147"/>
      <c r="T27" s="140"/>
      <c r="U27" s="146"/>
      <c r="V27" s="140"/>
      <c r="W27" s="148"/>
      <c r="X27" s="149"/>
      <c r="Y27" s="150"/>
      <c r="Z27" s="150"/>
      <c r="AA27" s="140"/>
      <c r="AB27" s="146"/>
      <c r="AC27" s="142"/>
      <c r="AD27" s="142"/>
      <c r="AE27" s="142"/>
      <c r="AF27" s="142"/>
      <c r="AG27" s="142"/>
      <c r="AH27" s="151"/>
    </row>
    <row r="28" spans="1:37" s="49" customFormat="1" ht="15" customHeight="1" x14ac:dyDescent="0.2">
      <c r="A28" s="162"/>
      <c r="B28" s="142"/>
      <c r="C28" s="142"/>
      <c r="D28" s="144"/>
      <c r="E28" s="142"/>
      <c r="F28" s="142"/>
      <c r="G28" s="146"/>
      <c r="H28" s="146"/>
      <c r="I28" s="152"/>
      <c r="J28" s="152"/>
      <c r="K28" s="146"/>
      <c r="L28" s="146"/>
      <c r="M28" s="146"/>
      <c r="N28" s="146"/>
      <c r="O28" s="146"/>
      <c r="P28" s="146"/>
      <c r="Q28" s="146"/>
      <c r="R28" s="146"/>
      <c r="S28" s="147"/>
      <c r="T28" s="140"/>
      <c r="U28" s="146"/>
      <c r="V28" s="140"/>
      <c r="W28" s="148"/>
      <c r="X28" s="149"/>
      <c r="Y28" s="150"/>
      <c r="Z28" s="150"/>
      <c r="AA28" s="140"/>
      <c r="AB28" s="146"/>
      <c r="AC28" s="142"/>
      <c r="AD28" s="142"/>
      <c r="AE28" s="142"/>
      <c r="AF28" s="142"/>
      <c r="AG28" s="142"/>
      <c r="AH28" s="151"/>
    </row>
    <row r="29" spans="1:37" s="49" customFormat="1" ht="15" customHeight="1" x14ac:dyDescent="0.2">
      <c r="A29" s="162"/>
      <c r="B29" s="142"/>
      <c r="C29" s="142"/>
      <c r="D29" s="144"/>
      <c r="E29" s="142"/>
      <c r="F29" s="142"/>
      <c r="G29" s="146"/>
      <c r="H29" s="146"/>
      <c r="I29" s="152"/>
      <c r="J29" s="152"/>
      <c r="K29" s="146"/>
      <c r="L29" s="146"/>
      <c r="M29" s="146"/>
      <c r="N29" s="146"/>
      <c r="O29" s="146"/>
      <c r="P29" s="146"/>
      <c r="Q29" s="146"/>
      <c r="R29" s="146"/>
      <c r="S29" s="147"/>
      <c r="T29" s="140"/>
      <c r="U29" s="146"/>
      <c r="V29" s="140"/>
      <c r="W29" s="148"/>
      <c r="X29" s="149"/>
      <c r="Y29" s="150"/>
      <c r="Z29" s="150"/>
      <c r="AA29" s="140"/>
      <c r="AB29" s="146"/>
      <c r="AC29" s="142"/>
      <c r="AD29" s="142"/>
      <c r="AE29" s="142"/>
      <c r="AF29" s="142"/>
      <c r="AG29" s="142"/>
      <c r="AH29" s="151"/>
    </row>
    <row r="30" spans="1:37" s="49" customFormat="1" ht="15" customHeight="1" x14ac:dyDescent="0.2">
      <c r="A30" s="162"/>
      <c r="B30" s="142"/>
      <c r="C30" s="142"/>
      <c r="D30" s="144"/>
      <c r="E30" s="142"/>
      <c r="F30" s="142"/>
      <c r="G30" s="146"/>
      <c r="H30" s="146"/>
      <c r="I30" s="152"/>
      <c r="J30" s="152"/>
      <c r="K30" s="146"/>
      <c r="L30" s="146"/>
      <c r="M30" s="146"/>
      <c r="N30" s="146"/>
      <c r="O30" s="146"/>
      <c r="P30" s="146"/>
      <c r="Q30" s="146"/>
      <c r="R30" s="146"/>
      <c r="S30" s="147"/>
      <c r="T30" s="140"/>
      <c r="U30" s="146"/>
      <c r="V30" s="140"/>
      <c r="W30" s="148"/>
      <c r="X30" s="149"/>
      <c r="Y30" s="150"/>
      <c r="Z30" s="150"/>
      <c r="AA30" s="140"/>
      <c r="AB30" s="146"/>
      <c r="AC30" s="142"/>
      <c r="AD30" s="142"/>
      <c r="AE30" s="142"/>
      <c r="AF30" s="142"/>
      <c r="AG30" s="142"/>
      <c r="AH30" s="151"/>
    </row>
    <row r="31" spans="1:37" s="49" customFormat="1" ht="15" customHeight="1" x14ac:dyDescent="0.2">
      <c r="A31" s="162"/>
      <c r="B31" s="142"/>
      <c r="C31" s="142"/>
      <c r="D31" s="144"/>
      <c r="E31" s="142"/>
      <c r="F31" s="142"/>
      <c r="G31" s="146"/>
      <c r="H31" s="146"/>
      <c r="I31" s="152"/>
      <c r="J31" s="152"/>
      <c r="K31" s="146"/>
      <c r="L31" s="146"/>
      <c r="M31" s="146"/>
      <c r="N31" s="146"/>
      <c r="O31" s="146"/>
      <c r="P31" s="146"/>
      <c r="Q31" s="146"/>
      <c r="R31" s="146"/>
      <c r="S31" s="147"/>
      <c r="T31" s="140"/>
      <c r="U31" s="146"/>
      <c r="V31" s="140"/>
      <c r="W31" s="148"/>
      <c r="X31" s="149"/>
      <c r="Y31" s="150"/>
      <c r="Z31" s="150"/>
      <c r="AA31" s="140"/>
      <c r="AB31" s="146"/>
      <c r="AC31" s="142"/>
      <c r="AD31" s="142"/>
      <c r="AE31" s="142"/>
      <c r="AF31" s="142"/>
      <c r="AG31" s="142"/>
      <c r="AH31" s="151"/>
    </row>
    <row r="32" spans="1:37" s="49" customFormat="1" ht="15" customHeight="1" x14ac:dyDescent="0.2">
      <c r="A32" s="162"/>
      <c r="B32" s="142"/>
      <c r="C32" s="142"/>
      <c r="D32" s="144"/>
      <c r="E32" s="142"/>
      <c r="F32" s="142"/>
      <c r="G32" s="146"/>
      <c r="H32" s="146"/>
      <c r="I32" s="152"/>
      <c r="J32" s="152"/>
      <c r="K32" s="146"/>
      <c r="L32" s="146"/>
      <c r="M32" s="146"/>
      <c r="N32" s="146"/>
      <c r="O32" s="146"/>
      <c r="P32" s="146"/>
      <c r="Q32" s="146"/>
      <c r="R32" s="146"/>
      <c r="S32" s="147"/>
      <c r="T32" s="140"/>
      <c r="U32" s="146"/>
      <c r="V32" s="140"/>
      <c r="W32" s="148"/>
      <c r="X32" s="149"/>
      <c r="Y32" s="150"/>
      <c r="Z32" s="150"/>
      <c r="AA32" s="140"/>
      <c r="AB32" s="146"/>
      <c r="AC32" s="142"/>
      <c r="AD32" s="142"/>
      <c r="AE32" s="142"/>
      <c r="AF32" s="142"/>
      <c r="AG32" s="142"/>
      <c r="AH32" s="151"/>
    </row>
    <row r="33" spans="1:34" s="49" customFormat="1" ht="15" customHeight="1" x14ac:dyDescent="0.2">
      <c r="A33" s="162"/>
      <c r="B33" s="142"/>
      <c r="C33" s="142"/>
      <c r="D33" s="144"/>
      <c r="E33" s="142"/>
      <c r="F33" s="142"/>
      <c r="G33" s="146"/>
      <c r="H33" s="146"/>
      <c r="I33" s="152"/>
      <c r="J33" s="152"/>
      <c r="K33" s="146"/>
      <c r="L33" s="146"/>
      <c r="M33" s="146"/>
      <c r="N33" s="146"/>
      <c r="O33" s="146"/>
      <c r="P33" s="146"/>
      <c r="Q33" s="146"/>
      <c r="R33" s="146"/>
      <c r="S33" s="147"/>
      <c r="T33" s="140"/>
      <c r="U33" s="146"/>
      <c r="V33" s="140"/>
      <c r="W33" s="148"/>
      <c r="X33" s="149"/>
      <c r="Y33" s="150"/>
      <c r="Z33" s="150"/>
      <c r="AA33" s="140"/>
      <c r="AB33" s="146"/>
      <c r="AC33" s="142"/>
      <c r="AD33" s="142"/>
      <c r="AE33" s="142"/>
      <c r="AF33" s="142"/>
      <c r="AG33" s="142"/>
      <c r="AH33" s="151"/>
    </row>
    <row r="34" spans="1:34" s="49" customFormat="1" ht="15" customHeight="1" x14ac:dyDescent="0.2">
      <c r="A34" s="162"/>
      <c r="B34" s="142"/>
      <c r="C34" s="142"/>
      <c r="D34" s="144"/>
      <c r="E34" s="142"/>
      <c r="F34" s="142"/>
      <c r="G34" s="146"/>
      <c r="H34" s="146"/>
      <c r="I34" s="152"/>
      <c r="J34" s="152"/>
      <c r="K34" s="146"/>
      <c r="L34" s="146"/>
      <c r="M34" s="146"/>
      <c r="N34" s="146"/>
      <c r="O34" s="146"/>
      <c r="P34" s="146"/>
      <c r="Q34" s="146"/>
      <c r="R34" s="146"/>
      <c r="S34" s="147"/>
      <c r="T34" s="140"/>
      <c r="U34" s="146"/>
      <c r="V34" s="140"/>
      <c r="W34" s="148"/>
      <c r="X34" s="149"/>
      <c r="Y34" s="150"/>
      <c r="Z34" s="150"/>
      <c r="AA34" s="140"/>
      <c r="AB34" s="146"/>
      <c r="AC34" s="142"/>
      <c r="AD34" s="142"/>
      <c r="AE34" s="142"/>
      <c r="AF34" s="142"/>
      <c r="AG34" s="142"/>
      <c r="AH34" s="151"/>
    </row>
    <row r="35" spans="1:34" s="49" customFormat="1" ht="15" customHeight="1" x14ac:dyDescent="0.2">
      <c r="A35" s="162"/>
      <c r="B35" s="142"/>
      <c r="C35" s="142"/>
      <c r="D35" s="144"/>
      <c r="E35" s="142"/>
      <c r="F35" s="142"/>
      <c r="G35" s="146"/>
      <c r="H35" s="146"/>
      <c r="I35" s="152"/>
      <c r="J35" s="152"/>
      <c r="K35" s="146"/>
      <c r="L35" s="146"/>
      <c r="M35" s="146"/>
      <c r="N35" s="146"/>
      <c r="O35" s="146"/>
      <c r="P35" s="146"/>
      <c r="Q35" s="146"/>
      <c r="R35" s="146"/>
      <c r="S35" s="147"/>
      <c r="T35" s="140"/>
      <c r="U35" s="146"/>
      <c r="V35" s="140"/>
      <c r="W35" s="148"/>
      <c r="X35" s="149"/>
      <c r="Y35" s="150"/>
      <c r="Z35" s="150"/>
      <c r="AA35" s="140"/>
      <c r="AB35" s="146"/>
      <c r="AC35" s="142"/>
      <c r="AD35" s="142"/>
      <c r="AE35" s="142"/>
      <c r="AF35" s="142"/>
      <c r="AG35" s="142"/>
      <c r="AH35" s="151"/>
    </row>
    <row r="36" spans="1:34" s="49" customFormat="1" ht="15" customHeight="1" x14ac:dyDescent="0.2">
      <c r="A36" s="162"/>
      <c r="B36" s="142"/>
      <c r="C36" s="142"/>
      <c r="D36" s="144"/>
      <c r="E36" s="142"/>
      <c r="F36" s="142"/>
      <c r="G36" s="146"/>
      <c r="H36" s="146"/>
      <c r="I36" s="152"/>
      <c r="J36" s="152"/>
      <c r="K36" s="146"/>
      <c r="L36" s="146"/>
      <c r="M36" s="146"/>
      <c r="N36" s="146"/>
      <c r="O36" s="146"/>
      <c r="P36" s="146"/>
      <c r="Q36" s="146"/>
      <c r="R36" s="146"/>
      <c r="S36" s="147"/>
      <c r="T36" s="140"/>
      <c r="U36" s="146"/>
      <c r="V36" s="140"/>
      <c r="W36" s="148"/>
      <c r="X36" s="149"/>
      <c r="Y36" s="150"/>
      <c r="Z36" s="150"/>
      <c r="AA36" s="140"/>
      <c r="AB36" s="146"/>
      <c r="AC36" s="142"/>
      <c r="AD36" s="142"/>
      <c r="AE36" s="142"/>
      <c r="AF36" s="142"/>
      <c r="AG36" s="142"/>
      <c r="AH36" s="151"/>
    </row>
    <row r="37" spans="1:34" s="49" customFormat="1" ht="15" customHeight="1" x14ac:dyDescent="0.2">
      <c r="A37" s="162"/>
      <c r="B37" s="142"/>
      <c r="C37" s="142"/>
      <c r="D37" s="144"/>
      <c r="E37" s="142"/>
      <c r="F37" s="142"/>
      <c r="G37" s="146"/>
      <c r="H37" s="146"/>
      <c r="I37" s="152"/>
      <c r="J37" s="152"/>
      <c r="K37" s="146"/>
      <c r="L37" s="146"/>
      <c r="M37" s="146"/>
      <c r="N37" s="146"/>
      <c r="O37" s="146"/>
      <c r="P37" s="146"/>
      <c r="Q37" s="146"/>
      <c r="R37" s="146"/>
      <c r="S37" s="147"/>
      <c r="T37" s="140"/>
      <c r="U37" s="146"/>
      <c r="V37" s="140"/>
      <c r="W37" s="148"/>
      <c r="X37" s="149"/>
      <c r="Y37" s="150"/>
      <c r="Z37" s="150"/>
      <c r="AA37" s="140"/>
      <c r="AB37" s="146"/>
      <c r="AC37" s="142"/>
      <c r="AD37" s="142"/>
      <c r="AE37" s="142"/>
      <c r="AF37" s="142"/>
      <c r="AG37" s="142"/>
      <c r="AH37" s="151"/>
    </row>
    <row r="38" spans="1:34" s="49" customFormat="1" ht="15" customHeight="1" x14ac:dyDescent="0.2">
      <c r="A38" s="162"/>
      <c r="B38" s="142"/>
      <c r="C38" s="142"/>
      <c r="D38" s="144"/>
      <c r="E38" s="142"/>
      <c r="F38" s="142"/>
      <c r="G38" s="146"/>
      <c r="H38" s="146"/>
      <c r="I38" s="152"/>
      <c r="J38" s="152"/>
      <c r="K38" s="146"/>
      <c r="L38" s="146"/>
      <c r="M38" s="146"/>
      <c r="N38" s="146"/>
      <c r="O38" s="146"/>
      <c r="P38" s="146"/>
      <c r="Q38" s="146"/>
      <c r="R38" s="146"/>
      <c r="S38" s="147"/>
      <c r="T38" s="140"/>
      <c r="U38" s="146"/>
      <c r="V38" s="140"/>
      <c r="W38" s="148"/>
      <c r="X38" s="149"/>
      <c r="Y38" s="150"/>
      <c r="Z38" s="150"/>
      <c r="AA38" s="140"/>
      <c r="AB38" s="146"/>
      <c r="AC38" s="142"/>
      <c r="AD38" s="142"/>
      <c r="AE38" s="142"/>
      <c r="AF38" s="142"/>
      <c r="AG38" s="142"/>
      <c r="AH38" s="151"/>
    </row>
    <row r="39" spans="1:34" s="49" customFormat="1" ht="15" customHeight="1" x14ac:dyDescent="0.2">
      <c r="A39" s="162"/>
      <c r="B39" s="142"/>
      <c r="C39" s="142"/>
      <c r="D39" s="144"/>
      <c r="E39" s="142"/>
      <c r="F39" s="142"/>
      <c r="G39" s="146"/>
      <c r="H39" s="146"/>
      <c r="I39" s="152"/>
      <c r="J39" s="152"/>
      <c r="K39" s="146"/>
      <c r="L39" s="146"/>
      <c r="M39" s="146"/>
      <c r="N39" s="146"/>
      <c r="O39" s="146"/>
      <c r="P39" s="146"/>
      <c r="Q39" s="146"/>
      <c r="R39" s="146"/>
      <c r="S39" s="147"/>
      <c r="T39" s="140"/>
      <c r="U39" s="146"/>
      <c r="V39" s="140"/>
      <c r="W39" s="148"/>
      <c r="X39" s="149"/>
      <c r="Y39" s="150"/>
      <c r="Z39" s="150"/>
      <c r="AA39" s="140"/>
      <c r="AB39" s="146"/>
      <c r="AC39" s="142"/>
      <c r="AD39" s="142"/>
      <c r="AE39" s="142"/>
      <c r="AF39" s="142"/>
      <c r="AG39" s="142"/>
      <c r="AH39" s="151"/>
    </row>
    <row r="40" spans="1:34" s="49" customFormat="1" ht="15" customHeight="1" x14ac:dyDescent="0.2">
      <c r="A40" s="162"/>
      <c r="B40" s="142"/>
      <c r="C40" s="142"/>
      <c r="D40" s="144"/>
      <c r="E40" s="142"/>
      <c r="F40" s="142"/>
      <c r="G40" s="146"/>
      <c r="H40" s="146"/>
      <c r="I40" s="152"/>
      <c r="J40" s="152"/>
      <c r="K40" s="146"/>
      <c r="L40" s="146"/>
      <c r="M40" s="146"/>
      <c r="N40" s="146"/>
      <c r="O40" s="146"/>
      <c r="P40" s="146"/>
      <c r="Q40" s="146"/>
      <c r="R40" s="146"/>
      <c r="S40" s="147"/>
      <c r="T40" s="140"/>
      <c r="U40" s="146"/>
      <c r="V40" s="140"/>
      <c r="W40" s="148"/>
      <c r="X40" s="149"/>
      <c r="Y40" s="150"/>
      <c r="Z40" s="150"/>
      <c r="AA40" s="140"/>
      <c r="AB40" s="146"/>
      <c r="AC40" s="142"/>
      <c r="AD40" s="142"/>
      <c r="AE40" s="142"/>
      <c r="AF40" s="142"/>
      <c r="AG40" s="142"/>
      <c r="AH40" s="151"/>
    </row>
    <row r="41" spans="1:34" s="49" customFormat="1" ht="15" customHeight="1" x14ac:dyDescent="0.2">
      <c r="A41" s="162"/>
      <c r="B41" s="142"/>
      <c r="C41" s="142"/>
      <c r="D41" s="144"/>
      <c r="E41" s="142"/>
      <c r="F41" s="142"/>
      <c r="G41" s="146"/>
      <c r="H41" s="146"/>
      <c r="I41" s="152"/>
      <c r="J41" s="152"/>
      <c r="K41" s="146"/>
      <c r="L41" s="146"/>
      <c r="M41" s="146"/>
      <c r="N41" s="146"/>
      <c r="O41" s="146"/>
      <c r="P41" s="146"/>
      <c r="Q41" s="146"/>
      <c r="R41" s="146"/>
      <c r="S41" s="147"/>
      <c r="T41" s="140"/>
      <c r="U41" s="146"/>
      <c r="V41" s="140"/>
      <c r="W41" s="148"/>
      <c r="X41" s="149"/>
      <c r="Y41" s="150"/>
      <c r="Z41" s="150"/>
      <c r="AA41" s="140"/>
      <c r="AB41" s="146"/>
      <c r="AC41" s="142"/>
      <c r="AD41" s="142"/>
      <c r="AE41" s="142"/>
      <c r="AF41" s="142"/>
      <c r="AG41" s="142"/>
      <c r="AH41" s="151"/>
    </row>
    <row r="42" spans="1:34" s="49" customFormat="1" ht="15" customHeight="1" x14ac:dyDescent="0.2">
      <c r="A42" s="162"/>
      <c r="B42" s="142"/>
      <c r="C42" s="142"/>
      <c r="D42" s="144"/>
      <c r="E42" s="142"/>
      <c r="F42" s="142"/>
      <c r="G42" s="146"/>
      <c r="H42" s="146"/>
      <c r="I42" s="152"/>
      <c r="J42" s="152"/>
      <c r="K42" s="146"/>
      <c r="L42" s="146"/>
      <c r="M42" s="146"/>
      <c r="N42" s="146"/>
      <c r="O42" s="146"/>
      <c r="P42" s="146"/>
      <c r="Q42" s="146"/>
      <c r="R42" s="146"/>
      <c r="S42" s="147"/>
      <c r="T42" s="140"/>
      <c r="U42" s="146"/>
      <c r="V42" s="140"/>
      <c r="W42" s="148"/>
      <c r="X42" s="149"/>
      <c r="Y42" s="150"/>
      <c r="Z42" s="150"/>
      <c r="AA42" s="140"/>
      <c r="AB42" s="146"/>
      <c r="AC42" s="142"/>
      <c r="AD42" s="142"/>
      <c r="AE42" s="142"/>
      <c r="AF42" s="142"/>
      <c r="AG42" s="142"/>
      <c r="AH42" s="151"/>
    </row>
    <row r="43" spans="1:34" s="49" customFormat="1" ht="15" customHeight="1" x14ac:dyDescent="0.2">
      <c r="A43" s="162"/>
      <c r="B43" s="142"/>
      <c r="C43" s="142"/>
      <c r="D43" s="144"/>
      <c r="E43" s="142"/>
      <c r="F43" s="142"/>
      <c r="G43" s="146"/>
      <c r="H43" s="146"/>
      <c r="I43" s="152"/>
      <c r="J43" s="152"/>
      <c r="K43" s="146"/>
      <c r="L43" s="146"/>
      <c r="M43" s="146"/>
      <c r="N43" s="146"/>
      <c r="O43" s="146"/>
      <c r="P43" s="146"/>
      <c r="Q43" s="146"/>
      <c r="R43" s="146"/>
      <c r="S43" s="147"/>
      <c r="T43" s="140"/>
      <c r="U43" s="146"/>
      <c r="V43" s="140"/>
      <c r="W43" s="148"/>
      <c r="X43" s="149"/>
      <c r="Y43" s="150"/>
      <c r="Z43" s="150"/>
      <c r="AA43" s="140"/>
      <c r="AB43" s="146"/>
      <c r="AC43" s="142"/>
      <c r="AD43" s="142"/>
      <c r="AE43" s="142"/>
      <c r="AF43" s="142"/>
      <c r="AG43" s="142"/>
      <c r="AH43" s="151"/>
    </row>
    <row r="44" spans="1:34" s="49" customFormat="1" ht="15" customHeight="1" x14ac:dyDescent="0.2">
      <c r="A44" s="162"/>
      <c r="B44" s="142"/>
      <c r="C44" s="142"/>
      <c r="D44" s="144"/>
      <c r="E44" s="142"/>
      <c r="F44" s="142"/>
      <c r="G44" s="146"/>
      <c r="H44" s="146"/>
      <c r="I44" s="152"/>
      <c r="J44" s="152"/>
      <c r="K44" s="146"/>
      <c r="L44" s="146"/>
      <c r="M44" s="146"/>
      <c r="N44" s="146"/>
      <c r="O44" s="146"/>
      <c r="P44" s="146"/>
      <c r="Q44" s="146"/>
      <c r="R44" s="146"/>
      <c r="S44" s="147"/>
      <c r="T44" s="140"/>
      <c r="U44" s="146"/>
      <c r="V44" s="140"/>
      <c r="W44" s="148"/>
      <c r="X44" s="149"/>
      <c r="Y44" s="150"/>
      <c r="Z44" s="150"/>
      <c r="AA44" s="140"/>
      <c r="AB44" s="146"/>
      <c r="AC44" s="142"/>
      <c r="AD44" s="142"/>
      <c r="AE44" s="142"/>
      <c r="AF44" s="142"/>
      <c r="AG44" s="142"/>
      <c r="AH44" s="151"/>
    </row>
    <row r="45" spans="1:34" s="49" customFormat="1" ht="15" customHeight="1" x14ac:dyDescent="0.2">
      <c r="A45" s="162"/>
      <c r="B45" s="142"/>
      <c r="C45" s="142"/>
      <c r="D45" s="144"/>
      <c r="E45" s="142"/>
      <c r="F45" s="142"/>
      <c r="G45" s="146"/>
      <c r="H45" s="146"/>
      <c r="I45" s="152"/>
      <c r="J45" s="152"/>
      <c r="K45" s="146"/>
      <c r="L45" s="146"/>
      <c r="M45" s="146"/>
      <c r="N45" s="146"/>
      <c r="O45" s="146"/>
      <c r="P45" s="146"/>
      <c r="Q45" s="146"/>
      <c r="R45" s="146"/>
      <c r="S45" s="147"/>
      <c r="T45" s="140"/>
      <c r="U45" s="146"/>
      <c r="V45" s="140"/>
      <c r="W45" s="148"/>
      <c r="X45" s="149"/>
      <c r="Y45" s="150"/>
      <c r="Z45" s="150"/>
      <c r="AA45" s="140"/>
      <c r="AB45" s="146"/>
      <c r="AC45" s="142"/>
      <c r="AD45" s="142"/>
      <c r="AE45" s="142"/>
      <c r="AF45" s="142"/>
      <c r="AG45" s="142"/>
      <c r="AH45" s="151"/>
    </row>
    <row r="46" spans="1:34" s="49" customFormat="1" ht="15" customHeight="1" x14ac:dyDescent="0.2">
      <c r="A46" s="162"/>
      <c r="B46" s="142"/>
      <c r="C46" s="142"/>
      <c r="D46" s="144"/>
      <c r="E46" s="142"/>
      <c r="F46" s="142"/>
      <c r="G46" s="146"/>
      <c r="H46" s="146"/>
      <c r="I46" s="152"/>
      <c r="J46" s="152"/>
      <c r="K46" s="146"/>
      <c r="L46" s="146"/>
      <c r="M46" s="146"/>
      <c r="N46" s="146"/>
      <c r="O46" s="146"/>
      <c r="P46" s="146"/>
      <c r="Q46" s="146"/>
      <c r="R46" s="146"/>
      <c r="S46" s="147"/>
      <c r="T46" s="140"/>
      <c r="U46" s="146"/>
      <c r="V46" s="140"/>
      <c r="W46" s="148"/>
      <c r="X46" s="149"/>
      <c r="Y46" s="150"/>
      <c r="Z46" s="150"/>
      <c r="AA46" s="140"/>
      <c r="AB46" s="146"/>
      <c r="AC46" s="142"/>
      <c r="AD46" s="142"/>
      <c r="AE46" s="142"/>
      <c r="AF46" s="142"/>
      <c r="AG46" s="142"/>
      <c r="AH46" s="151"/>
    </row>
    <row r="47" spans="1:34" s="49" customFormat="1" ht="15" customHeight="1" x14ac:dyDescent="0.2">
      <c r="A47" s="162"/>
      <c r="B47" s="142"/>
      <c r="C47" s="142"/>
      <c r="D47" s="144"/>
      <c r="E47" s="142"/>
      <c r="F47" s="142"/>
      <c r="G47" s="146"/>
      <c r="H47" s="146"/>
      <c r="I47" s="152"/>
      <c r="J47" s="152"/>
      <c r="K47" s="146"/>
      <c r="L47" s="146"/>
      <c r="M47" s="146"/>
      <c r="N47" s="146"/>
      <c r="O47" s="146"/>
      <c r="P47" s="146"/>
      <c r="Q47" s="146"/>
      <c r="R47" s="146"/>
      <c r="S47" s="147"/>
      <c r="T47" s="140"/>
      <c r="U47" s="146"/>
      <c r="V47" s="140"/>
      <c r="W47" s="148"/>
      <c r="X47" s="149"/>
      <c r="Y47" s="150"/>
      <c r="Z47" s="150"/>
      <c r="AA47" s="140"/>
      <c r="AB47" s="146"/>
      <c r="AC47" s="142"/>
      <c r="AD47" s="142"/>
      <c r="AE47" s="142"/>
      <c r="AF47" s="142"/>
      <c r="AG47" s="142"/>
      <c r="AH47" s="151"/>
    </row>
    <row r="48" spans="1:34" s="49" customFormat="1" ht="15" customHeight="1" x14ac:dyDescent="0.2">
      <c r="A48" s="162"/>
      <c r="B48" s="142"/>
      <c r="C48" s="142"/>
      <c r="D48" s="144"/>
      <c r="E48" s="142"/>
      <c r="F48" s="142"/>
      <c r="G48" s="146"/>
      <c r="H48" s="146"/>
      <c r="I48" s="152"/>
      <c r="J48" s="152"/>
      <c r="K48" s="146"/>
      <c r="L48" s="146"/>
      <c r="M48" s="146"/>
      <c r="N48" s="146"/>
      <c r="O48" s="146"/>
      <c r="P48" s="146"/>
      <c r="Q48" s="146"/>
      <c r="R48" s="146"/>
      <c r="S48" s="147"/>
      <c r="T48" s="140"/>
      <c r="U48" s="146"/>
      <c r="V48" s="140"/>
      <c r="W48" s="148"/>
      <c r="X48" s="149"/>
      <c r="Y48" s="150"/>
      <c r="Z48" s="150"/>
      <c r="AA48" s="140"/>
      <c r="AB48" s="146"/>
      <c r="AC48" s="142"/>
      <c r="AD48" s="142"/>
      <c r="AE48" s="142"/>
      <c r="AF48" s="142"/>
      <c r="AG48" s="142"/>
      <c r="AH48" s="151"/>
    </row>
    <row r="49" spans="1:34" s="49" customFormat="1" ht="15" customHeight="1" thickBot="1" x14ac:dyDescent="0.25">
      <c r="A49" s="164"/>
      <c r="B49" s="153"/>
      <c r="C49" s="153"/>
      <c r="D49" s="165"/>
      <c r="E49" s="153"/>
      <c r="F49" s="153"/>
      <c r="G49" s="154"/>
      <c r="H49" s="154"/>
      <c r="I49" s="155"/>
      <c r="J49" s="155"/>
      <c r="K49" s="154"/>
      <c r="L49" s="154"/>
      <c r="M49" s="154"/>
      <c r="N49" s="154"/>
      <c r="O49" s="154"/>
      <c r="P49" s="154"/>
      <c r="Q49" s="154"/>
      <c r="R49" s="154"/>
      <c r="S49" s="156"/>
      <c r="T49" s="157"/>
      <c r="U49" s="154"/>
      <c r="V49" s="157"/>
      <c r="W49" s="158"/>
      <c r="X49" s="159"/>
      <c r="Y49" s="160"/>
      <c r="Z49" s="160"/>
      <c r="AA49" s="157"/>
      <c r="AB49" s="154"/>
      <c r="AC49" s="153"/>
      <c r="AD49" s="153"/>
      <c r="AE49" s="153"/>
      <c r="AF49" s="153"/>
      <c r="AG49" s="153"/>
      <c r="AH49" s="161"/>
    </row>
    <row r="50" spans="1:34" s="49" customFormat="1" ht="18" customHeight="1" x14ac:dyDescent="0.2">
      <c r="A50" s="53"/>
      <c r="B50" s="54"/>
      <c r="C50" s="54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6"/>
      <c r="O50" s="56"/>
      <c r="P50" s="56"/>
      <c r="Q50" s="56"/>
      <c r="R50" s="56"/>
      <c r="S50" s="55"/>
      <c r="T50" s="55"/>
      <c r="U50" s="55"/>
      <c r="V50" s="55"/>
      <c r="W50" s="55"/>
      <c r="X50" s="57"/>
      <c r="Y50" s="58" t="s">
        <v>21</v>
      </c>
      <c r="Z50" s="55"/>
      <c r="AA50" s="55"/>
      <c r="AB50" s="567">
        <f>IF(HVP!AB44="","",HVP!AB44)</f>
        <v>44672</v>
      </c>
      <c r="AC50" s="567"/>
      <c r="AD50" s="567"/>
      <c r="AE50" s="567"/>
      <c r="AF50" s="567"/>
      <c r="AG50" s="567"/>
      <c r="AH50" s="568"/>
    </row>
    <row r="51" spans="1:34" s="49" customFormat="1" ht="18" customHeight="1" x14ac:dyDescent="0.2">
      <c r="A51" s="43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60"/>
      <c r="Y51" s="61"/>
      <c r="Z51" s="59"/>
      <c r="AA51" s="59"/>
      <c r="AB51" s="59"/>
      <c r="AC51" s="59"/>
      <c r="AD51" s="59"/>
      <c r="AE51" s="59"/>
      <c r="AF51" s="59"/>
      <c r="AG51" s="59"/>
      <c r="AH51" s="62"/>
    </row>
    <row r="52" spans="1:34" s="49" customFormat="1" ht="18" customHeight="1" x14ac:dyDescent="0.2">
      <c r="A52" s="63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60"/>
      <c r="Y52" s="61"/>
      <c r="Z52" s="59"/>
      <c r="AA52" s="59"/>
      <c r="AB52" s="59"/>
      <c r="AC52" s="59"/>
      <c r="AD52" s="59"/>
      <c r="AE52" s="59"/>
      <c r="AF52" s="59"/>
      <c r="AG52" s="59"/>
      <c r="AH52" s="62"/>
    </row>
    <row r="53" spans="1:34" s="49" customFormat="1" ht="15" customHeigh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</row>
    <row r="54" spans="1:34" s="49" customFormat="1" ht="15" customHeigh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</row>
  </sheetData>
  <sheetProtection algorithmName="SHA-512" hashValue="se18mdSGlRSMIoI9iKFeaZRX5zYjONh0uwg1D+8PADYMJ/TqgV3GKwbev5K4nSRsBX5j6Zaes5g+IK9rLkaIxw==" saltValue="LYzV2lfXmZ4Mxk/sstNxqA==" spinCount="100000" sheet="1" objects="1" scenarios="1"/>
  <mergeCells count="10">
    <mergeCell ref="AB50:AH50"/>
    <mergeCell ref="A3:AH3"/>
    <mergeCell ref="A4:AH4"/>
    <mergeCell ref="J7:L7"/>
    <mergeCell ref="A1:AB1"/>
    <mergeCell ref="L2:R2"/>
    <mergeCell ref="W2:AC2"/>
    <mergeCell ref="F5:Q5"/>
    <mergeCell ref="F9:K9"/>
    <mergeCell ref="H7:I7"/>
  </mergeCells>
  <pageMargins left="0.78740157480314965" right="0.19685039370078741" top="0.43307086614173229" bottom="0.6692913385826772" header="0.35433070866141736" footer="0.31496062992125984"/>
  <pageSetup paperSize="9" orientation="portrait" blackAndWhite="1" r:id="rId1"/>
  <headerFooter>
    <oddHeader xml:space="preserve">&amp;LQMS-52-PV103_2018-11 - Anlage 1 - Skizze_1                        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LiefLag</vt:lpstr>
      <vt:lpstr>HVP</vt:lpstr>
      <vt:lpstr>Protokoll_1</vt:lpstr>
      <vt:lpstr>Messunsicherheit</vt:lpstr>
      <vt:lpstr>Skizze_1</vt:lpstr>
    </vt:vector>
  </TitlesOfParts>
  <Company>BAM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ckrimmli</dc:creator>
  <cp:lastModifiedBy>Beygi Nasrabadi, Hossein</cp:lastModifiedBy>
  <cp:lastPrinted>2022-04-27T11:56:46Z</cp:lastPrinted>
  <dcterms:created xsi:type="dcterms:W3CDTF">2001-06-11T14:36:19Z</dcterms:created>
  <dcterms:modified xsi:type="dcterms:W3CDTF">2022-10-26T13:53:48Z</dcterms:modified>
</cp:coreProperties>
</file>