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nasraba\Desktop\My Drives\D- Personal\2- JOBS\6- Research assistant (BAM)\Projects\1- KupferDigital\Work\1- Brinell\1- Dataset\"/>
    </mc:Choice>
  </mc:AlternateContent>
  <xr:revisionPtr revIDLastSave="0" documentId="13_ncr:1_{862BDDB6-0A13-482A-8183-AF7F1375257C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econdary data" sheetId="12" r:id="rId1"/>
    <sheet name="Secondary data (1 row)" sheetId="13" r:id="rId2"/>
    <sheet name="MetaData" sheetId="1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3" l="1"/>
  <c r="P2" i="13"/>
  <c r="O2" i="13"/>
  <c r="L2" i="13"/>
  <c r="K2" i="13"/>
  <c r="J2" i="13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Q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2" i="12"/>
  <c r="K28" i="12"/>
  <c r="K29" i="12"/>
  <c r="K30" i="12"/>
  <c r="K31" i="12"/>
  <c r="K23" i="12"/>
  <c r="K24" i="12"/>
  <c r="K25" i="12"/>
  <c r="K26" i="12"/>
  <c r="K18" i="12"/>
  <c r="K19" i="12"/>
  <c r="K20" i="12"/>
  <c r="K21" i="12"/>
  <c r="K13" i="12"/>
  <c r="K14" i="12"/>
  <c r="K15" i="12"/>
  <c r="K16" i="12"/>
  <c r="K8" i="12"/>
  <c r="K9" i="12"/>
  <c r="K10" i="12"/>
  <c r="K11" i="12"/>
  <c r="K3" i="12"/>
  <c r="K4" i="12"/>
  <c r="K5" i="12"/>
  <c r="K6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O3" i="12"/>
  <c r="P3" i="12"/>
  <c r="O4" i="12"/>
  <c r="P4" i="12"/>
  <c r="O5" i="12"/>
  <c r="P5" i="12"/>
  <c r="O6" i="12"/>
  <c r="P6" i="12"/>
  <c r="O7" i="12"/>
  <c r="P7" i="12"/>
  <c r="O8" i="12"/>
  <c r="P8" i="12"/>
  <c r="O9" i="12"/>
  <c r="P9" i="12"/>
  <c r="O10" i="12"/>
  <c r="P10" i="12"/>
  <c r="O11" i="12"/>
  <c r="P11" i="12"/>
  <c r="O12" i="12"/>
  <c r="P12" i="12"/>
  <c r="O13" i="12"/>
  <c r="P13" i="12"/>
  <c r="O14" i="12"/>
  <c r="P14" i="12"/>
  <c r="O15" i="12"/>
  <c r="P15" i="12"/>
  <c r="O16" i="12"/>
  <c r="P16" i="12"/>
  <c r="O17" i="12"/>
  <c r="P17" i="12"/>
  <c r="O18" i="12"/>
  <c r="P18" i="12"/>
  <c r="O19" i="12"/>
  <c r="P19" i="12"/>
  <c r="O20" i="12"/>
  <c r="P20" i="12"/>
  <c r="O21" i="12"/>
  <c r="P21" i="12"/>
  <c r="O22" i="12"/>
  <c r="P22" i="12"/>
  <c r="O23" i="12"/>
  <c r="P23" i="12"/>
  <c r="O24" i="12"/>
  <c r="P24" i="12"/>
  <c r="O25" i="12"/>
  <c r="P25" i="12"/>
  <c r="O26" i="12"/>
  <c r="P26" i="12"/>
  <c r="O27" i="12"/>
  <c r="P27" i="12"/>
  <c r="O28" i="12"/>
  <c r="P28" i="12"/>
  <c r="O29" i="12"/>
  <c r="P29" i="12"/>
  <c r="O30" i="12"/>
  <c r="P30" i="12"/>
  <c r="O31" i="12"/>
  <c r="P31" i="12"/>
  <c r="Q2" i="13" l="1"/>
  <c r="S2" i="13" s="1"/>
  <c r="K27" i="12"/>
  <c r="H31" i="12"/>
  <c r="H30" i="12"/>
  <c r="H29" i="12"/>
  <c r="H28" i="12"/>
  <c r="H27" i="12"/>
  <c r="H23" i="12"/>
  <c r="K22" i="12"/>
  <c r="H26" i="12"/>
  <c r="H25" i="12"/>
  <c r="H24" i="12"/>
  <c r="H22" i="12"/>
  <c r="R2" i="12"/>
  <c r="S2" i="12"/>
  <c r="Q17" i="12"/>
  <c r="S17" i="12" s="1"/>
  <c r="K17" i="12"/>
  <c r="H21" i="12"/>
  <c r="H20" i="12"/>
  <c r="H19" i="12"/>
  <c r="H18" i="12"/>
  <c r="H17" i="12"/>
  <c r="K12" i="12"/>
  <c r="K7" i="12"/>
  <c r="K2" i="12"/>
  <c r="O2" i="12"/>
  <c r="P2" i="12"/>
</calcChain>
</file>

<file path=xl/sharedStrings.xml><?xml version="1.0" encoding="utf-8"?>
<sst xmlns="http://schemas.openxmlformats.org/spreadsheetml/2006/main" count="174" uniqueCount="75">
  <si>
    <t>Brinell Hardness</t>
  </si>
  <si>
    <t>HBW 2.5/62.5</t>
  </si>
  <si>
    <t>Emco Test M4C 025 G3</t>
  </si>
  <si>
    <t>DIN EN ISO 6506-1</t>
  </si>
  <si>
    <t>in the standard range</t>
  </si>
  <si>
    <t>ID</t>
  </si>
  <si>
    <t>Indenter Shape</t>
  </si>
  <si>
    <t>Ball</t>
  </si>
  <si>
    <t>Tungsten Carbide Composite</t>
  </si>
  <si>
    <t>Test Standard</t>
  </si>
  <si>
    <t>Test Date</t>
  </si>
  <si>
    <t>Test Data File</t>
  </si>
  <si>
    <t>Test Piece Identifier</t>
  </si>
  <si>
    <t>Test Piece Composition</t>
  </si>
  <si>
    <t>Test Piece Thickness</t>
  </si>
  <si>
    <t>Test Piece Producer</t>
  </si>
  <si>
    <t>Test Piece Preparation</t>
  </si>
  <si>
    <t>Testing Machine</t>
  </si>
  <si>
    <t>Optical Measurement</t>
  </si>
  <si>
    <t>Indenter Identifier</t>
  </si>
  <si>
    <t>Indenter Composition</t>
  </si>
  <si>
    <t>Indenter Diameter</t>
  </si>
  <si>
    <t>Test Temperature</t>
  </si>
  <si>
    <t>Test Force</t>
  </si>
  <si>
    <t>Force-Diameter Index</t>
  </si>
  <si>
    <t>Test Points Distance</t>
  </si>
  <si>
    <t>Test Point Edge Distance</t>
  </si>
  <si>
    <t>Loading Time</t>
  </si>
  <si>
    <t>Indentation Horizontal Diameter</t>
  </si>
  <si>
    <t>Indentation Vertical Diameter</t>
  </si>
  <si>
    <t>Indentation Average Diameter</t>
  </si>
  <si>
    <t>Constant Load Unit Conversion</t>
  </si>
  <si>
    <t xml:space="preserve">Constant Pi </t>
  </si>
  <si>
    <t>Indentation Repetition</t>
  </si>
  <si>
    <t>Total Average Diameter</t>
  </si>
  <si>
    <t>Average Brinell Hardness</t>
  </si>
  <si>
    <t>Standard Deviation of Brinell Hardness</t>
  </si>
  <si>
    <t>Hardness Symbol</t>
  </si>
  <si>
    <t>Brinell Hardness Uncertainty</t>
  </si>
  <si>
    <t>Certified Reference Material (CRM)</t>
  </si>
  <si>
    <t>CRM Certified Brinell Hardness</t>
  </si>
  <si>
    <t>CRM Indentation Reputation</t>
  </si>
  <si>
    <t>CRM Average Brinell Hardness</t>
  </si>
  <si>
    <t>CRM Standard Deviation Brinell Hardness</t>
  </si>
  <si>
    <t>Constant Sigma ms</t>
  </si>
  <si>
    <t>Constant t for CRM</t>
  </si>
  <si>
    <t>Permissible Error</t>
  </si>
  <si>
    <t>Constant Erel/per</t>
  </si>
  <si>
    <t>CRM Uncertainty (Ucrm)</t>
  </si>
  <si>
    <t>Testing Machine Uncertainty (Uh)</t>
  </si>
  <si>
    <t>Permissible Uncertainty (Umpe)</t>
  </si>
  <si>
    <t>Measurement Resolution Uncertainty (Ums)</t>
  </si>
  <si>
    <t>21.04.2022</t>
  </si>
  <si>
    <t>Metadata</t>
  </si>
  <si>
    <t>A</t>
  </si>
  <si>
    <t>B</t>
  </si>
  <si>
    <t>C</t>
  </si>
  <si>
    <t>D</t>
  </si>
  <si>
    <t>E</t>
  </si>
  <si>
    <t>F</t>
  </si>
  <si>
    <t>CuZn38As</t>
  </si>
  <si>
    <t>CuZn21Si3P</t>
  </si>
  <si>
    <t>CuNiSi</t>
  </si>
  <si>
    <t>CuSn12</t>
  </si>
  <si>
    <t>CuSn6</t>
  </si>
  <si>
    <t>CuNi12Al3</t>
  </si>
  <si>
    <t>fem</t>
  </si>
  <si>
    <t>CRM Uncertainty (UCRM)</t>
  </si>
  <si>
    <t>DKI</t>
  </si>
  <si>
    <t>Smoothing, polishing, and cleaning steps according to the standard</t>
  </si>
  <si>
    <t>Indenter 3688</t>
  </si>
  <si>
    <t>Emco Test M4C 025 G3 Optical System</t>
  </si>
  <si>
    <t>CRM 15808010607</t>
  </si>
  <si>
    <t>In the standard range (7 s from initial to full test force, and 14 s maintain the test force.)</t>
  </si>
  <si>
    <t>https://gitlab.com/kupferdigital/ontologies/brinell-hardness-test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</si>
</sst>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AFF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AFF0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0" xfId="0" applyFont="1"/>
    <xf numFmtId="0" fontId="3" fillId="0" borderId="0" xfId="0" applyFont="1" applyBorder="1"/>
    <xf numFmtId="0" fontId="5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4" fillId="0" borderId="2" xfId="0" applyFont="1" applyBorder="1"/>
    <xf numFmtId="0" fontId="0" fillId="0" borderId="3" xfId="0" applyBorder="1"/>
    <xf numFmtId="0" fontId="8" fillId="0" borderId="4" xfId="0" applyFont="1" applyBorder="1"/>
    <xf numFmtId="0" fontId="8" fillId="2" borderId="5" xfId="0" applyFont="1" applyFill="1" applyBorder="1"/>
    <xf numFmtId="0" fontId="8" fillId="0" borderId="6" xfId="0" applyFont="1" applyBorder="1"/>
    <xf numFmtId="0" fontId="8" fillId="2" borderId="7" xfId="0" applyFont="1" applyFill="1" applyBorder="1"/>
  </cellXfs>
  <cellStyles count="2">
    <cellStyle name="Normal" xfId="0" builtinId="0"/>
    <cellStyle name="Normal 2" xfId="1" xr:uid="{34432238-8A98-470C-954C-B84682C3EE01}"/>
  </cellStyles>
  <dxfs count="0"/>
  <tableStyles count="0" defaultTableStyle="TableStyleMedium9" defaultPivotStyle="PivotStyleLight16"/>
  <colors>
    <mruColors>
      <color rgb="FF00AFF0"/>
      <color rgb="FF377832"/>
      <color rgb="FF5A8C32"/>
      <color rgb="FF8CB40F"/>
      <color rgb="FFFAB900"/>
      <color rgb="FF8C1419"/>
      <color rgb="FF002832"/>
      <color rgb="FF82A532"/>
      <color rgb="FF0055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48A-9197-4896-8AF3-B0D79B6096C2}">
  <dimension ref="A1:U31"/>
  <sheetViews>
    <sheetView zoomScale="55" zoomScaleNormal="55" workbookViewId="0">
      <selection sqref="A1:S31"/>
    </sheetView>
  </sheetViews>
  <sheetFormatPr defaultRowHeight="14.5" x14ac:dyDescent="0.35"/>
  <cols>
    <col min="1" max="1" width="9.1796875" style="2"/>
    <col min="2" max="2" width="10" style="2" customWidth="1"/>
    <col min="3" max="3" width="12" style="2" customWidth="1"/>
    <col min="4" max="4" width="10.1796875" style="2" customWidth="1"/>
    <col min="5" max="5" width="11.54296875" style="2" customWidth="1"/>
    <col min="6" max="6" width="11.81640625" style="2" customWidth="1"/>
    <col min="7" max="7" width="11.26953125" style="2" customWidth="1"/>
    <col min="8" max="8" width="11.54296875" style="2" customWidth="1"/>
    <col min="9" max="11" width="9.1796875" style="2"/>
    <col min="12" max="12" width="16" style="2" customWidth="1"/>
    <col min="13" max="13" width="13.81640625" style="2" customWidth="1"/>
    <col min="14" max="15" width="16.453125" style="2" customWidth="1"/>
    <col min="16" max="16" width="15.81640625" style="2" customWidth="1"/>
    <col min="17" max="17" width="17.453125" style="2" customWidth="1"/>
    <col min="18" max="18" width="13.54296875" style="2" customWidth="1"/>
    <col min="19" max="19" width="11.1796875" style="2" customWidth="1"/>
  </cols>
  <sheetData>
    <row r="1" spans="1:21" s="1" customFormat="1" ht="45" customHeight="1" x14ac:dyDescent="0.35">
      <c r="A1" s="5" t="s">
        <v>5</v>
      </c>
      <c r="B1" s="5" t="s">
        <v>12</v>
      </c>
      <c r="C1" s="5" t="s">
        <v>13</v>
      </c>
      <c r="D1" s="5" t="s">
        <v>15</v>
      </c>
      <c r="E1" s="5" t="s">
        <v>33</v>
      </c>
      <c r="F1" s="5" t="s">
        <v>28</v>
      </c>
      <c r="G1" s="5" t="s">
        <v>29</v>
      </c>
      <c r="H1" s="5" t="s">
        <v>30</v>
      </c>
      <c r="I1" s="5" t="s">
        <v>0</v>
      </c>
      <c r="J1" s="5" t="s">
        <v>34</v>
      </c>
      <c r="K1" s="7" t="s">
        <v>35</v>
      </c>
      <c r="L1" s="5" t="s">
        <v>36</v>
      </c>
      <c r="M1" s="5" t="s">
        <v>42</v>
      </c>
      <c r="N1" s="5" t="s">
        <v>43</v>
      </c>
      <c r="O1" s="5" t="s">
        <v>67</v>
      </c>
      <c r="P1" s="5" t="s">
        <v>49</v>
      </c>
      <c r="Q1" s="5" t="s">
        <v>51</v>
      </c>
      <c r="R1" s="5" t="s">
        <v>50</v>
      </c>
      <c r="S1" s="7" t="s">
        <v>38</v>
      </c>
      <c r="T1" s="6"/>
      <c r="U1" s="6"/>
    </row>
    <row r="2" spans="1:21" x14ac:dyDescent="0.35">
      <c r="A2" s="2">
        <v>1</v>
      </c>
      <c r="B2" s="2" t="s">
        <v>54</v>
      </c>
      <c r="C2" s="2" t="s">
        <v>60</v>
      </c>
      <c r="D2" s="2" t="s">
        <v>68</v>
      </c>
      <c r="E2" s="2">
        <v>1</v>
      </c>
      <c r="F2" s="2">
        <v>0.86316000000000004</v>
      </c>
      <c r="G2" s="2">
        <v>0.83682000000000001</v>
      </c>
      <c r="H2" s="2">
        <v>0.84999000000000002</v>
      </c>
      <c r="I2" s="2">
        <v>106.89333758774035</v>
      </c>
      <c r="J2" s="2">
        <f>AVERAGE(H2:H6)</f>
        <v>0.83371600000000012</v>
      </c>
      <c r="K2" s="2">
        <f>AVERAGE(I2:I6)</f>
        <v>111.4762259842576</v>
      </c>
      <c r="L2" s="2">
        <f>_xlfn.STDEV.S(I2:I6)</f>
        <v>6.7100040981448092</v>
      </c>
      <c r="M2" s="2">
        <v>141.39045300615115</v>
      </c>
      <c r="N2" s="2">
        <v>0.54907965173519568</v>
      </c>
      <c r="O2" s="2">
        <f>1.99/2</f>
        <v>0.995</v>
      </c>
      <c r="P2" s="2">
        <f>1.14*N2</f>
        <v>0.625950802978123</v>
      </c>
      <c r="Q2" s="2">
        <f>(0.00155/2/(3^0.5))*(K2/J2)*((2.5+(((2.5^2)-(J2^2))^0.5))/((((2.5^2)-(J2^2))^0.5)))</f>
        <v>0.12328902226294375</v>
      </c>
      <c r="R2" s="2">
        <f>0.03*142</f>
        <v>4.26</v>
      </c>
      <c r="S2" s="2">
        <f>2*(((O2^2)+(P2^2)+(Q2^2)+((R2/(3^0.5))^2))^0.5)</f>
        <v>5.4575597443397754</v>
      </c>
    </row>
    <row r="3" spans="1:21" x14ac:dyDescent="0.35">
      <c r="A3" s="2">
        <v>2</v>
      </c>
      <c r="B3" s="2" t="s">
        <v>54</v>
      </c>
      <c r="C3" s="2" t="s">
        <v>60</v>
      </c>
      <c r="D3" s="2" t="s">
        <v>68</v>
      </c>
      <c r="E3" s="2">
        <v>2</v>
      </c>
      <c r="F3" s="2">
        <v>0.84611000000000003</v>
      </c>
      <c r="G3" s="2">
        <v>0.82286999999999999</v>
      </c>
      <c r="H3" s="2">
        <v>0.83448999999999995</v>
      </c>
      <c r="I3" s="2">
        <v>111.027927730342</v>
      </c>
      <c r="J3" s="2">
        <f>AVERAGE(H2:H6)</f>
        <v>0.83371600000000012</v>
      </c>
      <c r="K3" s="2">
        <f>AVERAGE(I2:I6)</f>
        <v>111.4762259842576</v>
      </c>
      <c r="L3" s="2">
        <f>_xlfn.STDEV.S(I2:I6)</f>
        <v>6.7100040981448092</v>
      </c>
      <c r="M3" s="2">
        <v>141.39045300615115</v>
      </c>
      <c r="N3" s="2">
        <v>0.54907965173519568</v>
      </c>
      <c r="O3" s="2">
        <f t="shared" ref="O3:O31" si="0">1.99/2</f>
        <v>0.995</v>
      </c>
      <c r="P3" s="2">
        <f t="shared" ref="P3:P31" si="1">1.14*N3</f>
        <v>0.625950802978123</v>
      </c>
      <c r="Q3" s="2">
        <f t="shared" ref="Q3:Q16" si="2">(0.00155/2/(3^0.5))*(K3/J3)*((2.5+(((2.5^2)-(J3^2))^0.5))/((((2.5^2)-(J3^2))^0.5)))</f>
        <v>0.12328902226294375</v>
      </c>
      <c r="R3" s="2">
        <f t="shared" ref="R3:R31" si="3">0.03*142</f>
        <v>4.26</v>
      </c>
      <c r="S3" s="2">
        <f t="shared" ref="S3:S16" si="4">2*(((O3^2)+(P3^2)+(Q3^2)+((R3/(3^0.5))^2))^0.5)</f>
        <v>5.4575597443397754</v>
      </c>
    </row>
    <row r="4" spans="1:21" x14ac:dyDescent="0.35">
      <c r="A4" s="2">
        <v>3</v>
      </c>
      <c r="B4" s="2" t="s">
        <v>54</v>
      </c>
      <c r="C4" s="2" t="s">
        <v>60</v>
      </c>
      <c r="D4" s="2" t="s">
        <v>68</v>
      </c>
      <c r="E4" s="2">
        <v>3</v>
      </c>
      <c r="F4" s="2">
        <v>0.86160999999999999</v>
      </c>
      <c r="G4" s="2">
        <v>0.86780999999999997</v>
      </c>
      <c r="H4" s="2">
        <v>0.86470999999999998</v>
      </c>
      <c r="I4" s="2">
        <v>103.17059386394932</v>
      </c>
      <c r="J4" s="2">
        <f>AVERAGE(H2:H6)</f>
        <v>0.83371600000000012</v>
      </c>
      <c r="K4" s="2">
        <f>AVERAGE(I2:I6)</f>
        <v>111.4762259842576</v>
      </c>
      <c r="L4" s="2">
        <f>_xlfn.STDEV.S(I2:I6)</f>
        <v>6.7100040981448092</v>
      </c>
      <c r="M4" s="2">
        <v>141.39045300615115</v>
      </c>
      <c r="N4" s="2">
        <v>0.54907965173519568</v>
      </c>
      <c r="O4" s="2">
        <f t="shared" si="0"/>
        <v>0.995</v>
      </c>
      <c r="P4" s="2">
        <f t="shared" si="1"/>
        <v>0.625950802978123</v>
      </c>
      <c r="Q4" s="2">
        <f t="shared" si="2"/>
        <v>0.12328902226294375</v>
      </c>
      <c r="R4" s="2">
        <f t="shared" si="3"/>
        <v>4.26</v>
      </c>
      <c r="S4" s="2">
        <f t="shared" si="4"/>
        <v>5.4575597443397754</v>
      </c>
    </row>
    <row r="5" spans="1:21" x14ac:dyDescent="0.35">
      <c r="A5" s="2">
        <v>4</v>
      </c>
      <c r="B5" s="2" t="s">
        <v>54</v>
      </c>
      <c r="C5" s="2" t="s">
        <v>60</v>
      </c>
      <c r="D5" s="2" t="s">
        <v>68</v>
      </c>
      <c r="E5" s="2">
        <v>4</v>
      </c>
      <c r="F5" s="2">
        <v>0.81511999999999996</v>
      </c>
      <c r="G5" s="2">
        <v>0.79962</v>
      </c>
      <c r="H5" s="2">
        <v>0.80736999999999992</v>
      </c>
      <c r="I5" s="2">
        <v>118.84244989706052</v>
      </c>
      <c r="J5" s="2">
        <f>AVERAGE(H2:H6)</f>
        <v>0.83371600000000012</v>
      </c>
      <c r="K5" s="2">
        <f>AVERAGE(I2:I6)</f>
        <v>111.4762259842576</v>
      </c>
      <c r="L5" s="2">
        <f>_xlfn.STDEV.S(I2:I6)</f>
        <v>6.7100040981448092</v>
      </c>
      <c r="M5" s="2">
        <v>141.39045300615115</v>
      </c>
      <c r="N5" s="2">
        <v>0.54907965173519568</v>
      </c>
      <c r="O5" s="2">
        <f t="shared" si="0"/>
        <v>0.995</v>
      </c>
      <c r="P5" s="2">
        <f t="shared" si="1"/>
        <v>0.625950802978123</v>
      </c>
      <c r="Q5" s="2">
        <f t="shared" si="2"/>
        <v>0.12328902226294375</v>
      </c>
      <c r="R5" s="2">
        <f t="shared" si="3"/>
        <v>4.26</v>
      </c>
      <c r="S5" s="2">
        <f t="shared" si="4"/>
        <v>5.4575597443397754</v>
      </c>
    </row>
    <row r="6" spans="1:21" x14ac:dyDescent="0.35">
      <c r="A6" s="2">
        <v>5</v>
      </c>
      <c r="B6" s="2" t="s">
        <v>54</v>
      </c>
      <c r="C6" s="2" t="s">
        <v>60</v>
      </c>
      <c r="D6" s="2" t="s">
        <v>68</v>
      </c>
      <c r="E6" s="2">
        <v>5</v>
      </c>
      <c r="F6" s="2">
        <v>0.80891999999999997</v>
      </c>
      <c r="G6" s="2">
        <v>0.81511999999999996</v>
      </c>
      <c r="H6" s="2">
        <v>0.81201999999999996</v>
      </c>
      <c r="I6" s="2">
        <v>117.44682084219581</v>
      </c>
      <c r="J6" s="2">
        <f>AVERAGE(H2:H6)</f>
        <v>0.83371600000000012</v>
      </c>
      <c r="K6" s="2">
        <f>AVERAGE(I2:I6)</f>
        <v>111.4762259842576</v>
      </c>
      <c r="L6" s="2">
        <f>_xlfn.STDEV.S(I2:I6)</f>
        <v>6.7100040981448092</v>
      </c>
      <c r="M6" s="2">
        <v>141.39045300615115</v>
      </c>
      <c r="N6" s="2">
        <v>0.54907965173519568</v>
      </c>
      <c r="O6" s="2">
        <f t="shared" si="0"/>
        <v>0.995</v>
      </c>
      <c r="P6" s="2">
        <f t="shared" si="1"/>
        <v>0.625950802978123</v>
      </c>
      <c r="Q6" s="2">
        <f t="shared" si="2"/>
        <v>0.12328902226294375</v>
      </c>
      <c r="R6" s="2">
        <f t="shared" si="3"/>
        <v>4.26</v>
      </c>
      <c r="S6" s="2">
        <f t="shared" si="4"/>
        <v>5.4575597443397754</v>
      </c>
    </row>
    <row r="7" spans="1:21" x14ac:dyDescent="0.35">
      <c r="A7" s="2">
        <v>6</v>
      </c>
      <c r="B7" s="2" t="s">
        <v>55</v>
      </c>
      <c r="C7" s="2" t="s">
        <v>61</v>
      </c>
      <c r="D7" s="2" t="s">
        <v>68</v>
      </c>
      <c r="E7" s="2">
        <v>1</v>
      </c>
      <c r="F7" s="2">
        <v>0.64310999999999996</v>
      </c>
      <c r="G7" s="2">
        <v>0.65551000000000004</v>
      </c>
      <c r="H7" s="2">
        <v>0.64931000000000005</v>
      </c>
      <c r="I7" s="2">
        <v>185.56252015013118</v>
      </c>
      <c r="J7" s="2">
        <f>AVERAGE(H7:H11)</f>
        <v>0.64827959999999996</v>
      </c>
      <c r="K7" s="2">
        <f>AVERAGE(I7:I11)</f>
        <v>186.45111442981064</v>
      </c>
      <c r="L7" s="2">
        <f>_xlfn.STDEV.S(I7:I11)</f>
        <v>9.3398479101065952</v>
      </c>
      <c r="M7" s="2">
        <v>141.39045300615115</v>
      </c>
      <c r="N7" s="2">
        <v>0.54907965173519568</v>
      </c>
      <c r="O7" s="2">
        <f t="shared" si="0"/>
        <v>0.995</v>
      </c>
      <c r="P7" s="2">
        <f t="shared" si="1"/>
        <v>0.625950802978123</v>
      </c>
      <c r="Q7" s="2">
        <f t="shared" si="2"/>
        <v>0.26193726344235829</v>
      </c>
      <c r="R7" s="2">
        <f t="shared" si="3"/>
        <v>4.26</v>
      </c>
      <c r="S7" s="2">
        <f t="shared" si="4"/>
        <v>5.4770979679858307</v>
      </c>
    </row>
    <row r="8" spans="1:21" x14ac:dyDescent="0.35">
      <c r="A8" s="2">
        <v>7</v>
      </c>
      <c r="B8" s="2" t="s">
        <v>55</v>
      </c>
      <c r="C8" s="2" t="s">
        <v>61</v>
      </c>
      <c r="D8" s="2" t="s">
        <v>68</v>
      </c>
      <c r="E8" s="2">
        <v>2</v>
      </c>
      <c r="F8" s="2">
        <v>0.64776</v>
      </c>
      <c r="G8" s="2">
        <v>0.62351000000000001</v>
      </c>
      <c r="H8" s="2">
        <v>0.63563499999999995</v>
      </c>
      <c r="I8" s="2">
        <v>193.7760482919237</v>
      </c>
      <c r="J8" s="2">
        <f>AVERAGE(H7:H11)</f>
        <v>0.64827959999999996</v>
      </c>
      <c r="K8" s="2">
        <f>AVERAGE(I7:I11)</f>
        <v>186.45111442981064</v>
      </c>
      <c r="L8" s="2">
        <f>_xlfn.STDEV.S(I7:I11)</f>
        <v>9.3398479101065952</v>
      </c>
      <c r="M8" s="2">
        <v>141.39045300615115</v>
      </c>
      <c r="N8" s="2">
        <v>0.54907965173519568</v>
      </c>
      <c r="O8" s="2">
        <f t="shared" si="0"/>
        <v>0.995</v>
      </c>
      <c r="P8" s="2">
        <f t="shared" si="1"/>
        <v>0.625950802978123</v>
      </c>
      <c r="Q8" s="2">
        <f t="shared" si="2"/>
        <v>0.26193726344235829</v>
      </c>
      <c r="R8" s="2">
        <f t="shared" si="3"/>
        <v>4.26</v>
      </c>
      <c r="S8" s="2">
        <f t="shared" si="4"/>
        <v>5.4770979679858307</v>
      </c>
    </row>
    <row r="9" spans="1:21" x14ac:dyDescent="0.35">
      <c r="A9" s="2">
        <v>8</v>
      </c>
      <c r="B9" s="2" t="s">
        <v>55</v>
      </c>
      <c r="C9" s="2" t="s">
        <v>61</v>
      </c>
      <c r="D9" s="2" t="s">
        <v>68</v>
      </c>
      <c r="E9" s="2">
        <v>3</v>
      </c>
      <c r="F9" s="2">
        <v>0.68184999999999996</v>
      </c>
      <c r="G9" s="2">
        <v>0.67100000000000004</v>
      </c>
      <c r="H9" s="2">
        <v>0.67642500000000005</v>
      </c>
      <c r="I9" s="2">
        <v>170.72443209309102</v>
      </c>
      <c r="J9" s="2">
        <f>AVERAGE(H7:H11)</f>
        <v>0.64827959999999996</v>
      </c>
      <c r="K9" s="2">
        <f>AVERAGE(I7:I11)</f>
        <v>186.45111442981064</v>
      </c>
      <c r="L9" s="2">
        <f>_xlfn.STDEV.S(I7:I11)</f>
        <v>9.3398479101065952</v>
      </c>
      <c r="M9" s="2">
        <v>141.39045300615115</v>
      </c>
      <c r="N9" s="2">
        <v>0.54907965173519568</v>
      </c>
      <c r="O9" s="2">
        <f t="shared" si="0"/>
        <v>0.995</v>
      </c>
      <c r="P9" s="2">
        <f t="shared" si="1"/>
        <v>0.625950802978123</v>
      </c>
      <c r="Q9" s="2">
        <f t="shared" si="2"/>
        <v>0.26193726344235829</v>
      </c>
      <c r="R9" s="2">
        <f t="shared" si="3"/>
        <v>4.26</v>
      </c>
      <c r="S9" s="2">
        <f t="shared" si="4"/>
        <v>5.4770979679858307</v>
      </c>
    </row>
    <row r="10" spans="1:21" x14ac:dyDescent="0.35">
      <c r="A10" s="2">
        <v>9</v>
      </c>
      <c r="B10" s="2" t="s">
        <v>55</v>
      </c>
      <c r="C10" s="2" t="s">
        <v>61</v>
      </c>
      <c r="D10" s="2" t="s">
        <v>68</v>
      </c>
      <c r="E10" s="2">
        <v>4</v>
      </c>
      <c r="F10" s="2">
        <v>0.62605999999999995</v>
      </c>
      <c r="G10" s="2">
        <v>0.64931000000000005</v>
      </c>
      <c r="H10" s="2">
        <v>0.63768500000000006</v>
      </c>
      <c r="I10" s="2">
        <v>192.51103110051952</v>
      </c>
      <c r="J10" s="2">
        <f>AVERAGE(H7:H11)</f>
        <v>0.64827959999999996</v>
      </c>
      <c r="K10" s="2">
        <f>AVERAGE(I7:I11)</f>
        <v>186.45111442981064</v>
      </c>
      <c r="L10" s="2">
        <f>_xlfn.STDEV.S(I7:I11)</f>
        <v>9.3398479101065952</v>
      </c>
      <c r="M10" s="2">
        <v>141.39045300615115</v>
      </c>
      <c r="N10" s="2">
        <v>0.54907965173519568</v>
      </c>
      <c r="O10" s="2">
        <f t="shared" si="0"/>
        <v>0.995</v>
      </c>
      <c r="P10" s="2">
        <f t="shared" si="1"/>
        <v>0.625950802978123</v>
      </c>
      <c r="Q10" s="2">
        <f t="shared" si="2"/>
        <v>0.26193726344235829</v>
      </c>
      <c r="R10" s="2">
        <f t="shared" si="3"/>
        <v>4.26</v>
      </c>
      <c r="S10" s="2">
        <f t="shared" si="4"/>
        <v>5.4770979679858307</v>
      </c>
    </row>
    <row r="11" spans="1:21" x14ac:dyDescent="0.35">
      <c r="A11" s="2">
        <v>10</v>
      </c>
      <c r="B11" s="2" t="s">
        <v>55</v>
      </c>
      <c r="C11" s="2" t="s">
        <v>61</v>
      </c>
      <c r="D11" s="2" t="s">
        <v>68</v>
      </c>
      <c r="E11" s="2">
        <v>5</v>
      </c>
      <c r="F11" s="2">
        <v>0.64777600000000002</v>
      </c>
      <c r="G11" s="2">
        <v>0.63690999999999998</v>
      </c>
      <c r="H11" s="2">
        <v>0.642343</v>
      </c>
      <c r="I11" s="2">
        <v>189.68154051338792</v>
      </c>
      <c r="J11" s="2">
        <f>AVERAGE(H7:H11)</f>
        <v>0.64827959999999996</v>
      </c>
      <c r="K11" s="2">
        <f>AVERAGE(I7:I11)</f>
        <v>186.45111442981064</v>
      </c>
      <c r="L11" s="2">
        <f>_xlfn.STDEV.S(I7:I11)</f>
        <v>9.3398479101065952</v>
      </c>
      <c r="M11" s="2">
        <v>141.39045300615115</v>
      </c>
      <c r="N11" s="2">
        <v>0.54907965173519568</v>
      </c>
      <c r="O11" s="2">
        <f t="shared" si="0"/>
        <v>0.995</v>
      </c>
      <c r="P11" s="2">
        <f t="shared" si="1"/>
        <v>0.625950802978123</v>
      </c>
      <c r="Q11" s="2">
        <f t="shared" si="2"/>
        <v>0.26193726344235829</v>
      </c>
      <c r="R11" s="2">
        <f t="shared" si="3"/>
        <v>4.26</v>
      </c>
      <c r="S11" s="2">
        <f t="shared" si="4"/>
        <v>5.4770979679858307</v>
      </c>
    </row>
    <row r="12" spans="1:21" x14ac:dyDescent="0.35">
      <c r="A12" s="2">
        <v>11</v>
      </c>
      <c r="B12" s="2" t="s">
        <v>56</v>
      </c>
      <c r="C12" s="2" t="s">
        <v>62</v>
      </c>
      <c r="D12" s="2" t="s">
        <v>66</v>
      </c>
      <c r="E12" s="2">
        <v>1</v>
      </c>
      <c r="F12" s="2">
        <v>1.11266</v>
      </c>
      <c r="G12" s="2">
        <v>1.09561</v>
      </c>
      <c r="H12" s="2">
        <v>1.1041349999999999</v>
      </c>
      <c r="I12" s="2">
        <v>61.936465910241388</v>
      </c>
      <c r="J12" s="2">
        <f>AVERAGE(H12:H16)</f>
        <v>1.0712965999999999</v>
      </c>
      <c r="K12" s="2">
        <f>AVERAGE(I12:I16)</f>
        <v>66.211222214193469</v>
      </c>
      <c r="L12" s="2">
        <f>_xlfn.STDEV.S(I12:I16)</f>
        <v>4.8952388438443748</v>
      </c>
      <c r="M12" s="2">
        <v>141.39045300615115</v>
      </c>
      <c r="N12" s="2">
        <v>0.54907965173519568</v>
      </c>
      <c r="O12" s="2">
        <f t="shared" si="0"/>
        <v>0.995</v>
      </c>
      <c r="P12" s="2">
        <f t="shared" si="1"/>
        <v>0.625950802978123</v>
      </c>
      <c r="Q12" s="2">
        <f t="shared" si="2"/>
        <v>5.8261191133987235E-2</v>
      </c>
      <c r="R12" s="2">
        <f t="shared" si="3"/>
        <v>4.26</v>
      </c>
      <c r="S12" s="2">
        <f t="shared" si="4"/>
        <v>5.4532316195596557</v>
      </c>
    </row>
    <row r="13" spans="1:21" x14ac:dyDescent="0.35">
      <c r="A13" s="2">
        <v>12</v>
      </c>
      <c r="B13" s="2" t="s">
        <v>56</v>
      </c>
      <c r="C13" s="2" t="s">
        <v>62</v>
      </c>
      <c r="D13" s="2" t="s">
        <v>66</v>
      </c>
      <c r="E13" s="2">
        <v>2</v>
      </c>
      <c r="F13" s="2">
        <v>1.0460199999999999</v>
      </c>
      <c r="G13" s="2">
        <v>1.0537700000000001</v>
      </c>
      <c r="H13" s="2">
        <v>1.049895</v>
      </c>
      <c r="I13" s="2">
        <v>68.875333141303074</v>
      </c>
      <c r="J13" s="2">
        <f>AVERAGE(H12:H16)</f>
        <v>1.0712965999999999</v>
      </c>
      <c r="K13" s="2">
        <f>AVERAGE(I12:I16)</f>
        <v>66.211222214193469</v>
      </c>
      <c r="L13" s="2">
        <f>_xlfn.STDEV.S(I12:I16)</f>
        <v>4.8952388438443748</v>
      </c>
      <c r="M13" s="2">
        <v>141.39045300615115</v>
      </c>
      <c r="N13" s="2">
        <v>0.54907965173519568</v>
      </c>
      <c r="O13" s="2">
        <f t="shared" si="0"/>
        <v>0.995</v>
      </c>
      <c r="P13" s="2">
        <f t="shared" si="1"/>
        <v>0.625950802978123</v>
      </c>
      <c r="Q13" s="2">
        <f t="shared" si="2"/>
        <v>5.8261191133987235E-2</v>
      </c>
      <c r="R13" s="2">
        <f t="shared" si="3"/>
        <v>4.26</v>
      </c>
      <c r="S13" s="2">
        <f t="shared" si="4"/>
        <v>5.4532316195596557</v>
      </c>
    </row>
    <row r="14" spans="1:21" x14ac:dyDescent="0.35">
      <c r="A14" s="2">
        <v>13</v>
      </c>
      <c r="B14" s="2" t="s">
        <v>56</v>
      </c>
      <c r="C14" s="2" t="s">
        <v>62</v>
      </c>
      <c r="D14" s="2" t="s">
        <v>66</v>
      </c>
      <c r="E14" s="2">
        <v>3</v>
      </c>
      <c r="F14" s="2">
        <v>1.01193</v>
      </c>
      <c r="G14" s="2">
        <v>1.02433</v>
      </c>
      <c r="H14" s="2">
        <v>1.01813</v>
      </c>
      <c r="I14" s="2">
        <v>73.46173544588639</v>
      </c>
      <c r="J14" s="2">
        <f>AVERAGE(H12:H16)</f>
        <v>1.0712965999999999</v>
      </c>
      <c r="K14" s="2">
        <f>AVERAGE(I12:I16)</f>
        <v>66.211222214193469</v>
      </c>
      <c r="L14" s="2">
        <f>_xlfn.STDEV.S(I12:I16)</f>
        <v>4.8952388438443748</v>
      </c>
      <c r="M14" s="2">
        <v>141.39045300615115</v>
      </c>
      <c r="N14" s="2">
        <v>0.54907965173519568</v>
      </c>
      <c r="O14" s="2">
        <f t="shared" si="0"/>
        <v>0.995</v>
      </c>
      <c r="P14" s="2">
        <f t="shared" si="1"/>
        <v>0.625950802978123</v>
      </c>
      <c r="Q14" s="2">
        <f t="shared" si="2"/>
        <v>5.8261191133987235E-2</v>
      </c>
      <c r="R14" s="2">
        <f t="shared" si="3"/>
        <v>4.26</v>
      </c>
      <c r="S14" s="2">
        <f t="shared" si="4"/>
        <v>5.4532316195596557</v>
      </c>
    </row>
    <row r="15" spans="1:21" x14ac:dyDescent="0.35">
      <c r="A15" s="2">
        <v>14</v>
      </c>
      <c r="B15" s="2" t="s">
        <v>56</v>
      </c>
      <c r="C15" s="2" t="s">
        <v>62</v>
      </c>
      <c r="D15" s="2" t="s">
        <v>66</v>
      </c>
      <c r="E15" s="2">
        <v>4</v>
      </c>
      <c r="F15" s="2">
        <v>1.08321</v>
      </c>
      <c r="G15" s="2">
        <v>1.0847599999999999</v>
      </c>
      <c r="H15" s="2">
        <v>1.083985</v>
      </c>
      <c r="I15" s="2">
        <v>64.393393079184435</v>
      </c>
      <c r="J15" s="2">
        <f>AVERAGE(H12:H16)</f>
        <v>1.0712965999999999</v>
      </c>
      <c r="K15" s="2">
        <f>AVERAGE(I12:I16)</f>
        <v>66.211222214193469</v>
      </c>
      <c r="L15" s="2">
        <f>_xlfn.STDEV.S(I12:I16)</f>
        <v>4.8952388438443748</v>
      </c>
      <c r="M15" s="2">
        <v>141.39045300615115</v>
      </c>
      <c r="N15" s="2">
        <v>0.54907965173519568</v>
      </c>
      <c r="O15" s="2">
        <f t="shared" si="0"/>
        <v>0.995</v>
      </c>
      <c r="P15" s="2">
        <f t="shared" si="1"/>
        <v>0.625950802978123</v>
      </c>
      <c r="Q15" s="2">
        <f t="shared" si="2"/>
        <v>5.8261191133987235E-2</v>
      </c>
      <c r="R15" s="2">
        <f t="shared" si="3"/>
        <v>4.26</v>
      </c>
      <c r="S15" s="2">
        <f t="shared" si="4"/>
        <v>5.4532316195596557</v>
      </c>
    </row>
    <row r="16" spans="1:21" x14ac:dyDescent="0.35">
      <c r="A16" s="2">
        <v>15</v>
      </c>
      <c r="B16" s="2" t="s">
        <v>56</v>
      </c>
      <c r="C16" s="2" t="s">
        <v>62</v>
      </c>
      <c r="D16" s="2" t="s">
        <v>66</v>
      </c>
      <c r="E16" s="2">
        <v>5</v>
      </c>
      <c r="F16" s="2">
        <v>1.1112660000000001</v>
      </c>
      <c r="G16" s="2">
        <v>1.08941</v>
      </c>
      <c r="H16" s="2">
        <v>1.100338</v>
      </c>
      <c r="I16" s="2">
        <v>62.38918349435211</v>
      </c>
      <c r="J16" s="2">
        <f>AVERAGE(H12:H16)</f>
        <v>1.0712965999999999</v>
      </c>
      <c r="K16" s="2">
        <f>AVERAGE(I12:I16)</f>
        <v>66.211222214193469</v>
      </c>
      <c r="L16" s="2">
        <f>_xlfn.STDEV.S(I12:I16)</f>
        <v>4.8952388438443748</v>
      </c>
      <c r="M16" s="2">
        <v>141.39045300615115</v>
      </c>
      <c r="N16" s="2">
        <v>0.54907965173519568</v>
      </c>
      <c r="O16" s="2">
        <f t="shared" si="0"/>
        <v>0.995</v>
      </c>
      <c r="P16" s="2">
        <f t="shared" si="1"/>
        <v>0.625950802978123</v>
      </c>
      <c r="Q16" s="2">
        <f t="shared" si="2"/>
        <v>5.8261191133987235E-2</v>
      </c>
      <c r="R16" s="2">
        <f t="shared" si="3"/>
        <v>4.26</v>
      </c>
      <c r="S16" s="2">
        <f t="shared" si="4"/>
        <v>5.4532316195596557</v>
      </c>
    </row>
    <row r="17" spans="1:19" x14ac:dyDescent="0.35">
      <c r="A17" s="2">
        <v>16</v>
      </c>
      <c r="B17" s="2" t="s">
        <v>57</v>
      </c>
      <c r="C17" s="2" t="s">
        <v>64</v>
      </c>
      <c r="D17" s="2" t="s">
        <v>66</v>
      </c>
      <c r="E17" s="2">
        <v>1</v>
      </c>
      <c r="F17" s="2">
        <v>0.94374000000000002</v>
      </c>
      <c r="G17" s="2">
        <v>0.92825000000000002</v>
      </c>
      <c r="H17" s="2">
        <f t="shared" ref="H17:H31" si="5">IF(G17="","",(F17+G17)/2)</f>
        <v>0.93599500000000002</v>
      </c>
      <c r="I17" s="2">
        <v>87.554014527595257</v>
      </c>
      <c r="J17" s="2">
        <f>AVERAGE(H17:H21)</f>
        <v>0.96723199999999987</v>
      </c>
      <c r="K17" s="2">
        <f>AVERAGE(I17:I21)</f>
        <v>82.603270593345471</v>
      </c>
      <c r="L17" s="2">
        <f>_xlfn.STDEV.S(I17:I21)</f>
        <v>10.218772257750272</v>
      </c>
      <c r="M17" s="2">
        <v>141.39045300615115</v>
      </c>
      <c r="N17" s="2">
        <v>0.54907965173519568</v>
      </c>
      <c r="O17" s="2">
        <f t="shared" si="0"/>
        <v>0.995</v>
      </c>
      <c r="P17" s="2">
        <f t="shared" si="1"/>
        <v>0.625950802978123</v>
      </c>
      <c r="Q17" s="2">
        <f>(0.00155/2/(3^0.5))*(K17/J17)*((2.5+(((2.5^2)-(J17^2))^0.5))/((((2.5^2)-(J17^2))^0.5)))</f>
        <v>7.9652528467902856E-2</v>
      </c>
      <c r="R17" s="2">
        <f t="shared" si="3"/>
        <v>4.26</v>
      </c>
      <c r="S17" s="2">
        <f>2*(((O17^2)+(P17^2)+(Q17^2)+((R17/(3^0.5))^2))^0.5)</f>
        <v>5.4543134977888048</v>
      </c>
    </row>
    <row r="18" spans="1:19" x14ac:dyDescent="0.35">
      <c r="A18" s="2">
        <v>17</v>
      </c>
      <c r="B18" s="2" t="s">
        <v>57</v>
      </c>
      <c r="C18" s="2" t="s">
        <v>64</v>
      </c>
      <c r="D18" s="2" t="s">
        <v>66</v>
      </c>
      <c r="E18" s="2">
        <v>2</v>
      </c>
      <c r="F18" s="2">
        <v>0.93444000000000005</v>
      </c>
      <c r="G18" s="2">
        <v>0.94528999999999996</v>
      </c>
      <c r="H18" s="2">
        <f t="shared" si="5"/>
        <v>0.93986499999999995</v>
      </c>
      <c r="I18" s="2">
        <v>86.806243122505649</v>
      </c>
      <c r="J18" s="2">
        <f>AVERAGE(H17:H21)</f>
        <v>0.96723199999999987</v>
      </c>
      <c r="K18" s="2">
        <f>AVERAGE(I17:I21)</f>
        <v>82.603270593345471</v>
      </c>
      <c r="L18" s="2">
        <f>_xlfn.STDEV.S(I17:I21)</f>
        <v>10.218772257750272</v>
      </c>
      <c r="M18" s="2">
        <v>141.39045300615115</v>
      </c>
      <c r="N18" s="2">
        <v>0.54907965173519568</v>
      </c>
      <c r="O18" s="2">
        <f t="shared" si="0"/>
        <v>0.995</v>
      </c>
      <c r="P18" s="2">
        <f t="shared" si="1"/>
        <v>0.625950802978123</v>
      </c>
      <c r="Q18" s="2">
        <f t="shared" ref="Q18:Q31" si="6">(0.00155/2/(3^0.5))*(K18/J18)*((2.5+(((2.5^2)-(J18^2))^0.5))/((((2.5^2)-(J18^2))^0.5)))</f>
        <v>7.9652528467902856E-2</v>
      </c>
      <c r="R18" s="2">
        <f t="shared" si="3"/>
        <v>4.26</v>
      </c>
      <c r="S18" s="2">
        <f t="shared" ref="S18:S31" si="7">2*(((O18^2)+(P18^2)+(Q18^2)+((R18/(3^0.5))^2))^0.5)</f>
        <v>5.4543134977888048</v>
      </c>
    </row>
    <row r="19" spans="1:19" x14ac:dyDescent="0.35">
      <c r="A19" s="2">
        <v>18</v>
      </c>
      <c r="B19" s="2" t="s">
        <v>57</v>
      </c>
      <c r="C19" s="2" t="s">
        <v>64</v>
      </c>
      <c r="D19" s="2" t="s">
        <v>66</v>
      </c>
      <c r="E19" s="2">
        <v>3</v>
      </c>
      <c r="F19" s="2">
        <v>1.0739099999999999</v>
      </c>
      <c r="G19" s="2">
        <v>1.0909599999999999</v>
      </c>
      <c r="H19" s="2">
        <f t="shared" si="5"/>
        <v>1.0824349999999998</v>
      </c>
      <c r="I19" s="2">
        <v>64.588067162121689</v>
      </c>
      <c r="J19" s="2">
        <f>AVERAGE(H17:H21)</f>
        <v>0.96723199999999987</v>
      </c>
      <c r="K19" s="2">
        <f>AVERAGE(I17:I21)</f>
        <v>82.603270593345471</v>
      </c>
      <c r="L19" s="2">
        <f>_xlfn.STDEV.S(I17:I21)</f>
        <v>10.218772257750272</v>
      </c>
      <c r="M19" s="2">
        <v>141.39045300615115</v>
      </c>
      <c r="N19" s="2">
        <v>0.54907965173519568</v>
      </c>
      <c r="O19" s="2">
        <f t="shared" si="0"/>
        <v>0.995</v>
      </c>
      <c r="P19" s="2">
        <f t="shared" si="1"/>
        <v>0.625950802978123</v>
      </c>
      <c r="Q19" s="2">
        <f t="shared" si="6"/>
        <v>7.9652528467902856E-2</v>
      </c>
      <c r="R19" s="2">
        <f t="shared" si="3"/>
        <v>4.26</v>
      </c>
      <c r="S19" s="2">
        <f t="shared" si="7"/>
        <v>5.4543134977888048</v>
      </c>
    </row>
    <row r="20" spans="1:19" x14ac:dyDescent="0.35">
      <c r="A20" s="2">
        <v>19</v>
      </c>
      <c r="B20" s="2" t="s">
        <v>57</v>
      </c>
      <c r="C20" s="2" t="s">
        <v>64</v>
      </c>
      <c r="D20" s="2" t="s">
        <v>66</v>
      </c>
      <c r="E20" s="2">
        <v>4</v>
      </c>
      <c r="F20" s="2">
        <v>0.92979999999999996</v>
      </c>
      <c r="G20" s="2">
        <v>0.92295000000000005</v>
      </c>
      <c r="H20" s="2">
        <f t="shared" si="5"/>
        <v>0.92637499999999995</v>
      </c>
      <c r="I20" s="2">
        <v>89.453502859096687</v>
      </c>
      <c r="J20" s="2">
        <f>AVERAGE(H17:H21)</f>
        <v>0.96723199999999987</v>
      </c>
      <c r="K20" s="2">
        <f>AVERAGE(I17:I21)</f>
        <v>82.603270593345471</v>
      </c>
      <c r="L20" s="2">
        <f>_xlfn.STDEV.S(I17:I21)</f>
        <v>10.218772257750272</v>
      </c>
      <c r="M20" s="2">
        <v>141.39045300615115</v>
      </c>
      <c r="N20" s="2">
        <v>0.54907965173519568</v>
      </c>
      <c r="O20" s="2">
        <f t="shared" si="0"/>
        <v>0.995</v>
      </c>
      <c r="P20" s="2">
        <f t="shared" si="1"/>
        <v>0.625950802978123</v>
      </c>
      <c r="Q20" s="2">
        <f t="shared" si="6"/>
        <v>7.9652528467902856E-2</v>
      </c>
      <c r="R20" s="2">
        <f t="shared" si="3"/>
        <v>4.26</v>
      </c>
      <c r="S20" s="2">
        <f t="shared" si="7"/>
        <v>5.4543134977888048</v>
      </c>
    </row>
    <row r="21" spans="1:19" x14ac:dyDescent="0.35">
      <c r="A21" s="2">
        <v>20</v>
      </c>
      <c r="B21" s="2" t="s">
        <v>57</v>
      </c>
      <c r="C21" s="2" t="s">
        <v>64</v>
      </c>
      <c r="D21" s="2" t="s">
        <v>66</v>
      </c>
      <c r="E21" s="2">
        <v>5</v>
      </c>
      <c r="F21" s="2">
        <v>0.94994000000000001</v>
      </c>
      <c r="G21" s="2">
        <v>0.95304</v>
      </c>
      <c r="H21" s="2">
        <f t="shared" si="5"/>
        <v>0.95148999999999995</v>
      </c>
      <c r="I21" s="2">
        <v>84.614525295408086</v>
      </c>
      <c r="J21" s="2">
        <f>AVERAGE(H17:H21)</f>
        <v>0.96723199999999987</v>
      </c>
      <c r="K21" s="2">
        <f>AVERAGE(I17:I21)</f>
        <v>82.603270593345471</v>
      </c>
      <c r="L21" s="2">
        <f>_xlfn.STDEV.S(I17:I21)</f>
        <v>10.218772257750272</v>
      </c>
      <c r="M21" s="2">
        <v>141.39045300615115</v>
      </c>
      <c r="N21" s="2">
        <v>0.54907965173519568</v>
      </c>
      <c r="O21" s="2">
        <f t="shared" si="0"/>
        <v>0.995</v>
      </c>
      <c r="P21" s="2">
        <f t="shared" si="1"/>
        <v>0.625950802978123</v>
      </c>
      <c r="Q21" s="2">
        <f t="shared" si="6"/>
        <v>7.9652528467902856E-2</v>
      </c>
      <c r="R21" s="2">
        <f t="shared" si="3"/>
        <v>4.26</v>
      </c>
      <c r="S21" s="2">
        <f t="shared" si="7"/>
        <v>5.4543134977888048</v>
      </c>
    </row>
    <row r="22" spans="1:19" x14ac:dyDescent="0.35">
      <c r="A22" s="2">
        <v>21</v>
      </c>
      <c r="B22" s="2" t="s">
        <v>58</v>
      </c>
      <c r="C22" s="2" t="s">
        <v>63</v>
      </c>
      <c r="D22" s="2" t="s">
        <v>66</v>
      </c>
      <c r="E22" s="2">
        <v>1</v>
      </c>
      <c r="F22" s="2">
        <v>0.81047000000000002</v>
      </c>
      <c r="G22" s="2">
        <v>0.81511999999999996</v>
      </c>
      <c r="H22" s="2">
        <f t="shared" si="5"/>
        <v>0.81279499999999993</v>
      </c>
      <c r="I22" s="2">
        <v>117.21653929342723</v>
      </c>
      <c r="J22" s="2">
        <f>AVERAGE(H22:H26)</f>
        <v>0.82085399999999997</v>
      </c>
      <c r="K22" s="2">
        <f>AVERAGE(I22:I26)</f>
        <v>115.2758998481215</v>
      </c>
      <c r="L22" s="2">
        <f>_xlfn.STDEV.S(I22:I26)</f>
        <v>8.8130221651514109</v>
      </c>
      <c r="M22" s="2">
        <v>141.39045300615115</v>
      </c>
      <c r="N22" s="2">
        <v>0.54907965173519568</v>
      </c>
      <c r="O22" s="2">
        <f t="shared" si="0"/>
        <v>0.995</v>
      </c>
      <c r="P22" s="2">
        <f t="shared" si="1"/>
        <v>0.625950802978123</v>
      </c>
      <c r="Q22" s="2">
        <f t="shared" si="6"/>
        <v>0.12936169588088398</v>
      </c>
      <c r="R22" s="2">
        <f t="shared" si="3"/>
        <v>4.26</v>
      </c>
      <c r="S22" s="2">
        <f t="shared" si="7"/>
        <v>5.4581219686299187</v>
      </c>
    </row>
    <row r="23" spans="1:19" x14ac:dyDescent="0.35">
      <c r="A23" s="2">
        <v>22</v>
      </c>
      <c r="B23" s="2" t="s">
        <v>58</v>
      </c>
      <c r="C23" s="2" t="s">
        <v>63</v>
      </c>
      <c r="D23" s="2" t="s">
        <v>66</v>
      </c>
      <c r="E23" s="2">
        <v>2</v>
      </c>
      <c r="F23" s="2">
        <v>0.82752000000000003</v>
      </c>
      <c r="G23" s="2">
        <v>0.81511999999999996</v>
      </c>
      <c r="H23" s="2">
        <f t="shared" si="5"/>
        <v>0.82132000000000005</v>
      </c>
      <c r="I23" s="2">
        <v>114.72626361649424</v>
      </c>
      <c r="J23" s="2">
        <f>AVERAGE(H22:H26)</f>
        <v>0.82085399999999997</v>
      </c>
      <c r="K23" s="2">
        <f>AVERAGE(I22:I26)</f>
        <v>115.2758998481215</v>
      </c>
      <c r="L23" s="2">
        <f>_xlfn.STDEV.S(I22:I26)</f>
        <v>8.8130221651514109</v>
      </c>
      <c r="M23" s="2">
        <v>141.39045300615115</v>
      </c>
      <c r="N23" s="2">
        <v>0.54907965173519568</v>
      </c>
      <c r="O23" s="2">
        <f t="shared" si="0"/>
        <v>0.995</v>
      </c>
      <c r="P23" s="2">
        <f t="shared" si="1"/>
        <v>0.625950802978123</v>
      </c>
      <c r="Q23" s="2">
        <f t="shared" si="6"/>
        <v>0.12936169588088398</v>
      </c>
      <c r="R23" s="2">
        <f t="shared" si="3"/>
        <v>4.26</v>
      </c>
      <c r="S23" s="2">
        <f t="shared" si="7"/>
        <v>5.4581219686299187</v>
      </c>
    </row>
    <row r="24" spans="1:19" x14ac:dyDescent="0.35">
      <c r="A24" s="2">
        <v>23</v>
      </c>
      <c r="B24" s="2" t="s">
        <v>58</v>
      </c>
      <c r="C24" s="2" t="s">
        <v>63</v>
      </c>
      <c r="D24" s="2" t="s">
        <v>66</v>
      </c>
      <c r="E24" s="2">
        <v>3</v>
      </c>
      <c r="F24" s="2">
        <v>0.89259999999999995</v>
      </c>
      <c r="G24" s="2">
        <v>0.85696000000000006</v>
      </c>
      <c r="H24" s="2">
        <f t="shared" si="5"/>
        <v>0.87478</v>
      </c>
      <c r="I24" s="2">
        <v>100.73123677504985</v>
      </c>
      <c r="J24" s="2">
        <f>AVERAGE(H22:H26)</f>
        <v>0.82085399999999997</v>
      </c>
      <c r="K24" s="2">
        <f>AVERAGE(I22:I26)</f>
        <v>115.2758998481215</v>
      </c>
      <c r="L24" s="2">
        <f>_xlfn.STDEV.S(I22:I26)</f>
        <v>8.8130221651514109</v>
      </c>
      <c r="M24" s="2">
        <v>141.39045300615115</v>
      </c>
      <c r="N24" s="2">
        <v>0.54907965173519568</v>
      </c>
      <c r="O24" s="2">
        <f t="shared" si="0"/>
        <v>0.995</v>
      </c>
      <c r="P24" s="2">
        <f t="shared" si="1"/>
        <v>0.625950802978123</v>
      </c>
      <c r="Q24" s="2">
        <f t="shared" si="6"/>
        <v>0.12936169588088398</v>
      </c>
      <c r="R24" s="2">
        <f t="shared" si="3"/>
        <v>4.26</v>
      </c>
      <c r="S24" s="2">
        <f t="shared" si="7"/>
        <v>5.4581219686299187</v>
      </c>
    </row>
    <row r="25" spans="1:19" x14ac:dyDescent="0.35">
      <c r="A25" s="2">
        <v>24</v>
      </c>
      <c r="B25" s="2" t="s">
        <v>58</v>
      </c>
      <c r="C25" s="2" t="s">
        <v>63</v>
      </c>
      <c r="D25" s="2" t="s">
        <v>66</v>
      </c>
      <c r="E25" s="2">
        <v>4</v>
      </c>
      <c r="F25" s="2">
        <v>0.80271999999999999</v>
      </c>
      <c r="G25" s="2">
        <v>0.77947999999999995</v>
      </c>
      <c r="H25" s="2">
        <f t="shared" si="5"/>
        <v>0.79109999999999991</v>
      </c>
      <c r="I25" s="2">
        <v>123.92065742797008</v>
      </c>
      <c r="J25" s="2">
        <f>AVERAGE(H22:H26)</f>
        <v>0.82085399999999997</v>
      </c>
      <c r="K25" s="2">
        <f>AVERAGE(I22:I26)</f>
        <v>115.2758998481215</v>
      </c>
      <c r="L25" s="2">
        <f>_xlfn.STDEV.S(I22:I26)</f>
        <v>8.8130221651514109</v>
      </c>
      <c r="M25" s="2">
        <v>141.39045300615115</v>
      </c>
      <c r="N25" s="2">
        <v>0.54907965173519568</v>
      </c>
      <c r="O25" s="2">
        <f t="shared" si="0"/>
        <v>0.995</v>
      </c>
      <c r="P25" s="2">
        <f t="shared" si="1"/>
        <v>0.625950802978123</v>
      </c>
      <c r="Q25" s="2">
        <f t="shared" si="6"/>
        <v>0.12936169588088398</v>
      </c>
      <c r="R25" s="2">
        <f t="shared" si="3"/>
        <v>4.26</v>
      </c>
      <c r="S25" s="2">
        <f t="shared" si="7"/>
        <v>5.4581219686299187</v>
      </c>
    </row>
    <row r="26" spans="1:19" x14ac:dyDescent="0.35">
      <c r="A26" s="2">
        <v>25</v>
      </c>
      <c r="B26" s="2" t="s">
        <v>58</v>
      </c>
      <c r="C26" s="2" t="s">
        <v>63</v>
      </c>
      <c r="D26" s="2" t="s">
        <v>66</v>
      </c>
      <c r="E26" s="2">
        <v>5</v>
      </c>
      <c r="F26" s="2">
        <v>0.79342999999999997</v>
      </c>
      <c r="G26" s="2">
        <v>0.81511999999999996</v>
      </c>
      <c r="H26" s="2">
        <f t="shared" si="5"/>
        <v>0.80427499999999996</v>
      </c>
      <c r="I26" s="2">
        <v>119.78480212766613</v>
      </c>
      <c r="J26" s="2">
        <f>AVERAGE(H22:H26)</f>
        <v>0.82085399999999997</v>
      </c>
      <c r="K26" s="2">
        <f>AVERAGE(I22:I26)</f>
        <v>115.2758998481215</v>
      </c>
      <c r="L26" s="2">
        <f>_xlfn.STDEV.S(I22:I26)</f>
        <v>8.8130221651514109</v>
      </c>
      <c r="M26" s="2">
        <v>141.39045300615115</v>
      </c>
      <c r="N26" s="2">
        <v>0.54907965173519568</v>
      </c>
      <c r="O26" s="2">
        <f t="shared" si="0"/>
        <v>0.995</v>
      </c>
      <c r="P26" s="2">
        <f t="shared" si="1"/>
        <v>0.625950802978123</v>
      </c>
      <c r="Q26" s="2">
        <f t="shared" si="6"/>
        <v>0.12936169588088398</v>
      </c>
      <c r="R26" s="2">
        <f t="shared" si="3"/>
        <v>4.26</v>
      </c>
      <c r="S26" s="2">
        <f t="shared" si="7"/>
        <v>5.4581219686299187</v>
      </c>
    </row>
    <row r="27" spans="1:19" x14ac:dyDescent="0.35">
      <c r="A27" s="2">
        <v>26</v>
      </c>
      <c r="B27" s="2" t="s">
        <v>59</v>
      </c>
      <c r="C27" s="2" t="s">
        <v>65</v>
      </c>
      <c r="D27" s="2" t="s">
        <v>66</v>
      </c>
      <c r="E27" s="2">
        <v>1</v>
      </c>
      <c r="F27" s="2">
        <v>0.64156000000000002</v>
      </c>
      <c r="G27" s="2">
        <v>0.61521999999999999</v>
      </c>
      <c r="H27" s="2">
        <f t="shared" si="5"/>
        <v>0.62839</v>
      </c>
      <c r="I27" s="2">
        <v>198.34639642441448</v>
      </c>
      <c r="J27" s="2">
        <f>AVERAGE(H27:H31)</f>
        <v>0.62404700000000002</v>
      </c>
      <c r="K27" s="2">
        <f>AVERAGE(I27:I31)</f>
        <v>201.22660135558621</v>
      </c>
      <c r="L27" s="2">
        <f>_xlfn.STDEV.S(I27:I31)</f>
        <v>4.6925946965144574</v>
      </c>
      <c r="M27" s="2">
        <v>141.39045300615115</v>
      </c>
      <c r="N27" s="2">
        <v>0.54907965173519568</v>
      </c>
      <c r="O27" s="2">
        <f t="shared" si="0"/>
        <v>0.995</v>
      </c>
      <c r="P27" s="2">
        <f t="shared" si="1"/>
        <v>0.625950802978123</v>
      </c>
      <c r="Q27" s="2">
        <f t="shared" si="6"/>
        <v>0.29327865837920131</v>
      </c>
      <c r="R27" s="2">
        <f t="shared" si="3"/>
        <v>4.26</v>
      </c>
      <c r="S27" s="2">
        <f t="shared" si="7"/>
        <v>5.4834484694249328</v>
      </c>
    </row>
    <row r="28" spans="1:19" x14ac:dyDescent="0.35">
      <c r="A28" s="2">
        <v>27</v>
      </c>
      <c r="B28" s="2" t="s">
        <v>59</v>
      </c>
      <c r="C28" s="2" t="s">
        <v>65</v>
      </c>
      <c r="D28" s="2" t="s">
        <v>66</v>
      </c>
      <c r="E28" s="2">
        <v>2</v>
      </c>
      <c r="F28" s="2">
        <v>0.61675999999999997</v>
      </c>
      <c r="G28" s="2">
        <v>0.61056999999999995</v>
      </c>
      <c r="H28" s="2">
        <f t="shared" si="5"/>
        <v>0.61366499999999991</v>
      </c>
      <c r="I28" s="2">
        <v>208.13895008207714</v>
      </c>
      <c r="J28" s="2">
        <f>AVERAGE(H27:H31)</f>
        <v>0.62404700000000002</v>
      </c>
      <c r="K28" s="2">
        <f>AVERAGE(I27:I31)</f>
        <v>201.22660135558621</v>
      </c>
      <c r="L28" s="2">
        <f>_xlfn.STDEV.S(I27:I31)</f>
        <v>4.6925946965144574</v>
      </c>
      <c r="M28" s="2">
        <v>141.39045300615115</v>
      </c>
      <c r="N28" s="2">
        <v>0.54907965173519568</v>
      </c>
      <c r="O28" s="2">
        <f t="shared" si="0"/>
        <v>0.995</v>
      </c>
      <c r="P28" s="2">
        <f t="shared" si="1"/>
        <v>0.625950802978123</v>
      </c>
      <c r="Q28" s="2">
        <f t="shared" si="6"/>
        <v>0.29327865837920131</v>
      </c>
      <c r="R28" s="2">
        <f t="shared" si="3"/>
        <v>4.26</v>
      </c>
      <c r="S28" s="2">
        <f t="shared" si="7"/>
        <v>5.4834484694249328</v>
      </c>
    </row>
    <row r="29" spans="1:19" x14ac:dyDescent="0.35">
      <c r="A29" s="2">
        <v>28</v>
      </c>
      <c r="B29" s="2" t="s">
        <v>59</v>
      </c>
      <c r="C29" s="2" t="s">
        <v>65</v>
      </c>
      <c r="D29" s="2" t="s">
        <v>66</v>
      </c>
      <c r="E29" s="2">
        <v>3</v>
      </c>
      <c r="F29" s="2">
        <v>0.63070999999999999</v>
      </c>
      <c r="G29" s="2">
        <v>0.62451000000000001</v>
      </c>
      <c r="H29" s="2">
        <f t="shared" si="5"/>
        <v>0.62761</v>
      </c>
      <c r="I29" s="2">
        <v>198.84789799573923</v>
      </c>
      <c r="J29" s="2">
        <f>AVERAGE(H27:H31)</f>
        <v>0.62404700000000002</v>
      </c>
      <c r="K29" s="2">
        <f>AVERAGE(I27:I31)</f>
        <v>201.22660135558621</v>
      </c>
      <c r="L29" s="2">
        <f>_xlfn.STDEV.S(I27:I31)</f>
        <v>4.6925946965144574</v>
      </c>
      <c r="M29" s="2">
        <v>141.39045300615115</v>
      </c>
      <c r="N29" s="2">
        <v>0.54907965173519568</v>
      </c>
      <c r="O29" s="2">
        <f t="shared" si="0"/>
        <v>0.995</v>
      </c>
      <c r="P29" s="2">
        <f t="shared" si="1"/>
        <v>0.625950802978123</v>
      </c>
      <c r="Q29" s="2">
        <f t="shared" si="6"/>
        <v>0.29327865837920131</v>
      </c>
      <c r="R29" s="2">
        <f t="shared" si="3"/>
        <v>4.26</v>
      </c>
      <c r="S29" s="2">
        <f t="shared" si="7"/>
        <v>5.4834484694249328</v>
      </c>
    </row>
    <row r="30" spans="1:19" x14ac:dyDescent="0.35">
      <c r="A30" s="2">
        <v>29</v>
      </c>
      <c r="B30" s="2" t="s">
        <v>59</v>
      </c>
      <c r="C30" s="2" t="s">
        <v>65</v>
      </c>
      <c r="D30" s="2" t="s">
        <v>66</v>
      </c>
      <c r="E30" s="2">
        <v>4</v>
      </c>
      <c r="F30" s="2">
        <v>0.62451000000000001</v>
      </c>
      <c r="G30" s="2">
        <v>0.63690999999999998</v>
      </c>
      <c r="H30" s="2">
        <f t="shared" si="5"/>
        <v>0.63070999999999999</v>
      </c>
      <c r="I30" s="2">
        <v>196.86572832070414</v>
      </c>
      <c r="J30" s="2">
        <f>AVERAGE(H27:H31)</f>
        <v>0.62404700000000002</v>
      </c>
      <c r="K30" s="2">
        <f>AVERAGE(I27:I31)</f>
        <v>201.22660135558621</v>
      </c>
      <c r="L30" s="2">
        <f>_xlfn.STDEV.S(I27:I31)</f>
        <v>4.6925946965144574</v>
      </c>
      <c r="M30" s="2">
        <v>141.39045300615115</v>
      </c>
      <c r="N30" s="2">
        <v>0.54907965173519568</v>
      </c>
      <c r="O30" s="2">
        <f t="shared" si="0"/>
        <v>0.995</v>
      </c>
      <c r="P30" s="2">
        <f t="shared" si="1"/>
        <v>0.625950802978123</v>
      </c>
      <c r="Q30" s="2">
        <f t="shared" si="6"/>
        <v>0.29327865837920131</v>
      </c>
      <c r="R30" s="2">
        <f t="shared" si="3"/>
        <v>4.26</v>
      </c>
      <c r="S30" s="2">
        <f t="shared" si="7"/>
        <v>5.4834484694249328</v>
      </c>
    </row>
    <row r="31" spans="1:19" x14ac:dyDescent="0.35">
      <c r="A31" s="2">
        <v>30</v>
      </c>
      <c r="B31" s="2" t="s">
        <v>59</v>
      </c>
      <c r="C31" s="2" t="s">
        <v>65</v>
      </c>
      <c r="D31" s="2" t="s">
        <v>66</v>
      </c>
      <c r="E31" s="2">
        <v>5</v>
      </c>
      <c r="F31" s="2">
        <v>0.61985999999999997</v>
      </c>
      <c r="G31" s="2">
        <v>0.61985999999999997</v>
      </c>
      <c r="H31" s="2">
        <f t="shared" si="5"/>
        <v>0.61985999999999997</v>
      </c>
      <c r="I31" s="2">
        <v>203.93403395499598</v>
      </c>
      <c r="J31" s="2">
        <f>AVERAGE(H27:H31)</f>
        <v>0.62404700000000002</v>
      </c>
      <c r="K31" s="2">
        <f>AVERAGE(I27:I31)</f>
        <v>201.22660135558621</v>
      </c>
      <c r="L31" s="2">
        <f>_xlfn.STDEV.S(I27:I31)</f>
        <v>4.6925946965144574</v>
      </c>
      <c r="M31" s="2">
        <v>141.39045300615115</v>
      </c>
      <c r="N31" s="2">
        <v>0.54907965173519568</v>
      </c>
      <c r="O31" s="2">
        <f t="shared" si="0"/>
        <v>0.995</v>
      </c>
      <c r="P31" s="2">
        <f t="shared" si="1"/>
        <v>0.625950802978123</v>
      </c>
      <c r="Q31" s="2">
        <f t="shared" si="6"/>
        <v>0.29327865837920131</v>
      </c>
      <c r="R31" s="2">
        <f t="shared" si="3"/>
        <v>4.26</v>
      </c>
      <c r="S31" s="2">
        <f t="shared" si="7"/>
        <v>5.4834484694249328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C0017-4969-4247-9547-141520E67B2C}">
  <dimension ref="A1:U2"/>
  <sheetViews>
    <sheetView zoomScale="85" zoomScaleNormal="85" workbookViewId="0">
      <selection activeCell="U20" sqref="U20"/>
    </sheetView>
  </sheetViews>
  <sheetFormatPr defaultRowHeight="14.5" x14ac:dyDescent="0.35"/>
  <cols>
    <col min="1" max="1" width="9.1796875" style="2"/>
    <col min="2" max="2" width="10" style="2" customWidth="1"/>
    <col min="3" max="3" width="12" style="2" customWidth="1"/>
    <col min="4" max="4" width="10.1796875" style="2" customWidth="1"/>
    <col min="5" max="5" width="11.54296875" style="2" customWidth="1"/>
    <col min="6" max="6" width="11.81640625" style="2" customWidth="1"/>
    <col min="7" max="7" width="11.26953125" style="2" customWidth="1"/>
    <col min="8" max="8" width="11.54296875" style="2" customWidth="1"/>
    <col min="9" max="11" width="9.1796875" style="2"/>
    <col min="12" max="12" width="16" style="2" customWidth="1"/>
    <col min="13" max="13" width="13.81640625" style="2" customWidth="1"/>
    <col min="14" max="15" width="16.453125" style="2" customWidth="1"/>
    <col min="16" max="16" width="15.81640625" style="2" customWidth="1"/>
    <col min="17" max="17" width="17.453125" style="2" customWidth="1"/>
    <col min="18" max="18" width="13.54296875" style="2" customWidth="1"/>
    <col min="19" max="19" width="11.1796875" style="2" customWidth="1"/>
  </cols>
  <sheetData>
    <row r="1" spans="1:21" s="1" customFormat="1" ht="45" customHeight="1" x14ac:dyDescent="0.35">
      <c r="A1" s="5" t="s">
        <v>5</v>
      </c>
      <c r="B1" s="5" t="s">
        <v>12</v>
      </c>
      <c r="C1" s="5" t="s">
        <v>13</v>
      </c>
      <c r="D1" s="5" t="s">
        <v>15</v>
      </c>
      <c r="E1" s="5" t="s">
        <v>33</v>
      </c>
      <c r="F1" s="5" t="s">
        <v>28</v>
      </c>
      <c r="G1" s="5" t="s">
        <v>29</v>
      </c>
      <c r="H1" s="5" t="s">
        <v>30</v>
      </c>
      <c r="I1" s="5" t="s">
        <v>0</v>
      </c>
      <c r="J1" s="5" t="s">
        <v>34</v>
      </c>
      <c r="K1" s="7" t="s">
        <v>35</v>
      </c>
      <c r="L1" s="5" t="s">
        <v>36</v>
      </c>
      <c r="M1" s="5" t="s">
        <v>42</v>
      </c>
      <c r="N1" s="5" t="s">
        <v>43</v>
      </c>
      <c r="O1" s="5" t="s">
        <v>67</v>
      </c>
      <c r="P1" s="5" t="s">
        <v>49</v>
      </c>
      <c r="Q1" s="5" t="s">
        <v>51</v>
      </c>
      <c r="R1" s="5" t="s">
        <v>50</v>
      </c>
      <c r="S1" s="7" t="s">
        <v>38</v>
      </c>
      <c r="T1" s="6"/>
      <c r="U1" s="6"/>
    </row>
    <row r="2" spans="1:21" x14ac:dyDescent="0.35">
      <c r="A2" s="2">
        <v>1</v>
      </c>
      <c r="B2" s="2" t="s">
        <v>54</v>
      </c>
      <c r="C2" s="2" t="s">
        <v>60</v>
      </c>
      <c r="D2" s="2" t="s">
        <v>68</v>
      </c>
      <c r="E2" s="2">
        <v>1</v>
      </c>
      <c r="F2" s="2">
        <v>0.86316000000000004</v>
      </c>
      <c r="G2" s="2">
        <v>0.83682000000000001</v>
      </c>
      <c r="H2" s="2">
        <v>0.84999000000000002</v>
      </c>
      <c r="I2" s="2">
        <v>106.89333758774035</v>
      </c>
      <c r="J2" s="2">
        <f>AVERAGE(H2:H6)</f>
        <v>0.84999000000000002</v>
      </c>
      <c r="K2" s="2">
        <f>AVERAGE(I2:I6)</f>
        <v>106.89333758774035</v>
      </c>
      <c r="L2" s="2" t="e">
        <f>_xlfn.STDEV.S(I2:I6)</f>
        <v>#DIV/0!</v>
      </c>
      <c r="M2" s="2">
        <v>141.39045300615115</v>
      </c>
      <c r="N2" s="2">
        <v>0.54907965173519568</v>
      </c>
      <c r="O2" s="2">
        <f>1.99/2</f>
        <v>0.995</v>
      </c>
      <c r="P2" s="2">
        <f>1.14*N2</f>
        <v>0.625950802978123</v>
      </c>
      <c r="Q2" s="2">
        <f>(0.00155/2/(3^0.5))*(K2/J2)*((2.5+(((2.5^2)-(J2^2))^0.5))/((((2.5^2)-(J2^2))^0.5)))</f>
        <v>0.11610479179958334</v>
      </c>
      <c r="R2" s="2">
        <f>0.03*142</f>
        <v>4.26</v>
      </c>
      <c r="S2" s="2">
        <f>2*(((O2^2)+(P2^2)+(Q2^2)+((R2/(3^0.5))^2))^0.5)</f>
        <v>5.4569294407854603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85139-29D2-4102-AAB3-B93CDF365ADB}">
  <dimension ref="A1:K29"/>
  <sheetViews>
    <sheetView tabSelected="1" topLeftCell="A22" workbookViewId="0">
      <selection sqref="A1:B29"/>
    </sheetView>
  </sheetViews>
  <sheetFormatPr defaultRowHeight="14.5" x14ac:dyDescent="0.35"/>
  <cols>
    <col min="1" max="1" width="23.81640625" customWidth="1"/>
    <col min="2" max="2" width="26.26953125" customWidth="1"/>
  </cols>
  <sheetData>
    <row r="1" spans="1:11" ht="23.5" x14ac:dyDescent="0.55000000000000004">
      <c r="A1" s="8" t="s">
        <v>53</v>
      </c>
      <c r="B1" s="9"/>
    </row>
    <row r="2" spans="1:11" x14ac:dyDescent="0.35">
      <c r="A2" s="10" t="s">
        <v>9</v>
      </c>
      <c r="B2" s="11" t="s">
        <v>3</v>
      </c>
    </row>
    <row r="3" spans="1:11" x14ac:dyDescent="0.35">
      <c r="A3" s="10" t="s">
        <v>10</v>
      </c>
      <c r="B3" s="11" t="s">
        <v>52</v>
      </c>
    </row>
    <row r="4" spans="1:11" x14ac:dyDescent="0.35">
      <c r="A4" s="10" t="s">
        <v>11</v>
      </c>
      <c r="B4" s="11" t="s">
        <v>74</v>
      </c>
    </row>
    <row r="5" spans="1:11" x14ac:dyDescent="0.35">
      <c r="A5" s="10" t="s">
        <v>16</v>
      </c>
      <c r="B5" s="11" t="s">
        <v>69</v>
      </c>
      <c r="K5" s="3"/>
    </row>
    <row r="6" spans="1:11" x14ac:dyDescent="0.35">
      <c r="A6" s="10" t="s">
        <v>14</v>
      </c>
      <c r="B6" s="11">
        <v>8</v>
      </c>
    </row>
    <row r="7" spans="1:11" x14ac:dyDescent="0.35">
      <c r="A7" s="10" t="s">
        <v>17</v>
      </c>
      <c r="B7" s="11" t="s">
        <v>2</v>
      </c>
    </row>
    <row r="8" spans="1:11" x14ac:dyDescent="0.35">
      <c r="A8" s="10" t="s">
        <v>19</v>
      </c>
      <c r="B8" s="11" t="s">
        <v>70</v>
      </c>
    </row>
    <row r="9" spans="1:11" x14ac:dyDescent="0.35">
      <c r="A9" s="10" t="s">
        <v>20</v>
      </c>
      <c r="B9" s="11" t="s">
        <v>8</v>
      </c>
    </row>
    <row r="10" spans="1:11" x14ac:dyDescent="0.35">
      <c r="A10" s="10" t="s">
        <v>6</v>
      </c>
      <c r="B10" s="11" t="s">
        <v>7</v>
      </c>
    </row>
    <row r="11" spans="1:11" x14ac:dyDescent="0.35">
      <c r="A11" s="10" t="s">
        <v>21</v>
      </c>
      <c r="B11" s="11">
        <v>2.5</v>
      </c>
    </row>
    <row r="12" spans="1:11" x14ac:dyDescent="0.35">
      <c r="A12" s="10" t="s">
        <v>18</v>
      </c>
      <c r="B12" s="11" t="s">
        <v>71</v>
      </c>
    </row>
    <row r="13" spans="1:11" x14ac:dyDescent="0.35">
      <c r="A13" s="10" t="s">
        <v>39</v>
      </c>
      <c r="B13" s="11" t="s">
        <v>72</v>
      </c>
      <c r="K13" s="4"/>
    </row>
    <row r="14" spans="1:11" x14ac:dyDescent="0.35">
      <c r="A14" s="10" t="s">
        <v>40</v>
      </c>
      <c r="B14" s="11">
        <v>142</v>
      </c>
      <c r="K14" s="4"/>
    </row>
    <row r="15" spans="1:11" x14ac:dyDescent="0.35">
      <c r="A15" s="10" t="s">
        <v>48</v>
      </c>
      <c r="B15" s="11">
        <v>1.99</v>
      </c>
      <c r="K15" s="4"/>
    </row>
    <row r="16" spans="1:11" x14ac:dyDescent="0.35">
      <c r="A16" s="10" t="s">
        <v>22</v>
      </c>
      <c r="B16" s="11">
        <v>22.7</v>
      </c>
    </row>
    <row r="17" spans="1:2" x14ac:dyDescent="0.35">
      <c r="A17" s="10" t="s">
        <v>23</v>
      </c>
      <c r="B17" s="11">
        <v>612.9</v>
      </c>
    </row>
    <row r="18" spans="1:2" x14ac:dyDescent="0.35">
      <c r="A18" s="10" t="s">
        <v>24</v>
      </c>
      <c r="B18" s="11">
        <v>10</v>
      </c>
    </row>
    <row r="19" spans="1:2" x14ac:dyDescent="0.35">
      <c r="A19" s="10" t="s">
        <v>25</v>
      </c>
      <c r="B19" s="11" t="s">
        <v>4</v>
      </c>
    </row>
    <row r="20" spans="1:2" x14ac:dyDescent="0.35">
      <c r="A20" s="10" t="s">
        <v>26</v>
      </c>
      <c r="B20" s="11" t="s">
        <v>4</v>
      </c>
    </row>
    <row r="21" spans="1:2" x14ac:dyDescent="0.35">
      <c r="A21" s="10" t="s">
        <v>27</v>
      </c>
      <c r="B21" s="11" t="s">
        <v>73</v>
      </c>
    </row>
    <row r="22" spans="1:2" x14ac:dyDescent="0.35">
      <c r="A22" s="10" t="s">
        <v>31</v>
      </c>
      <c r="B22" s="11">
        <v>0.10199999999999999</v>
      </c>
    </row>
    <row r="23" spans="1:2" x14ac:dyDescent="0.35">
      <c r="A23" s="10" t="s">
        <v>32</v>
      </c>
      <c r="B23" s="11">
        <v>3.1415926540000001</v>
      </c>
    </row>
    <row r="24" spans="1:2" x14ac:dyDescent="0.35">
      <c r="A24" s="10" t="s">
        <v>37</v>
      </c>
      <c r="B24" s="11" t="s">
        <v>1</v>
      </c>
    </row>
    <row r="25" spans="1:2" x14ac:dyDescent="0.35">
      <c r="A25" s="10" t="s">
        <v>41</v>
      </c>
      <c r="B25" s="11">
        <v>5</v>
      </c>
    </row>
    <row r="26" spans="1:2" x14ac:dyDescent="0.35">
      <c r="A26" s="10" t="s">
        <v>44</v>
      </c>
      <c r="B26" s="11">
        <v>1.5499999999999999E-3</v>
      </c>
    </row>
    <row r="27" spans="1:2" x14ac:dyDescent="0.35">
      <c r="A27" s="10" t="s">
        <v>45</v>
      </c>
      <c r="B27" s="11">
        <v>1.1399999999999999</v>
      </c>
    </row>
    <row r="28" spans="1:2" x14ac:dyDescent="0.35">
      <c r="A28" s="10" t="s">
        <v>46</v>
      </c>
      <c r="B28" s="11">
        <v>-0.43</v>
      </c>
    </row>
    <row r="29" spans="1:2" ht="15" thickBot="1" x14ac:dyDescent="0.4">
      <c r="A29" s="12" t="s">
        <v>47</v>
      </c>
      <c r="B29" s="13">
        <v>0.03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Secondary data</vt:lpstr>
      <vt:lpstr>Secondary data (1 row)</vt:lpstr>
      <vt:lpstr>MetaData</vt:lpstr>
    </vt:vector>
  </TitlesOfParts>
  <Company>BAM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Rockenhäuser</dc:creator>
  <cp:lastModifiedBy>Beygi Nasrabadi, Hossein</cp:lastModifiedBy>
  <cp:lastPrinted>2015-01-16T12:07:53Z</cp:lastPrinted>
  <dcterms:created xsi:type="dcterms:W3CDTF">2015-01-15T14:10:26Z</dcterms:created>
  <dcterms:modified xsi:type="dcterms:W3CDTF">2022-09-01T05:38:26Z</dcterms:modified>
</cp:coreProperties>
</file>