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II - Master Degree\Advanced Lab\Exp  (2) - FEM\"/>
    </mc:Choice>
  </mc:AlternateContent>
  <xr:revisionPtr revIDLastSave="0" documentId="13_ncr:1_{84E3012F-31C4-42FF-B50A-494B8411B1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 vs. I" sheetId="1" r:id="rId1"/>
    <sheet name="Erro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21" i="2" s="1"/>
  <c r="F19" i="2"/>
  <c r="G19" i="2"/>
  <c r="H19" i="2"/>
  <c r="I19" i="2"/>
  <c r="D19" i="2"/>
  <c r="E12" i="2"/>
  <c r="F12" i="2"/>
  <c r="G12" i="2"/>
  <c r="H12" i="2"/>
  <c r="I12" i="2"/>
  <c r="D8" i="2"/>
  <c r="E8" i="2"/>
  <c r="F8" i="2"/>
  <c r="G8" i="2"/>
  <c r="H8" i="2"/>
  <c r="I8" i="2"/>
  <c r="E13" i="2"/>
  <c r="F13" i="2"/>
  <c r="G13" i="2"/>
  <c r="H13" i="2"/>
  <c r="I13" i="2"/>
  <c r="D12" i="2"/>
  <c r="D13" i="2"/>
  <c r="D7" i="2"/>
  <c r="D13" i="1"/>
  <c r="E13" i="1"/>
  <c r="F13" i="1"/>
  <c r="G13" i="1"/>
  <c r="H13" i="1"/>
  <c r="I13" i="1"/>
  <c r="E7" i="2"/>
  <c r="F7" i="2"/>
  <c r="G7" i="2"/>
  <c r="H7" i="2"/>
  <c r="I7" i="2"/>
  <c r="G33" i="1"/>
  <c r="G32" i="1"/>
  <c r="D10" i="1"/>
  <c r="D8" i="1"/>
  <c r="D9" i="1" s="1"/>
  <c r="D11" i="1" s="1"/>
  <c r="D6" i="1"/>
  <c r="E10" i="1"/>
  <c r="F10" i="1"/>
  <c r="G10" i="1"/>
  <c r="H10" i="1"/>
  <c r="I10" i="1"/>
  <c r="G20" i="1"/>
  <c r="H20" i="1" s="1"/>
  <c r="I6" i="1" s="1"/>
  <c r="F20" i="1"/>
  <c r="E20" i="1"/>
  <c r="E8" i="1" l="1"/>
  <c r="E9" i="1" s="1"/>
  <c r="E11" i="1" s="1"/>
  <c r="F8" i="1"/>
  <c r="F9" i="1" s="1"/>
  <c r="F11" i="1" s="1"/>
  <c r="G8" i="1"/>
  <c r="G9" i="1" s="1"/>
  <c r="G11" i="1" s="1"/>
  <c r="H8" i="1"/>
  <c r="H9" i="1" s="1"/>
  <c r="H11" i="1" s="1"/>
  <c r="I8" i="1"/>
  <c r="I9" i="1" s="1"/>
  <c r="I11" i="1" s="1"/>
  <c r="E6" i="1"/>
  <c r="F6" i="1"/>
  <c r="G6" i="1"/>
  <c r="H6" i="1"/>
</calcChain>
</file>

<file path=xl/sharedStrings.xml><?xml version="1.0" encoding="utf-8"?>
<sst xmlns="http://schemas.openxmlformats.org/spreadsheetml/2006/main" count="26" uniqueCount="21">
  <si>
    <t>V (kV)</t>
  </si>
  <si>
    <r>
      <t>I (</t>
    </r>
    <r>
      <rPr>
        <sz val="11"/>
        <color theme="1"/>
        <rFont val="Calibri"/>
        <family val="2"/>
      </rPr>
      <t>μA)</t>
    </r>
  </si>
  <si>
    <t>Constants</t>
  </si>
  <si>
    <t>B</t>
  </si>
  <si>
    <t>D</t>
  </si>
  <si>
    <t>F(V/cm)</t>
  </si>
  <si>
    <t>r(cm)</t>
  </si>
  <si>
    <t>r(m)</t>
  </si>
  <si>
    <t>J (A/cm^2)</t>
  </si>
  <si>
    <t>Ln[J/F^2]</t>
  </si>
  <si>
    <t>1/F</t>
  </si>
  <si>
    <t>|Ln[J/F^2]|</t>
  </si>
  <si>
    <t>I (μA)</t>
  </si>
  <si>
    <t>δV</t>
  </si>
  <si>
    <t>δI (A)</t>
  </si>
  <si>
    <t>δr (cm)</t>
  </si>
  <si>
    <r>
      <t>δ</t>
    </r>
    <r>
      <rPr>
        <sz val="11"/>
        <color theme="1"/>
        <rFont val="Calibri"/>
        <family val="2"/>
      </rPr>
      <t>φ (ev)</t>
    </r>
  </si>
  <si>
    <t>δF (V/cm)</t>
  </si>
  <si>
    <t>δJ (A/cm^2)</t>
  </si>
  <si>
    <t>φ (ev)</t>
  </si>
  <si>
    <t>Error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</si>
</sst>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نمودارلگاریتم</a:t>
            </a:r>
            <a:r>
              <a:rPr lang="fa-IR" baseline="0"/>
              <a:t> </a:t>
            </a:r>
            <a:r>
              <a:rPr lang="fa-IR"/>
              <a:t> شدت</a:t>
            </a:r>
            <a:r>
              <a:rPr lang="fa-IR" baseline="0"/>
              <a:t> جریان بر مربع میدان بر حسب عکس میدان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vs. I'!$D$10:$I$10</c:f>
              <c:numCache>
                <c:formatCode>General</c:formatCode>
                <c:ptCount val="6"/>
                <c:pt idx="0">
                  <c:v>1.8181818181818182E-9</c:v>
                </c:pt>
                <c:pt idx="1">
                  <c:v>1.7857142857142858E-9</c:v>
                </c:pt>
                <c:pt idx="2">
                  <c:v>1.7543859649122807E-9</c:v>
                </c:pt>
                <c:pt idx="3">
                  <c:v>1.7241379310344827E-9</c:v>
                </c:pt>
                <c:pt idx="4">
                  <c:v>1.6949152542372882E-9</c:v>
                </c:pt>
                <c:pt idx="5">
                  <c:v>1.6666666666666667E-9</c:v>
                </c:pt>
              </c:numCache>
            </c:numRef>
          </c:xVal>
          <c:yVal>
            <c:numRef>
              <c:f>'V vs. I'!$D$11:$I$11</c:f>
              <c:numCache>
                <c:formatCode>General</c:formatCode>
                <c:ptCount val="6"/>
                <c:pt idx="0">
                  <c:v>34.082337678152143</c:v>
                </c:pt>
                <c:pt idx="1">
                  <c:v>33.60754906539151</c:v>
                </c:pt>
                <c:pt idx="2">
                  <c:v>33.306475982969097</c:v>
                </c:pt>
                <c:pt idx="3">
                  <c:v>32.984584524454107</c:v>
                </c:pt>
                <c:pt idx="4">
                  <c:v>32.836451834378749</c:v>
                </c:pt>
                <c:pt idx="5">
                  <c:v>32.607701806544021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B-477F-A699-D6EAE805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96080"/>
        <c:axId val="2027073456"/>
      </c:scatterChart>
      <c:valAx>
        <c:axId val="20263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1/F [cm/V]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73456"/>
        <c:crosses val="autoZero"/>
        <c:crossBetween val="midCat"/>
      </c:valAx>
      <c:valAx>
        <c:axId val="20270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Ln[J/F^2]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جریان</a:t>
            </a:r>
            <a:r>
              <a:rPr lang="fa-IR" baseline="0"/>
              <a:t> بر حسب ولتاژ اعمالی به نوک سوزن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vs. I'!$D$6:$I$6</c:f>
              <c:numCache>
                <c:formatCode>General</c:formatCode>
                <c:ptCount val="6"/>
                <c:pt idx="0">
                  <c:v>550000000</c:v>
                </c:pt>
                <c:pt idx="1">
                  <c:v>560000000</c:v>
                </c:pt>
                <c:pt idx="2">
                  <c:v>570000000</c:v>
                </c:pt>
                <c:pt idx="3">
                  <c:v>580000000</c:v>
                </c:pt>
                <c:pt idx="4">
                  <c:v>590000000</c:v>
                </c:pt>
                <c:pt idx="5">
                  <c:v>600000000</c:v>
                </c:pt>
              </c:numCache>
            </c:numRef>
          </c:xVal>
          <c:yVal>
            <c:numRef>
              <c:f>'V vs. I'!$D$7:$I$7</c:f>
              <c:numCache>
                <c:formatCode>General</c:formatCode>
                <c:ptCount val="6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0.5</c:v>
                </c:pt>
                <c:pt idx="4">
                  <c:v>0.6</c:v>
                </c:pt>
                <c:pt idx="5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A-4F2D-A907-BF798C8A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26032"/>
        <c:axId val="1912748784"/>
      </c:scatterChart>
      <c:valAx>
        <c:axId val="20262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میدان بر حسب ولت بر سانتی متر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8784"/>
        <c:crosses val="autoZero"/>
        <c:crossBetween val="midCat"/>
      </c:valAx>
      <c:valAx>
        <c:axId val="19127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 بر حسب میکروآمپر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167640</xdr:rowOff>
    </xdr:from>
    <xdr:to>
      <xdr:col>18</xdr:col>
      <xdr:colOff>449580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DED57-DF62-7480-CD22-6C22FCE7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22</xdr:row>
      <xdr:rowOff>129540</xdr:rowOff>
    </xdr:from>
    <xdr:to>
      <xdr:col>18</xdr:col>
      <xdr:colOff>30480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5538-F571-5F1E-3E3F-943003421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33"/>
  <sheetViews>
    <sheetView tabSelected="1" workbookViewId="0">
      <selection activeCell="G32" sqref="G32"/>
    </sheetView>
  </sheetViews>
  <sheetFormatPr defaultRowHeight="14.4" x14ac:dyDescent="0.3"/>
  <cols>
    <col min="4" max="4" width="12" bestFit="1" customWidth="1"/>
    <col min="5" max="7" width="10" bestFit="1" customWidth="1"/>
    <col min="8" max="8" width="12" bestFit="1" customWidth="1"/>
    <col min="9" max="9" width="10" bestFit="1" customWidth="1"/>
  </cols>
  <sheetData>
    <row r="5" spans="3:9" x14ac:dyDescent="0.3">
      <c r="C5" t="s">
        <v>0</v>
      </c>
      <c r="D5">
        <v>5.5</v>
      </c>
      <c r="E5">
        <v>5.6</v>
      </c>
      <c r="F5">
        <v>5.7</v>
      </c>
      <c r="G5">
        <v>5.8</v>
      </c>
      <c r="H5">
        <v>5.9</v>
      </c>
      <c r="I5">
        <v>6</v>
      </c>
    </row>
    <row r="6" spans="3:9" x14ac:dyDescent="0.3">
      <c r="C6" t="s">
        <v>5</v>
      </c>
      <c r="D6">
        <f>D5*1000/H20</f>
        <v>550000000</v>
      </c>
      <c r="E6">
        <f>E5*1000/H20</f>
        <v>560000000</v>
      </c>
      <c r="F6">
        <f>F5*1000/H20</f>
        <v>570000000</v>
      </c>
      <c r="G6">
        <f>G5*1000/H20</f>
        <v>580000000</v>
      </c>
      <c r="H6">
        <f>H5*1000/H20</f>
        <v>590000000</v>
      </c>
      <c r="I6">
        <f>I5*1000/H20</f>
        <v>600000000</v>
      </c>
    </row>
    <row r="7" spans="3:9" x14ac:dyDescent="0.3">
      <c r="C7" t="s">
        <v>1</v>
      </c>
      <c r="D7">
        <v>0.15</v>
      </c>
      <c r="E7">
        <v>0.25</v>
      </c>
      <c r="F7">
        <v>0.35</v>
      </c>
      <c r="G7">
        <v>0.5</v>
      </c>
      <c r="H7">
        <v>0.6</v>
      </c>
      <c r="I7">
        <v>0.78</v>
      </c>
    </row>
    <row r="8" spans="3:9" x14ac:dyDescent="0.3">
      <c r="C8" t="s">
        <v>8</v>
      </c>
      <c r="D8">
        <f>D7*10^-6/(3.1415*H20^2)</f>
        <v>477.47891134808219</v>
      </c>
      <c r="E8">
        <f>E7*10^-6/(3.1415*H20^2)</f>
        <v>795.79818558013699</v>
      </c>
      <c r="F8">
        <f>F7*10^-6/(3.1415*H20^2)</f>
        <v>1114.1174598121918</v>
      </c>
      <c r="G8">
        <f>G7*10^-6/(3.1415*H20^2)</f>
        <v>1591.596371160274</v>
      </c>
      <c r="H8">
        <f>H7*10^-6/(3.1415*H20^2)</f>
        <v>1909.9156453923288</v>
      </c>
      <c r="I8">
        <f>I7*10^-6/(3.1415*H20^2)</f>
        <v>2482.8903390100272</v>
      </c>
    </row>
    <row r="9" spans="3:9" x14ac:dyDescent="0.3">
      <c r="C9" t="s">
        <v>9</v>
      </c>
      <c r="D9">
        <f t="shared" ref="D9:I9" si="0">LN(D8/D6^2)</f>
        <v>-34.082337678152143</v>
      </c>
      <c r="E9">
        <f t="shared" si="0"/>
        <v>-33.60754906539151</v>
      </c>
      <c r="F9">
        <f t="shared" si="0"/>
        <v>-33.306475982969097</v>
      </c>
      <c r="G9">
        <f t="shared" si="0"/>
        <v>-32.984584524454107</v>
      </c>
      <c r="H9">
        <f t="shared" si="0"/>
        <v>-32.836451834378749</v>
      </c>
      <c r="I9">
        <f t="shared" si="0"/>
        <v>-32.607701806544021</v>
      </c>
    </row>
    <row r="10" spans="3:9" x14ac:dyDescent="0.3">
      <c r="C10" t="s">
        <v>10</v>
      </c>
      <c r="D10">
        <f t="shared" ref="D10:I10" si="1">1/D6</f>
        <v>1.8181818181818182E-9</v>
      </c>
      <c r="E10">
        <f t="shared" si="1"/>
        <v>1.7857142857142858E-9</v>
      </c>
      <c r="F10">
        <f t="shared" si="1"/>
        <v>1.7543859649122807E-9</v>
      </c>
      <c r="G10">
        <f t="shared" si="1"/>
        <v>1.7241379310344827E-9</v>
      </c>
      <c r="H10">
        <f t="shared" si="1"/>
        <v>1.6949152542372882E-9</v>
      </c>
      <c r="I10">
        <f t="shared" si="1"/>
        <v>1.6666666666666667E-9</v>
      </c>
    </row>
    <row r="11" spans="3:9" x14ac:dyDescent="0.3">
      <c r="C11" t="s">
        <v>11</v>
      </c>
      <c r="D11">
        <f t="shared" ref="D11:I11" si="2">ABS(D9)</f>
        <v>34.082337678152143</v>
      </c>
      <c r="E11">
        <f t="shared" si="2"/>
        <v>33.60754906539151</v>
      </c>
      <c r="F11">
        <f t="shared" si="2"/>
        <v>33.306475982969097</v>
      </c>
      <c r="G11">
        <f t="shared" si="2"/>
        <v>32.984584524454107</v>
      </c>
      <c r="H11">
        <f t="shared" si="2"/>
        <v>32.836451834378749</v>
      </c>
      <c r="I11">
        <f t="shared" si="2"/>
        <v>32.607701806544021</v>
      </c>
    </row>
    <row r="13" spans="3:9" x14ac:dyDescent="0.3">
      <c r="C13" t="s">
        <v>19</v>
      </c>
      <c r="D13">
        <f>(D11/D10/(6.12*10^8))^0.67</f>
        <v>9.9018018312919676</v>
      </c>
      <c r="E13">
        <f t="shared" ref="E13:I13" si="3">(E11/E10/(6.12*10^8))^0.67</f>
        <v>9.9283072548425491</v>
      </c>
      <c r="F13">
        <f t="shared" si="3"/>
        <v>9.9863531238008072</v>
      </c>
      <c r="G13">
        <f t="shared" si="3"/>
        <v>10.03787272947139</v>
      </c>
      <c r="H13">
        <f t="shared" si="3"/>
        <v>10.1229260526662</v>
      </c>
      <c r="I13">
        <f t="shared" si="3"/>
        <v>10.189723810453881</v>
      </c>
    </row>
    <row r="19" spans="4:8" x14ac:dyDescent="0.3">
      <c r="D19" t="s">
        <v>2</v>
      </c>
      <c r="E19" t="s">
        <v>3</v>
      </c>
      <c r="F19" t="s">
        <v>4</v>
      </c>
      <c r="G19" t="s">
        <v>7</v>
      </c>
      <c r="H19" t="s">
        <v>6</v>
      </c>
    </row>
    <row r="20" spans="4:8" x14ac:dyDescent="0.3">
      <c r="E20">
        <f>6.12*10^8</f>
        <v>612000000</v>
      </c>
      <c r="F20">
        <f>1.5*10^-6</f>
        <v>1.5E-6</v>
      </c>
      <c r="G20">
        <f>10^-7</f>
        <v>9.9999999999999995E-8</v>
      </c>
      <c r="H20">
        <f>G20*100</f>
        <v>9.9999999999999991E-6</v>
      </c>
    </row>
    <row r="32" spans="4:8" x14ac:dyDescent="0.3">
      <c r="G32">
        <f>9.47/6.12</f>
        <v>1.5473856209150327</v>
      </c>
    </row>
    <row r="33" spans="7:7" x14ac:dyDescent="0.3">
      <c r="G33">
        <f>(15.47)^0.67</f>
        <v>6.2655400470031051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059-0AB2-49B9-8D48-A27FBFDCDF8E}">
  <dimension ref="C3:I21"/>
  <sheetViews>
    <sheetView workbookViewId="0">
      <selection activeCell="D19" sqref="D19:I19"/>
    </sheetView>
  </sheetViews>
  <sheetFormatPr defaultRowHeight="14.4" x14ac:dyDescent="0.3"/>
  <cols>
    <col min="4" max="4" width="11" bestFit="1" customWidth="1"/>
    <col min="8" max="8" width="11" bestFit="1" customWidth="1"/>
  </cols>
  <sheetData>
    <row r="3" spans="3:9" x14ac:dyDescent="0.3">
      <c r="C3" t="s">
        <v>0</v>
      </c>
      <c r="D3">
        <v>5.5</v>
      </c>
      <c r="E3">
        <v>5.6</v>
      </c>
      <c r="F3">
        <v>5.7</v>
      </c>
      <c r="G3">
        <v>5.8</v>
      </c>
      <c r="H3">
        <v>5.9</v>
      </c>
      <c r="I3">
        <v>6</v>
      </c>
    </row>
    <row r="4" spans="3:9" x14ac:dyDescent="0.3">
      <c r="C4" t="s">
        <v>5</v>
      </c>
      <c r="D4">
        <v>550000000</v>
      </c>
      <c r="E4">
        <v>560000000</v>
      </c>
      <c r="F4">
        <v>570000000</v>
      </c>
      <c r="G4">
        <v>580000000</v>
      </c>
      <c r="H4">
        <v>590000000</v>
      </c>
      <c r="I4">
        <v>600000000</v>
      </c>
    </row>
    <row r="5" spans="3:9" x14ac:dyDescent="0.3">
      <c r="C5" t="s">
        <v>12</v>
      </c>
      <c r="D5">
        <v>0.15</v>
      </c>
      <c r="E5">
        <v>0.25</v>
      </c>
      <c r="F5">
        <v>0.35</v>
      </c>
      <c r="G5">
        <v>0.5</v>
      </c>
      <c r="H5">
        <v>0.6</v>
      </c>
      <c r="I5">
        <v>0.78</v>
      </c>
    </row>
    <row r="6" spans="3:9" x14ac:dyDescent="0.3">
      <c r="C6" t="s">
        <v>13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</row>
    <row r="7" spans="3:9" x14ac:dyDescent="0.3">
      <c r="C7" t="s">
        <v>14</v>
      </c>
      <c r="D7">
        <f>10^-5</f>
        <v>1.0000000000000001E-5</v>
      </c>
      <c r="E7">
        <f t="shared" ref="E7:I8" si="0">10^-8</f>
        <v>1E-8</v>
      </c>
      <c r="F7">
        <f t="shared" si="0"/>
        <v>1E-8</v>
      </c>
      <c r="G7">
        <f t="shared" si="0"/>
        <v>1E-8</v>
      </c>
      <c r="H7">
        <f t="shared" si="0"/>
        <v>1E-8</v>
      </c>
      <c r="I7">
        <f t="shared" si="0"/>
        <v>1E-8</v>
      </c>
    </row>
    <row r="8" spans="3:9" x14ac:dyDescent="0.3">
      <c r="C8" t="s">
        <v>15</v>
      </c>
      <c r="D8">
        <f>10^-6</f>
        <v>9.9999999999999995E-7</v>
      </c>
      <c r="E8">
        <f t="shared" ref="E8:I8" si="1">10^-5</f>
        <v>1.0000000000000001E-5</v>
      </c>
      <c r="F8">
        <f t="shared" si="1"/>
        <v>1.0000000000000001E-5</v>
      </c>
      <c r="G8">
        <f t="shared" si="1"/>
        <v>1.0000000000000001E-5</v>
      </c>
      <c r="H8">
        <f t="shared" si="1"/>
        <v>1.0000000000000001E-5</v>
      </c>
      <c r="I8">
        <f t="shared" si="1"/>
        <v>1.0000000000000001E-5</v>
      </c>
    </row>
    <row r="9" spans="3:9" x14ac:dyDescent="0.3">
      <c r="C9" t="s">
        <v>11</v>
      </c>
      <c r="D9">
        <v>34.082337678152143</v>
      </c>
      <c r="E9">
        <v>33.60754906539151</v>
      </c>
      <c r="F9">
        <v>33.306475982969097</v>
      </c>
      <c r="G9">
        <v>32.984584524454107</v>
      </c>
      <c r="H9">
        <v>32.836451834378749</v>
      </c>
      <c r="I9">
        <v>32.607701806544021</v>
      </c>
    </row>
    <row r="10" spans="3:9" x14ac:dyDescent="0.3">
      <c r="C10" t="s">
        <v>8</v>
      </c>
      <c r="D10">
        <v>477.47891134808202</v>
      </c>
      <c r="E10">
        <v>795.79818558013699</v>
      </c>
      <c r="F10">
        <v>1114.1174598121918</v>
      </c>
      <c r="G10">
        <v>1591.596371160274</v>
      </c>
      <c r="H10">
        <v>1909.9156453923288</v>
      </c>
      <c r="I10">
        <v>2482.8903390100272</v>
      </c>
    </row>
    <row r="12" spans="3:9" x14ac:dyDescent="0.3">
      <c r="C12" s="1" t="s">
        <v>17</v>
      </c>
      <c r="D12">
        <f>SQRT((D6/10^-5)^2)</f>
        <v>10000000</v>
      </c>
      <c r="E12">
        <f t="shared" ref="E12:I12" si="2">SQRT((E6/10^-5)^2+(E3*1000*E8/10^-10)^2)</f>
        <v>560089278.59761786</v>
      </c>
      <c r="F12">
        <f t="shared" si="2"/>
        <v>570087712.54956901</v>
      </c>
      <c r="G12">
        <f t="shared" si="2"/>
        <v>580086200.49092698</v>
      </c>
      <c r="H12">
        <f>SQRT((H6/10^-5)^2+(H3*1000*H8/10^-10)^2)</f>
        <v>590084739.67727721</v>
      </c>
      <c r="I12">
        <f t="shared" si="2"/>
        <v>600083327.54709995</v>
      </c>
    </row>
    <row r="13" spans="3:9" x14ac:dyDescent="0.3">
      <c r="C13" t="s">
        <v>18</v>
      </c>
      <c r="D13">
        <f>SQRT( (D7/(3.14*10^-10))^2)</f>
        <v>31847.133757961787</v>
      </c>
      <c r="E13">
        <f>SQRT( (E7/(3.14*10^-10))^2)</f>
        <v>31.847133757961785</v>
      </c>
      <c r="F13">
        <f>SQRT( (F7/(3.14*10^-10))^2)</f>
        <v>31.847133757961785</v>
      </c>
      <c r="G13">
        <f>SQRT( (G7/(3.14*10^-10))^2)</f>
        <v>31.847133757961785</v>
      </c>
      <c r="H13">
        <f>SQRT( (H7/(3.14*10^-10))^2)</f>
        <v>31.847133757961785</v>
      </c>
      <c r="I13">
        <f>SQRT( (I7/(3.14*10^-10))^2)</f>
        <v>31.847133757961785</v>
      </c>
    </row>
    <row r="17" spans="3:9" x14ac:dyDescent="0.3">
      <c r="C17" t="s">
        <v>19</v>
      </c>
      <c r="D17">
        <v>9.9018018312919676</v>
      </c>
      <c r="E17">
        <v>9.9283072548425491</v>
      </c>
      <c r="F17">
        <v>9.9863531238008072</v>
      </c>
      <c r="G17">
        <v>10.03787272947139</v>
      </c>
      <c r="H17">
        <v>10.1229260526662</v>
      </c>
      <c r="I17">
        <v>10.189723810453881</v>
      </c>
    </row>
    <row r="19" spans="3:9" x14ac:dyDescent="0.3">
      <c r="C19" t="s">
        <v>16</v>
      </c>
      <c r="D19">
        <f>2/3*1/D17*(ABS(D12/(6.12*10^8)*D9)+ABS(2*1/(6.12*10^8)*D12)+ABS(D4/(6.12*10^8)* D13/D10))</f>
        <v>4.0754236136677386</v>
      </c>
      <c r="E19">
        <f t="shared" ref="E19:I19" si="3">2/3*1/E17*(ABS(E12/(6.12*10^8)*E9)+ABS(2*1/(6.12*10^8)*E12)+ABS(E4/(6.12*10^8)* E13/E10))</f>
        <v>2.1906308515080748</v>
      </c>
      <c r="F19">
        <f t="shared" si="3"/>
        <v>2.1973430905510263</v>
      </c>
      <c r="G19">
        <f t="shared" si="3"/>
        <v>2.2036020974712018</v>
      </c>
      <c r="H19">
        <f t="shared" si="3"/>
        <v>2.2131321648139224</v>
      </c>
      <c r="I19">
        <f t="shared" si="3"/>
        <v>2.2209569323443099</v>
      </c>
    </row>
    <row r="21" spans="3:9" x14ac:dyDescent="0.3">
      <c r="D21" t="s">
        <v>20</v>
      </c>
      <c r="E21">
        <f>AVERAGE(D19:I19)</f>
        <v>2.5168481250593788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 vs. I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Darvish</dc:creator>
  <cp:lastModifiedBy>Blk Intlct</cp:lastModifiedBy>
  <dcterms:created xsi:type="dcterms:W3CDTF">2015-06-05T18:17:20Z</dcterms:created>
  <dcterms:modified xsi:type="dcterms:W3CDTF">2023-03-02T19:52:20Z</dcterms:modified>
</cp:coreProperties>
</file>