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Optics\Optic Worksheet\11\"/>
    </mc:Choice>
  </mc:AlternateContent>
  <xr:revisionPtr revIDLastSave="0" documentId="13_ncr:1_{91EC30EB-0BD5-4610-83D7-5D160BDD1A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 I" sheetId="1" r:id="rId1"/>
    <sheet name="Exp I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1" i="2"/>
  <c r="G9" i="2"/>
  <c r="G3" i="2"/>
  <c r="G4" i="2"/>
  <c r="G5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D28" i="1"/>
  <c r="E23" i="1"/>
  <c r="D13" i="2"/>
  <c r="E13" i="2"/>
  <c r="C13" i="2"/>
  <c r="C7" i="2"/>
  <c r="D7" i="2"/>
  <c r="E7" i="2"/>
  <c r="E10" i="2"/>
  <c r="E11" i="2"/>
  <c r="E9" i="2"/>
  <c r="E3" i="2"/>
  <c r="E4" i="2"/>
  <c r="E5" i="2"/>
  <c r="H19" i="1"/>
  <c r="H16" i="1"/>
  <c r="H13" i="1"/>
  <c r="H10" i="1"/>
  <c r="H7" i="1"/>
  <c r="H4" i="1"/>
  <c r="D12" i="2"/>
  <c r="D6" i="2"/>
  <c r="D5" i="2"/>
  <c r="C12" i="2"/>
  <c r="E12" i="2" s="1"/>
  <c r="C6" i="2"/>
  <c r="E6" i="2" s="1"/>
  <c r="D10" i="2"/>
  <c r="D11" i="2"/>
  <c r="D9" i="2"/>
  <c r="D3" i="2"/>
  <c r="D4" i="2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<sst xmlns="http://schemas.openxmlformats.org/spreadsheetml/2006/main" count="13" uniqueCount="3">
  <si>
    <t>میانگین</t>
  </si>
  <si>
    <t>خطای پراکندگی</t>
  </si>
  <si>
    <t>خطای  شیب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</si>
</sst>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زاویه تغییر</a:t>
            </a:r>
            <a:r>
              <a:rPr lang="fa-IR" baseline="0"/>
              <a:t> قطبش بر حسب حاصل ضرب طول در غلظت برای نمونه های مختلف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I'!$L$3:$L$8</c:f>
              <c:numCache>
                <c:formatCode>General</c:formatCode>
                <c:ptCount val="6"/>
                <c:pt idx="0">
                  <c:v>1.0249999999999999</c:v>
                </c:pt>
                <c:pt idx="1">
                  <c:v>0.52</c:v>
                </c:pt>
                <c:pt idx="2">
                  <c:v>2.0499999999999998</c:v>
                </c:pt>
                <c:pt idx="3">
                  <c:v>1.04</c:v>
                </c:pt>
                <c:pt idx="4">
                  <c:v>3.0750000000000002</c:v>
                </c:pt>
                <c:pt idx="5">
                  <c:v>1.56</c:v>
                </c:pt>
              </c:numCache>
            </c:numRef>
          </c:xVal>
          <c:yVal>
            <c:numRef>
              <c:f>'Exp I'!$M$3:$M$8</c:f>
              <c:numCache>
                <c:formatCode>General</c:formatCode>
                <c:ptCount val="6"/>
                <c:pt idx="0">
                  <c:v>7.05</c:v>
                </c:pt>
                <c:pt idx="1">
                  <c:v>3.0333333333333332</c:v>
                </c:pt>
                <c:pt idx="2">
                  <c:v>13.116666666666667</c:v>
                </c:pt>
                <c:pt idx="3">
                  <c:v>6.3833333333333329</c:v>
                </c:pt>
                <c:pt idx="4">
                  <c:v>20.433333333333334</c:v>
                </c:pt>
                <c:pt idx="5">
                  <c:v>10.216666666666667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0-40BB-870E-5873D1B5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35727"/>
        <c:axId val="1159026575"/>
      </c:scatterChart>
      <c:valAx>
        <c:axId val="11590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حاصل ضرب طول</a:t>
                </a:r>
                <a:r>
                  <a:rPr lang="fa-IR" baseline="0"/>
                  <a:t> در غلظت بر حسب گرم بر سانتی متر مربع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26575"/>
        <c:crosses val="autoZero"/>
        <c:crossBetween val="midCat"/>
      </c:valAx>
      <c:valAx>
        <c:axId val="11590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تغییر</a:t>
                </a:r>
                <a:r>
                  <a:rPr lang="fa-IR" baseline="0"/>
                  <a:t> قطبش بر حسب درجه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</xdr:colOff>
      <xdr:row>1</xdr:row>
      <xdr:rowOff>0</xdr:rowOff>
    </xdr:from>
    <xdr:ext cx="1694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5B10B0-67B5-4398-86D2-D9C6C7632001}"/>
                </a:ext>
              </a:extLst>
            </xdr:cNvPr>
            <xdr:cNvSpPr txBox="1"/>
          </xdr:nvSpPr>
          <xdr:spPr>
            <a:xfrm>
              <a:off x="819150" y="182880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5B10B0-67B5-4398-86D2-D9C6C7632001}"/>
                </a:ext>
              </a:extLst>
            </xdr:cNvPr>
            <xdr:cNvSpPr txBox="1"/>
          </xdr:nvSpPr>
          <xdr:spPr>
            <a:xfrm>
              <a:off x="819150" y="182880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3810</xdr:colOff>
      <xdr:row>0</xdr:row>
      <xdr:rowOff>0</xdr:rowOff>
    </xdr:from>
    <xdr:ext cx="526363" cy="369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FF59BCD-DC44-4B3E-B824-1F4896F60A2F}"/>
                </a:ext>
              </a:extLst>
            </xdr:cNvPr>
            <xdr:cNvSpPr txBox="1"/>
          </xdr:nvSpPr>
          <xdr:spPr>
            <a:xfrm>
              <a:off x="1223010" y="0"/>
              <a:ext cx="526363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FF59BCD-DC44-4B3E-B824-1F4896F60A2F}"/>
                </a:ext>
              </a:extLst>
            </xdr:cNvPr>
            <xdr:cNvSpPr txBox="1"/>
          </xdr:nvSpPr>
          <xdr:spPr>
            <a:xfrm>
              <a:off x="1223010" y="0"/>
              <a:ext cx="526363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 ((𝑐𝑚^2)/𝑔)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80010</xdr:colOff>
      <xdr:row>0</xdr:row>
      <xdr:rowOff>45720</xdr:rowOff>
    </xdr:from>
    <xdr:ext cx="395813" cy="2898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C2443F-D35C-420A-B3DC-F26118AB4F59}"/>
                </a:ext>
              </a:extLst>
            </xdr:cNvPr>
            <xdr:cNvSpPr txBox="1"/>
          </xdr:nvSpPr>
          <xdr:spPr>
            <a:xfrm>
              <a:off x="1299210" y="45720"/>
              <a:ext cx="395813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𝑔𝑟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𝑙𝑖𝑡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C2443F-D35C-420A-B3DC-F26118AB4F59}"/>
                </a:ext>
              </a:extLst>
            </xdr:cNvPr>
            <xdr:cNvSpPr txBox="1"/>
          </xdr:nvSpPr>
          <xdr:spPr>
            <a:xfrm>
              <a:off x="1299210" y="45720"/>
              <a:ext cx="395813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𝐶(𝑔𝑟/𝑙𝑖𝑡)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1</xdr:row>
      <xdr:rowOff>0</xdr:rowOff>
    </xdr:from>
    <xdr:ext cx="3835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884618D-95ED-4817-AF55-B859C0172A61}"/>
                </a:ext>
              </a:extLst>
            </xdr:cNvPr>
            <xdr:cNvSpPr txBox="1"/>
          </xdr:nvSpPr>
          <xdr:spPr>
            <a:xfrm>
              <a:off x="704850" y="182880"/>
              <a:ext cx="383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884618D-95ED-4817-AF55-B859C0172A61}"/>
                </a:ext>
              </a:extLst>
            </xdr:cNvPr>
            <xdr:cNvSpPr txBox="1"/>
          </xdr:nvSpPr>
          <xdr:spPr>
            <a:xfrm>
              <a:off x="704850" y="182880"/>
              <a:ext cx="383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𝑙(𝑐𝑚)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0</xdr:row>
      <xdr:rowOff>19050</xdr:rowOff>
    </xdr:from>
    <xdr:ext cx="549381" cy="2899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A76406F-8F56-46AB-8FA2-7BD5C33A3F00}"/>
                </a:ext>
              </a:extLst>
            </xdr:cNvPr>
            <xdr:cNvSpPr txBox="1"/>
          </xdr:nvSpPr>
          <xdr:spPr>
            <a:xfrm>
              <a:off x="6705600" y="19050"/>
              <a:ext cx="549381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𝑙𝑐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A76406F-8F56-46AB-8FA2-7BD5C33A3F00}"/>
                </a:ext>
              </a:extLst>
            </xdr:cNvPr>
            <xdr:cNvSpPr txBox="1"/>
          </xdr:nvSpPr>
          <xdr:spPr>
            <a:xfrm>
              <a:off x="6705600" y="19050"/>
              <a:ext cx="549381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𝑙𝑐 (𝑔/(𝑐𝑚^2 ))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205740</xdr:colOff>
      <xdr:row>1</xdr:row>
      <xdr:rowOff>0</xdr:rowOff>
    </xdr:from>
    <xdr:ext cx="1694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A66B8D8-053E-4588-AFDF-A2F3CD3DD33E}"/>
                </a:ext>
              </a:extLst>
            </xdr:cNvPr>
            <xdr:cNvSpPr txBox="1"/>
          </xdr:nvSpPr>
          <xdr:spPr>
            <a:xfrm>
              <a:off x="7520940" y="182880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A66B8D8-053E-4588-AFDF-A2F3CD3DD33E}"/>
                </a:ext>
              </a:extLst>
            </xdr:cNvPr>
            <xdr:cNvSpPr txBox="1"/>
          </xdr:nvSpPr>
          <xdr:spPr>
            <a:xfrm>
              <a:off x="7520940" y="182880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518160</xdr:colOff>
      <xdr:row>9</xdr:row>
      <xdr:rowOff>118110</xdr:rowOff>
    </xdr:from>
    <xdr:to>
      <xdr:col>16</xdr:col>
      <xdr:colOff>213360</xdr:colOff>
      <xdr:row>24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A8C713-B909-41D0-BDBA-58DACDD8A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0</xdr:row>
      <xdr:rowOff>0</xdr:rowOff>
    </xdr:from>
    <xdr:ext cx="610424" cy="369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B61E173-F30D-4ABD-A398-F00C44964BEB}"/>
                </a:ext>
              </a:extLst>
            </xdr:cNvPr>
            <xdr:cNvSpPr txBox="1"/>
          </xdr:nvSpPr>
          <xdr:spPr>
            <a:xfrm>
              <a:off x="3048000" y="0"/>
              <a:ext cx="61042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a-IR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fa-I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B61E173-F30D-4ABD-A398-F00C44964BEB}"/>
                </a:ext>
              </a:extLst>
            </xdr:cNvPr>
            <xdr:cNvSpPr txBox="1"/>
          </xdr:nvSpPr>
          <xdr:spPr>
            <a:xfrm>
              <a:off x="3048000" y="0"/>
              <a:ext cx="61042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a-I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fa-IR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(𝑐𝑚^2)/𝑔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1</xdr:row>
      <xdr:rowOff>0</xdr:rowOff>
    </xdr:from>
    <xdr:ext cx="1694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2AA2F2-1F18-491E-9409-8B865007689D}"/>
                </a:ext>
              </a:extLst>
            </xdr:cNvPr>
            <xdr:cNvSpPr txBox="1"/>
          </xdr:nvSpPr>
          <xdr:spPr>
            <a:xfrm>
              <a:off x="2038350" y="182880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2AA2F2-1F18-491E-9409-8B865007689D}"/>
                </a:ext>
              </a:extLst>
            </xdr:cNvPr>
            <xdr:cNvSpPr txBox="1"/>
          </xdr:nvSpPr>
          <xdr:spPr>
            <a:xfrm>
              <a:off x="2038350" y="182880"/>
              <a:ext cx="169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102870</xdr:colOff>
      <xdr:row>0</xdr:row>
      <xdr:rowOff>53340</xdr:rowOff>
    </xdr:from>
    <xdr:ext cx="595035" cy="2898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85E36BB-FAF4-4254-A69A-EB0DDCE0AF38}"/>
                </a:ext>
              </a:extLst>
            </xdr:cNvPr>
            <xdr:cNvSpPr txBox="1"/>
          </xdr:nvSpPr>
          <xdr:spPr>
            <a:xfrm>
              <a:off x="1931670" y="53340"/>
              <a:ext cx="595035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𝑐𝑎𝑙𝑐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𝑔𝑟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𝑙𝑖𝑡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85E36BB-FAF4-4254-A69A-EB0DDCE0AF38}"/>
                </a:ext>
              </a:extLst>
            </xdr:cNvPr>
            <xdr:cNvSpPr txBox="1"/>
          </xdr:nvSpPr>
          <xdr:spPr>
            <a:xfrm>
              <a:off x="1931670" y="53340"/>
              <a:ext cx="595035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𝐶_𝑐𝑎𝑙𝑐 (𝑔𝑟/𝑙𝑖𝑡)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1</xdr:row>
      <xdr:rowOff>0</xdr:rowOff>
    </xdr:from>
    <xdr:ext cx="3835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DE91CC1-80CB-45D2-BE4D-A697C7D2693D}"/>
                </a:ext>
              </a:extLst>
            </xdr:cNvPr>
            <xdr:cNvSpPr txBox="1"/>
          </xdr:nvSpPr>
          <xdr:spPr>
            <a:xfrm>
              <a:off x="704850" y="182880"/>
              <a:ext cx="383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DE91CC1-80CB-45D2-BE4D-A697C7D2693D}"/>
                </a:ext>
              </a:extLst>
            </xdr:cNvPr>
            <xdr:cNvSpPr txBox="1"/>
          </xdr:nvSpPr>
          <xdr:spPr>
            <a:xfrm>
              <a:off x="704850" y="182880"/>
              <a:ext cx="383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𝑙(𝑐𝑚)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121920</xdr:colOff>
      <xdr:row>0</xdr:row>
      <xdr:rowOff>30480</xdr:rowOff>
    </xdr:from>
    <xdr:ext cx="677686" cy="2898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D853163-D16D-44D6-A387-7688A44FCF57}"/>
                </a:ext>
              </a:extLst>
            </xdr:cNvPr>
            <xdr:cNvSpPr txBox="1"/>
          </xdr:nvSpPr>
          <xdr:spPr>
            <a:xfrm>
              <a:off x="2560320" y="30480"/>
              <a:ext cx="677686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𝑐𝑢𝑟𝑣𝑒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𝑔𝑟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𝑙𝑖𝑡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D853163-D16D-44D6-A387-7688A44FCF57}"/>
                </a:ext>
              </a:extLst>
            </xdr:cNvPr>
            <xdr:cNvSpPr txBox="1"/>
          </xdr:nvSpPr>
          <xdr:spPr>
            <a:xfrm>
              <a:off x="2560320" y="30480"/>
              <a:ext cx="677686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𝐶_𝑐𝑢𝑟𝑣𝑒 (𝑔𝑟/𝑙𝑖𝑡)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34290</xdr:colOff>
      <xdr:row>0</xdr:row>
      <xdr:rowOff>26670</xdr:rowOff>
    </xdr:from>
    <xdr:ext cx="488403" cy="2993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E2CC547-8D4A-4713-9681-A162E4D2A16A}"/>
                </a:ext>
              </a:extLst>
            </xdr:cNvPr>
            <xdr:cNvSpPr txBox="1"/>
          </xdr:nvSpPr>
          <xdr:spPr>
            <a:xfrm>
              <a:off x="3691890" y="26670"/>
              <a:ext cx="488403" cy="299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𝑙𝑖𝑡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E2CC547-8D4A-4713-9681-A162E4D2A16A}"/>
                </a:ext>
              </a:extLst>
            </xdr:cNvPr>
            <xdr:cNvSpPr txBox="1"/>
          </xdr:nvSpPr>
          <xdr:spPr>
            <a:xfrm>
              <a:off x="3691890" y="26670"/>
              <a:ext cx="488403" cy="299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𝛿𝑐(𝑔/𝑙𝑖𝑡)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8"/>
  <sheetViews>
    <sheetView tabSelected="1" workbookViewId="0"/>
  </sheetViews>
  <sheetFormatPr defaultRowHeight="14.4" x14ac:dyDescent="0.3"/>
  <sheetData>
    <row r="3" spans="2:13" x14ac:dyDescent="0.3">
      <c r="B3">
        <v>20.5</v>
      </c>
      <c r="C3">
        <v>50</v>
      </c>
      <c r="D3">
        <v>7</v>
      </c>
      <c r="E3">
        <f>D3/(C3*B3*0.001)</f>
        <v>6.8292682926829276</v>
      </c>
      <c r="F3">
        <f>( (0.05/(B3*C3*0.001))^2 + (0.1*D3/(B3^2*C3*0.001))^2 )^0.5</f>
        <v>5.9070513205503446E-2</v>
      </c>
      <c r="L3">
        <v>1.0249999999999999</v>
      </c>
      <c r="M3">
        <v>7.05</v>
      </c>
    </row>
    <row r="4" spans="2:13" x14ac:dyDescent="0.3">
      <c r="B4">
        <v>20.5</v>
      </c>
      <c r="C4">
        <v>50</v>
      </c>
      <c r="D4">
        <v>7.1</v>
      </c>
      <c r="E4">
        <f t="shared" ref="E4:E20" si="0">D4/(C4*B4*0.001)</f>
        <v>6.9268292682926829</v>
      </c>
      <c r="F4">
        <f t="shared" ref="F4:F20" si="1">( (0.05/(B4*C4*0.001))^2 + (0.1*D4/(B4^2*C4*0.001))^2 )^0.5</f>
        <v>5.9340208043035608E-2</v>
      </c>
      <c r="G4" s="1" t="s">
        <v>0</v>
      </c>
      <c r="H4">
        <f>AVERAGE(D3:D5)</f>
        <v>7.05</v>
      </c>
      <c r="L4">
        <v>0.52</v>
      </c>
      <c r="M4">
        <v>3.0333333333333332</v>
      </c>
    </row>
    <row r="5" spans="2:13" x14ac:dyDescent="0.3">
      <c r="B5">
        <v>20.5</v>
      </c>
      <c r="C5">
        <v>50</v>
      </c>
      <c r="D5">
        <v>7.05</v>
      </c>
      <c r="E5">
        <f t="shared" si="0"/>
        <v>6.8780487804878057</v>
      </c>
      <c r="F5">
        <f t="shared" si="1"/>
        <v>5.9205036006752434E-2</v>
      </c>
      <c r="L5">
        <v>2.0499999999999998</v>
      </c>
      <c r="M5">
        <v>13.116666666666667</v>
      </c>
    </row>
    <row r="6" spans="2:13" x14ac:dyDescent="0.3">
      <c r="B6">
        <v>10.4</v>
      </c>
      <c r="C6">
        <v>50</v>
      </c>
      <c r="D6">
        <v>3.05</v>
      </c>
      <c r="E6">
        <f t="shared" si="0"/>
        <v>5.865384615384615</v>
      </c>
      <c r="F6">
        <f t="shared" si="1"/>
        <v>0.11147326372273812</v>
      </c>
      <c r="L6">
        <v>1.04</v>
      </c>
      <c r="M6">
        <v>6.3833333333333329</v>
      </c>
    </row>
    <row r="7" spans="2:13" x14ac:dyDescent="0.3">
      <c r="B7">
        <v>10.4</v>
      </c>
      <c r="C7">
        <v>50</v>
      </c>
      <c r="D7">
        <v>3.05</v>
      </c>
      <c r="E7">
        <f t="shared" si="0"/>
        <v>5.865384615384615</v>
      </c>
      <c r="F7">
        <f t="shared" si="1"/>
        <v>0.11147326372273812</v>
      </c>
      <c r="G7" s="1" t="s">
        <v>0</v>
      </c>
      <c r="H7">
        <f>AVERAGE(D6:D8)</f>
        <v>3.0333333333333332</v>
      </c>
      <c r="L7">
        <v>3.0750000000000002</v>
      </c>
      <c r="M7">
        <v>20.433333333333334</v>
      </c>
    </row>
    <row r="8" spans="2:13" x14ac:dyDescent="0.3">
      <c r="B8">
        <v>10.4</v>
      </c>
      <c r="C8">
        <v>50</v>
      </c>
      <c r="D8">
        <v>3</v>
      </c>
      <c r="E8">
        <f t="shared" si="0"/>
        <v>5.7692307692307692</v>
      </c>
      <c r="F8">
        <f t="shared" si="1"/>
        <v>0.11100836553109197</v>
      </c>
      <c r="L8">
        <v>1.56</v>
      </c>
      <c r="M8">
        <v>10.216666666666667</v>
      </c>
    </row>
    <row r="9" spans="2:13" x14ac:dyDescent="0.3">
      <c r="B9">
        <v>20.5</v>
      </c>
      <c r="C9">
        <v>100</v>
      </c>
      <c r="D9">
        <v>13.1</v>
      </c>
      <c r="E9">
        <f t="shared" si="0"/>
        <v>6.3902439024390247</v>
      </c>
      <c r="F9">
        <f t="shared" si="1"/>
        <v>3.9579953083391864E-2</v>
      </c>
    </row>
    <row r="10" spans="2:13" x14ac:dyDescent="0.3">
      <c r="B10">
        <v>20.5</v>
      </c>
      <c r="C10">
        <v>100</v>
      </c>
      <c r="D10">
        <v>13.15</v>
      </c>
      <c r="E10">
        <f t="shared" si="0"/>
        <v>6.4146341463414638</v>
      </c>
      <c r="F10">
        <f t="shared" si="1"/>
        <v>3.9673723198946492E-2</v>
      </c>
      <c r="G10" s="1" t="s">
        <v>0</v>
      </c>
      <c r="H10">
        <f>AVERAGE(D9:D11)</f>
        <v>13.116666666666667</v>
      </c>
    </row>
    <row r="11" spans="2:13" x14ac:dyDescent="0.3">
      <c r="B11">
        <v>20.5</v>
      </c>
      <c r="C11">
        <v>100</v>
      </c>
      <c r="D11">
        <v>13.1</v>
      </c>
      <c r="E11">
        <f t="shared" si="0"/>
        <v>6.3902439024390247</v>
      </c>
      <c r="F11">
        <f t="shared" si="1"/>
        <v>3.9579953083391864E-2</v>
      </c>
    </row>
    <row r="12" spans="2:13" x14ac:dyDescent="0.3">
      <c r="B12">
        <v>10.4</v>
      </c>
      <c r="C12">
        <v>100</v>
      </c>
      <c r="D12">
        <v>6.4</v>
      </c>
      <c r="E12">
        <f t="shared" si="0"/>
        <v>6.1538461538461542</v>
      </c>
      <c r="F12">
        <f t="shared" si="1"/>
        <v>7.6240858461865027E-2</v>
      </c>
    </row>
    <row r="13" spans="2:13" x14ac:dyDescent="0.3">
      <c r="B13">
        <v>10.4</v>
      </c>
      <c r="C13">
        <v>100</v>
      </c>
      <c r="D13">
        <v>6.35</v>
      </c>
      <c r="E13">
        <f t="shared" si="0"/>
        <v>6.1057692307692299</v>
      </c>
      <c r="F13">
        <f t="shared" si="1"/>
        <v>7.5882637881296594E-2</v>
      </c>
      <c r="G13" s="1" t="s">
        <v>0</v>
      </c>
      <c r="H13">
        <f>AVERAGE(D12:D14)</f>
        <v>6.3833333333333329</v>
      </c>
    </row>
    <row r="14" spans="2:13" x14ac:dyDescent="0.3">
      <c r="B14">
        <v>10.4</v>
      </c>
      <c r="C14">
        <v>100</v>
      </c>
      <c r="D14">
        <v>6.4</v>
      </c>
      <c r="E14">
        <f t="shared" si="0"/>
        <v>6.1538461538461542</v>
      </c>
      <c r="F14">
        <f t="shared" si="1"/>
        <v>7.6240858461865027E-2</v>
      </c>
    </row>
    <row r="15" spans="2:13" x14ac:dyDescent="0.3">
      <c r="B15">
        <v>20.5</v>
      </c>
      <c r="C15">
        <v>150</v>
      </c>
      <c r="D15">
        <v>20.399999999999999</v>
      </c>
      <c r="E15">
        <f t="shared" si="0"/>
        <v>6.6341463414634134</v>
      </c>
      <c r="F15">
        <f t="shared" si="1"/>
        <v>3.6217010274452996E-2</v>
      </c>
    </row>
    <row r="16" spans="2:13" x14ac:dyDescent="0.3">
      <c r="B16">
        <v>20.5</v>
      </c>
      <c r="C16">
        <v>150</v>
      </c>
      <c r="D16">
        <v>20.5</v>
      </c>
      <c r="E16">
        <f t="shared" si="0"/>
        <v>6.6666666666666661</v>
      </c>
      <c r="F16">
        <f t="shared" si="1"/>
        <v>3.6358828902435601E-2</v>
      </c>
      <c r="G16" s="1" t="s">
        <v>0</v>
      </c>
      <c r="H16">
        <f>AVERAGE(D15:D17)</f>
        <v>20.433333333333334</v>
      </c>
    </row>
    <row r="17" spans="2:8" x14ac:dyDescent="0.3">
      <c r="B17">
        <v>20.5</v>
      </c>
      <c r="C17">
        <v>150</v>
      </c>
      <c r="D17">
        <v>20.399999999999999</v>
      </c>
      <c r="E17">
        <f t="shared" si="0"/>
        <v>6.6341463414634134</v>
      </c>
      <c r="F17">
        <f t="shared" si="1"/>
        <v>3.6217010274452996E-2</v>
      </c>
    </row>
    <row r="18" spans="2:8" x14ac:dyDescent="0.3">
      <c r="B18">
        <v>10.4</v>
      </c>
      <c r="C18">
        <v>150</v>
      </c>
      <c r="D18">
        <v>10.3</v>
      </c>
      <c r="E18">
        <f t="shared" si="0"/>
        <v>6.6025641025641031</v>
      </c>
      <c r="F18">
        <f t="shared" si="1"/>
        <v>7.1118080823932811E-2</v>
      </c>
    </row>
    <row r="19" spans="2:8" x14ac:dyDescent="0.3">
      <c r="B19">
        <v>10.4</v>
      </c>
      <c r="C19">
        <v>150</v>
      </c>
      <c r="D19">
        <v>10.199999999999999</v>
      </c>
      <c r="E19">
        <f t="shared" si="0"/>
        <v>6.5384615384615374</v>
      </c>
      <c r="F19">
        <f t="shared" si="1"/>
        <v>7.056840128876582E-2</v>
      </c>
      <c r="G19" s="1" t="s">
        <v>0</v>
      </c>
      <c r="H19">
        <f>AVERAGE(D18:D20)</f>
        <v>10.216666666666667</v>
      </c>
    </row>
    <row r="20" spans="2:8" x14ac:dyDescent="0.3">
      <c r="B20">
        <v>10.4</v>
      </c>
      <c r="C20">
        <v>150</v>
      </c>
      <c r="D20">
        <v>10.15</v>
      </c>
      <c r="E20">
        <f t="shared" si="0"/>
        <v>6.5064102564102564</v>
      </c>
      <c r="F20">
        <f t="shared" si="1"/>
        <v>7.029397638040584E-2</v>
      </c>
    </row>
    <row r="22" spans="2:8" x14ac:dyDescent="0.3">
      <c r="D22" t="s">
        <v>0</v>
      </c>
      <c r="E22">
        <f>AVERAGE(E3:E20)</f>
        <v>6.406951393231882</v>
      </c>
    </row>
    <row r="23" spans="2:8" x14ac:dyDescent="0.3">
      <c r="D23" t="s">
        <v>1</v>
      </c>
      <c r="E23">
        <f>_xlfn.STDEV.S(E3:E20)</f>
        <v>0.35308930827374024</v>
      </c>
    </row>
    <row r="28" spans="2:8" x14ac:dyDescent="0.3">
      <c r="C28" t="s">
        <v>2</v>
      </c>
      <c r="D28">
        <f>LINEST(M3:M8,L3:L8,0,1)</f>
        <v>6.5480493592187159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E6B5-C847-489E-86EB-F2E15C5940A4}">
  <dimension ref="B3:G13"/>
  <sheetViews>
    <sheetView workbookViewId="0">
      <selection activeCell="H13" sqref="H13"/>
    </sheetView>
  </sheetViews>
  <sheetFormatPr defaultRowHeight="14.4" x14ac:dyDescent="0.3"/>
  <sheetData>
    <row r="3" spans="2:7" x14ac:dyDescent="0.3">
      <c r="B3">
        <v>20.5</v>
      </c>
      <c r="C3">
        <v>17.3</v>
      </c>
      <c r="D3">
        <f>C3/(6.4069*B3)*1000</f>
        <v>131.71774790060564</v>
      </c>
      <c r="E3">
        <f>(C3+0.3451)/6.721*1000*1/B3</f>
        <v>128.06674384256115</v>
      </c>
      <c r="G3">
        <f>( (0.05/(6.721*B3))^2 + (C3*0.243/(6.721^2*B3))^2 + (C3*0.01/(6.721*B3^2))^2 )^0.5*1000</f>
        <v>4.5546306187512204</v>
      </c>
    </row>
    <row r="4" spans="2:7" x14ac:dyDescent="0.3">
      <c r="B4">
        <v>20.5</v>
      </c>
      <c r="C4">
        <v>17.600000000000001</v>
      </c>
      <c r="D4">
        <f t="shared" ref="D4:D6" si="0">C4/(6.4069*B4)*1000</f>
        <v>134.00187069656991</v>
      </c>
      <c r="E4">
        <f t="shared" ref="E4:E5" si="1">(C4+0.3451)/6.721*1000*1/B4</f>
        <v>130.24412017665779</v>
      </c>
      <c r="G4">
        <f t="shared" ref="G4:G7" si="2">( (0.05/(6.721*B4))^2 + (C4*0.243/(6.721^2*B4))^2 + (C4*0.01/(6.721*B4^2))^2 )^0.5*1000</f>
        <v>4.6331154967587747</v>
      </c>
    </row>
    <row r="5" spans="2:7" x14ac:dyDescent="0.3">
      <c r="B5">
        <v>20.5</v>
      </c>
      <c r="C5">
        <v>17.45</v>
      </c>
      <c r="D5">
        <f>C5/(6.4069*B5)*1000</f>
        <v>132.85980929858775</v>
      </c>
      <c r="E5">
        <f t="shared" si="1"/>
        <v>129.15543200960948</v>
      </c>
      <c r="G5">
        <f t="shared" si="2"/>
        <v>4.5938720051624742</v>
      </c>
    </row>
    <row r="6" spans="2:7" x14ac:dyDescent="0.3">
      <c r="B6" s="1" t="s">
        <v>0</v>
      </c>
      <c r="C6">
        <f>AVERAGE(C3:C5)</f>
        <v>17.450000000000003</v>
      </c>
      <c r="D6">
        <f>C5/(6.4069*20.5)*1000</f>
        <v>132.85980929858775</v>
      </c>
      <c r="E6">
        <f>(C6+0.3451)/6.721*1000*1/20.5</f>
        <v>129.15543200960951</v>
      </c>
    </row>
    <row r="7" spans="2:7" x14ac:dyDescent="0.3">
      <c r="B7" t="s">
        <v>1</v>
      </c>
      <c r="C7">
        <f>_xlfn.STDEV.S(C3:C5)</f>
        <v>0.15000000000000036</v>
      </c>
      <c r="D7">
        <f t="shared" ref="D7:E7" si="3">_xlfn.STDEV.S(D3:D5)</f>
        <v>1.1420613979821326</v>
      </c>
      <c r="E7">
        <f t="shared" si="3"/>
        <v>1.0886881670483177</v>
      </c>
    </row>
    <row r="9" spans="2:7" x14ac:dyDescent="0.3">
      <c r="B9">
        <v>10.4</v>
      </c>
      <c r="C9">
        <v>5</v>
      </c>
      <c r="D9">
        <f>C9/(6.4069*B9)*1000</f>
        <v>75.039290572543791</v>
      </c>
      <c r="E9">
        <f>(C9+0.3451)/6.721*1000*1/B9</f>
        <v>76.469561535027992</v>
      </c>
      <c r="G9">
        <f>( (0.05/(6.721*B9))^2 + (C9*0.243/(6.721^2*B9))^2 + (C9*0.01/(6.721*B9^2))^2 )^0.5*1000</f>
        <v>2.6842599211808476</v>
      </c>
    </row>
    <row r="10" spans="2:7" x14ac:dyDescent="0.3">
      <c r="B10">
        <v>10.4</v>
      </c>
      <c r="C10">
        <v>5</v>
      </c>
      <c r="D10">
        <f t="shared" ref="D10:D11" si="4">C10/(6.4069*B10)*1000</f>
        <v>75.039290572543791</v>
      </c>
      <c r="E10">
        <f t="shared" ref="E10:E11" si="5">(C10+0.3451)/6.721*1000*1/B10</f>
        <v>76.469561535027992</v>
      </c>
      <c r="G10">
        <f t="shared" ref="G10:G11" si="6">( (0.05/(6.721*B10))^2 + (C10*0.243/(6.721^2*B10))^2 + (C10*0.01/(6.721*B10^2))^2 )^0.5*1000</f>
        <v>2.6842599211808476</v>
      </c>
    </row>
    <row r="11" spans="2:7" x14ac:dyDescent="0.3">
      <c r="B11">
        <v>10.4</v>
      </c>
      <c r="C11">
        <v>4.95</v>
      </c>
      <c r="D11">
        <f t="shared" si="4"/>
        <v>74.288897666818343</v>
      </c>
      <c r="E11">
        <f t="shared" si="5"/>
        <v>75.754237579114829</v>
      </c>
      <c r="G11">
        <f t="shared" si="6"/>
        <v>2.6593325142792832</v>
      </c>
    </row>
    <row r="12" spans="2:7" x14ac:dyDescent="0.3">
      <c r="B12" s="1" t="s">
        <v>0</v>
      </c>
      <c r="C12">
        <f>AVERAGE(C9:C11)</f>
        <v>4.9833333333333334</v>
      </c>
      <c r="D12">
        <f>C12/(6.4069*10.4)*1000</f>
        <v>74.789159603968628</v>
      </c>
      <c r="E12">
        <f>(C12+0.3451)/6.721*1000*1/10.4</f>
        <v>76.231120216390281</v>
      </c>
    </row>
    <row r="13" spans="2:7" x14ac:dyDescent="0.3">
      <c r="B13" t="s">
        <v>1</v>
      </c>
      <c r="C13">
        <f>_xlfn.STDEV.S(C9:C11)</f>
        <v>2.8867513459481187E-2</v>
      </c>
      <c r="D13">
        <f t="shared" ref="D13:E13" si="7">_xlfn.STDEV.S(D9:D11)</f>
        <v>0.43323954611857296</v>
      </c>
      <c r="E13">
        <f t="shared" si="7"/>
        <v>0.41299247850425291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I</vt:lpstr>
      <vt:lpstr>Exp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2021-05-23T09:00:37Z</dcterms:modified>
</cp:coreProperties>
</file>