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Lab IV\7\"/>
    </mc:Choice>
  </mc:AlternateContent>
  <xr:revisionPtr revIDLastSave="0" documentId="13_ncr:1_{5F1DD71A-BB27-45EE-B3B7-FB8EBA2F93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p I" sheetId="3" r:id="rId1"/>
    <sheet name="Exp II" sheetId="2" r:id="rId2"/>
    <sheet name="Cumulative" sheetId="1" r:id="rId3"/>
  </sheets>
  <definedNames>
    <definedName name="_xlchart.v1.0" hidden="1">'Exp I'!$B$27:$B$54</definedName>
    <definedName name="_xlchart.v1.1" hidden="1">'Exp I'!$B$27:$B$54</definedName>
    <definedName name="_xlchart.v1.2" hidden="1">'Exp II'!$B$25:$B$45</definedName>
    <definedName name="_xlchart.v1.3" hidden="1">Cumulative!$B$22:$B$126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H31" i="2"/>
  <c r="G31" i="2"/>
  <c r="H30" i="2"/>
  <c r="G30" i="2"/>
  <c r="H29" i="2"/>
  <c r="G29" i="2"/>
  <c r="H14" i="2"/>
  <c r="G15" i="2"/>
  <c r="G14" i="2"/>
  <c r="F15" i="2"/>
  <c r="F16" i="2"/>
  <c r="F14" i="2"/>
  <c r="E15" i="2"/>
  <c r="E16" i="2"/>
  <c r="E17" i="2"/>
  <c r="E14" i="2"/>
  <c r="D15" i="2"/>
  <c r="D16" i="2"/>
  <c r="D17" i="2"/>
  <c r="D18" i="2"/>
  <c r="D14" i="2"/>
  <c r="C15" i="2"/>
  <c r="C16" i="2"/>
  <c r="C17" i="2"/>
  <c r="C18" i="2"/>
  <c r="C19" i="2"/>
  <c r="C14" i="2"/>
  <c r="G38" i="3"/>
  <c r="L35" i="3"/>
  <c r="K35" i="3"/>
  <c r="J35" i="3"/>
  <c r="I35" i="3"/>
  <c r="H35" i="3"/>
  <c r="G35" i="3"/>
  <c r="H34" i="3"/>
  <c r="I34" i="3"/>
  <c r="J34" i="3"/>
  <c r="K34" i="3"/>
  <c r="L34" i="3"/>
  <c r="G34" i="3"/>
  <c r="L33" i="3"/>
  <c r="K33" i="3"/>
  <c r="J33" i="3"/>
  <c r="I33" i="3"/>
  <c r="H33" i="3"/>
  <c r="G33" i="3"/>
  <c r="I16" i="3"/>
  <c r="H17" i="3"/>
  <c r="H16" i="3"/>
  <c r="G17" i="3"/>
  <c r="G18" i="3"/>
  <c r="G16" i="3"/>
  <c r="F17" i="3"/>
  <c r="F18" i="3"/>
  <c r="F19" i="3"/>
  <c r="F16" i="3"/>
  <c r="E17" i="3"/>
  <c r="E18" i="3"/>
  <c r="E19" i="3"/>
  <c r="E20" i="3"/>
  <c r="E16" i="3"/>
  <c r="D17" i="3"/>
  <c r="D18" i="3"/>
  <c r="D19" i="3"/>
  <c r="D20" i="3"/>
  <c r="D21" i="3"/>
  <c r="D16" i="3"/>
  <c r="C17" i="3"/>
  <c r="C18" i="3"/>
  <c r="C19" i="3"/>
  <c r="C20" i="3"/>
  <c r="C21" i="3"/>
  <c r="C22" i="3"/>
  <c r="C16" i="3"/>
  <c r="E37" i="1"/>
  <c r="E34" i="1"/>
  <c r="I2" i="2"/>
  <c r="P3" i="1"/>
  <c r="O4" i="1"/>
  <c r="O3" i="1"/>
  <c r="N4" i="1"/>
  <c r="N5" i="1"/>
  <c r="N3" i="1"/>
  <c r="M4" i="1"/>
  <c r="M5" i="1"/>
  <c r="M6" i="1"/>
  <c r="M3" i="1"/>
  <c r="L4" i="1"/>
  <c r="L5" i="1"/>
  <c r="L6" i="1"/>
  <c r="L7" i="1"/>
  <c r="L3" i="1"/>
  <c r="K4" i="1"/>
  <c r="K5" i="1"/>
  <c r="K6" i="1"/>
  <c r="K7" i="1"/>
  <c r="K8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D15" i="1"/>
  <c r="D4" i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G8" i="2"/>
  <c r="D8" i="2"/>
  <c r="I8" i="2" s="1"/>
  <c r="J7" i="2"/>
  <c r="I7" i="2"/>
  <c r="K7" i="2" s="1"/>
  <c r="G7" i="2"/>
  <c r="D7" i="2"/>
  <c r="G6" i="2"/>
  <c r="D6" i="2"/>
  <c r="I6" i="2" s="1"/>
  <c r="G5" i="2"/>
  <c r="D5" i="2"/>
  <c r="I5" i="2" s="1"/>
  <c r="G4" i="2"/>
  <c r="I4" i="2" s="1"/>
  <c r="D4" i="2"/>
  <c r="G3" i="2"/>
  <c r="D3" i="2"/>
  <c r="I3" i="2" s="1"/>
  <c r="G2" i="2"/>
  <c r="D2" i="2"/>
  <c r="W32" i="1"/>
  <c r="W34" i="1" s="1"/>
  <c r="V32" i="1"/>
  <c r="V34" i="1" s="1"/>
  <c r="U32" i="1"/>
  <c r="U34" i="1" s="1"/>
  <c r="T32" i="1"/>
  <c r="T34" i="1" s="1"/>
  <c r="S32" i="1"/>
  <c r="S34" i="1" s="1"/>
  <c r="R32" i="1"/>
  <c r="R34" i="1" s="1"/>
  <c r="Q32" i="1"/>
  <c r="Q34" i="1" s="1"/>
  <c r="P32" i="1"/>
  <c r="P33" i="1" s="1"/>
  <c r="O32" i="1"/>
  <c r="O33" i="1" s="1"/>
  <c r="N32" i="1"/>
  <c r="N33" i="1" s="1"/>
  <c r="M32" i="1"/>
  <c r="M34" i="1" s="1"/>
  <c r="L32" i="1"/>
  <c r="L34" i="1" s="1"/>
  <c r="K32" i="1"/>
  <c r="K33" i="1" s="1"/>
  <c r="J32" i="1"/>
  <c r="J33" i="1" s="1"/>
  <c r="I32" i="1"/>
  <c r="I34" i="1" s="1"/>
  <c r="H32" i="1"/>
  <c r="H34" i="1" s="1"/>
  <c r="G32" i="1"/>
  <c r="G33" i="1" s="1"/>
  <c r="F32" i="1"/>
  <c r="F34" i="1" s="1"/>
  <c r="E32" i="1"/>
  <c r="F33" i="1" l="1"/>
  <c r="M33" i="1"/>
  <c r="J34" i="1"/>
  <c r="O34" i="1"/>
  <c r="P34" i="1"/>
  <c r="E33" i="1"/>
  <c r="K34" i="1"/>
  <c r="L33" i="1"/>
  <c r="I33" i="1"/>
  <c r="G34" i="1"/>
  <c r="H33" i="1"/>
  <c r="H3" i="3"/>
  <c r="G3" i="3"/>
  <c r="H2" i="3"/>
  <c r="G2" i="3"/>
  <c r="H4" i="3"/>
  <c r="G4" i="3"/>
  <c r="H5" i="3"/>
  <c r="G5" i="3"/>
  <c r="H6" i="3"/>
  <c r="G6" i="3"/>
  <c r="H7" i="3"/>
  <c r="G7" i="3"/>
  <c r="H8" i="3"/>
  <c r="G8" i="3"/>
  <c r="H9" i="3"/>
  <c r="G9" i="3"/>
  <c r="K6" i="2"/>
  <c r="J6" i="2"/>
  <c r="K3" i="2"/>
  <c r="J3" i="2"/>
  <c r="K2" i="2"/>
  <c r="J2" i="2"/>
  <c r="K4" i="2"/>
  <c r="J4" i="2"/>
  <c r="J5" i="2"/>
  <c r="K5" i="2"/>
  <c r="K8" i="2"/>
  <c r="J8" i="2"/>
  <c r="T33" i="1"/>
  <c r="N34" i="1"/>
  <c r="S33" i="1"/>
  <c r="R33" i="1"/>
  <c r="Q33" i="1"/>
  <c r="U33" i="1"/>
  <c r="W33" i="1"/>
  <c r="V33" i="1"/>
</calcChain>
</file>

<file path=xl/sharedStrings.xml><?xml version="1.0" encoding="utf-8"?>
<sst xmlns="http://schemas.openxmlformats.org/spreadsheetml/2006/main" count="67" uniqueCount="25">
  <si>
    <t>شماره قطره</t>
  </si>
  <si>
    <t>S(m)</t>
  </si>
  <si>
    <t>t(s)</t>
  </si>
  <si>
    <t>v_1(m/s)</t>
  </si>
  <si>
    <t>U(V)</t>
  </si>
  <si>
    <t xml:space="preserve">q( C ) </t>
  </si>
  <si>
    <t>S_1(m)</t>
  </si>
  <si>
    <t>t_1(s)</t>
  </si>
  <si>
    <t>S_2(m)</t>
  </si>
  <si>
    <t>t_2(s)</t>
  </si>
  <si>
    <t>v_2(m/s)</t>
  </si>
  <si>
    <t>n_e</t>
  </si>
  <si>
    <t>n_min</t>
  </si>
  <si>
    <t>n</t>
  </si>
  <si>
    <t>شش</t>
  </si>
  <si>
    <t>میانگین</t>
  </si>
  <si>
    <t>q</t>
  </si>
  <si>
    <t>q ( C )</t>
  </si>
  <si>
    <t>Dataset</t>
  </si>
  <si>
    <t>Data</t>
  </si>
  <si>
    <t>Absolute Data sorted</t>
  </si>
  <si>
    <t>تعداد اعضای ستون هیستوگرام</t>
  </si>
  <si>
    <t>میانگین بار</t>
  </si>
  <si>
    <t>تعداداعضای</t>
  </si>
  <si>
    <t>ستون هیستوگرام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</si>
</sst>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a-I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هیستوگرام داده های اندازه گیری حالت ایستا برای اندازه گیری بار الکترون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A57C9BC-6B51-4D16-9CA2-5BA39C8A820E}">
          <cx:dataLabels>
            <cx:visibility seriesName="0" categoryName="0" value="1"/>
          </cx:dataLabels>
          <cx:dataId val="0"/>
          <cx:layoutPr>
            <cx:binning intervalClosed="r" underflow="1.0000000000000011e-19" overflow="1.000000000000001e-17">
              <cx:binSize val="1.6000000000000018e-19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a-I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ستون ها با طول مشخص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a-I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تعداد داده ها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a-I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هیستوگرام داده های اندازه گیری پویا برای یافتن بار الکترون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3B2FCB6-7CD6-4FC6-88EC-B78C61FB70C8}">
          <cx:dataLabels>
            <cx:visibility seriesName="0" categoryName="0" value="1"/>
          </cx:dataLabels>
          <cx:dataId val="0"/>
          <cx:layoutPr>
            <cx:binning intervalClosed="r" underflow="1.0000000000000011e-19" overflow="6.0000000000000066e-18">
              <cx:binSize val="1.6000000000000018e-19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a-I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ستون ها با طول مشخص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a-I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تعداد داده ها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a-I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هیستوگرام داده های تولید شده برای بار یک الکترون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FC863AA-5134-4A18-81B0-2CAFD4AE4A23}">
          <cx:dataLabels>
            <cx:visibility seriesName="0" categoryName="0" value="1"/>
          </cx:dataLabels>
          <cx:dataId val="0"/>
          <cx:layoutPr>
            <cx:binning intervalClosed="r" underflow="1.0000000000000011e-19" overflow="5.8000000000000061e-18">
              <cx:binSize val="1.6000000000000018e-19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a-I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ستون ها با طول مشخص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a-I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تعداد داده ها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37</xdr:row>
      <xdr:rowOff>163830</xdr:rowOff>
    </xdr:from>
    <xdr:to>
      <xdr:col>13</xdr:col>
      <xdr:colOff>411480</xdr:colOff>
      <xdr:row>63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F851D8-BE76-4AB4-B192-7A054F727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8380" y="6930390"/>
              <a:ext cx="8496300" cy="4766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35</xdr:row>
      <xdr:rowOff>3810</xdr:rowOff>
    </xdr:from>
    <xdr:to>
      <xdr:col>11</xdr:col>
      <xdr:colOff>563880</xdr:colOff>
      <xdr:row>59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9CC261-5697-4D9D-BC67-E0DC963B5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6404610"/>
              <a:ext cx="6530340" cy="448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37</xdr:row>
      <xdr:rowOff>129539</xdr:rowOff>
    </xdr:from>
    <xdr:to>
      <xdr:col>15</xdr:col>
      <xdr:colOff>601980</xdr:colOff>
      <xdr:row>60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DFF1A87-3EA3-42D6-AAE6-EA2429445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6380" y="6896099"/>
              <a:ext cx="11209020" cy="4251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E68A-E2F4-4AC2-A8FC-740C37E39283}">
  <dimension ref="A1:L54"/>
  <sheetViews>
    <sheetView tabSelected="1" workbookViewId="0">
      <selection activeCell="G38" sqref="G38"/>
    </sheetView>
  </sheetViews>
  <sheetFormatPr defaultRowHeight="14.4" x14ac:dyDescent="0.3"/>
  <cols>
    <col min="2" max="5" width="12" bestFit="1" customWidth="1"/>
    <col min="6" max="7" width="12.6640625" bestFit="1" customWidth="1"/>
    <col min="8" max="12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</row>
    <row r="2" spans="1:9" x14ac:dyDescent="0.3">
      <c r="A2">
        <v>1</v>
      </c>
      <c r="B2">
        <v>8.0000000000000004E-4</v>
      </c>
      <c r="C2">
        <v>2.02</v>
      </c>
      <c r="D2">
        <f>B2/C2</f>
        <v>3.9603960396039607E-4</v>
      </c>
      <c r="E2">
        <v>520</v>
      </c>
      <c r="F2">
        <f t="shared" ref="F2:F5" si="0">(D2*1.82*0.00001)^1.5/E2*18*3.1415*0.006/(2*(875-1.29)*9.81)^0.5</f>
        <v>3.0495750756602162E-18</v>
      </c>
      <c r="G2">
        <f>F2/(1.602*0.0000000000000000001)</f>
        <v>19.036049161424572</v>
      </c>
      <c r="H2">
        <f>F2/(1.9863*0.0000000000000000001)</f>
        <v>15.353043727836765</v>
      </c>
    </row>
    <row r="3" spans="1:9" x14ac:dyDescent="0.3">
      <c r="A3">
        <v>2</v>
      </c>
      <c r="B3">
        <v>1.7600000000000001E-3</v>
      </c>
      <c r="C3">
        <v>4.8899999999999997</v>
      </c>
      <c r="D3">
        <f t="shared" ref="D3:D9" si="1">B3/C3</f>
        <v>3.5991820040899797E-4</v>
      </c>
      <c r="E3">
        <v>520</v>
      </c>
      <c r="F3">
        <f t="shared" si="0"/>
        <v>2.6420261765202731E-18</v>
      </c>
      <c r="G3">
        <f t="shared" ref="G3:G9" si="2">F3/(1.602*0.0000000000000000001)</f>
        <v>16.492048542573489</v>
      </c>
      <c r="H3">
        <f t="shared" ref="H3:H9" si="3">F3/(1.9863*0.0000000000000000001)</f>
        <v>13.301244406787863</v>
      </c>
    </row>
    <row r="4" spans="1:9" x14ac:dyDescent="0.3">
      <c r="A4">
        <v>3</v>
      </c>
      <c r="B4">
        <v>1.067E-3</v>
      </c>
      <c r="C4">
        <v>6.6</v>
      </c>
      <c r="D4">
        <f t="shared" si="1"/>
        <v>1.6166666666666668E-4</v>
      </c>
      <c r="E4">
        <v>520</v>
      </c>
      <c r="F4">
        <f t="shared" si="0"/>
        <v>7.9535703897202589E-19</v>
      </c>
      <c r="G4">
        <f t="shared" si="2"/>
        <v>4.9647755241699496</v>
      </c>
      <c r="H4">
        <f t="shared" si="3"/>
        <v>4.0042140611792076</v>
      </c>
    </row>
    <row r="5" spans="1:9" x14ac:dyDescent="0.3">
      <c r="A5">
        <v>4</v>
      </c>
      <c r="B5">
        <v>4.2700000000000002E-4</v>
      </c>
      <c r="C5">
        <v>6.66</v>
      </c>
      <c r="D5">
        <f t="shared" si="1"/>
        <v>6.4114114114114117E-5</v>
      </c>
      <c r="E5">
        <v>520</v>
      </c>
      <c r="F5">
        <f t="shared" si="0"/>
        <v>1.9863778872646004E-19</v>
      </c>
      <c r="G5">
        <f t="shared" si="2"/>
        <v>1.2399362592163548</v>
      </c>
      <c r="H5">
        <f t="shared" si="3"/>
        <v>1.0000392122361177</v>
      </c>
    </row>
    <row r="6" spans="1:9" x14ac:dyDescent="0.3">
      <c r="A6">
        <v>5</v>
      </c>
      <c r="B6">
        <v>6.4000000000000005E-4</v>
      </c>
      <c r="C6">
        <v>2.0099999999999998</v>
      </c>
      <c r="D6">
        <f t="shared" si="1"/>
        <v>3.1840796019900504E-4</v>
      </c>
      <c r="E6">
        <v>520</v>
      </c>
      <c r="F6">
        <f>(D6*1.82*0.00001)^1.5/E6*18*3.1415*0.006/(2*(875-1.29)*9.81)^0.5</f>
        <v>2.198402847927439E-18</v>
      </c>
      <c r="G6">
        <f t="shared" si="2"/>
        <v>13.722864219272404</v>
      </c>
      <c r="H6">
        <f t="shared" si="3"/>
        <v>11.06782886737874</v>
      </c>
    </row>
    <row r="7" spans="1:9" x14ac:dyDescent="0.3">
      <c r="A7">
        <v>6</v>
      </c>
      <c r="B7">
        <v>7.4700000000000005E-4</v>
      </c>
      <c r="C7">
        <v>2.3199999999999998</v>
      </c>
      <c r="D7">
        <f t="shared" si="1"/>
        <v>3.2198275862068971E-4</v>
      </c>
      <c r="E7">
        <v>520</v>
      </c>
      <c r="F7">
        <f t="shared" ref="F7:F8" si="4">(D7*1.82*0.00001)^1.5/E7*18*3.1415*0.006/(2*(875-1.29)*9.81)^0.5</f>
        <v>2.2355291054283136E-18</v>
      </c>
      <c r="G7">
        <f t="shared" si="2"/>
        <v>13.954613641874616</v>
      </c>
      <c r="H7">
        <f t="shared" si="3"/>
        <v>11.25474049956358</v>
      </c>
    </row>
    <row r="8" spans="1:9" x14ac:dyDescent="0.3">
      <c r="A8">
        <v>7</v>
      </c>
      <c r="B8">
        <v>6.4000000000000005E-4</v>
      </c>
      <c r="C8">
        <v>2.36</v>
      </c>
      <c r="D8">
        <f t="shared" si="1"/>
        <v>2.7118644067796615E-4</v>
      </c>
      <c r="E8">
        <v>520</v>
      </c>
      <c r="F8">
        <f t="shared" si="4"/>
        <v>1.7279587059037303E-18</v>
      </c>
      <c r="G8">
        <f t="shared" si="2"/>
        <v>10.786259088038268</v>
      </c>
      <c r="H8">
        <f t="shared" si="3"/>
        <v>8.6993843120562371</v>
      </c>
    </row>
    <row r="9" spans="1:9" x14ac:dyDescent="0.3">
      <c r="A9">
        <v>8</v>
      </c>
      <c r="B9">
        <v>6.9300000000000004E-4</v>
      </c>
      <c r="C9">
        <v>2.63</v>
      </c>
      <c r="D9">
        <f t="shared" si="1"/>
        <v>2.6349809885931562E-4</v>
      </c>
      <c r="E9">
        <v>520</v>
      </c>
      <c r="F9">
        <f>(D9*1.82*0.00001)^1.5/E9*18*3.1415*0.006/(2*(875-1.29)*9.81)^0.5</f>
        <v>1.6549986060716981E-18</v>
      </c>
      <c r="G9">
        <f t="shared" si="2"/>
        <v>10.330827753256543</v>
      </c>
      <c r="H9">
        <f t="shared" si="3"/>
        <v>8.3320676940628218</v>
      </c>
    </row>
    <row r="14" spans="1:9" x14ac:dyDescent="0.3">
      <c r="A14" t="s">
        <v>5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 t="s">
        <v>18</v>
      </c>
    </row>
    <row r="16" spans="1:9" x14ac:dyDescent="0.3">
      <c r="A16" s="1">
        <v>3.0495750756602201E-18</v>
      </c>
      <c r="C16">
        <f>3.04957507566022E-18-A17</f>
        <v>4.0754889913995006E-19</v>
      </c>
      <c r="D16">
        <f>2.64202617652027E-18-A18</f>
        <v>1.8466691375482442E-18</v>
      </c>
      <c r="E16">
        <f>7.95357038972026E-19-A19</f>
        <v>5.96719250245566E-19</v>
      </c>
      <c r="F16">
        <f>1.9863778872646E-19-A20</f>
        <v>-1.9997650592009804E-18</v>
      </c>
      <c r="G16">
        <f>2.19840284792744E-18-A21</f>
        <v>-3.7126257500869927E-20</v>
      </c>
      <c r="H16">
        <f>2.23552910542831E-18-A22</f>
        <v>5.0757039952458017E-19</v>
      </c>
      <c r="I16">
        <f>1.72795870590373E-18-A23</f>
        <v>7.2960099832031777E-20</v>
      </c>
    </row>
    <row r="17" spans="1:12" x14ac:dyDescent="0.3">
      <c r="A17" s="1">
        <v>2.64202617652027E-18</v>
      </c>
      <c r="C17">
        <f t="shared" ref="C17:C22" si="5">3.04957507566022E-18-A18</f>
        <v>2.2542180366881939E-18</v>
      </c>
      <c r="D17">
        <f t="shared" ref="D17:D21" si="6">2.64202617652027E-18-A19</f>
        <v>2.4433883877938098E-18</v>
      </c>
      <c r="E17">
        <f t="shared" ref="E17:E20" si="7">7.95357038972026E-19-A20</f>
        <v>-1.4030458089554142E-18</v>
      </c>
      <c r="F17">
        <f t="shared" ref="F17:F19" si="8">1.9863778872646E-19-A21</f>
        <v>-2.0368913167018499E-18</v>
      </c>
      <c r="G17">
        <f t="shared" ref="G17:G18" si="9">2.19840284792744E-18-A22</f>
        <v>4.7044414202371025E-19</v>
      </c>
      <c r="H17">
        <f>2.23552910542831E-18-A23</f>
        <v>5.8053049935661195E-19</v>
      </c>
    </row>
    <row r="18" spans="1:12" x14ac:dyDescent="0.3">
      <c r="A18" s="1">
        <v>7.9535703897202599E-19</v>
      </c>
      <c r="C18">
        <f t="shared" si="5"/>
        <v>2.8509372869337603E-18</v>
      </c>
      <c r="D18">
        <f t="shared" si="6"/>
        <v>4.4362332859282985E-19</v>
      </c>
      <c r="E18">
        <f t="shared" si="7"/>
        <v>-1.4401720664562841E-18</v>
      </c>
      <c r="F18">
        <f t="shared" si="8"/>
        <v>-1.5293209171772699E-18</v>
      </c>
      <c r="G18">
        <f t="shared" si="9"/>
        <v>5.4340424185574202E-19</v>
      </c>
    </row>
    <row r="19" spans="1:12" x14ac:dyDescent="0.3">
      <c r="A19" s="1">
        <v>1.9863778872645999E-19</v>
      </c>
      <c r="C19">
        <f t="shared" si="5"/>
        <v>8.5117222773277991E-19</v>
      </c>
      <c r="D19">
        <f t="shared" si="6"/>
        <v>4.0649707109195992E-19</v>
      </c>
      <c r="E19">
        <f t="shared" si="7"/>
        <v>-9.3260166693170394E-19</v>
      </c>
      <c r="F19">
        <f t="shared" si="8"/>
        <v>-1.4563608173452382E-18</v>
      </c>
    </row>
    <row r="20" spans="1:12" x14ac:dyDescent="0.3">
      <c r="A20" s="1">
        <v>2.1984028479274402E-18</v>
      </c>
      <c r="C20">
        <f t="shared" si="5"/>
        <v>8.1404597023190998E-19</v>
      </c>
      <c r="D20">
        <f t="shared" si="6"/>
        <v>9.140674706165401E-19</v>
      </c>
      <c r="E20">
        <f t="shared" si="7"/>
        <v>-8.5964156709967216E-19</v>
      </c>
    </row>
    <row r="21" spans="1:12" x14ac:dyDescent="0.3">
      <c r="A21" s="1">
        <v>2.2355291054283101E-18</v>
      </c>
      <c r="C21">
        <f t="shared" si="5"/>
        <v>1.3216163697564902E-18</v>
      </c>
      <c r="D21">
        <f t="shared" si="6"/>
        <v>9.8702757044857187E-19</v>
      </c>
    </row>
    <row r="22" spans="1:12" x14ac:dyDescent="0.3">
      <c r="A22" s="1">
        <v>1.7279587059037299E-18</v>
      </c>
      <c r="C22">
        <f t="shared" si="5"/>
        <v>1.3945764695885219E-18</v>
      </c>
    </row>
    <row r="23" spans="1:12" x14ac:dyDescent="0.3">
      <c r="A23">
        <v>1.6549986060716981E-18</v>
      </c>
    </row>
    <row r="26" spans="1:12" x14ac:dyDescent="0.3">
      <c r="A26" t="s">
        <v>19</v>
      </c>
      <c r="B26" t="s">
        <v>20</v>
      </c>
      <c r="F26" t="s">
        <v>21</v>
      </c>
      <c r="G26">
        <v>2</v>
      </c>
      <c r="H26">
        <v>4</v>
      </c>
      <c r="I26">
        <v>2</v>
      </c>
      <c r="J26">
        <v>3</v>
      </c>
      <c r="K26">
        <v>3</v>
      </c>
      <c r="L26">
        <v>5</v>
      </c>
    </row>
    <row r="27" spans="1:12" x14ac:dyDescent="0.3">
      <c r="A27">
        <v>4.0754889913995006E-19</v>
      </c>
      <c r="B27">
        <v>3.7126257500869927E-20</v>
      </c>
      <c r="G27">
        <v>4.0649707109195992E-19</v>
      </c>
      <c r="H27">
        <v>4.4362332859282985E-19</v>
      </c>
      <c r="I27">
        <v>5.8053049935661195E-19</v>
      </c>
      <c r="J27">
        <v>8.1404597023190998E-19</v>
      </c>
      <c r="K27">
        <v>9.140674706165401E-19</v>
      </c>
      <c r="L27">
        <v>1.3945764695885219E-18</v>
      </c>
    </row>
    <row r="28" spans="1:12" x14ac:dyDescent="0.3">
      <c r="A28">
        <v>2.2542180366881939E-18</v>
      </c>
      <c r="B28">
        <v>7.2960099832031777E-20</v>
      </c>
      <c r="G28">
        <v>4.0754889913995006E-19</v>
      </c>
      <c r="H28">
        <v>4.7044414202371025E-19</v>
      </c>
      <c r="I28">
        <v>5.96719250245566E-19</v>
      </c>
      <c r="J28">
        <v>8.5117222773277991E-19</v>
      </c>
      <c r="K28">
        <v>9.3260166693170394E-19</v>
      </c>
      <c r="L28">
        <v>1.4030458089554142E-18</v>
      </c>
    </row>
    <row r="29" spans="1:12" x14ac:dyDescent="0.3">
      <c r="A29">
        <v>2.8509372869337603E-18</v>
      </c>
      <c r="B29">
        <v>4.0649707109195992E-19</v>
      </c>
      <c r="H29">
        <v>5.0757039952458017E-19</v>
      </c>
      <c r="J29">
        <v>8.5964156709967216E-19</v>
      </c>
      <c r="K29">
        <v>9.8702757044857187E-19</v>
      </c>
      <c r="L29">
        <v>1.4401720664562841E-18</v>
      </c>
    </row>
    <row r="30" spans="1:12" x14ac:dyDescent="0.3">
      <c r="A30">
        <v>8.5117222773277991E-19</v>
      </c>
      <c r="B30">
        <v>4.0754889913995006E-19</v>
      </c>
      <c r="H30">
        <v>5.4340424185574202E-19</v>
      </c>
      <c r="L30">
        <v>1.4563608173452382E-18</v>
      </c>
    </row>
    <row r="31" spans="1:12" x14ac:dyDescent="0.3">
      <c r="A31">
        <v>8.1404597023190998E-19</v>
      </c>
      <c r="B31">
        <v>4.4362332859282985E-19</v>
      </c>
      <c r="L31">
        <v>1.5293209171772699E-18</v>
      </c>
    </row>
    <row r="32" spans="1:12" x14ac:dyDescent="0.3">
      <c r="A32">
        <v>1.3216163697564902E-18</v>
      </c>
      <c r="B32">
        <v>4.7044414202371025E-19</v>
      </c>
    </row>
    <row r="33" spans="1:12" x14ac:dyDescent="0.3">
      <c r="A33">
        <v>1.3945764695885219E-18</v>
      </c>
      <c r="B33">
        <v>5.0757039952458017E-19</v>
      </c>
      <c r="F33" t="s">
        <v>15</v>
      </c>
      <c r="G33">
        <f>AVERAGE(G27:G28)</f>
        <v>4.0702298511595499E-19</v>
      </c>
      <c r="H33">
        <f>AVERAGE(H27:H30)</f>
        <v>4.9126052799921562E-19</v>
      </c>
      <c r="I33">
        <f>AVERAGE(I27:I28)</f>
        <v>5.8862487480108897E-19</v>
      </c>
      <c r="J33">
        <f>AVERAGE(J27:J29)</f>
        <v>8.4161992168812065E-19</v>
      </c>
      <c r="K33">
        <f>AVERAGE(K27:K29)</f>
        <v>9.4456556933227203E-19</v>
      </c>
      <c r="L33">
        <f>AVERAGE(L27:L31)</f>
        <v>1.4446952159045455E-18</v>
      </c>
    </row>
    <row r="34" spans="1:12" x14ac:dyDescent="0.3">
      <c r="A34">
        <v>1.8466691375482442E-18</v>
      </c>
      <c r="B34">
        <v>5.4340424185574202E-19</v>
      </c>
      <c r="F34" t="s">
        <v>13</v>
      </c>
      <c r="G34">
        <f>G33/1.9863778872646E-19</f>
        <v>2.049071265470328</v>
      </c>
      <c r="H34">
        <f t="shared" ref="H34:L34" si="10">H33/1.9863778872646E-19</f>
        <v>2.4731473862494533</v>
      </c>
      <c r="I34">
        <f t="shared" si="10"/>
        <v>2.9633076293034666</v>
      </c>
      <c r="J34">
        <f t="shared" si="10"/>
        <v>4.2369577666165936</v>
      </c>
      <c r="K34">
        <f t="shared" si="10"/>
        <v>4.755215890129616</v>
      </c>
      <c r="L34">
        <f t="shared" si="10"/>
        <v>7.2730129808986419</v>
      </c>
    </row>
    <row r="35" spans="1:12" x14ac:dyDescent="0.3">
      <c r="A35">
        <v>2.4433883877938098E-18</v>
      </c>
      <c r="B35">
        <v>5.8053049935661195E-19</v>
      </c>
      <c r="F35" t="s">
        <v>16</v>
      </c>
      <c r="G35">
        <f>G33/2</f>
        <v>2.035114925579775E-19</v>
      </c>
      <c r="H35">
        <f>H33/3</f>
        <v>1.6375350933307187E-19</v>
      </c>
      <c r="I35">
        <f>I33/3</f>
        <v>1.9620829160036298E-19</v>
      </c>
      <c r="J35">
        <f>J33/4</f>
        <v>2.1040498042203016E-19</v>
      </c>
      <c r="K35">
        <f>K33/5</f>
        <v>1.889131138664544E-19</v>
      </c>
      <c r="L35">
        <f>L33/7</f>
        <v>2.0638503084350649E-19</v>
      </c>
    </row>
    <row r="36" spans="1:12" x14ac:dyDescent="0.3">
      <c r="A36">
        <v>4.4362332859282985E-19</v>
      </c>
      <c r="B36">
        <v>5.96719250245566E-19</v>
      </c>
    </row>
    <row r="37" spans="1:12" x14ac:dyDescent="0.3">
      <c r="A37">
        <v>4.0649707109195992E-19</v>
      </c>
      <c r="B37">
        <v>8.1404597023190998E-19</v>
      </c>
    </row>
    <row r="38" spans="1:12" x14ac:dyDescent="0.3">
      <c r="A38">
        <v>9.140674706165401E-19</v>
      </c>
      <c r="B38">
        <v>8.5117222773277991E-19</v>
      </c>
      <c r="F38" t="s">
        <v>22</v>
      </c>
      <c r="G38">
        <f>AVERAGE(G35:L35)</f>
        <v>1.9486273643723387E-19</v>
      </c>
    </row>
    <row r="39" spans="1:12" x14ac:dyDescent="0.3">
      <c r="A39">
        <v>9.8702757044857187E-19</v>
      </c>
      <c r="B39">
        <v>8.5964156709967216E-19</v>
      </c>
    </row>
    <row r="40" spans="1:12" x14ac:dyDescent="0.3">
      <c r="A40">
        <v>5.96719250245566E-19</v>
      </c>
      <c r="B40">
        <v>9.140674706165401E-19</v>
      </c>
    </row>
    <row r="41" spans="1:12" x14ac:dyDescent="0.3">
      <c r="A41">
        <v>-1.4030458089554142E-18</v>
      </c>
      <c r="B41">
        <v>9.3260166693170394E-19</v>
      </c>
    </row>
    <row r="42" spans="1:12" x14ac:dyDescent="0.3">
      <c r="A42">
        <v>-1.4401720664562841E-18</v>
      </c>
      <c r="B42">
        <v>9.8702757044857187E-19</v>
      </c>
    </row>
    <row r="43" spans="1:12" x14ac:dyDescent="0.3">
      <c r="A43">
        <v>-9.3260166693170394E-19</v>
      </c>
      <c r="B43">
        <v>1.3216163697564902E-18</v>
      </c>
    </row>
    <row r="44" spans="1:12" x14ac:dyDescent="0.3">
      <c r="A44">
        <v>-8.5964156709967216E-19</v>
      </c>
      <c r="B44">
        <v>1.3945764695885219E-18</v>
      </c>
    </row>
    <row r="45" spans="1:12" x14ac:dyDescent="0.3">
      <c r="A45">
        <v>-1.9997650592009804E-18</v>
      </c>
      <c r="B45">
        <v>1.4030458089554142E-18</v>
      </c>
    </row>
    <row r="46" spans="1:12" x14ac:dyDescent="0.3">
      <c r="A46">
        <v>-2.0368913167018499E-18</v>
      </c>
      <c r="B46">
        <v>1.4401720664562841E-18</v>
      </c>
    </row>
    <row r="47" spans="1:12" x14ac:dyDescent="0.3">
      <c r="A47">
        <v>-1.5293209171772699E-18</v>
      </c>
      <c r="B47">
        <v>1.4563608173452382E-18</v>
      </c>
    </row>
    <row r="48" spans="1:12" x14ac:dyDescent="0.3">
      <c r="A48">
        <v>-1.4563608173452382E-18</v>
      </c>
      <c r="B48">
        <v>1.5293209171772699E-18</v>
      </c>
    </row>
    <row r="49" spans="1:2" x14ac:dyDescent="0.3">
      <c r="A49">
        <v>-3.7126257500869927E-20</v>
      </c>
      <c r="B49">
        <v>1.8466691375482442E-18</v>
      </c>
    </row>
    <row r="50" spans="1:2" x14ac:dyDescent="0.3">
      <c r="A50">
        <v>4.7044414202371025E-19</v>
      </c>
      <c r="B50">
        <v>1.9997650592009804E-18</v>
      </c>
    </row>
    <row r="51" spans="1:2" x14ac:dyDescent="0.3">
      <c r="A51">
        <v>5.4340424185574202E-19</v>
      </c>
      <c r="B51">
        <v>2.0368913167018499E-18</v>
      </c>
    </row>
    <row r="52" spans="1:2" x14ac:dyDescent="0.3">
      <c r="A52">
        <v>5.0757039952458017E-19</v>
      </c>
      <c r="B52">
        <v>2.2542180366881939E-18</v>
      </c>
    </row>
    <row r="53" spans="1:2" x14ac:dyDescent="0.3">
      <c r="A53">
        <v>5.8053049935661195E-19</v>
      </c>
      <c r="B53">
        <v>2.4433883877938098E-18</v>
      </c>
    </row>
    <row r="54" spans="1:2" x14ac:dyDescent="0.3">
      <c r="A54">
        <v>7.2960099832031777E-20</v>
      </c>
      <c r="B54">
        <v>2.8509372869337603E-18</v>
      </c>
    </row>
  </sheetData>
  <sortState xmlns:xlrd2="http://schemas.microsoft.com/office/spreadsheetml/2017/richdata2" ref="B27:B54">
    <sortCondition ref="B27:B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26F0-FE0D-456E-9789-7ED64C9F0340}">
  <dimension ref="A1:K45"/>
  <sheetViews>
    <sheetView topLeftCell="A7" workbookViewId="0">
      <selection activeCell="H31" sqref="F24:H31"/>
    </sheetView>
  </sheetViews>
  <sheetFormatPr defaultRowHeight="14.4" x14ac:dyDescent="0.3"/>
  <cols>
    <col min="2" max="2" width="11" bestFit="1" customWidth="1"/>
    <col min="3" max="3" width="11.6640625" bestFit="1" customWidth="1"/>
    <col min="4" max="5" width="12" bestFit="1" customWidth="1"/>
    <col min="6" max="6" width="12.6640625" bestFit="1" customWidth="1"/>
    <col min="7" max="9" width="12" bestFit="1" customWidth="1"/>
  </cols>
  <sheetData>
    <row r="1" spans="1:11" x14ac:dyDescent="0.3">
      <c r="A1" t="s">
        <v>0</v>
      </c>
      <c r="B1" t="s">
        <v>6</v>
      </c>
      <c r="C1" t="s">
        <v>7</v>
      </c>
      <c r="D1" t="s">
        <v>3</v>
      </c>
      <c r="E1" t="s">
        <v>8</v>
      </c>
      <c r="F1" t="s">
        <v>9</v>
      </c>
      <c r="G1" t="s">
        <v>10</v>
      </c>
      <c r="H1" t="s">
        <v>4</v>
      </c>
      <c r="I1" t="s">
        <v>5</v>
      </c>
      <c r="J1" t="s">
        <v>11</v>
      </c>
      <c r="K1" t="s">
        <v>12</v>
      </c>
    </row>
    <row r="2" spans="1:11" x14ac:dyDescent="0.3">
      <c r="A2">
        <v>1</v>
      </c>
      <c r="B2">
        <v>8.5300000000000003E-4</v>
      </c>
      <c r="C2">
        <v>2.65</v>
      </c>
      <c r="D2">
        <f t="shared" ref="D2:D8" si="0">B2/C2</f>
        <v>3.218867924528302E-4</v>
      </c>
      <c r="E2">
        <v>6.4000000000000005E-4</v>
      </c>
      <c r="F2">
        <v>1</v>
      </c>
      <c r="G2">
        <f t="shared" ref="G2:G8" si="1">E2/F2</f>
        <v>6.4000000000000005E-4</v>
      </c>
      <c r="H2">
        <v>520</v>
      </c>
      <c r="I2">
        <f t="shared" ref="I2:I8" si="2">(D2+G2)*D2^0.5/H2*(1.82*0.00001)^1.5*18*3.1415*0.006/(2*(875-1.29)*9.81)^0.5</f>
        <v>6.6773930887278914E-18</v>
      </c>
      <c r="J2">
        <f t="shared" ref="J2:J8" si="3">I2/(1.602*0.0000000000000000001)</f>
        <v>41.681604798551135</v>
      </c>
      <c r="K2">
        <f t="shared" ref="K2:K8" si="4">I2/(1.986*0.0000000000000000001)</f>
        <v>33.622321695508013</v>
      </c>
    </row>
    <row r="3" spans="1:11" x14ac:dyDescent="0.3">
      <c r="A3">
        <v>2</v>
      </c>
      <c r="B3">
        <v>1.6000000000000001E-3</v>
      </c>
      <c r="C3">
        <v>4.5199999999999996</v>
      </c>
      <c r="D3">
        <f t="shared" si="0"/>
        <v>3.5398230088495581E-4</v>
      </c>
      <c r="E3">
        <v>1.867E-3</v>
      </c>
      <c r="F3">
        <v>0.67</v>
      </c>
      <c r="G3">
        <f t="shared" si="1"/>
        <v>2.7865671641791041E-3</v>
      </c>
      <c r="H3">
        <v>530</v>
      </c>
      <c r="I3">
        <f t="shared" si="2"/>
        <v>2.2431343669739951E-17</v>
      </c>
      <c r="J3">
        <f t="shared" si="3"/>
        <v>140.02087184606711</v>
      </c>
      <c r="K3">
        <f t="shared" si="4"/>
        <v>112.94734979728072</v>
      </c>
    </row>
    <row r="4" spans="1:11" x14ac:dyDescent="0.3">
      <c r="A4">
        <v>3</v>
      </c>
      <c r="B4">
        <v>1.2800000000000001E-3</v>
      </c>
      <c r="C4">
        <v>3.32</v>
      </c>
      <c r="D4">
        <f t="shared" si="0"/>
        <v>3.8554216867469883E-4</v>
      </c>
      <c r="E4">
        <v>1.227E-3</v>
      </c>
      <c r="F4">
        <v>6.3</v>
      </c>
      <c r="G4">
        <f t="shared" si="1"/>
        <v>1.9476190476190477E-4</v>
      </c>
      <c r="H4">
        <v>530</v>
      </c>
      <c r="I4">
        <f t="shared" si="2"/>
        <v>4.3256406639436015E-18</v>
      </c>
      <c r="J4">
        <f t="shared" si="3"/>
        <v>27.001502271807748</v>
      </c>
      <c r="K4">
        <f t="shared" si="4"/>
        <v>21.780667995687821</v>
      </c>
    </row>
    <row r="5" spans="1:11" x14ac:dyDescent="0.3">
      <c r="A5">
        <v>4</v>
      </c>
      <c r="B5">
        <v>1.067E-3</v>
      </c>
      <c r="C5">
        <v>5.08</v>
      </c>
      <c r="D5">
        <f t="shared" si="0"/>
        <v>2.1003937007874017E-4</v>
      </c>
      <c r="E5">
        <v>1.7600000000000001E-3</v>
      </c>
      <c r="F5">
        <v>9.4</v>
      </c>
      <c r="G5">
        <f t="shared" si="1"/>
        <v>1.8723404255319148E-4</v>
      </c>
      <c r="H5">
        <v>540</v>
      </c>
      <c r="I5">
        <f t="shared" si="2"/>
        <v>2.1452644776837178E-18</v>
      </c>
      <c r="J5">
        <f t="shared" si="3"/>
        <v>13.391164030485131</v>
      </c>
      <c r="K5">
        <f t="shared" si="4"/>
        <v>10.801935939998579</v>
      </c>
    </row>
    <row r="6" spans="1:11" x14ac:dyDescent="0.3">
      <c r="A6">
        <v>5</v>
      </c>
      <c r="B6">
        <v>8.0000000000000004E-4</v>
      </c>
      <c r="C6">
        <v>2.76</v>
      </c>
      <c r="D6">
        <f t="shared" si="0"/>
        <v>2.8985507246376816E-4</v>
      </c>
      <c r="E6">
        <v>1.92E-3</v>
      </c>
      <c r="F6">
        <v>3.15</v>
      </c>
      <c r="G6">
        <f t="shared" si="1"/>
        <v>6.0952380952380958E-4</v>
      </c>
      <c r="H6">
        <v>550</v>
      </c>
      <c r="I6">
        <f t="shared" si="2"/>
        <v>5.6015110311939012E-18</v>
      </c>
      <c r="J6">
        <f t="shared" si="3"/>
        <v>34.965736773994387</v>
      </c>
      <c r="K6">
        <f t="shared" si="4"/>
        <v>28.204990086575535</v>
      </c>
    </row>
    <row r="7" spans="1:11" x14ac:dyDescent="0.3">
      <c r="A7">
        <v>6</v>
      </c>
      <c r="B7">
        <v>9.6000000000000002E-4</v>
      </c>
      <c r="C7">
        <v>6.53</v>
      </c>
      <c r="D7">
        <f t="shared" si="0"/>
        <v>1.4701378254211331E-4</v>
      </c>
      <c r="E7">
        <v>1.067E-3</v>
      </c>
      <c r="F7">
        <v>6.32</v>
      </c>
      <c r="G7">
        <f t="shared" si="1"/>
        <v>1.6882911392405062E-4</v>
      </c>
      <c r="H7">
        <v>580</v>
      </c>
      <c r="I7">
        <f t="shared" si="2"/>
        <v>1.328485727148586E-18</v>
      </c>
      <c r="J7">
        <f t="shared" si="3"/>
        <v>8.292669957232123</v>
      </c>
      <c r="K7">
        <f t="shared" si="4"/>
        <v>6.6892534096102017</v>
      </c>
    </row>
    <row r="8" spans="1:11" x14ac:dyDescent="0.3">
      <c r="A8">
        <v>7</v>
      </c>
      <c r="B8">
        <v>1.067E-3</v>
      </c>
      <c r="C8">
        <v>3.52</v>
      </c>
      <c r="D8">
        <f t="shared" si="0"/>
        <v>3.0312500000000001E-4</v>
      </c>
      <c r="E8">
        <v>1.333E-3</v>
      </c>
      <c r="F8">
        <v>16.899999999999999</v>
      </c>
      <c r="G8">
        <f t="shared" si="1"/>
        <v>7.8875739644970427E-5</v>
      </c>
      <c r="H8">
        <v>600</v>
      </c>
      <c r="I8">
        <f t="shared" si="2"/>
        <v>2.2302758316123055E-18</v>
      </c>
      <c r="J8">
        <f t="shared" si="3"/>
        <v>13.921821670488798</v>
      </c>
      <c r="K8">
        <f t="shared" si="4"/>
        <v>11.229989081632958</v>
      </c>
    </row>
    <row r="12" spans="1:11" x14ac:dyDescent="0.3">
      <c r="A12" t="s">
        <v>5</v>
      </c>
      <c r="C12" t="s">
        <v>18</v>
      </c>
    </row>
    <row r="14" spans="1:11" x14ac:dyDescent="0.3">
      <c r="A14" s="1">
        <v>6.6773930887278899E-18</v>
      </c>
      <c r="C14">
        <f>6.67739308872789E-18-A15</f>
        <v>-1.5753950581012112E-17</v>
      </c>
      <c r="D14">
        <f>2.243134366974E-17-A16</f>
        <v>1.81057030057964E-17</v>
      </c>
      <c r="E14">
        <f>4.3256406639436E-18-A17</f>
        <v>2.1803761862598798E-18</v>
      </c>
      <c r="F14">
        <f>2.14526447768372E-18-A18</f>
        <v>-3.4562465535101795E-18</v>
      </c>
      <c r="G14">
        <f>5.6015110311939E-18-A19</f>
        <v>4.2730253040453097E-18</v>
      </c>
      <c r="H14">
        <f>1.32848572714859E-18-A20</f>
        <v>-9.0179010446371549E-19</v>
      </c>
    </row>
    <row r="15" spans="1:11" x14ac:dyDescent="0.3">
      <c r="A15" s="1">
        <v>2.243134366974E-17</v>
      </c>
      <c r="C15">
        <f t="shared" ref="C15:C19" si="5">6.67739308872789E-18-A16</f>
        <v>2.3517524247842899E-18</v>
      </c>
      <c r="D15">
        <f t="shared" ref="D15:D18" si="6">2.243134366974E-17-A17</f>
        <v>2.0286079192056281E-17</v>
      </c>
      <c r="E15">
        <f t="shared" ref="E15:E17" si="7">4.3256406639436E-18-A18</f>
        <v>-1.2758703672502997E-18</v>
      </c>
      <c r="F15">
        <f t="shared" ref="F15:F16" si="8">2.14526447768372E-18-A19</f>
        <v>8.1677875053513016E-19</v>
      </c>
      <c r="G15">
        <f>5.6015110311939E-18-A20</f>
        <v>3.3712351995815942E-18</v>
      </c>
    </row>
    <row r="16" spans="1:11" x14ac:dyDescent="0.3">
      <c r="A16" s="1">
        <v>4.3256406639435999E-18</v>
      </c>
      <c r="C16">
        <f t="shared" si="5"/>
        <v>4.5321286110441701E-18</v>
      </c>
      <c r="D16">
        <f t="shared" si="6"/>
        <v>1.68298326385461E-17</v>
      </c>
      <c r="E16">
        <f t="shared" si="7"/>
        <v>2.9971549367950099E-18</v>
      </c>
      <c r="F16">
        <f t="shared" si="8"/>
        <v>-8.5011353928585333E-20</v>
      </c>
    </row>
    <row r="17" spans="1:8" x14ac:dyDescent="0.3">
      <c r="A17" s="1">
        <v>2.1452644776837202E-18</v>
      </c>
      <c r="C17">
        <f t="shared" si="5"/>
        <v>1.0758820575339902E-18</v>
      </c>
      <c r="D17">
        <f t="shared" si="6"/>
        <v>2.110285794259141E-17</v>
      </c>
      <c r="E17">
        <f t="shared" si="7"/>
        <v>2.0953648323312945E-18</v>
      </c>
    </row>
    <row r="18" spans="1:8" x14ac:dyDescent="0.3">
      <c r="A18" s="1">
        <v>5.6015110311938996E-18</v>
      </c>
      <c r="C18">
        <f t="shared" si="5"/>
        <v>5.3489073615792999E-18</v>
      </c>
      <c r="D18">
        <f t="shared" si="6"/>
        <v>2.0201067838127696E-17</v>
      </c>
    </row>
    <row r="19" spans="1:8" x14ac:dyDescent="0.3">
      <c r="A19" s="1">
        <v>1.32848572714859E-18</v>
      </c>
      <c r="C19">
        <f t="shared" si="5"/>
        <v>4.4471172571155844E-18</v>
      </c>
    </row>
    <row r="20" spans="1:8" x14ac:dyDescent="0.3">
      <c r="A20">
        <v>2.2302758316123055E-18</v>
      </c>
    </row>
    <row r="24" spans="1:8" x14ac:dyDescent="0.3">
      <c r="A24" t="s">
        <v>19</v>
      </c>
      <c r="B24" t="s">
        <v>20</v>
      </c>
      <c r="F24" t="s">
        <v>21</v>
      </c>
      <c r="G24">
        <v>2</v>
      </c>
      <c r="H24">
        <v>2</v>
      </c>
    </row>
    <row r="25" spans="1:8" x14ac:dyDescent="0.3">
      <c r="A25">
        <v>-1.5753950581012112E-17</v>
      </c>
      <c r="B25">
        <v>8.5011353928585333E-20</v>
      </c>
      <c r="G25">
        <v>3.3712351995815942E-18</v>
      </c>
      <c r="H25">
        <v>4.4471172571155844E-18</v>
      </c>
    </row>
    <row r="26" spans="1:8" x14ac:dyDescent="0.3">
      <c r="A26">
        <v>2.3517524247842899E-18</v>
      </c>
      <c r="B26">
        <v>8.1677875053513016E-19</v>
      </c>
      <c r="G26">
        <v>3.4562465535101795E-18</v>
      </c>
      <c r="H26">
        <v>4.5321286110441701E-18</v>
      </c>
    </row>
    <row r="27" spans="1:8" x14ac:dyDescent="0.3">
      <c r="A27">
        <v>4.5321286110441701E-18</v>
      </c>
      <c r="B27">
        <v>9.0179010446371549E-19</v>
      </c>
    </row>
    <row r="28" spans="1:8" x14ac:dyDescent="0.3">
      <c r="A28">
        <v>1.0758820575339902E-18</v>
      </c>
      <c r="B28">
        <v>1.0758820575339902E-18</v>
      </c>
    </row>
    <row r="29" spans="1:8" x14ac:dyDescent="0.3">
      <c r="A29">
        <v>5.3489073615792999E-18</v>
      </c>
      <c r="B29">
        <v>1.2758703672502997E-18</v>
      </c>
      <c r="F29" t="s">
        <v>15</v>
      </c>
      <c r="G29">
        <f>AVERAGE(G25:G26)</f>
        <v>3.4137408765458866E-18</v>
      </c>
      <c r="H29">
        <f>AVERAGE(H25:H26)</f>
        <v>4.4896229340798776E-18</v>
      </c>
    </row>
    <row r="30" spans="1:8" x14ac:dyDescent="0.3">
      <c r="A30">
        <v>4.4471172571155844E-18</v>
      </c>
      <c r="B30">
        <v>2.0953648323312945E-18</v>
      </c>
      <c r="F30" t="s">
        <v>13</v>
      </c>
      <c r="G30">
        <f>G29/1.9863778872646E-19</f>
        <v>17.18575754609753</v>
      </c>
      <c r="H30">
        <f>H29/1.9863778872646E-19</f>
        <v>22.602058565313797</v>
      </c>
    </row>
    <row r="31" spans="1:8" x14ac:dyDescent="0.3">
      <c r="A31">
        <v>1.81057030057964E-17</v>
      </c>
      <c r="B31">
        <v>2.1803761862598798E-18</v>
      </c>
      <c r="F31" t="s">
        <v>16</v>
      </c>
      <c r="G31">
        <f>G29/17</f>
        <v>2.0080828685564039E-19</v>
      </c>
      <c r="H31">
        <f>H29/23</f>
        <v>1.9520099713390773E-19</v>
      </c>
    </row>
    <row r="32" spans="1:8" x14ac:dyDescent="0.3">
      <c r="A32">
        <v>2.0286079192056281E-17</v>
      </c>
      <c r="B32">
        <v>2.3517524247842899E-18</v>
      </c>
    </row>
    <row r="33" spans="1:7" x14ac:dyDescent="0.3">
      <c r="A33">
        <v>1.68298326385461E-17</v>
      </c>
      <c r="B33">
        <v>2.9971549367950099E-18</v>
      </c>
    </row>
    <row r="34" spans="1:7" x14ac:dyDescent="0.3">
      <c r="A34">
        <v>2.110285794259141E-17</v>
      </c>
      <c r="B34">
        <v>3.3712351995815942E-18</v>
      </c>
      <c r="F34" t="s">
        <v>22</v>
      </c>
      <c r="G34">
        <f>AVERAGE(G31:H31)</f>
        <v>1.9800464199477405E-19</v>
      </c>
    </row>
    <row r="35" spans="1:7" x14ac:dyDescent="0.3">
      <c r="A35">
        <v>2.0201067838127696E-17</v>
      </c>
      <c r="B35">
        <v>3.4562465535101795E-18</v>
      </c>
    </row>
    <row r="36" spans="1:7" x14ac:dyDescent="0.3">
      <c r="A36">
        <v>2.1803761862598798E-18</v>
      </c>
      <c r="B36">
        <v>4.2730253040453097E-18</v>
      </c>
    </row>
    <row r="37" spans="1:7" x14ac:dyDescent="0.3">
      <c r="A37">
        <v>-1.2758703672502997E-18</v>
      </c>
      <c r="B37">
        <v>4.4471172571155844E-18</v>
      </c>
    </row>
    <row r="38" spans="1:7" x14ac:dyDescent="0.3">
      <c r="A38">
        <v>2.9971549367950099E-18</v>
      </c>
      <c r="B38">
        <v>4.5321286110441701E-18</v>
      </c>
    </row>
    <row r="39" spans="1:7" x14ac:dyDescent="0.3">
      <c r="A39">
        <v>2.0953648323312945E-18</v>
      </c>
      <c r="B39">
        <v>5.3489073615792999E-18</v>
      </c>
    </row>
    <row r="40" spans="1:7" x14ac:dyDescent="0.3">
      <c r="A40">
        <v>-3.4562465535101795E-18</v>
      </c>
      <c r="B40">
        <v>1.5753950581012112E-17</v>
      </c>
    </row>
    <row r="41" spans="1:7" x14ac:dyDescent="0.3">
      <c r="A41">
        <v>8.1677875053513016E-19</v>
      </c>
      <c r="B41">
        <v>1.68298326385461E-17</v>
      </c>
    </row>
    <row r="42" spans="1:7" x14ac:dyDescent="0.3">
      <c r="A42">
        <v>-8.5011353928585333E-20</v>
      </c>
      <c r="B42">
        <v>1.81057030057964E-17</v>
      </c>
    </row>
    <row r="43" spans="1:7" x14ac:dyDescent="0.3">
      <c r="A43">
        <v>4.2730253040453097E-18</v>
      </c>
      <c r="B43">
        <v>2.0201067838127696E-17</v>
      </c>
    </row>
    <row r="44" spans="1:7" x14ac:dyDescent="0.3">
      <c r="A44">
        <v>3.3712351995815942E-18</v>
      </c>
      <c r="B44">
        <v>2.0286079192056281E-17</v>
      </c>
    </row>
    <row r="45" spans="1:7" x14ac:dyDescent="0.3">
      <c r="A45">
        <v>-9.0179010446371549E-19</v>
      </c>
      <c r="B45">
        <v>2.110285794259141E-17</v>
      </c>
    </row>
  </sheetData>
  <sortState xmlns:xlrd2="http://schemas.microsoft.com/office/spreadsheetml/2017/richdata2" ref="B25:B45">
    <sortCondition ref="B25:B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"/>
  <sheetViews>
    <sheetView topLeftCell="C25" zoomScaleNormal="100" workbookViewId="0">
      <selection activeCell="W34" sqref="D21:W34"/>
    </sheetView>
  </sheetViews>
  <sheetFormatPr defaultRowHeight="14.4" x14ac:dyDescent="0.3"/>
  <cols>
    <col min="3" max="5" width="12" bestFit="1" customWidth="1"/>
    <col min="6" max="7" width="12.6640625" bestFit="1" customWidth="1"/>
    <col min="8" max="8" width="11" bestFit="1" customWidth="1"/>
    <col min="9" max="10" width="12.6640625" bestFit="1" customWidth="1"/>
    <col min="11" max="12" width="12" bestFit="1" customWidth="1"/>
    <col min="13" max="14" width="12.6640625" bestFit="1" customWidth="1"/>
    <col min="15" max="19" width="12" bestFit="1" customWidth="1"/>
  </cols>
  <sheetData>
    <row r="1" spans="1:16" x14ac:dyDescent="0.3">
      <c r="A1" t="s">
        <v>17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</row>
    <row r="3" spans="1:16" x14ac:dyDescent="0.3">
      <c r="A3" s="1">
        <v>3.0495750756602201E-18</v>
      </c>
      <c r="C3">
        <f t="shared" ref="C3:C16" si="0">3.04957507566022E-18-A4</f>
        <v>4.0754889913995006E-19</v>
      </c>
      <c r="D3">
        <f t="shared" ref="D3:D15" si="1">2.64202617652027E-18-A5</f>
        <v>1.8466691375482442E-18</v>
      </c>
      <c r="E3">
        <f t="shared" ref="E3:E14" si="2">7.95357038972026E-19-A6</f>
        <v>5.96719250245566E-19</v>
      </c>
      <c r="F3">
        <f t="shared" ref="F3:F13" si="3">1.9863778872646E-19-A7</f>
        <v>-1.9997650592009804E-18</v>
      </c>
      <c r="G3">
        <f t="shared" ref="G3:G12" si="4">2.19840284792744E-18-A8</f>
        <v>-3.7126257500869927E-20</v>
      </c>
      <c r="H3">
        <f t="shared" ref="H3:H11" si="5">2.23552910542831E-18-A9</f>
        <v>5.0757039952458017E-19</v>
      </c>
      <c r="I3">
        <f t="shared" ref="I3:I10" si="6">1.72795870590373E-18-A10</f>
        <v>7.2960099832029851E-20</v>
      </c>
      <c r="J3">
        <f t="shared" ref="J3:J9" si="7">1.6549986060717E-18-A11</f>
        <v>-5.0223944826561896E-18</v>
      </c>
      <c r="K3">
        <f t="shared" ref="K3:K8" si="8">6.67739308872789E-18-A12</f>
        <v>-1.5753950581012112E-17</v>
      </c>
      <c r="L3">
        <f>2.243134366974E-17-A13</f>
        <v>1.81057030057964E-17</v>
      </c>
      <c r="M3">
        <f>4.3256406639436E-18-A14</f>
        <v>2.1803761862598798E-18</v>
      </c>
      <c r="N3">
        <f>2.14526447768372E-18-A15</f>
        <v>-3.4562465535101795E-18</v>
      </c>
      <c r="O3">
        <f>5.6015110311939E-18-A16</f>
        <v>4.2730253040453097E-18</v>
      </c>
      <c r="P3">
        <f>1.32848572714859E-18-A17</f>
        <v>-9.0179010446371549E-19</v>
      </c>
    </row>
    <row r="4" spans="1:16" x14ac:dyDescent="0.3">
      <c r="A4" s="1">
        <v>2.64202617652027E-18</v>
      </c>
      <c r="C4">
        <f t="shared" si="0"/>
        <v>2.2542180366881939E-18</v>
      </c>
      <c r="D4">
        <f t="shared" si="1"/>
        <v>2.4433883877938098E-18</v>
      </c>
      <c r="E4">
        <f t="shared" si="2"/>
        <v>-1.4030458089554142E-18</v>
      </c>
      <c r="F4">
        <f t="shared" si="3"/>
        <v>-2.0368913167018499E-18</v>
      </c>
      <c r="G4">
        <f t="shared" si="4"/>
        <v>4.7044414202371025E-19</v>
      </c>
      <c r="H4">
        <f t="shared" si="5"/>
        <v>5.8053049935661002E-19</v>
      </c>
      <c r="I4">
        <f t="shared" si="6"/>
        <v>-4.9494343828241597E-18</v>
      </c>
      <c r="J4">
        <f t="shared" si="7"/>
        <v>-2.0776345063668302E-17</v>
      </c>
      <c r="K4">
        <f t="shared" si="8"/>
        <v>2.3517524247842899E-18</v>
      </c>
      <c r="L4">
        <f>2.243134366974E-17-A14</f>
        <v>2.0286079192056281E-17</v>
      </c>
      <c r="M4">
        <f>4.3256406639436E-18-A15</f>
        <v>-1.2758703672502997E-18</v>
      </c>
      <c r="N4">
        <f>2.14526447768372E-18-A16</f>
        <v>8.1677875053513016E-19</v>
      </c>
      <c r="O4">
        <f>5.6015110311939E-18-A17</f>
        <v>3.3712351995815942E-18</v>
      </c>
    </row>
    <row r="5" spans="1:16" x14ac:dyDescent="0.3">
      <c r="A5" s="1">
        <v>7.9535703897202599E-19</v>
      </c>
      <c r="C5">
        <f t="shared" si="0"/>
        <v>2.8509372869337603E-18</v>
      </c>
      <c r="D5">
        <f t="shared" si="1"/>
        <v>4.4362332859282985E-19</v>
      </c>
      <c r="E5">
        <f t="shared" si="2"/>
        <v>-1.4401720664562841E-18</v>
      </c>
      <c r="F5">
        <f t="shared" si="3"/>
        <v>-1.5293209171772699E-18</v>
      </c>
      <c r="G5">
        <f t="shared" si="4"/>
        <v>5.434042418557401E-19</v>
      </c>
      <c r="H5">
        <f t="shared" si="5"/>
        <v>-4.4418639832995798E-18</v>
      </c>
      <c r="I5">
        <f t="shared" si="6"/>
        <v>-2.0703384963836271E-17</v>
      </c>
      <c r="J5">
        <f t="shared" si="7"/>
        <v>-2.6706420578718997E-18</v>
      </c>
      <c r="K5">
        <f t="shared" si="8"/>
        <v>4.5321286110441701E-18</v>
      </c>
      <c r="L5">
        <f>2.243134366974E-17-A15</f>
        <v>1.68298326385461E-17</v>
      </c>
      <c r="M5">
        <f>4.3256406639436E-18-A16</f>
        <v>2.9971549367950099E-18</v>
      </c>
      <c r="N5">
        <f>2.14526447768372E-18-A17</f>
        <v>-8.5011353928585333E-20</v>
      </c>
    </row>
    <row r="6" spans="1:16" x14ac:dyDescent="0.3">
      <c r="A6" s="1">
        <v>1.9863778872645999E-19</v>
      </c>
      <c r="C6">
        <f t="shared" si="0"/>
        <v>8.5117222773277991E-19</v>
      </c>
      <c r="D6">
        <f t="shared" si="1"/>
        <v>4.0649707109195992E-19</v>
      </c>
      <c r="E6">
        <f t="shared" si="2"/>
        <v>-9.3260166693170394E-19</v>
      </c>
      <c r="F6">
        <f t="shared" si="3"/>
        <v>-1.4563608173452401E-18</v>
      </c>
      <c r="G6">
        <f t="shared" si="4"/>
        <v>-4.4789902408004501E-18</v>
      </c>
      <c r="H6">
        <f t="shared" si="5"/>
        <v>-2.019581456431169E-17</v>
      </c>
      <c r="I6">
        <f t="shared" si="6"/>
        <v>-2.5976819580398698E-18</v>
      </c>
      <c r="J6">
        <f t="shared" si="7"/>
        <v>-4.9026587161202008E-19</v>
      </c>
      <c r="K6">
        <f t="shared" si="8"/>
        <v>1.0758820575339902E-18</v>
      </c>
      <c r="L6">
        <f>2.243134366974E-17-A16</f>
        <v>2.110285794259141E-17</v>
      </c>
      <c r="M6">
        <f>4.3256406639436E-18-A17</f>
        <v>2.0953648323312945E-18</v>
      </c>
    </row>
    <row r="7" spans="1:16" x14ac:dyDescent="0.3">
      <c r="A7" s="1">
        <v>2.1984028479274402E-18</v>
      </c>
      <c r="C7">
        <f t="shared" si="0"/>
        <v>8.1404597023190998E-19</v>
      </c>
      <c r="D7">
        <f t="shared" si="1"/>
        <v>9.140674706165401E-19</v>
      </c>
      <c r="E7">
        <f t="shared" si="2"/>
        <v>-8.5964156709967409E-19</v>
      </c>
      <c r="F7">
        <f t="shared" si="3"/>
        <v>-6.4787553000014297E-18</v>
      </c>
      <c r="G7">
        <f t="shared" si="4"/>
        <v>-2.0232940821812561E-17</v>
      </c>
      <c r="H7">
        <f t="shared" si="5"/>
        <v>-2.0901115585152898E-18</v>
      </c>
      <c r="I7">
        <f t="shared" si="6"/>
        <v>-4.1730577177999023E-19</v>
      </c>
      <c r="J7">
        <f t="shared" si="7"/>
        <v>-3.9465124251221994E-18</v>
      </c>
      <c r="K7">
        <f t="shared" si="8"/>
        <v>5.3489073615792999E-18</v>
      </c>
      <c r="L7">
        <f>2.243134366974E-17-A17</f>
        <v>2.0201067838127696E-17</v>
      </c>
    </row>
    <row r="8" spans="1:16" x14ac:dyDescent="0.3">
      <c r="A8" s="1">
        <v>2.2355291054283101E-18</v>
      </c>
      <c r="C8">
        <f t="shared" si="0"/>
        <v>1.3216163697564902E-18</v>
      </c>
      <c r="D8">
        <f t="shared" si="1"/>
        <v>9.8702757044856995E-19</v>
      </c>
      <c r="E8">
        <f t="shared" si="2"/>
        <v>-5.8820360497558641E-18</v>
      </c>
      <c r="F8">
        <f t="shared" si="3"/>
        <v>-2.223270588101354E-17</v>
      </c>
      <c r="G8">
        <f t="shared" si="4"/>
        <v>-2.1272378160161598E-18</v>
      </c>
      <c r="H8">
        <f t="shared" si="5"/>
        <v>9.0264627744589942E-20</v>
      </c>
      <c r="I8">
        <f t="shared" si="6"/>
        <v>-3.8735523252901695E-18</v>
      </c>
      <c r="J8">
        <f t="shared" si="7"/>
        <v>3.2651287892311008E-19</v>
      </c>
      <c r="K8">
        <f t="shared" si="8"/>
        <v>4.4471172571155844E-18</v>
      </c>
    </row>
    <row r="9" spans="1:16" x14ac:dyDescent="0.3">
      <c r="A9" s="1">
        <v>1.7279587059037299E-18</v>
      </c>
      <c r="C9">
        <f t="shared" si="0"/>
        <v>1.39457646958852E-18</v>
      </c>
      <c r="D9">
        <f t="shared" si="1"/>
        <v>-4.0353669122076198E-18</v>
      </c>
      <c r="E9">
        <f t="shared" si="2"/>
        <v>-2.1635986630767974E-17</v>
      </c>
      <c r="F9">
        <f t="shared" si="3"/>
        <v>-4.1270028752171398E-18</v>
      </c>
      <c r="G9">
        <f t="shared" si="4"/>
        <v>5.3138370243720016E-20</v>
      </c>
      <c r="H9">
        <f t="shared" si="5"/>
        <v>-3.3659819257655896E-18</v>
      </c>
      <c r="I9">
        <f t="shared" si="6"/>
        <v>3.9947297875513993E-19</v>
      </c>
      <c r="J9">
        <f t="shared" si="7"/>
        <v>-5.7527722554060541E-19</v>
      </c>
    </row>
    <row r="10" spans="1:16" x14ac:dyDescent="0.3">
      <c r="A10" s="1">
        <v>1.6549986060717001E-18</v>
      </c>
      <c r="C10">
        <f t="shared" si="0"/>
        <v>-3.6278180130676694E-18</v>
      </c>
      <c r="D10">
        <f t="shared" si="1"/>
        <v>-1.9789317493219731E-17</v>
      </c>
      <c r="E10">
        <f t="shared" si="2"/>
        <v>-3.5302836249715741E-18</v>
      </c>
      <c r="F10">
        <f t="shared" si="3"/>
        <v>-1.9466266889572604E-18</v>
      </c>
      <c r="G10">
        <f t="shared" si="4"/>
        <v>-3.4031081832664595E-18</v>
      </c>
      <c r="H10">
        <f t="shared" si="5"/>
        <v>9.070433782797201E-19</v>
      </c>
      <c r="I10">
        <f t="shared" si="6"/>
        <v>-5.0231712570857556E-19</v>
      </c>
    </row>
    <row r="11" spans="1:16" x14ac:dyDescent="0.3">
      <c r="A11" s="1">
        <v>6.6773930887278899E-18</v>
      </c>
      <c r="C11">
        <f t="shared" si="0"/>
        <v>-1.938176859407978E-17</v>
      </c>
      <c r="D11">
        <f t="shared" si="1"/>
        <v>-1.6836144874233299E-18</v>
      </c>
      <c r="E11">
        <f t="shared" si="2"/>
        <v>-1.3499074387116942E-18</v>
      </c>
      <c r="F11">
        <f t="shared" si="3"/>
        <v>-5.4028732424674395E-18</v>
      </c>
      <c r="G11">
        <f t="shared" si="4"/>
        <v>8.6991712077885018E-19</v>
      </c>
      <c r="H11">
        <f t="shared" si="5"/>
        <v>5.2532738160046095E-21</v>
      </c>
    </row>
    <row r="12" spans="1:16" x14ac:dyDescent="0.3">
      <c r="A12" s="1">
        <v>2.243134366974E-17</v>
      </c>
      <c r="C12">
        <f t="shared" si="0"/>
        <v>-1.2760655882833799E-18</v>
      </c>
      <c r="D12">
        <f t="shared" si="1"/>
        <v>4.9676169883654986E-19</v>
      </c>
      <c r="E12">
        <f t="shared" si="2"/>
        <v>-4.8061539922218739E-18</v>
      </c>
      <c r="F12">
        <f t="shared" si="3"/>
        <v>-1.12984793842213E-18</v>
      </c>
      <c r="G12">
        <f t="shared" si="4"/>
        <v>-3.1872983684865317E-20</v>
      </c>
    </row>
    <row r="13" spans="1:16" x14ac:dyDescent="0.3">
      <c r="A13" s="1">
        <v>4.3256406639435999E-18</v>
      </c>
      <c r="C13">
        <f t="shared" si="0"/>
        <v>9.0431059797649992E-19</v>
      </c>
      <c r="D13">
        <f t="shared" si="1"/>
        <v>-2.9594848546736296E-18</v>
      </c>
      <c r="E13">
        <f t="shared" si="2"/>
        <v>-5.3312868817656401E-19</v>
      </c>
      <c r="F13">
        <f t="shared" si="3"/>
        <v>-2.0316380428858453E-18</v>
      </c>
    </row>
    <row r="14" spans="1:16" x14ac:dyDescent="0.3">
      <c r="A14" s="1">
        <v>2.1452644776837202E-18</v>
      </c>
      <c r="C14">
        <f t="shared" si="0"/>
        <v>-2.5519359555336796E-18</v>
      </c>
      <c r="D14">
        <f t="shared" si="1"/>
        <v>1.31354044937168E-18</v>
      </c>
      <c r="E14">
        <f t="shared" si="2"/>
        <v>-1.4349187926402795E-18</v>
      </c>
    </row>
    <row r="15" spans="1:16" x14ac:dyDescent="0.3">
      <c r="A15" s="1">
        <v>5.6015110311938996E-18</v>
      </c>
      <c r="C15">
        <f t="shared" si="0"/>
        <v>1.7210893485116301E-18</v>
      </c>
      <c r="D15">
        <f t="shared" si="1"/>
        <v>4.1175034490796453E-19</v>
      </c>
    </row>
    <row r="16" spans="1:16" x14ac:dyDescent="0.3">
      <c r="A16" s="1">
        <v>1.32848572714859E-18</v>
      </c>
      <c r="C16">
        <f t="shared" si="0"/>
        <v>8.1929924404791459E-19</v>
      </c>
    </row>
    <row r="17" spans="1:23" x14ac:dyDescent="0.3">
      <c r="A17">
        <v>2.2302758316123055E-18</v>
      </c>
    </row>
    <row r="21" spans="1:23" x14ac:dyDescent="0.3">
      <c r="A21" t="s">
        <v>19</v>
      </c>
      <c r="B21" t="s">
        <v>20</v>
      </c>
      <c r="D21" t="s">
        <v>23</v>
      </c>
      <c r="E21">
        <v>6</v>
      </c>
      <c r="F21">
        <v>9</v>
      </c>
      <c r="G21">
        <v>2</v>
      </c>
      <c r="H21">
        <v>6</v>
      </c>
      <c r="I21" s="1" t="s">
        <v>14</v>
      </c>
      <c r="J21">
        <v>2</v>
      </c>
      <c r="K21">
        <v>5</v>
      </c>
      <c r="L21">
        <v>6</v>
      </c>
      <c r="M21">
        <v>2</v>
      </c>
      <c r="N21">
        <v>2</v>
      </c>
      <c r="O21">
        <v>5</v>
      </c>
      <c r="P21">
        <v>2</v>
      </c>
      <c r="Q21">
        <v>2</v>
      </c>
      <c r="R21">
        <v>2</v>
      </c>
      <c r="S21">
        <v>2</v>
      </c>
      <c r="T21">
        <v>4</v>
      </c>
      <c r="U21">
        <v>2</v>
      </c>
      <c r="V21">
        <v>4</v>
      </c>
      <c r="W21">
        <v>2</v>
      </c>
    </row>
    <row r="22" spans="1:23" x14ac:dyDescent="0.3">
      <c r="A22">
        <v>4.0754889913995006E-19</v>
      </c>
      <c r="B22">
        <v>5.2532738159999873E-21</v>
      </c>
      <c r="D22" t="s">
        <v>24</v>
      </c>
      <c r="E22">
        <v>3.2651287892311008E-19</v>
      </c>
      <c r="F22">
        <v>4.4362332859282985E-19</v>
      </c>
      <c r="G22">
        <v>5.8053049935661002E-19</v>
      </c>
      <c r="H22">
        <v>8.1404597023190998E-19</v>
      </c>
      <c r="I22">
        <v>9.0179010446372012E-19</v>
      </c>
      <c r="J22">
        <v>1.0758820575339902E-18</v>
      </c>
      <c r="K22">
        <v>1.2758703672502997E-18</v>
      </c>
      <c r="L22">
        <v>1.39457646958852E-18</v>
      </c>
      <c r="M22">
        <v>1.7210893485116301E-18</v>
      </c>
      <c r="N22">
        <v>1.9466266889572604E-18</v>
      </c>
      <c r="O22">
        <v>2.0316380428858499E-18</v>
      </c>
      <c r="P22">
        <v>2.1803761862598798E-18</v>
      </c>
      <c r="Q22">
        <v>2.3517524247842899E-18</v>
      </c>
      <c r="R22">
        <v>2.5519359555336796E-18</v>
      </c>
      <c r="S22">
        <v>2.8509372869337603E-18</v>
      </c>
      <c r="T22">
        <v>3.3659819257655896E-18</v>
      </c>
      <c r="U22">
        <v>3.9465124251221994E-18</v>
      </c>
      <c r="V22">
        <v>4.4418639832995798E-18</v>
      </c>
      <c r="W22">
        <v>4.9494343828241597E-18</v>
      </c>
    </row>
    <row r="23" spans="1:23" x14ac:dyDescent="0.3">
      <c r="A23">
        <v>2.2542180366881939E-18</v>
      </c>
      <c r="B23">
        <v>3.1872983684869939E-20</v>
      </c>
      <c r="E23">
        <v>3.9947297875513993E-19</v>
      </c>
      <c r="F23">
        <v>4.7044414202371025E-19</v>
      </c>
      <c r="G23">
        <v>5.96719250245566E-19</v>
      </c>
      <c r="H23">
        <v>8.1677875053513016E-19</v>
      </c>
      <c r="I23">
        <v>9.0431059797649992E-19</v>
      </c>
      <c r="J23">
        <v>1.12984793842213E-18</v>
      </c>
      <c r="K23">
        <v>1.2760655882833799E-18</v>
      </c>
      <c r="L23">
        <v>1.4030458089554142E-18</v>
      </c>
      <c r="M23">
        <v>1.8466691375482442E-18</v>
      </c>
      <c r="N23">
        <v>1.9997650592009804E-18</v>
      </c>
      <c r="O23">
        <v>2.0368913167018499E-18</v>
      </c>
      <c r="P23">
        <v>2.2542180366881939E-18</v>
      </c>
      <c r="Q23">
        <v>2.4433883877938098E-18</v>
      </c>
      <c r="R23">
        <v>2.5976819580398698E-18</v>
      </c>
      <c r="S23">
        <v>2.9594848546736296E-18</v>
      </c>
      <c r="T23">
        <v>3.3712351995815895E-18</v>
      </c>
      <c r="U23">
        <v>4.0353669122076198E-18</v>
      </c>
      <c r="V23">
        <v>4.4471172571155797E-18</v>
      </c>
      <c r="W23">
        <v>5.0223944826561896E-18</v>
      </c>
    </row>
    <row r="24" spans="1:23" x14ac:dyDescent="0.3">
      <c r="A24">
        <v>2.8509372869337603E-18</v>
      </c>
      <c r="B24">
        <v>3.7126257500869927E-20</v>
      </c>
      <c r="E24">
        <v>4.0649707109195992E-19</v>
      </c>
      <c r="F24">
        <v>4.9026587161202008E-19</v>
      </c>
      <c r="H24">
        <v>8.1929924404790997E-19</v>
      </c>
      <c r="I24">
        <v>9.070433782797201E-19</v>
      </c>
      <c r="K24">
        <v>1.31354044937168E-18</v>
      </c>
      <c r="L24">
        <v>1.4349187926402841E-18</v>
      </c>
      <c r="O24">
        <v>2.0901115585152898E-18</v>
      </c>
      <c r="T24">
        <v>3.4031081832664595E-18</v>
      </c>
      <c r="V24">
        <v>4.4789902408004501E-18</v>
      </c>
    </row>
    <row r="25" spans="1:23" x14ac:dyDescent="0.3">
      <c r="A25">
        <v>8.5117222773277991E-19</v>
      </c>
      <c r="B25">
        <v>5.3138370243720016E-20</v>
      </c>
      <c r="E25">
        <v>4.0754889913995006E-19</v>
      </c>
      <c r="F25">
        <v>4.9676169883654986E-19</v>
      </c>
      <c r="H25">
        <v>8.5117222773277991E-19</v>
      </c>
      <c r="I25">
        <v>9.140674706165401E-19</v>
      </c>
      <c r="K25">
        <v>1.3216163697564902E-18</v>
      </c>
      <c r="L25">
        <v>1.4401720664562841E-18</v>
      </c>
      <c r="O25">
        <v>2.0953648323312898E-18</v>
      </c>
      <c r="T25">
        <v>3.4562465535101795E-18</v>
      </c>
      <c r="V25">
        <v>4.5321286110441701E-18</v>
      </c>
    </row>
    <row r="26" spans="1:23" x14ac:dyDescent="0.3">
      <c r="A26">
        <v>8.1404597023190998E-19</v>
      </c>
      <c r="B26">
        <v>7.2960099832029851E-20</v>
      </c>
      <c r="E26">
        <v>4.1175034490795991E-19</v>
      </c>
      <c r="F26">
        <v>5.0231712570858019E-19</v>
      </c>
      <c r="H26">
        <v>8.5964156709967409E-19</v>
      </c>
      <c r="I26">
        <v>9.3260166693170394E-19</v>
      </c>
      <c r="K26">
        <v>1.3499074387116942E-18</v>
      </c>
      <c r="L26">
        <v>1.4563608173452401E-18</v>
      </c>
      <c r="O26">
        <v>2.1272378160161598E-18</v>
      </c>
    </row>
    <row r="27" spans="1:23" x14ac:dyDescent="0.3">
      <c r="A27">
        <v>1.3216163697564902E-18</v>
      </c>
      <c r="B27">
        <v>8.5011353928589955E-20</v>
      </c>
      <c r="E27">
        <v>4.1730577177999023E-19</v>
      </c>
      <c r="F27">
        <v>5.0757039952458017E-19</v>
      </c>
      <c r="H27">
        <v>8.6991712077885018E-19</v>
      </c>
      <c r="I27">
        <v>9.8702757044856995E-19</v>
      </c>
      <c r="L27">
        <v>1.5293209171772699E-18</v>
      </c>
    </row>
    <row r="28" spans="1:23" x14ac:dyDescent="0.3">
      <c r="A28">
        <v>1.39457646958852E-18</v>
      </c>
      <c r="B28">
        <v>9.0264627744589942E-20</v>
      </c>
      <c r="F28">
        <v>5.3312868817656401E-19</v>
      </c>
    </row>
    <row r="29" spans="1:23" x14ac:dyDescent="0.3">
      <c r="A29">
        <v>-3.6278180130676694E-18</v>
      </c>
      <c r="B29">
        <v>3.2651287892311008E-19</v>
      </c>
      <c r="F29">
        <v>5.434042418557401E-19</v>
      </c>
    </row>
    <row r="30" spans="1:23" x14ac:dyDescent="0.3">
      <c r="A30">
        <v>-1.938176859407978E-17</v>
      </c>
      <c r="B30">
        <v>3.9947297875513993E-19</v>
      </c>
      <c r="F30">
        <v>5.7527722554061004E-19</v>
      </c>
    </row>
    <row r="31" spans="1:23" x14ac:dyDescent="0.3">
      <c r="A31">
        <v>-1.2760655882833799E-18</v>
      </c>
      <c r="B31">
        <v>4.0649707109195992E-19</v>
      </c>
      <c r="H31" s="1"/>
      <c r="P31" s="1"/>
    </row>
    <row r="32" spans="1:23" x14ac:dyDescent="0.3">
      <c r="A32">
        <v>9.0431059797649992E-19</v>
      </c>
      <c r="B32">
        <v>4.0754889913995006E-19</v>
      </c>
      <c r="D32" t="s">
        <v>15</v>
      </c>
      <c r="E32">
        <f>AVERAGE(E22:E27)</f>
        <v>3.9484799076635174E-19</v>
      </c>
      <c r="F32">
        <f>AVERAGE(F22:F30)</f>
        <v>5.0697696909679826E-19</v>
      </c>
      <c r="G32">
        <f>AVERAGE(G22:G23)</f>
        <v>5.8862487480108801E-19</v>
      </c>
      <c r="H32">
        <f>AVERAGE(H22:H27)</f>
        <v>8.3847581340437575E-19</v>
      </c>
      <c r="I32">
        <f>AVERAGE(I22:I27)</f>
        <v>9.2447346478612549E-19</v>
      </c>
      <c r="J32">
        <f>AVERAGE(J22:J23)</f>
        <v>1.10286499797806E-18</v>
      </c>
      <c r="K32">
        <f>AVERAGE(K22:K26)</f>
        <v>1.3074000426747088E-18</v>
      </c>
      <c r="L32">
        <f>AVERAGE(L22:L27)</f>
        <v>1.4430658120271685E-18</v>
      </c>
      <c r="M32">
        <f>AVERAGE(M22:M23)</f>
        <v>1.783879243029937E-18</v>
      </c>
      <c r="N32">
        <f>AVERAGE(N22:N23)</f>
        <v>1.9731958740791204E-18</v>
      </c>
      <c r="O32">
        <f>AVERAGE(O22:O26)</f>
        <v>2.0762487132900876E-18</v>
      </c>
      <c r="P32">
        <f>AVERAGE(P22:P23)</f>
        <v>2.2172971114740366E-18</v>
      </c>
      <c r="Q32">
        <f>AVERAGE(Q22:Q23)</f>
        <v>2.3975704062890499E-18</v>
      </c>
      <c r="R32">
        <f>AVERAGE(R22:R23)</f>
        <v>2.5748089567867749E-18</v>
      </c>
      <c r="S32">
        <f>AVERAGE(S22:S23)</f>
        <v>2.905211070803695E-18</v>
      </c>
      <c r="T32">
        <f>AVERAGE(T22:T25)</f>
        <v>3.3991429655309543E-18</v>
      </c>
      <c r="U32">
        <f>AVERAGE(U22:U23)</f>
        <v>3.9909396686649096E-18</v>
      </c>
      <c r="V32">
        <f>AVERAGE(V22:V25)</f>
        <v>4.4750250230649445E-18</v>
      </c>
      <c r="W32">
        <f>AVERAGE(W22:W23)</f>
        <v>4.9859144327401743E-18</v>
      </c>
    </row>
    <row r="33" spans="1:23" x14ac:dyDescent="0.3">
      <c r="A33">
        <v>-2.5519359555336796E-18</v>
      </c>
      <c r="B33">
        <v>4.1175034490795991E-19</v>
      </c>
      <c r="D33" t="s">
        <v>13</v>
      </c>
      <c r="E33">
        <f>E32/1.9863778872646E-19</f>
        <v>1.9877788274721926</v>
      </c>
      <c r="F33">
        <f t="shared" ref="F33:L33" si="9">F32/1.9863778872646E-19</f>
        <v>2.5522684900351251</v>
      </c>
      <c r="G33">
        <f t="shared" si="9"/>
        <v>2.9633076293034617</v>
      </c>
      <c r="H33">
        <f t="shared" si="9"/>
        <v>4.2211294174192782</v>
      </c>
      <c r="I33">
        <f t="shared" si="9"/>
        <v>4.6540664327430612</v>
      </c>
      <c r="J33">
        <f t="shared" si="9"/>
        <v>5.5521409347583539</v>
      </c>
      <c r="K33">
        <f t="shared" si="9"/>
        <v>6.581829424586993</v>
      </c>
      <c r="L33">
        <f t="shared" si="9"/>
        <v>7.26481009116742</v>
      </c>
      <c r="M33">
        <f>M32/1.9863778872646E-19</f>
        <v>8.9805633382602768</v>
      </c>
      <c r="N33">
        <f t="shared" ref="N33:T33" si="10">N32/1.9863778872646E-19</f>
        <v>9.9336379383298912</v>
      </c>
      <c r="O33">
        <f t="shared" si="10"/>
        <v>10.452435695149864</v>
      </c>
      <c r="P33">
        <f t="shared" si="10"/>
        <v>11.162514069905555</v>
      </c>
      <c r="Q33">
        <f t="shared" si="10"/>
        <v>12.070061903431148</v>
      </c>
      <c r="R33">
        <f t="shared" si="10"/>
        <v>12.962331957553612</v>
      </c>
      <c r="S33">
        <f t="shared" si="10"/>
        <v>14.625671627891515</v>
      </c>
      <c r="T33">
        <f t="shared" si="10"/>
        <v>17.112267445807323</v>
      </c>
      <c r="U33">
        <f>U32/1.9863778872646E-19</f>
        <v>20.091542975041623</v>
      </c>
      <c r="V33">
        <f t="shared" ref="V33:W33" si="11">V32/1.9863778872646E-19</f>
        <v>22.528568465023589</v>
      </c>
      <c r="W33">
        <f t="shared" si="11"/>
        <v>25.100533310941024</v>
      </c>
    </row>
    <row r="34" spans="1:23" x14ac:dyDescent="0.3">
      <c r="A34">
        <v>1.7210893485116301E-18</v>
      </c>
      <c r="B34">
        <v>4.1730577177999023E-19</v>
      </c>
      <c r="D34" t="s">
        <v>16</v>
      </c>
      <c r="E34">
        <f>E32/2</f>
        <v>1.9742399538317587E-19</v>
      </c>
      <c r="F34">
        <f>F32/3</f>
        <v>1.6899232303226609E-19</v>
      </c>
      <c r="G34">
        <f>G32/3</f>
        <v>1.9620829160036267E-19</v>
      </c>
      <c r="H34">
        <f>H32/5</f>
        <v>1.6769516268087514E-19</v>
      </c>
      <c r="I34">
        <f>I32/5</f>
        <v>1.8489469295722509E-19</v>
      </c>
      <c r="J34">
        <f>J32/6</f>
        <v>1.8381083299634334E-19</v>
      </c>
      <c r="K34">
        <f>K32/7</f>
        <v>1.8677143466781553E-19</v>
      </c>
      <c r="L34">
        <f>L32/8</f>
        <v>1.8038322650339606E-19</v>
      </c>
      <c r="M34">
        <f>M32/9</f>
        <v>1.982088047811041E-19</v>
      </c>
      <c r="N34">
        <f>N32/10</f>
        <v>1.9731958740791204E-19</v>
      </c>
      <c r="O34">
        <f>O32/11</f>
        <v>1.8874988302637161E-19</v>
      </c>
      <c r="P34">
        <f>P32/12</f>
        <v>1.8477475928950305E-19</v>
      </c>
      <c r="Q34">
        <f>Q32/12</f>
        <v>1.9979753385742082E-19</v>
      </c>
      <c r="R34">
        <f>R32/13</f>
        <v>1.9806222744513652E-19</v>
      </c>
      <c r="S34">
        <f>S32/15</f>
        <v>1.9368073805357966E-19</v>
      </c>
      <c r="T34">
        <f>T32/18</f>
        <v>1.888412758628308E-19</v>
      </c>
      <c r="U34">
        <f>U32/20</f>
        <v>1.9954698343324547E-19</v>
      </c>
      <c r="V34">
        <f>V32/22</f>
        <v>2.0341022832113384E-19</v>
      </c>
      <c r="W34">
        <f>W32/25</f>
        <v>1.9943657730960696E-19</v>
      </c>
    </row>
    <row r="35" spans="1:23" x14ac:dyDescent="0.3">
      <c r="A35">
        <v>8.1929924404791459E-19</v>
      </c>
      <c r="B35">
        <v>4.4362332859282985E-19</v>
      </c>
      <c r="H35" s="1"/>
      <c r="P35" s="1"/>
    </row>
    <row r="36" spans="1:23" x14ac:dyDescent="0.3">
      <c r="A36">
        <v>1.8466691375482442E-18</v>
      </c>
      <c r="B36">
        <v>4.7044414202371025E-19</v>
      </c>
      <c r="H36" s="1"/>
      <c r="P36" s="1"/>
    </row>
    <row r="37" spans="1:23" x14ac:dyDescent="0.3">
      <c r="A37">
        <v>2.4433883877938098E-18</v>
      </c>
      <c r="B37">
        <v>4.9026587161202008E-19</v>
      </c>
      <c r="D37" t="s">
        <v>22</v>
      </c>
      <c r="E37">
        <f>AVERAGE(E34:W34)</f>
        <v>1.9042150308470023E-19</v>
      </c>
      <c r="P37" s="1"/>
    </row>
    <row r="38" spans="1:23" x14ac:dyDescent="0.3">
      <c r="A38">
        <v>4.4362332859282985E-19</v>
      </c>
      <c r="B38">
        <v>4.9676169883654986E-19</v>
      </c>
    </row>
    <row r="39" spans="1:23" x14ac:dyDescent="0.3">
      <c r="A39">
        <v>4.0649707109195992E-19</v>
      </c>
      <c r="B39">
        <v>5.0231712570858019E-19</v>
      </c>
    </row>
    <row r="40" spans="1:23" x14ac:dyDescent="0.3">
      <c r="A40">
        <v>9.140674706165401E-19</v>
      </c>
      <c r="B40">
        <v>5.0757039952458017E-19</v>
      </c>
    </row>
    <row r="41" spans="1:23" x14ac:dyDescent="0.3">
      <c r="A41">
        <v>9.8702757044856995E-19</v>
      </c>
      <c r="B41">
        <v>5.3312868817656401E-19</v>
      </c>
    </row>
    <row r="42" spans="1:23" x14ac:dyDescent="0.3">
      <c r="A42">
        <v>-4.0353669122076198E-18</v>
      </c>
      <c r="B42">
        <v>5.434042418557401E-19</v>
      </c>
    </row>
    <row r="43" spans="1:23" x14ac:dyDescent="0.3">
      <c r="A43">
        <v>-1.9789317493219731E-17</v>
      </c>
      <c r="B43">
        <v>5.7527722554061004E-19</v>
      </c>
    </row>
    <row r="44" spans="1:23" x14ac:dyDescent="0.3">
      <c r="A44">
        <v>-1.6836144874233299E-18</v>
      </c>
      <c r="B44">
        <v>5.8053049935661002E-19</v>
      </c>
    </row>
    <row r="45" spans="1:23" x14ac:dyDescent="0.3">
      <c r="A45">
        <v>4.9676169883654986E-19</v>
      </c>
      <c r="B45">
        <v>5.96719250245566E-19</v>
      </c>
    </row>
    <row r="46" spans="1:23" x14ac:dyDescent="0.3">
      <c r="A46">
        <v>-2.9594848546736296E-18</v>
      </c>
      <c r="B46">
        <v>8.1404597023190998E-19</v>
      </c>
    </row>
    <row r="47" spans="1:23" x14ac:dyDescent="0.3">
      <c r="A47">
        <v>1.31354044937168E-18</v>
      </c>
      <c r="B47">
        <v>8.1677875053513016E-19</v>
      </c>
    </row>
    <row r="48" spans="1:23" x14ac:dyDescent="0.3">
      <c r="A48">
        <v>4.1175034490796453E-19</v>
      </c>
      <c r="B48">
        <v>8.1929924404790997E-19</v>
      </c>
    </row>
    <row r="49" spans="1:2" x14ac:dyDescent="0.3">
      <c r="A49">
        <v>5.96719250245566E-19</v>
      </c>
      <c r="B49">
        <v>8.5117222773277991E-19</v>
      </c>
    </row>
    <row r="50" spans="1:2" x14ac:dyDescent="0.3">
      <c r="A50">
        <v>-1.4030458089554142E-18</v>
      </c>
      <c r="B50">
        <v>8.5964156709967409E-19</v>
      </c>
    </row>
    <row r="51" spans="1:2" x14ac:dyDescent="0.3">
      <c r="A51">
        <v>-1.4401720664562841E-18</v>
      </c>
      <c r="B51">
        <v>8.6991712077885018E-19</v>
      </c>
    </row>
    <row r="52" spans="1:2" x14ac:dyDescent="0.3">
      <c r="A52">
        <v>-9.3260166693170394E-19</v>
      </c>
      <c r="B52">
        <v>9.0179010446372012E-19</v>
      </c>
    </row>
    <row r="53" spans="1:2" x14ac:dyDescent="0.3">
      <c r="A53">
        <v>-8.5964156709967409E-19</v>
      </c>
      <c r="B53">
        <v>9.0431059797649992E-19</v>
      </c>
    </row>
    <row r="54" spans="1:2" x14ac:dyDescent="0.3">
      <c r="A54">
        <v>-5.8820360497558641E-18</v>
      </c>
      <c r="B54">
        <v>9.070433782797201E-19</v>
      </c>
    </row>
    <row r="55" spans="1:2" x14ac:dyDescent="0.3">
      <c r="A55">
        <v>-2.1635986630767974E-17</v>
      </c>
      <c r="B55">
        <v>9.140674706165401E-19</v>
      </c>
    </row>
    <row r="56" spans="1:2" x14ac:dyDescent="0.3">
      <c r="A56">
        <v>-3.5302836249715741E-18</v>
      </c>
      <c r="B56">
        <v>9.3260166693170394E-19</v>
      </c>
    </row>
    <row r="57" spans="1:2" x14ac:dyDescent="0.3">
      <c r="A57">
        <v>-1.3499074387116942E-18</v>
      </c>
      <c r="B57">
        <v>9.8702757044856995E-19</v>
      </c>
    </row>
    <row r="58" spans="1:2" x14ac:dyDescent="0.3">
      <c r="A58">
        <v>-4.8061539922218739E-18</v>
      </c>
      <c r="B58">
        <v>1.0758820575339902E-18</v>
      </c>
    </row>
    <row r="59" spans="1:2" x14ac:dyDescent="0.3">
      <c r="A59">
        <v>-5.3312868817656401E-19</v>
      </c>
      <c r="B59">
        <v>1.12984793842213E-18</v>
      </c>
    </row>
    <row r="60" spans="1:2" x14ac:dyDescent="0.3">
      <c r="A60">
        <v>-1.4349187926402795E-18</v>
      </c>
      <c r="B60">
        <v>1.2758703672502997E-18</v>
      </c>
    </row>
    <row r="61" spans="1:2" x14ac:dyDescent="0.3">
      <c r="A61">
        <v>-1.9997650592009804E-18</v>
      </c>
      <c r="B61">
        <v>1.2760655882833799E-18</v>
      </c>
    </row>
    <row r="62" spans="1:2" x14ac:dyDescent="0.3">
      <c r="A62">
        <v>-2.0368913167018499E-18</v>
      </c>
      <c r="B62">
        <v>1.31354044937168E-18</v>
      </c>
    </row>
    <row r="63" spans="1:2" x14ac:dyDescent="0.3">
      <c r="A63">
        <v>-1.5293209171772699E-18</v>
      </c>
      <c r="B63">
        <v>1.3216163697564902E-18</v>
      </c>
    </row>
    <row r="64" spans="1:2" x14ac:dyDescent="0.3">
      <c r="A64">
        <v>-1.4563608173452401E-18</v>
      </c>
      <c r="B64">
        <v>1.3499074387116942E-18</v>
      </c>
    </row>
    <row r="65" spans="1:2" x14ac:dyDescent="0.3">
      <c r="A65">
        <v>-6.4787553000014297E-18</v>
      </c>
      <c r="B65">
        <v>1.39457646958852E-18</v>
      </c>
    </row>
    <row r="66" spans="1:2" x14ac:dyDescent="0.3">
      <c r="A66">
        <v>-2.223270588101354E-17</v>
      </c>
      <c r="B66">
        <v>1.4030458089554142E-18</v>
      </c>
    </row>
    <row r="67" spans="1:2" x14ac:dyDescent="0.3">
      <c r="A67">
        <v>-4.1270028752171398E-18</v>
      </c>
      <c r="B67">
        <v>1.4349187926402841E-18</v>
      </c>
    </row>
    <row r="68" spans="1:2" x14ac:dyDescent="0.3">
      <c r="A68">
        <v>-1.9466266889572604E-18</v>
      </c>
      <c r="B68">
        <v>1.4401720664562841E-18</v>
      </c>
    </row>
    <row r="69" spans="1:2" x14ac:dyDescent="0.3">
      <c r="A69">
        <v>-5.4028732424674395E-18</v>
      </c>
      <c r="B69">
        <v>1.4563608173452401E-18</v>
      </c>
    </row>
    <row r="70" spans="1:2" x14ac:dyDescent="0.3">
      <c r="A70">
        <v>-1.12984793842213E-18</v>
      </c>
      <c r="B70">
        <v>1.5293209171772699E-18</v>
      </c>
    </row>
    <row r="71" spans="1:2" x14ac:dyDescent="0.3">
      <c r="A71">
        <v>-2.0316380428858453E-18</v>
      </c>
      <c r="B71">
        <v>1.6836144874233299E-18</v>
      </c>
    </row>
    <row r="72" spans="1:2" x14ac:dyDescent="0.3">
      <c r="A72">
        <v>-3.7126257500869927E-20</v>
      </c>
      <c r="B72">
        <v>1.7210893485116301E-18</v>
      </c>
    </row>
    <row r="73" spans="1:2" x14ac:dyDescent="0.3">
      <c r="A73">
        <v>4.7044414202371025E-19</v>
      </c>
      <c r="B73">
        <v>1.8466691375482442E-18</v>
      </c>
    </row>
    <row r="74" spans="1:2" x14ac:dyDescent="0.3">
      <c r="A74">
        <v>5.434042418557401E-19</v>
      </c>
      <c r="B74">
        <v>1.9466266889572604E-18</v>
      </c>
    </row>
    <row r="75" spans="1:2" x14ac:dyDescent="0.3">
      <c r="A75">
        <v>-4.4789902408004501E-18</v>
      </c>
      <c r="B75">
        <v>1.9997650592009804E-18</v>
      </c>
    </row>
    <row r="76" spans="1:2" x14ac:dyDescent="0.3">
      <c r="A76">
        <v>-2.0232940821812561E-17</v>
      </c>
      <c r="B76">
        <v>2.0316380428858499E-18</v>
      </c>
    </row>
    <row r="77" spans="1:2" x14ac:dyDescent="0.3">
      <c r="A77">
        <v>-2.1272378160161598E-18</v>
      </c>
      <c r="B77">
        <v>2.0368913167018499E-18</v>
      </c>
    </row>
    <row r="78" spans="1:2" x14ac:dyDescent="0.3">
      <c r="A78">
        <v>5.3138370243720016E-20</v>
      </c>
      <c r="B78">
        <v>2.0901115585152898E-18</v>
      </c>
    </row>
    <row r="79" spans="1:2" x14ac:dyDescent="0.3">
      <c r="A79">
        <v>-3.4031081832664595E-18</v>
      </c>
      <c r="B79">
        <v>2.0953648323312898E-18</v>
      </c>
    </row>
    <row r="80" spans="1:2" x14ac:dyDescent="0.3">
      <c r="A80">
        <v>8.6991712077885018E-19</v>
      </c>
      <c r="B80">
        <v>2.1272378160161598E-18</v>
      </c>
    </row>
    <row r="81" spans="1:2" x14ac:dyDescent="0.3">
      <c r="A81">
        <v>-3.1872983684865317E-20</v>
      </c>
      <c r="B81">
        <v>2.1803761862598798E-18</v>
      </c>
    </row>
    <row r="82" spans="1:2" x14ac:dyDescent="0.3">
      <c r="A82">
        <v>5.0757039952458017E-19</v>
      </c>
      <c r="B82">
        <v>2.2542180366881939E-18</v>
      </c>
    </row>
    <row r="83" spans="1:2" x14ac:dyDescent="0.3">
      <c r="A83">
        <v>5.8053049935661002E-19</v>
      </c>
      <c r="B83">
        <v>2.3517524247842899E-18</v>
      </c>
    </row>
    <row r="84" spans="1:2" x14ac:dyDescent="0.3">
      <c r="A84">
        <v>-4.4418639832995798E-18</v>
      </c>
      <c r="B84">
        <v>2.4433883877938098E-18</v>
      </c>
    </row>
    <row r="85" spans="1:2" x14ac:dyDescent="0.3">
      <c r="A85">
        <v>-2.019581456431169E-17</v>
      </c>
      <c r="B85">
        <v>2.5519359555336796E-18</v>
      </c>
    </row>
    <row r="86" spans="1:2" x14ac:dyDescent="0.3">
      <c r="A86">
        <v>-2.0901115585152898E-18</v>
      </c>
      <c r="B86">
        <v>2.5976819580398698E-18</v>
      </c>
    </row>
    <row r="87" spans="1:2" x14ac:dyDescent="0.3">
      <c r="A87">
        <v>9.0264627744589942E-20</v>
      </c>
      <c r="B87">
        <v>2.6706420578718997E-18</v>
      </c>
    </row>
    <row r="88" spans="1:2" x14ac:dyDescent="0.3">
      <c r="A88">
        <v>-3.3659819257655896E-18</v>
      </c>
      <c r="B88">
        <v>2.8509372869337603E-18</v>
      </c>
    </row>
    <row r="89" spans="1:2" x14ac:dyDescent="0.3">
      <c r="A89">
        <v>9.070433782797201E-19</v>
      </c>
      <c r="B89">
        <v>2.9594848546736296E-18</v>
      </c>
    </row>
    <row r="90" spans="1:2" x14ac:dyDescent="0.3">
      <c r="A90">
        <v>5.2532738160046095E-21</v>
      </c>
      <c r="B90">
        <v>2.9971549367950099E-18</v>
      </c>
    </row>
    <row r="91" spans="1:2" x14ac:dyDescent="0.3">
      <c r="A91">
        <v>7.2960099832029851E-20</v>
      </c>
      <c r="B91">
        <v>3.3659819257655896E-18</v>
      </c>
    </row>
    <row r="92" spans="1:2" x14ac:dyDescent="0.3">
      <c r="A92">
        <v>-4.9494343828241597E-18</v>
      </c>
      <c r="B92">
        <v>3.3712351995815895E-18</v>
      </c>
    </row>
    <row r="93" spans="1:2" x14ac:dyDescent="0.3">
      <c r="A93">
        <v>-2.0703384963836271E-17</v>
      </c>
      <c r="B93">
        <v>3.4031081832664595E-18</v>
      </c>
    </row>
    <row r="94" spans="1:2" x14ac:dyDescent="0.3">
      <c r="A94">
        <v>-2.5976819580398698E-18</v>
      </c>
      <c r="B94">
        <v>3.4562465535101795E-18</v>
      </c>
    </row>
    <row r="95" spans="1:2" x14ac:dyDescent="0.3">
      <c r="A95">
        <v>-4.1730577177999023E-19</v>
      </c>
      <c r="B95">
        <v>3.5302836249715741E-18</v>
      </c>
    </row>
    <row r="96" spans="1:2" x14ac:dyDescent="0.3">
      <c r="A96">
        <v>-3.8735523252901695E-18</v>
      </c>
      <c r="B96">
        <v>3.6278180130676694E-18</v>
      </c>
    </row>
    <row r="97" spans="1:2" x14ac:dyDescent="0.3">
      <c r="A97">
        <v>3.9947297875513993E-19</v>
      </c>
      <c r="B97">
        <v>3.8735523252901695E-18</v>
      </c>
    </row>
    <row r="98" spans="1:2" x14ac:dyDescent="0.3">
      <c r="A98">
        <v>-5.0231712570857556E-19</v>
      </c>
      <c r="B98">
        <v>3.9465124251221994E-18</v>
      </c>
    </row>
    <row r="99" spans="1:2" x14ac:dyDescent="0.3">
      <c r="A99">
        <v>-5.0223944826561896E-18</v>
      </c>
      <c r="B99">
        <v>4.0353669122076198E-18</v>
      </c>
    </row>
    <row r="100" spans="1:2" x14ac:dyDescent="0.3">
      <c r="A100">
        <v>-2.0776345063668302E-17</v>
      </c>
      <c r="B100">
        <v>4.1270028752171398E-18</v>
      </c>
    </row>
    <row r="101" spans="1:2" x14ac:dyDescent="0.3">
      <c r="A101">
        <v>-2.6706420578718997E-18</v>
      </c>
      <c r="B101">
        <v>4.2730253040453097E-18</v>
      </c>
    </row>
    <row r="102" spans="1:2" x14ac:dyDescent="0.3">
      <c r="A102">
        <v>-4.9026587161202008E-19</v>
      </c>
      <c r="B102">
        <v>4.4418639832995798E-18</v>
      </c>
    </row>
    <row r="103" spans="1:2" x14ac:dyDescent="0.3">
      <c r="A103">
        <v>-3.9465124251221994E-18</v>
      </c>
      <c r="B103">
        <v>4.4471172571155797E-18</v>
      </c>
    </row>
    <row r="104" spans="1:2" x14ac:dyDescent="0.3">
      <c r="A104">
        <v>3.2651287892311008E-19</v>
      </c>
      <c r="B104">
        <v>4.4789902408004501E-18</v>
      </c>
    </row>
    <row r="105" spans="1:2" x14ac:dyDescent="0.3">
      <c r="A105">
        <v>-5.7527722554060541E-19</v>
      </c>
      <c r="B105">
        <v>4.5321286110441701E-18</v>
      </c>
    </row>
    <row r="106" spans="1:2" x14ac:dyDescent="0.3">
      <c r="A106">
        <v>-1.5753950581012112E-17</v>
      </c>
      <c r="B106">
        <v>4.8061539922218739E-18</v>
      </c>
    </row>
    <row r="107" spans="1:2" x14ac:dyDescent="0.3">
      <c r="A107">
        <v>2.3517524247842899E-18</v>
      </c>
      <c r="B107">
        <v>4.9494343828241597E-18</v>
      </c>
    </row>
    <row r="108" spans="1:2" x14ac:dyDescent="0.3">
      <c r="A108">
        <v>4.5321286110441701E-18</v>
      </c>
      <c r="B108">
        <v>5.0223944826561896E-18</v>
      </c>
    </row>
    <row r="109" spans="1:2" x14ac:dyDescent="0.3">
      <c r="A109">
        <v>1.0758820575339902E-18</v>
      </c>
      <c r="B109">
        <v>5.3489073615792999E-18</v>
      </c>
    </row>
    <row r="110" spans="1:2" x14ac:dyDescent="0.3">
      <c r="A110">
        <v>5.3489073615792999E-18</v>
      </c>
      <c r="B110">
        <v>5.4028732424674395E-18</v>
      </c>
    </row>
    <row r="111" spans="1:2" x14ac:dyDescent="0.3">
      <c r="A111">
        <v>4.4471172571155844E-18</v>
      </c>
      <c r="B111">
        <v>5.8820360497558641E-18</v>
      </c>
    </row>
    <row r="112" spans="1:2" x14ac:dyDescent="0.3">
      <c r="A112">
        <v>1.81057030057964E-17</v>
      </c>
      <c r="B112">
        <v>6.4787553000014297E-18</v>
      </c>
    </row>
    <row r="113" spans="1:2" x14ac:dyDescent="0.3">
      <c r="A113">
        <v>2.0286079192056281E-17</v>
      </c>
      <c r="B113">
        <v>1.5753950581012112E-17</v>
      </c>
    </row>
    <row r="114" spans="1:2" x14ac:dyDescent="0.3">
      <c r="A114">
        <v>1.68298326385461E-17</v>
      </c>
      <c r="B114">
        <v>1.68298326385461E-17</v>
      </c>
    </row>
    <row r="115" spans="1:2" x14ac:dyDescent="0.3">
      <c r="A115">
        <v>2.110285794259141E-17</v>
      </c>
      <c r="B115">
        <v>1.81057030057964E-17</v>
      </c>
    </row>
    <row r="116" spans="1:2" x14ac:dyDescent="0.3">
      <c r="A116">
        <v>2.0201067838127696E-17</v>
      </c>
      <c r="B116">
        <v>1.938176859407978E-17</v>
      </c>
    </row>
    <row r="117" spans="1:2" x14ac:dyDescent="0.3">
      <c r="A117">
        <v>2.1803761862598798E-18</v>
      </c>
      <c r="B117">
        <v>1.9789317493219731E-17</v>
      </c>
    </row>
    <row r="118" spans="1:2" x14ac:dyDescent="0.3">
      <c r="A118">
        <v>-1.2758703672502997E-18</v>
      </c>
      <c r="B118">
        <v>2.019581456431169E-17</v>
      </c>
    </row>
    <row r="119" spans="1:2" x14ac:dyDescent="0.3">
      <c r="A119">
        <v>2.9971549367950099E-18</v>
      </c>
      <c r="B119">
        <v>2.020106783812769E-17</v>
      </c>
    </row>
    <row r="120" spans="1:2" x14ac:dyDescent="0.3">
      <c r="A120">
        <v>2.0953648323312945E-18</v>
      </c>
      <c r="B120">
        <v>2.0232940821812561E-17</v>
      </c>
    </row>
    <row r="121" spans="1:2" x14ac:dyDescent="0.3">
      <c r="A121">
        <v>-3.4562465535101795E-18</v>
      </c>
      <c r="B121">
        <v>2.0286079192056281E-17</v>
      </c>
    </row>
    <row r="122" spans="1:2" x14ac:dyDescent="0.3">
      <c r="A122">
        <v>8.1677875053513016E-19</v>
      </c>
      <c r="B122">
        <v>2.0703384963836271E-17</v>
      </c>
    </row>
    <row r="123" spans="1:2" x14ac:dyDescent="0.3">
      <c r="A123">
        <v>-8.5011353928585333E-20</v>
      </c>
      <c r="B123">
        <v>2.0776345063668302E-17</v>
      </c>
    </row>
    <row r="124" spans="1:2" x14ac:dyDescent="0.3">
      <c r="A124">
        <v>4.2730253040453097E-18</v>
      </c>
      <c r="B124">
        <v>2.110285794259141E-17</v>
      </c>
    </row>
    <row r="125" spans="1:2" x14ac:dyDescent="0.3">
      <c r="A125">
        <v>3.3712351995815942E-18</v>
      </c>
      <c r="B125">
        <v>2.1635986630767974E-17</v>
      </c>
    </row>
    <row r="126" spans="1:2" x14ac:dyDescent="0.3">
      <c r="A126">
        <v>-9.0179010446371549E-19</v>
      </c>
      <c r="B126">
        <v>2.223270588101354E-17</v>
      </c>
    </row>
  </sheetData>
  <sortState xmlns:xlrd2="http://schemas.microsoft.com/office/spreadsheetml/2017/richdata2" ref="B22:B126">
    <sortCondition ref="B22:B1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I</vt:lpstr>
      <vt:lpstr>Exp II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2021-04-22T10:16:25Z</dcterms:modified>
</cp:coreProperties>
</file>