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II - Master Degree\Advanced Lab\Exp (11) - PAR\"/>
    </mc:Choice>
  </mc:AlternateContent>
  <xr:revisionPtr revIDLastSave="0" documentId="13_ncr:1_{EC97D96A-089C-4F69-A9BE-0CF4B6962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I - 58.3% " sheetId="4" r:id="rId1"/>
    <sheet name="Table II - 29.8%" sheetId="5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5" l="1"/>
  <c r="E21" i="5"/>
  <c r="E21" i="4"/>
  <c r="E20" i="5"/>
  <c r="E20" i="4"/>
  <c r="E22" i="4"/>
  <c r="S18" i="5"/>
  <c r="S18" i="4"/>
  <c r="S16" i="4"/>
  <c r="S16" i="5"/>
  <c r="S14" i="4"/>
  <c r="S13" i="4"/>
  <c r="S13" i="5"/>
  <c r="S14" i="5"/>
  <c r="E18" i="5"/>
  <c r="E18" i="4"/>
  <c r="D18" i="4"/>
  <c r="D18" i="5"/>
  <c r="S12" i="5"/>
  <c r="S11" i="5"/>
  <c r="S10" i="5"/>
  <c r="S9" i="5"/>
  <c r="S8" i="5"/>
  <c r="S7" i="5"/>
  <c r="S6" i="5"/>
  <c r="S5" i="5"/>
  <c r="S12" i="4"/>
  <c r="S11" i="4"/>
  <c r="S10" i="4"/>
  <c r="S9" i="4"/>
  <c r="S6" i="4"/>
  <c r="S8" i="4"/>
  <c r="S7" i="4"/>
  <c r="S5" i="4"/>
  <c r="D14" i="5" a="1"/>
  <c r="E15" i="5" s="1"/>
  <c r="D14" i="5"/>
  <c r="E14" i="5"/>
  <c r="D15" i="5"/>
  <c r="G9" i="5"/>
  <c r="G8" i="5"/>
  <c r="G7" i="5"/>
  <c r="G6" i="5"/>
  <c r="G5" i="5"/>
  <c r="G4" i="5"/>
  <c r="G3" i="5"/>
  <c r="G4" i="4"/>
  <c r="G5" i="4"/>
  <c r="G6" i="4"/>
  <c r="G7" i="4"/>
  <c r="G8" i="4"/>
  <c r="G3" i="4"/>
  <c r="E9" i="5"/>
  <c r="D9" i="5"/>
  <c r="D8" i="5"/>
  <c r="E8" i="5" s="1"/>
  <c r="D7" i="5"/>
  <c r="E7" i="5" s="1"/>
  <c r="D6" i="5"/>
  <c r="E6" i="5" s="1"/>
  <c r="D5" i="5"/>
  <c r="E5" i="5" s="1"/>
  <c r="D4" i="5"/>
  <c r="E4" i="5" s="1"/>
  <c r="D3" i="5"/>
  <c r="E3" i="5" s="1"/>
  <c r="D4" i="4"/>
  <c r="E4" i="4" s="1"/>
  <c r="D5" i="4"/>
  <c r="E5" i="4" s="1"/>
  <c r="D6" i="4"/>
  <c r="E6" i="4" s="1"/>
  <c r="D7" i="4"/>
  <c r="E7" i="4" s="1"/>
  <c r="D8" i="4"/>
  <c r="E8" i="4" s="1"/>
  <c r="D3" i="4"/>
  <c r="E3" i="4" s="1"/>
  <c r="D14" i="4" l="1" a="1"/>
  <c r="E15" i="4" l="1"/>
  <c r="D15" i="4"/>
  <c r="E14" i="4"/>
  <c r="D14" i="4"/>
</calcChain>
</file>

<file path=xl/sharedStrings.xml><?xml version="1.0" encoding="utf-8"?>
<sst xmlns="http://schemas.openxmlformats.org/spreadsheetml/2006/main" count="32" uniqueCount="16">
  <si>
    <t>I(A)</t>
  </si>
  <si>
    <t>B(T)</t>
  </si>
  <si>
    <t>B^2(T^2)</t>
  </si>
  <si>
    <t>شیب خط</t>
  </si>
  <si>
    <t>خطای شیب خط</t>
  </si>
  <si>
    <t>عرض از مبدا</t>
  </si>
  <si>
    <t>خطای عرض از مبدا</t>
  </si>
  <si>
    <t>پذیرفتاری</t>
  </si>
  <si>
    <t>خطای پذیرفتاری</t>
  </si>
  <si>
    <t>constants</t>
  </si>
  <si>
    <t>g</t>
  </si>
  <si>
    <t>جرم مولی</t>
  </si>
  <si>
    <t>ممان مغناطیسی موثر</t>
  </si>
  <si>
    <t>T</t>
  </si>
  <si>
    <t>پذیرفتاری جرمی محلول</t>
  </si>
  <si>
    <t>پذیرفتاری جرمی نمک(نه محلول)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</si>
</sst>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x(m) vs B^2(T^2) for 58.3%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9654636920384953E-2"/>
                  <c:y val="1.80336832895888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'Table I - 58.3% '!$E$3:$E$8</c:f>
              <c:numCache>
                <c:formatCode>General</c:formatCode>
                <c:ptCount val="6"/>
                <c:pt idx="0">
                  <c:v>1.4835240000000001E-2</c:v>
                </c:pt>
                <c:pt idx="1">
                  <c:v>4.7698560000000008E-2</c:v>
                </c:pt>
                <c:pt idx="2">
                  <c:v>7.9185960000000027E-2</c:v>
                </c:pt>
                <c:pt idx="3">
                  <c:v>0.14288400000000001</c:v>
                </c:pt>
                <c:pt idx="4">
                  <c:v>0.19820304000000002</c:v>
                </c:pt>
                <c:pt idx="5">
                  <c:v>0.28005264000000002</c:v>
                </c:pt>
              </c:numCache>
            </c:numRef>
          </c:xVal>
          <c:yVal>
            <c:numRef>
              <c:f>'Table I - 58.3% '!$G$3:$G$8</c:f>
              <c:numCache>
                <c:formatCode>General</c:formatCode>
                <c:ptCount val="6"/>
                <c:pt idx="0">
                  <c:v>1E-4</c:v>
                </c:pt>
                <c:pt idx="1">
                  <c:v>2.0000000000000001E-4</c:v>
                </c:pt>
                <c:pt idx="2">
                  <c:v>2.9999999999999997E-4</c:v>
                </c:pt>
                <c:pt idx="3">
                  <c:v>5.0000000000000001E-4</c:v>
                </c:pt>
                <c:pt idx="4">
                  <c:v>8.0000000000000004E-4</c:v>
                </c:pt>
                <c:pt idx="5">
                  <c:v>1.5E-3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D-4836-A44F-0B2DD131C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038784"/>
        <c:axId val="2076048384"/>
      </c:scatterChart>
      <c:valAx>
        <c:axId val="2076038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B^2</a:t>
                </a:r>
                <a:r>
                  <a:rPr lang="en-US" baseline="0"/>
                  <a:t> in T^2 units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48384"/>
        <c:crosses val="autoZero"/>
        <c:crossBetween val="midCat"/>
      </c:valAx>
      <c:valAx>
        <c:axId val="20760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en-US"/>
                  <a:t>x in 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038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Δ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x(m) vs B^2(T^2) for 29.8% solution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10192475940511E-2"/>
                  <c:y val="3.08741615631379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'Table II - 29.8%'!$E$3:$E$9</c:f>
              <c:numCache>
                <c:formatCode>General</c:formatCode>
                <c:ptCount val="7"/>
                <c:pt idx="0">
                  <c:v>1.2859560000000001E-2</c:v>
                </c:pt>
                <c:pt idx="1">
                  <c:v>4.4100000000000007E-2</c:v>
                </c:pt>
                <c:pt idx="2">
                  <c:v>9.4003560000000028E-2</c:v>
                </c:pt>
                <c:pt idx="3">
                  <c:v>0.16597476000000003</c:v>
                </c:pt>
                <c:pt idx="4">
                  <c:v>0.22127616000000003</c:v>
                </c:pt>
                <c:pt idx="5">
                  <c:v>0.25826724000000001</c:v>
                </c:pt>
                <c:pt idx="6">
                  <c:v>0.28005264000000002</c:v>
                </c:pt>
              </c:numCache>
            </c:numRef>
          </c:xVal>
          <c:yVal>
            <c:numRef>
              <c:f>'Table II - 29.8%'!$G$3:$G$9</c:f>
              <c:numCache>
                <c:formatCode>General</c:formatCode>
                <c:ptCount val="7"/>
                <c:pt idx="0">
                  <c:v>1.0000000000000001E-5</c:v>
                </c:pt>
                <c:pt idx="1">
                  <c:v>2.0000000000000002E-5</c:v>
                </c:pt>
                <c:pt idx="2">
                  <c:v>5.0000000000000002E-5</c:v>
                </c:pt>
                <c:pt idx="3">
                  <c:v>1.2999999999999999E-4</c:v>
                </c:pt>
                <c:pt idx="4">
                  <c:v>1.7000000000000001E-4</c:v>
                </c:pt>
                <c:pt idx="5">
                  <c:v>2.0000000000000001E-4</c:v>
                </c:pt>
                <c:pt idx="6">
                  <c:v>2.0000000000000001E-4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7A-4DC2-A002-E39E17709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45488"/>
        <c:axId val="66756528"/>
      </c:scatterChart>
      <c:valAx>
        <c:axId val="6674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B^2 in T^2 units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6528"/>
        <c:crosses val="autoZero"/>
        <c:crossBetween val="midCat"/>
      </c:valAx>
      <c:valAx>
        <c:axId val="667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x in 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4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68580</xdr:colOff>
      <xdr:row>0</xdr:row>
      <xdr:rowOff>175260</xdr:rowOff>
    </xdr:from>
    <xdr:ext cx="497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3C37E43-AB1D-5D79-2F21-BB3E42F0B3FD}"/>
                </a:ext>
              </a:extLst>
            </xdr:cNvPr>
            <xdr:cNvSpPr txBox="1"/>
          </xdr:nvSpPr>
          <xdr:spPr>
            <a:xfrm>
              <a:off x="678180" y="175260"/>
              <a:ext cx="497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3C37E43-AB1D-5D79-2F21-BB3E42F0B3FD}"/>
                </a:ext>
              </a:extLst>
            </xdr:cNvPr>
            <xdr:cNvSpPr txBox="1"/>
          </xdr:nvSpPr>
          <xdr:spPr>
            <a:xfrm>
              <a:off x="678180" y="175260"/>
              <a:ext cx="497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Δ𝑥(𝑐𝑚)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99060</xdr:colOff>
      <xdr:row>1</xdr:row>
      <xdr:rowOff>7620</xdr:rowOff>
    </xdr:from>
    <xdr:ext cx="433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27B812A-1CEE-4448-9036-EFD36DBFE142}"/>
                </a:ext>
              </a:extLst>
            </xdr:cNvPr>
            <xdr:cNvSpPr txBox="1"/>
          </xdr:nvSpPr>
          <xdr:spPr>
            <a:xfrm>
              <a:off x="3756660" y="190500"/>
              <a:ext cx="433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227B812A-1CEE-4448-9036-EFD36DBFE142}"/>
                </a:ext>
              </a:extLst>
            </xdr:cNvPr>
            <xdr:cNvSpPr txBox="1"/>
          </xdr:nvSpPr>
          <xdr:spPr>
            <a:xfrm>
              <a:off x="3756660" y="190500"/>
              <a:ext cx="433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Δ𝑥(𝑚)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8</xdr:col>
      <xdr:colOff>15240</xdr:colOff>
      <xdr:row>0</xdr:row>
      <xdr:rowOff>167640</xdr:rowOff>
    </xdr:from>
    <xdr:to>
      <xdr:col>15</xdr:col>
      <xdr:colOff>320040</xdr:colOff>
      <xdr:row>15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B01F0D0-3DB9-E8C6-05A5-B07B5F17E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160020</xdr:colOff>
      <xdr:row>3</xdr:row>
      <xdr:rowOff>160020</xdr:rowOff>
    </xdr:from>
    <xdr:ext cx="275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FF72C0-11AF-B0AE-1CD3-982B12A584AE}"/>
                </a:ext>
              </a:extLst>
            </xdr:cNvPr>
            <xdr:cNvSpPr txBox="1"/>
          </xdr:nvSpPr>
          <xdr:spPr>
            <a:xfrm>
              <a:off x="10789920" y="708660"/>
              <a:ext cx="275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E1FF72C0-11AF-B0AE-1CD3-982B12A584AE}"/>
                </a:ext>
              </a:extLst>
            </xdr:cNvPr>
            <xdr:cNvSpPr txBox="1"/>
          </xdr:nvSpPr>
          <xdr:spPr>
            <a:xfrm>
              <a:off x="10789920" y="708660"/>
              <a:ext cx="275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𝜒_𝑎𝑖𝑟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106680</xdr:colOff>
      <xdr:row>4</xdr:row>
      <xdr:rowOff>160020</xdr:rowOff>
    </xdr:from>
    <xdr:ext cx="4244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97E433-135B-4D9D-B1FB-5BFC9BDD27CF}"/>
                </a:ext>
              </a:extLst>
            </xdr:cNvPr>
            <xdr:cNvSpPr txBox="1"/>
          </xdr:nvSpPr>
          <xdr:spPr>
            <a:xfrm>
              <a:off x="10736580" y="891540"/>
              <a:ext cx="4244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𝑤𝑎𝑡𝑒𝑟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97E433-135B-4D9D-B1FB-5BFC9BDD27CF}"/>
                </a:ext>
              </a:extLst>
            </xdr:cNvPr>
            <xdr:cNvSpPr txBox="1"/>
          </xdr:nvSpPr>
          <xdr:spPr>
            <a:xfrm>
              <a:off x="10736580" y="891540"/>
              <a:ext cx="4244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𝜒_𝑤𝑎𝑡𝑒𝑟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213360</xdr:colOff>
      <xdr:row>5</xdr:row>
      <xdr:rowOff>160020</xdr:rowOff>
    </xdr:from>
    <xdr:ext cx="17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C83434-83FD-A2E6-DC95-04F6C4865C0B}"/>
                </a:ext>
              </a:extLst>
            </xdr:cNvPr>
            <xdr:cNvSpPr txBox="1"/>
          </xdr:nvSpPr>
          <xdr:spPr>
            <a:xfrm>
              <a:off x="10843260" y="1074420"/>
              <a:ext cx="17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BC83434-83FD-A2E6-DC95-04F6C4865C0B}"/>
                </a:ext>
              </a:extLst>
            </xdr:cNvPr>
            <xdr:cNvSpPr txBox="1"/>
          </xdr:nvSpPr>
          <xdr:spPr>
            <a:xfrm>
              <a:off x="10843260" y="1074420"/>
              <a:ext cx="17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𝜇_0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205740</xdr:colOff>
      <xdr:row>6</xdr:row>
      <xdr:rowOff>167640</xdr:rowOff>
    </xdr:from>
    <xdr:ext cx="1914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45F0202-F595-8711-1159-C35318E4592B}"/>
                </a:ext>
              </a:extLst>
            </xdr:cNvPr>
            <xdr:cNvSpPr txBox="1"/>
          </xdr:nvSpPr>
          <xdr:spPr>
            <a:xfrm>
              <a:off x="10835640" y="1264920"/>
              <a:ext cx="1914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45F0202-F595-8711-1159-C35318E4592B}"/>
                </a:ext>
              </a:extLst>
            </xdr:cNvPr>
            <xdr:cNvSpPr txBox="1"/>
          </xdr:nvSpPr>
          <xdr:spPr>
            <a:xfrm>
              <a:off x="10835640" y="1264920"/>
              <a:ext cx="1914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220980</xdr:colOff>
      <xdr:row>8</xdr:row>
      <xdr:rowOff>0</xdr:rowOff>
    </xdr:from>
    <xdr:ext cx="1881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6566691-9F59-4B75-AE53-67A87C9084D7}"/>
                </a:ext>
              </a:extLst>
            </xdr:cNvPr>
            <xdr:cNvSpPr txBox="1"/>
          </xdr:nvSpPr>
          <xdr:spPr>
            <a:xfrm>
              <a:off x="10850880" y="1463040"/>
              <a:ext cx="1881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6566691-9F59-4B75-AE53-67A87C9084D7}"/>
                </a:ext>
              </a:extLst>
            </xdr:cNvPr>
            <xdr:cNvSpPr txBox="1"/>
          </xdr:nvSpPr>
          <xdr:spPr>
            <a:xfrm>
              <a:off x="10850880" y="1463040"/>
              <a:ext cx="1881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190500</xdr:colOff>
      <xdr:row>8</xdr:row>
      <xdr:rowOff>167640</xdr:rowOff>
    </xdr:from>
    <xdr:ext cx="2710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08D0142-654E-5C3C-C3ED-58D27070B122}"/>
                </a:ext>
              </a:extLst>
            </xdr:cNvPr>
            <xdr:cNvSpPr txBox="1"/>
          </xdr:nvSpPr>
          <xdr:spPr>
            <a:xfrm>
              <a:off x="10820400" y="1630680"/>
              <a:ext cx="2710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608D0142-654E-5C3C-C3ED-58D27070B122}"/>
                </a:ext>
              </a:extLst>
            </xdr:cNvPr>
            <xdr:cNvSpPr txBox="1"/>
          </xdr:nvSpPr>
          <xdr:spPr>
            <a:xfrm>
              <a:off x="10820400" y="1630680"/>
              <a:ext cx="2710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𝜌_𝑎𝑖𝑟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182880</xdr:colOff>
      <xdr:row>10</xdr:row>
      <xdr:rowOff>175260</xdr:rowOff>
    </xdr:from>
    <xdr:ext cx="2319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C070EE5-EE2C-4C9A-B0CB-CB72DCFD442D}"/>
                </a:ext>
              </a:extLst>
            </xdr:cNvPr>
            <xdr:cNvSpPr txBox="1"/>
          </xdr:nvSpPr>
          <xdr:spPr>
            <a:xfrm>
              <a:off x="10812780" y="2004060"/>
              <a:ext cx="231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AC070EE5-EE2C-4C9A-B0CB-CB72DCFD442D}"/>
                </a:ext>
              </a:extLst>
            </xdr:cNvPr>
            <xdr:cNvSpPr txBox="1"/>
          </xdr:nvSpPr>
          <xdr:spPr>
            <a:xfrm>
              <a:off x="10812780" y="2004060"/>
              <a:ext cx="231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𝜌_60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114300</xdr:colOff>
      <xdr:row>12</xdr:row>
      <xdr:rowOff>0</xdr:rowOff>
    </xdr:from>
    <xdr:ext cx="377539" cy="2004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9C750EB-8966-453A-928D-78009A489AC9}"/>
                </a:ext>
              </a:extLst>
            </xdr:cNvPr>
            <xdr:cNvSpPr txBox="1"/>
          </xdr:nvSpPr>
          <xdr:spPr>
            <a:xfrm>
              <a:off x="10949940" y="2194560"/>
              <a:ext cx="37753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fa-IR" sz="1100" b="0" i="1">
                            <a:latin typeface="Cambria Math" panose="02040503050406030204" pitchFamily="18" charset="0"/>
                          </a:rPr>
                          <m:t>نمک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9C750EB-8966-453A-928D-78009A489AC9}"/>
                </a:ext>
              </a:extLst>
            </xdr:cNvPr>
            <xdr:cNvSpPr txBox="1"/>
          </xdr:nvSpPr>
          <xdr:spPr>
            <a:xfrm>
              <a:off x="10949940" y="2194560"/>
              <a:ext cx="37753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𝑚_</a:t>
              </a:r>
              <a:r>
                <a:rPr lang="fa-IR" sz="1100" b="0" i="0">
                  <a:latin typeface="Cambria Math" panose="02040503050406030204" pitchFamily="18" charset="0"/>
                </a:rPr>
                <a:t>نمک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137160</xdr:colOff>
      <xdr:row>12</xdr:row>
      <xdr:rowOff>167640</xdr:rowOff>
    </xdr:from>
    <xdr:ext cx="285719" cy="2004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CD0831E-E250-4FC4-BB59-4D4BE781349E}"/>
                </a:ext>
              </a:extLst>
            </xdr:cNvPr>
            <xdr:cNvSpPr txBox="1"/>
          </xdr:nvSpPr>
          <xdr:spPr>
            <a:xfrm>
              <a:off x="10972800" y="2362200"/>
              <a:ext cx="28571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fa-IR" sz="1100" b="0" i="1">
                            <a:latin typeface="Cambria Math" panose="02040503050406030204" pitchFamily="18" charset="0"/>
                          </a:rPr>
                          <m:t>آب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3CD0831E-E250-4FC4-BB59-4D4BE781349E}"/>
                </a:ext>
              </a:extLst>
            </xdr:cNvPr>
            <xdr:cNvSpPr txBox="1"/>
          </xdr:nvSpPr>
          <xdr:spPr>
            <a:xfrm>
              <a:off x="10972800" y="2362200"/>
              <a:ext cx="28571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𝑚_</a:t>
              </a:r>
              <a:r>
                <a:rPr lang="fa-IR" sz="1100" b="0" i="0">
                  <a:latin typeface="Cambria Math" panose="02040503050406030204" pitchFamily="18" charset="0"/>
                </a:rPr>
                <a:t>آب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236220</xdr:colOff>
      <xdr:row>15</xdr:row>
      <xdr:rowOff>7620</xdr:rowOff>
    </xdr:from>
    <xdr:ext cx="1876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907213-5BB8-46A6-BDD5-DBC4E5224DB5}"/>
                </a:ext>
              </a:extLst>
            </xdr:cNvPr>
            <xdr:cNvSpPr txBox="1"/>
          </xdr:nvSpPr>
          <xdr:spPr>
            <a:xfrm>
              <a:off x="11071860" y="2750820"/>
              <a:ext cx="1876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89907213-5BB8-46A6-BDD5-DBC4E5224DB5}"/>
                </a:ext>
              </a:extLst>
            </xdr:cNvPr>
            <xdr:cNvSpPr txBox="1"/>
          </xdr:nvSpPr>
          <xdr:spPr>
            <a:xfrm>
              <a:off x="11071860" y="2750820"/>
              <a:ext cx="1876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𝜇_𝐵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121920</xdr:colOff>
      <xdr:row>17</xdr:row>
      <xdr:rowOff>0</xdr:rowOff>
    </xdr:from>
    <xdr:ext cx="4203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FBEFB6B-DBA8-4300-BD70-7CE6DA61587F}"/>
                </a:ext>
              </a:extLst>
            </xdr:cNvPr>
            <xdr:cNvSpPr txBox="1"/>
          </xdr:nvSpPr>
          <xdr:spPr>
            <a:xfrm>
              <a:off x="10965180" y="3108960"/>
              <a:ext cx="4203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𝑤𝑎𝑡𝑒𝑟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FBEFB6B-DBA8-4300-BD70-7CE6DA61587F}"/>
                </a:ext>
              </a:extLst>
            </xdr:cNvPr>
            <xdr:cNvSpPr txBox="1"/>
          </xdr:nvSpPr>
          <xdr:spPr>
            <a:xfrm>
              <a:off x="10965180" y="3108960"/>
              <a:ext cx="4203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𝜌_𝑤𝑎𝑡𝑒𝑟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68580</xdr:colOff>
      <xdr:row>0</xdr:row>
      <xdr:rowOff>175260</xdr:rowOff>
    </xdr:from>
    <xdr:ext cx="4979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CF3B0A-5CF9-4ED1-843F-906B05D1B3FC}"/>
                </a:ext>
              </a:extLst>
            </xdr:cNvPr>
            <xdr:cNvSpPr txBox="1"/>
          </xdr:nvSpPr>
          <xdr:spPr>
            <a:xfrm>
              <a:off x="678180" y="175260"/>
              <a:ext cx="497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2CF3B0A-5CF9-4ED1-843F-906B05D1B3FC}"/>
                </a:ext>
              </a:extLst>
            </xdr:cNvPr>
            <xdr:cNvSpPr txBox="1"/>
          </xdr:nvSpPr>
          <xdr:spPr>
            <a:xfrm>
              <a:off x="678180" y="175260"/>
              <a:ext cx="4979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Δ𝑥(𝑐𝑚)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99060</xdr:colOff>
      <xdr:row>1</xdr:row>
      <xdr:rowOff>7620</xdr:rowOff>
    </xdr:from>
    <xdr:ext cx="4330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1ABA837-4988-417C-9271-01B3789663A0}"/>
                </a:ext>
              </a:extLst>
            </xdr:cNvPr>
            <xdr:cNvSpPr txBox="1"/>
          </xdr:nvSpPr>
          <xdr:spPr>
            <a:xfrm>
              <a:off x="3756660" y="190500"/>
              <a:ext cx="433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0">
                        <a:latin typeface="Cambria Math" panose="02040503050406030204" pitchFamily="18" charset="0"/>
                      </a:rPr>
                      <m:t>Δ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1ABA837-4988-417C-9271-01B3789663A0}"/>
                </a:ext>
              </a:extLst>
            </xdr:cNvPr>
            <xdr:cNvSpPr txBox="1"/>
          </xdr:nvSpPr>
          <xdr:spPr>
            <a:xfrm>
              <a:off x="3756660" y="190500"/>
              <a:ext cx="4330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Δ𝑥(𝑚)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7</xdr:col>
      <xdr:colOff>518160</xdr:colOff>
      <xdr:row>1</xdr:row>
      <xdr:rowOff>22860</xdr:rowOff>
    </xdr:from>
    <xdr:to>
      <xdr:col>15</xdr:col>
      <xdr:colOff>213360</xdr:colOff>
      <xdr:row>16</xdr:row>
      <xdr:rowOff>22860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2B1350-E684-8001-7F74-50A9AC8ADA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17</xdr:col>
      <xdr:colOff>160020</xdr:colOff>
      <xdr:row>3</xdr:row>
      <xdr:rowOff>160020</xdr:rowOff>
    </xdr:from>
    <xdr:ext cx="27507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F13450-04C4-450D-9D76-9083CEF0B878}"/>
                </a:ext>
              </a:extLst>
            </xdr:cNvPr>
            <xdr:cNvSpPr txBox="1"/>
          </xdr:nvSpPr>
          <xdr:spPr>
            <a:xfrm>
              <a:off x="10789920" y="708660"/>
              <a:ext cx="275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F13450-04C4-450D-9D76-9083CEF0B878}"/>
                </a:ext>
              </a:extLst>
            </xdr:cNvPr>
            <xdr:cNvSpPr txBox="1"/>
          </xdr:nvSpPr>
          <xdr:spPr>
            <a:xfrm>
              <a:off x="10789920" y="708660"/>
              <a:ext cx="2750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𝜒_𝑎𝑖𝑟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106680</xdr:colOff>
      <xdr:row>4</xdr:row>
      <xdr:rowOff>160020</xdr:rowOff>
    </xdr:from>
    <xdr:ext cx="42441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B99B13B-3E27-479D-B3ED-BE1157697598}"/>
                </a:ext>
              </a:extLst>
            </xdr:cNvPr>
            <xdr:cNvSpPr txBox="1"/>
          </xdr:nvSpPr>
          <xdr:spPr>
            <a:xfrm>
              <a:off x="10736580" y="891540"/>
              <a:ext cx="4244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𝜒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𝑤𝑎𝑡𝑒𝑟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B99B13B-3E27-479D-B3ED-BE1157697598}"/>
                </a:ext>
              </a:extLst>
            </xdr:cNvPr>
            <xdr:cNvSpPr txBox="1"/>
          </xdr:nvSpPr>
          <xdr:spPr>
            <a:xfrm>
              <a:off x="10736580" y="891540"/>
              <a:ext cx="42441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𝜒_𝑤𝑎𝑡𝑒𝑟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213360</xdr:colOff>
      <xdr:row>5</xdr:row>
      <xdr:rowOff>160020</xdr:rowOff>
    </xdr:from>
    <xdr:ext cx="1745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D9D3BEB-9369-494E-9998-1FE8734FCB9E}"/>
                </a:ext>
              </a:extLst>
            </xdr:cNvPr>
            <xdr:cNvSpPr txBox="1"/>
          </xdr:nvSpPr>
          <xdr:spPr>
            <a:xfrm>
              <a:off x="10843260" y="1074420"/>
              <a:ext cx="17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AD9D3BEB-9369-494E-9998-1FE8734FCB9E}"/>
                </a:ext>
              </a:extLst>
            </xdr:cNvPr>
            <xdr:cNvSpPr txBox="1"/>
          </xdr:nvSpPr>
          <xdr:spPr>
            <a:xfrm>
              <a:off x="10843260" y="1074420"/>
              <a:ext cx="1745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𝜇_0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205740</xdr:colOff>
      <xdr:row>6</xdr:row>
      <xdr:rowOff>167640</xdr:rowOff>
    </xdr:from>
    <xdr:ext cx="19146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C47EE00-E98A-4080-B30F-5EE5FEE8CD27}"/>
                </a:ext>
              </a:extLst>
            </xdr:cNvPr>
            <xdr:cNvSpPr txBox="1"/>
          </xdr:nvSpPr>
          <xdr:spPr>
            <a:xfrm>
              <a:off x="10835640" y="1264920"/>
              <a:ext cx="1914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𝑁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C47EE00-E98A-4080-B30F-5EE5FEE8CD27}"/>
                </a:ext>
              </a:extLst>
            </xdr:cNvPr>
            <xdr:cNvSpPr txBox="1"/>
          </xdr:nvSpPr>
          <xdr:spPr>
            <a:xfrm>
              <a:off x="10835640" y="1264920"/>
              <a:ext cx="19146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𝑁_𝐴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220980</xdr:colOff>
      <xdr:row>8</xdr:row>
      <xdr:rowOff>0</xdr:rowOff>
    </xdr:from>
    <xdr:ext cx="18812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C7FB85-EE82-40ED-9E18-58DDE775EA36}"/>
                </a:ext>
              </a:extLst>
            </xdr:cNvPr>
            <xdr:cNvSpPr txBox="1"/>
          </xdr:nvSpPr>
          <xdr:spPr>
            <a:xfrm>
              <a:off x="10850880" y="1463040"/>
              <a:ext cx="1881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20C7FB85-EE82-40ED-9E18-58DDE775EA36}"/>
                </a:ext>
              </a:extLst>
            </xdr:cNvPr>
            <xdr:cNvSpPr txBox="1"/>
          </xdr:nvSpPr>
          <xdr:spPr>
            <a:xfrm>
              <a:off x="10850880" y="1463040"/>
              <a:ext cx="1881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𝑘_𝐵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190500</xdr:colOff>
      <xdr:row>8</xdr:row>
      <xdr:rowOff>167640</xdr:rowOff>
    </xdr:from>
    <xdr:ext cx="27103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752F53-AF4C-4FC0-890D-8685D63F8E5D}"/>
                </a:ext>
              </a:extLst>
            </xdr:cNvPr>
            <xdr:cNvSpPr txBox="1"/>
          </xdr:nvSpPr>
          <xdr:spPr>
            <a:xfrm>
              <a:off x="10820400" y="1630680"/>
              <a:ext cx="2710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𝑎𝑖𝑟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4752F53-AF4C-4FC0-890D-8685D63F8E5D}"/>
                </a:ext>
              </a:extLst>
            </xdr:cNvPr>
            <xdr:cNvSpPr txBox="1"/>
          </xdr:nvSpPr>
          <xdr:spPr>
            <a:xfrm>
              <a:off x="10820400" y="1630680"/>
              <a:ext cx="27103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𝜌_𝑎𝑖𝑟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182880</xdr:colOff>
      <xdr:row>10</xdr:row>
      <xdr:rowOff>175260</xdr:rowOff>
    </xdr:from>
    <xdr:ext cx="23198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B161CB2-684A-4868-A38C-4D7D761F34B1}"/>
                </a:ext>
              </a:extLst>
            </xdr:cNvPr>
            <xdr:cNvSpPr txBox="1"/>
          </xdr:nvSpPr>
          <xdr:spPr>
            <a:xfrm>
              <a:off x="10812780" y="2004060"/>
              <a:ext cx="231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B161CB2-684A-4868-A38C-4D7D761F34B1}"/>
                </a:ext>
              </a:extLst>
            </xdr:cNvPr>
            <xdr:cNvSpPr txBox="1"/>
          </xdr:nvSpPr>
          <xdr:spPr>
            <a:xfrm>
              <a:off x="10812780" y="2004060"/>
              <a:ext cx="23198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𝜌_30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114300</xdr:colOff>
      <xdr:row>12</xdr:row>
      <xdr:rowOff>0</xdr:rowOff>
    </xdr:from>
    <xdr:ext cx="377539" cy="2004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0E6C917-FCCE-4279-A96F-C0F15B6A3714}"/>
                </a:ext>
              </a:extLst>
            </xdr:cNvPr>
            <xdr:cNvSpPr txBox="1"/>
          </xdr:nvSpPr>
          <xdr:spPr>
            <a:xfrm>
              <a:off x="10949940" y="2194560"/>
              <a:ext cx="37753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fa-IR" sz="1100" b="0" i="1">
                            <a:latin typeface="Cambria Math" panose="02040503050406030204" pitchFamily="18" charset="0"/>
                          </a:rPr>
                          <m:t>نمک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90E6C917-FCCE-4279-A96F-C0F15B6A3714}"/>
                </a:ext>
              </a:extLst>
            </xdr:cNvPr>
            <xdr:cNvSpPr txBox="1"/>
          </xdr:nvSpPr>
          <xdr:spPr>
            <a:xfrm>
              <a:off x="10949940" y="2194560"/>
              <a:ext cx="37753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𝑚_</a:t>
              </a:r>
              <a:r>
                <a:rPr lang="fa-IR" sz="1100" b="0" i="0">
                  <a:latin typeface="Cambria Math" panose="02040503050406030204" pitchFamily="18" charset="0"/>
                </a:rPr>
                <a:t>نمک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137160</xdr:colOff>
      <xdr:row>12</xdr:row>
      <xdr:rowOff>167640</xdr:rowOff>
    </xdr:from>
    <xdr:ext cx="285719" cy="20043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8FE1D00-6887-4A0C-9AFC-D6BFDD466CBF}"/>
                </a:ext>
              </a:extLst>
            </xdr:cNvPr>
            <xdr:cNvSpPr txBox="1"/>
          </xdr:nvSpPr>
          <xdr:spPr>
            <a:xfrm>
              <a:off x="10972800" y="2362200"/>
              <a:ext cx="28571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fa-IR" sz="1100" b="0" i="1">
                            <a:latin typeface="Cambria Math" panose="02040503050406030204" pitchFamily="18" charset="0"/>
                          </a:rPr>
                          <m:t>آب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D8FE1D00-6887-4A0C-9AFC-D6BFDD466CBF}"/>
                </a:ext>
              </a:extLst>
            </xdr:cNvPr>
            <xdr:cNvSpPr txBox="1"/>
          </xdr:nvSpPr>
          <xdr:spPr>
            <a:xfrm>
              <a:off x="10972800" y="2362200"/>
              <a:ext cx="285719" cy="20043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𝑚_</a:t>
              </a:r>
              <a:r>
                <a:rPr lang="fa-IR" sz="1100" b="0" i="0">
                  <a:latin typeface="Cambria Math" panose="02040503050406030204" pitchFamily="18" charset="0"/>
                </a:rPr>
                <a:t>آب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236220</xdr:colOff>
      <xdr:row>15</xdr:row>
      <xdr:rowOff>7620</xdr:rowOff>
    </xdr:from>
    <xdr:ext cx="18761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4F8F33E-52AB-41C2-B2FC-557A0DB84783}"/>
                </a:ext>
              </a:extLst>
            </xdr:cNvPr>
            <xdr:cNvSpPr txBox="1"/>
          </xdr:nvSpPr>
          <xdr:spPr>
            <a:xfrm>
              <a:off x="11071860" y="2750820"/>
              <a:ext cx="1876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4F8F33E-52AB-41C2-B2FC-557A0DB84783}"/>
                </a:ext>
              </a:extLst>
            </xdr:cNvPr>
            <xdr:cNvSpPr txBox="1"/>
          </xdr:nvSpPr>
          <xdr:spPr>
            <a:xfrm>
              <a:off x="11071860" y="2750820"/>
              <a:ext cx="1876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𝜇_𝐵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17</xdr:col>
      <xdr:colOff>121920</xdr:colOff>
      <xdr:row>17</xdr:row>
      <xdr:rowOff>0</xdr:rowOff>
    </xdr:from>
    <xdr:ext cx="42037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30CE50D-79BA-475B-8F35-A47B790A9B83}"/>
                </a:ext>
              </a:extLst>
            </xdr:cNvPr>
            <xdr:cNvSpPr txBox="1"/>
          </xdr:nvSpPr>
          <xdr:spPr>
            <a:xfrm>
              <a:off x="10965180" y="3108960"/>
              <a:ext cx="4203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𝑤𝑎𝑡𝑒𝑟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E30CE50D-79BA-475B-8F35-A47B790A9B83}"/>
                </a:ext>
              </a:extLst>
            </xdr:cNvPr>
            <xdr:cNvSpPr txBox="1"/>
          </xdr:nvSpPr>
          <xdr:spPr>
            <a:xfrm>
              <a:off x="10965180" y="3108960"/>
              <a:ext cx="42037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𝜌_𝑤𝑎𝑡𝑒𝑟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0629-C021-4069-AA16-AE0B6C4C2D30}">
  <dimension ref="C2:S22"/>
  <sheetViews>
    <sheetView tabSelected="1" workbookViewId="0"/>
  </sheetViews>
  <sheetFormatPr defaultRowHeight="14.4" x14ac:dyDescent="0.3"/>
  <cols>
    <col min="3" max="3" width="9" bestFit="1" customWidth="1"/>
    <col min="4" max="4" width="12.6640625" bestFit="1" customWidth="1"/>
    <col min="5" max="5" width="12" bestFit="1" customWidth="1"/>
    <col min="19" max="19" width="11" bestFit="1" customWidth="1"/>
  </cols>
  <sheetData>
    <row r="2" spans="3:19" x14ac:dyDescent="0.3">
      <c r="C2" s="1" t="s">
        <v>0</v>
      </c>
      <c r="D2" s="1" t="s">
        <v>1</v>
      </c>
      <c r="E2" s="1" t="s">
        <v>2</v>
      </c>
      <c r="F2" s="1"/>
      <c r="G2" s="1"/>
    </row>
    <row r="3" spans="3:19" x14ac:dyDescent="0.3">
      <c r="C3" s="1">
        <v>0.28999999999999998</v>
      </c>
      <c r="D3" s="1">
        <f>C3*4200*10^-4</f>
        <v>0.12180000000000001</v>
      </c>
      <c r="E3" s="1">
        <f>D3^2</f>
        <v>1.4835240000000001E-2</v>
      </c>
      <c r="F3" s="1">
        <v>0.01</v>
      </c>
      <c r="G3" s="1">
        <f>F3*0.01</f>
        <v>1E-4</v>
      </c>
    </row>
    <row r="4" spans="3:19" x14ac:dyDescent="0.3">
      <c r="C4" s="1">
        <v>0.52</v>
      </c>
      <c r="D4" s="1">
        <f t="shared" ref="D4:D8" si="0">C4*4200*10^-4</f>
        <v>0.21840000000000001</v>
      </c>
      <c r="E4" s="1">
        <f t="shared" ref="E4:E8" si="1">D4^2</f>
        <v>4.7698560000000008E-2</v>
      </c>
      <c r="F4" s="1">
        <v>0.02</v>
      </c>
      <c r="G4" s="1">
        <f t="shared" ref="G4:G8" si="2">F4*0.01</f>
        <v>2.0000000000000001E-4</v>
      </c>
      <c r="R4" s="5" t="s">
        <v>9</v>
      </c>
      <c r="S4" s="5"/>
    </row>
    <row r="5" spans="3:19" x14ac:dyDescent="0.3">
      <c r="C5" s="1">
        <v>0.67</v>
      </c>
      <c r="D5" s="1">
        <f t="shared" si="0"/>
        <v>0.28140000000000004</v>
      </c>
      <c r="E5" s="1">
        <f t="shared" si="1"/>
        <v>7.9185960000000027E-2</v>
      </c>
      <c r="F5" s="1">
        <v>0.03</v>
      </c>
      <c r="G5" s="1">
        <f t="shared" si="2"/>
        <v>2.9999999999999997E-4</v>
      </c>
      <c r="R5" s="1"/>
      <c r="S5" s="1">
        <f>3.6*10^-7</f>
        <v>3.5999999999999999E-7</v>
      </c>
    </row>
    <row r="6" spans="3:19" x14ac:dyDescent="0.3">
      <c r="C6" s="1">
        <v>0.9</v>
      </c>
      <c r="D6" s="1">
        <f t="shared" si="0"/>
        <v>0.378</v>
      </c>
      <c r="E6" s="1">
        <f t="shared" si="1"/>
        <v>0.14288400000000001</v>
      </c>
      <c r="F6" s="1">
        <v>0.05</v>
      </c>
      <c r="G6" s="1">
        <f t="shared" si="2"/>
        <v>5.0000000000000001E-4</v>
      </c>
      <c r="R6" s="1"/>
      <c r="S6" s="1">
        <f>-0.91*10^-8</f>
        <v>-9.1000000000000004E-9</v>
      </c>
    </row>
    <row r="7" spans="3:19" x14ac:dyDescent="0.3">
      <c r="C7" s="1">
        <v>1.06</v>
      </c>
      <c r="D7" s="1">
        <f t="shared" si="0"/>
        <v>0.44520000000000004</v>
      </c>
      <c r="E7" s="1">
        <f t="shared" si="1"/>
        <v>0.19820304000000002</v>
      </c>
      <c r="F7" s="1">
        <v>0.08</v>
      </c>
      <c r="G7" s="1">
        <f t="shared" si="2"/>
        <v>8.0000000000000004E-4</v>
      </c>
      <c r="R7" s="1"/>
      <c r="S7" s="1">
        <f>4*3.1415*10^-7</f>
        <v>1.2566E-6</v>
      </c>
    </row>
    <row r="8" spans="3:19" x14ac:dyDescent="0.3">
      <c r="C8" s="1">
        <v>1.26</v>
      </c>
      <c r="D8" s="1">
        <f t="shared" si="0"/>
        <v>0.5292</v>
      </c>
      <c r="E8" s="1">
        <f t="shared" si="1"/>
        <v>0.28005264000000002</v>
      </c>
      <c r="F8" s="1">
        <v>0.15</v>
      </c>
      <c r="G8" s="1">
        <f t="shared" si="2"/>
        <v>1.5E-3</v>
      </c>
      <c r="R8" s="1"/>
      <c r="S8" s="1">
        <f>6.02*10^23</f>
        <v>6.0199999999999993E+23</v>
      </c>
    </row>
    <row r="9" spans="3:19" x14ac:dyDescent="0.3">
      <c r="R9" s="1"/>
      <c r="S9" s="1">
        <f>1.38*10^-23</f>
        <v>1.3800000000000001E-23</v>
      </c>
    </row>
    <row r="10" spans="3:19" x14ac:dyDescent="0.3">
      <c r="R10" s="1"/>
      <c r="S10" s="1">
        <f>1.2</f>
        <v>1.2</v>
      </c>
    </row>
    <row r="11" spans="3:19" x14ac:dyDescent="0.3">
      <c r="R11" s="1" t="s">
        <v>10</v>
      </c>
      <c r="S11" s="1">
        <f>9.81</f>
        <v>9.81</v>
      </c>
    </row>
    <row r="12" spans="3:19" x14ac:dyDescent="0.3">
      <c r="R12" s="1"/>
      <c r="S12" s="1">
        <f>1300</f>
        <v>1300</v>
      </c>
    </row>
    <row r="13" spans="3:19" x14ac:dyDescent="0.3">
      <c r="R13" s="1"/>
      <c r="S13" s="1">
        <f>15</f>
        <v>15</v>
      </c>
    </row>
    <row r="14" spans="3:19" x14ac:dyDescent="0.3">
      <c r="C14" s="1" t="s">
        <v>3</v>
      </c>
      <c r="D14" s="1">
        <f t="array" ref="D14:E15">LINEST(G3:G8,E3:E8,1,1)</f>
        <v>5.061327374031508E-3</v>
      </c>
      <c r="E14" s="1">
        <v>-7.6846894368391185E-5</v>
      </c>
      <c r="F14" s="3" t="s">
        <v>4</v>
      </c>
      <c r="G14" s="4"/>
      <c r="R14" s="1"/>
      <c r="S14" s="1">
        <f>10</f>
        <v>10</v>
      </c>
    </row>
    <row r="15" spans="3:19" x14ac:dyDescent="0.3">
      <c r="C15" s="1" t="s">
        <v>5</v>
      </c>
      <c r="D15" s="1">
        <v>6.1283060886516496E-4</v>
      </c>
      <c r="E15" s="1">
        <v>9.5889034694229006E-5</v>
      </c>
      <c r="F15" s="3" t="s">
        <v>6</v>
      </c>
      <c r="G15" s="4"/>
      <c r="R15" s="1" t="s">
        <v>11</v>
      </c>
      <c r="S15" s="1">
        <v>125.84399999999999</v>
      </c>
    </row>
    <row r="16" spans="3:19" x14ac:dyDescent="0.3">
      <c r="R16" s="1"/>
      <c r="S16" s="1">
        <f>9.27*10^-24</f>
        <v>9.2700000000000013E-24</v>
      </c>
    </row>
    <row r="17" spans="3:19" x14ac:dyDescent="0.3">
      <c r="R17" s="1" t="s">
        <v>13</v>
      </c>
      <c r="S17" s="1">
        <v>298</v>
      </c>
    </row>
    <row r="18" spans="3:19" x14ac:dyDescent="0.3">
      <c r="C18" s="1" t="s">
        <v>7</v>
      </c>
      <c r="D18" s="1">
        <f>S5+(S12-S10)*S11*D14*2*S7</f>
        <v>1.6243005048187015E-4</v>
      </c>
      <c r="E18" s="1">
        <f>S5+(S12-S10)*S11*ABS(E14)*2*S7</f>
        <v>2.820733939788533E-6</v>
      </c>
      <c r="F18" s="5" t="s">
        <v>8</v>
      </c>
      <c r="G18" s="5"/>
      <c r="R18" s="1"/>
      <c r="S18" s="1">
        <f>1000</f>
        <v>1000</v>
      </c>
    </row>
    <row r="20" spans="3:19" x14ac:dyDescent="0.3">
      <c r="C20" s="5" t="s">
        <v>14</v>
      </c>
      <c r="D20" s="5"/>
      <c r="E20" s="5">
        <f>D18/S12</f>
        <v>1.2494619267836166E-7</v>
      </c>
      <c r="F20" s="5"/>
      <c r="G20" s="5"/>
    </row>
    <row r="21" spans="3:19" x14ac:dyDescent="0.3">
      <c r="C21" s="5" t="s">
        <v>15</v>
      </c>
      <c r="D21" s="5"/>
      <c r="E21" s="5">
        <f>(S13+S14)/S13*(E20-S14/(S13+S14)*S6/S18)</f>
        <v>2.0824972113060276E-7</v>
      </c>
      <c r="F21" s="5"/>
      <c r="G21" s="5"/>
    </row>
    <row r="22" spans="3:19" x14ac:dyDescent="0.3">
      <c r="C22" s="5" t="s">
        <v>12</v>
      </c>
      <c r="D22" s="5"/>
      <c r="E22" s="6">
        <f>1/S16*SQRT(3*S9*S17*E21/(S8*S7))</f>
        <v>6.2867184273592525</v>
      </c>
      <c r="F22" s="6"/>
      <c r="G22" s="6"/>
    </row>
  </sheetData>
  <mergeCells count="10">
    <mergeCell ref="C22:D22"/>
    <mergeCell ref="E22:G22"/>
    <mergeCell ref="C20:D20"/>
    <mergeCell ref="E20:G20"/>
    <mergeCell ref="F15:G15"/>
    <mergeCell ref="F14:G14"/>
    <mergeCell ref="F18:G18"/>
    <mergeCell ref="R4:S4"/>
    <mergeCell ref="C21:D21"/>
    <mergeCell ref="E21:G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6C304-7B12-4F04-980A-E6E8ED951F52}">
  <dimension ref="C2:S22"/>
  <sheetViews>
    <sheetView workbookViewId="0"/>
  </sheetViews>
  <sheetFormatPr defaultRowHeight="14.4" x14ac:dyDescent="0.3"/>
  <cols>
    <col min="4" max="4" width="12" bestFit="1" customWidth="1"/>
    <col min="5" max="5" width="12.6640625" bestFit="1" customWidth="1"/>
  </cols>
  <sheetData>
    <row r="2" spans="3:19" x14ac:dyDescent="0.3">
      <c r="C2" s="1" t="s">
        <v>0</v>
      </c>
      <c r="D2" s="1" t="s">
        <v>1</v>
      </c>
      <c r="E2" s="1" t="s">
        <v>2</v>
      </c>
      <c r="F2" s="1"/>
      <c r="G2" s="1"/>
    </row>
    <row r="3" spans="3:19" x14ac:dyDescent="0.3">
      <c r="C3" s="1">
        <v>0.27</v>
      </c>
      <c r="D3" s="1">
        <f>C3*4200*10^-4</f>
        <v>0.1134</v>
      </c>
      <c r="E3" s="1">
        <f>D3^2</f>
        <v>1.2859560000000001E-2</v>
      </c>
      <c r="F3" s="1">
        <v>1E-3</v>
      </c>
      <c r="G3" s="1">
        <f>F3*0.01</f>
        <v>1.0000000000000001E-5</v>
      </c>
    </row>
    <row r="4" spans="3:19" x14ac:dyDescent="0.3">
      <c r="C4" s="1">
        <v>0.5</v>
      </c>
      <c r="D4" s="1">
        <f t="shared" ref="D4:D9" si="0">C4*4200*10^-4</f>
        <v>0.21000000000000002</v>
      </c>
      <c r="E4" s="1">
        <f t="shared" ref="E4:E9" si="1">D4^2</f>
        <v>4.4100000000000007E-2</v>
      </c>
      <c r="F4" s="1">
        <v>2E-3</v>
      </c>
      <c r="G4" s="1">
        <f t="shared" ref="G4:G9" si="2">F4*0.01</f>
        <v>2.0000000000000002E-5</v>
      </c>
      <c r="R4" s="5" t="s">
        <v>9</v>
      </c>
      <c r="S4" s="5"/>
    </row>
    <row r="5" spans="3:19" x14ac:dyDescent="0.3">
      <c r="C5" s="1">
        <v>0.73</v>
      </c>
      <c r="D5" s="1">
        <f t="shared" si="0"/>
        <v>0.30660000000000004</v>
      </c>
      <c r="E5" s="1">
        <f t="shared" si="1"/>
        <v>9.4003560000000028E-2</v>
      </c>
      <c r="F5" s="1">
        <v>5.0000000000000001E-3</v>
      </c>
      <c r="G5" s="1">
        <f t="shared" si="2"/>
        <v>5.0000000000000002E-5</v>
      </c>
      <c r="R5" s="1"/>
      <c r="S5" s="1">
        <f>3.6*10^-7</f>
        <v>3.5999999999999999E-7</v>
      </c>
    </row>
    <row r="6" spans="3:19" x14ac:dyDescent="0.3">
      <c r="C6" s="1">
        <v>0.97</v>
      </c>
      <c r="D6" s="1">
        <f t="shared" si="0"/>
        <v>0.40740000000000004</v>
      </c>
      <c r="E6" s="1">
        <f t="shared" si="1"/>
        <v>0.16597476000000003</v>
      </c>
      <c r="F6" s="1">
        <v>1.2999999999999999E-2</v>
      </c>
      <c r="G6" s="1">
        <f t="shared" si="2"/>
        <v>1.2999999999999999E-4</v>
      </c>
      <c r="R6" s="1"/>
      <c r="S6" s="1">
        <f>-0.91*10^-8</f>
        <v>-9.1000000000000004E-9</v>
      </c>
    </row>
    <row r="7" spans="3:19" x14ac:dyDescent="0.3">
      <c r="C7" s="1">
        <v>1.1200000000000001</v>
      </c>
      <c r="D7" s="1">
        <f t="shared" si="0"/>
        <v>0.47040000000000004</v>
      </c>
      <c r="E7" s="1">
        <f t="shared" si="1"/>
        <v>0.22127616000000003</v>
      </c>
      <c r="F7" s="1">
        <v>1.7000000000000001E-2</v>
      </c>
      <c r="G7" s="1">
        <f t="shared" si="2"/>
        <v>1.7000000000000001E-4</v>
      </c>
      <c r="R7" s="1"/>
      <c r="S7" s="1">
        <f>4*3.1415*10^-7</f>
        <v>1.2566E-6</v>
      </c>
    </row>
    <row r="8" spans="3:19" x14ac:dyDescent="0.3">
      <c r="C8" s="1">
        <v>1.21</v>
      </c>
      <c r="D8" s="1">
        <f t="shared" si="0"/>
        <v>0.50819999999999999</v>
      </c>
      <c r="E8" s="1">
        <f t="shared" si="1"/>
        <v>0.25826724000000001</v>
      </c>
      <c r="F8" s="1">
        <v>0.02</v>
      </c>
      <c r="G8" s="1">
        <f t="shared" si="2"/>
        <v>2.0000000000000001E-4</v>
      </c>
      <c r="R8" s="1"/>
      <c r="S8" s="1">
        <f>6.02*10^23</f>
        <v>6.0199999999999993E+23</v>
      </c>
    </row>
    <row r="9" spans="3:19" x14ac:dyDescent="0.3">
      <c r="C9" s="1">
        <v>1.26</v>
      </c>
      <c r="D9" s="1">
        <f t="shared" si="0"/>
        <v>0.5292</v>
      </c>
      <c r="E9" s="1">
        <f t="shared" si="1"/>
        <v>0.28005264000000002</v>
      </c>
      <c r="F9" s="1">
        <v>0.02</v>
      </c>
      <c r="G9" s="1">
        <f t="shared" si="2"/>
        <v>2.0000000000000001E-4</v>
      </c>
      <c r="R9" s="1"/>
      <c r="S9" s="1">
        <f>1.38*10^-23</f>
        <v>1.3800000000000001E-23</v>
      </c>
    </row>
    <row r="10" spans="3:19" x14ac:dyDescent="0.3">
      <c r="R10" s="1"/>
      <c r="S10" s="1">
        <f>1.2</f>
        <v>1.2</v>
      </c>
    </row>
    <row r="11" spans="3:19" x14ac:dyDescent="0.3">
      <c r="R11" s="1" t="s">
        <v>10</v>
      </c>
      <c r="S11" s="1">
        <f>9.81</f>
        <v>9.81</v>
      </c>
    </row>
    <row r="12" spans="3:19" x14ac:dyDescent="0.3">
      <c r="R12" s="1"/>
      <c r="S12" s="1">
        <f>1100</f>
        <v>1100</v>
      </c>
    </row>
    <row r="13" spans="3:19" x14ac:dyDescent="0.3">
      <c r="R13" s="1"/>
      <c r="S13" s="1">
        <f>15</f>
        <v>15</v>
      </c>
    </row>
    <row r="14" spans="3:19" x14ac:dyDescent="0.3">
      <c r="C14" s="1" t="s">
        <v>3</v>
      </c>
      <c r="D14" s="1">
        <f t="array" ref="D14:E15">LINEST(G3:G9,E3:E9,1,1)</f>
        <v>7.8491887156890657E-4</v>
      </c>
      <c r="E14" s="1">
        <v>-9.2845413845788106E-6</v>
      </c>
      <c r="F14" s="3" t="s">
        <v>4</v>
      </c>
      <c r="G14" s="4"/>
      <c r="R14" s="1"/>
      <c r="S14" s="1">
        <f>35</f>
        <v>35</v>
      </c>
    </row>
    <row r="15" spans="3:19" x14ac:dyDescent="0.3">
      <c r="C15" s="1" t="s">
        <v>5</v>
      </c>
      <c r="D15" s="1">
        <v>4.1948341826108318E-5</v>
      </c>
      <c r="E15" s="1">
        <v>7.6464599165909641E-6</v>
      </c>
      <c r="F15" s="3" t="s">
        <v>6</v>
      </c>
      <c r="G15" s="4"/>
      <c r="R15" s="1" t="s">
        <v>11</v>
      </c>
      <c r="S15" s="1">
        <v>125.84399999999999</v>
      </c>
    </row>
    <row r="16" spans="3:19" x14ac:dyDescent="0.3">
      <c r="R16" s="1"/>
      <c r="S16" s="1">
        <f>9.27*10^-24</f>
        <v>9.2700000000000013E-24</v>
      </c>
    </row>
    <row r="17" spans="3:19" x14ac:dyDescent="0.3">
      <c r="R17" s="1" t="s">
        <v>13</v>
      </c>
      <c r="S17" s="1">
        <v>298</v>
      </c>
    </row>
    <row r="18" spans="3:19" x14ac:dyDescent="0.3">
      <c r="C18" s="1" t="s">
        <v>7</v>
      </c>
      <c r="D18" s="2">
        <f>S5+(S12-S10)*S11*D14*2*S7</f>
        <v>2.1623731512471405E-5</v>
      </c>
      <c r="E18" s="2">
        <f>S5+(S12-S10)*S11*ABS(E14)*2*S7</f>
        <v>6.1152152963719626E-7</v>
      </c>
      <c r="F18" s="5" t="s">
        <v>8</v>
      </c>
      <c r="G18" s="5"/>
      <c r="R18" s="1"/>
      <c r="S18" s="1">
        <f>1000</f>
        <v>1000</v>
      </c>
    </row>
    <row r="20" spans="3:19" x14ac:dyDescent="0.3">
      <c r="C20" s="5" t="s">
        <v>14</v>
      </c>
      <c r="D20" s="5"/>
      <c r="E20" s="5">
        <f>D18/S12</f>
        <v>1.9657937738610367E-8</v>
      </c>
      <c r="F20" s="5"/>
      <c r="G20" s="5"/>
    </row>
    <row r="21" spans="3:19" x14ac:dyDescent="0.3">
      <c r="C21" s="5" t="s">
        <v>15</v>
      </c>
      <c r="D21" s="5"/>
      <c r="E21" s="6">
        <f>(S13+S14)/S13*(E20-S14/(S13+S14)*S6/S18)</f>
        <v>6.5547692462034563E-8</v>
      </c>
      <c r="F21" s="6"/>
      <c r="G21" s="6"/>
    </row>
    <row r="22" spans="3:19" x14ac:dyDescent="0.3">
      <c r="C22" s="5" t="s">
        <v>12</v>
      </c>
      <c r="D22" s="5"/>
      <c r="E22" s="6">
        <f>1/S16*SQRT(3*S9*S17*E21/(S8*S7))</f>
        <v>3.5270409244644259</v>
      </c>
      <c r="F22" s="6"/>
      <c r="G22" s="6"/>
    </row>
  </sheetData>
  <mergeCells count="10">
    <mergeCell ref="C22:D22"/>
    <mergeCell ref="E22:G22"/>
    <mergeCell ref="C20:D20"/>
    <mergeCell ref="E20:G20"/>
    <mergeCell ref="F15:G15"/>
    <mergeCell ref="F14:G14"/>
    <mergeCell ref="F18:G18"/>
    <mergeCell ref="R4:S4"/>
    <mergeCell ref="C21:D21"/>
    <mergeCell ref="E21:G2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I - 58.3% </vt:lpstr>
      <vt:lpstr>Table II - 29.8%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Darvish</dc:creator>
  <cp:lastModifiedBy>Blk Intlct</cp:lastModifiedBy>
  <dcterms:created xsi:type="dcterms:W3CDTF">2015-06-05T18:17:20Z</dcterms:created>
  <dcterms:modified xsi:type="dcterms:W3CDTF">2023-06-02T15:44:02Z</dcterms:modified>
</cp:coreProperties>
</file>