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eCl\OneDrive\Desktop\PHYS 245 Assignment 2\"/>
    </mc:Choice>
  </mc:AlternateContent>
  <xr:revisionPtr revIDLastSave="0" documentId="13_ncr:1_{F1AAC120-7E88-4322-BBA7-60F34F321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Sheet1!$A$6:$A$16</definedName>
    <definedName name="_xlchart.v1.1" hidden="1">Sheet1!$C$6:$C$16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 a="1"/>
  <c r="T11" i="1" s="1"/>
  <c r="V7" i="1"/>
  <c r="V8" i="1"/>
  <c r="V6" i="1"/>
  <c r="U7" i="1"/>
  <c r="U8" i="1"/>
  <c r="U6" i="1"/>
  <c r="T8" i="1"/>
  <c r="T7" i="1"/>
  <c r="T6" i="1"/>
  <c r="J55" i="1" a="1"/>
  <c r="J55" i="1" s="1"/>
  <c r="B55" i="1" a="1"/>
  <c r="B55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6" i="1"/>
  <c r="E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6" i="1"/>
  <c r="K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P18" i="1"/>
  <c r="Q18" i="1" s="1"/>
  <c r="P19" i="1"/>
  <c r="Q19" i="1" s="1"/>
  <c r="O6" i="1"/>
  <c r="P6" i="1"/>
  <c r="Q6" i="1" s="1"/>
  <c r="O7" i="1"/>
  <c r="O8" i="1"/>
  <c r="O9" i="1"/>
  <c r="O10" i="1"/>
  <c r="O11" i="1"/>
  <c r="O12" i="1"/>
  <c r="O13" i="1"/>
  <c r="O14" i="1"/>
  <c r="O15" i="1"/>
  <c r="O16" i="1"/>
  <c r="O18" i="1"/>
  <c r="O19" i="1"/>
  <c r="I7" i="1"/>
  <c r="I8" i="1"/>
  <c r="I9" i="1"/>
  <c r="I10" i="1"/>
  <c r="I11" i="1"/>
  <c r="I12" i="1"/>
  <c r="I13" i="1"/>
  <c r="I14" i="1"/>
  <c r="I15" i="1"/>
  <c r="I16" i="1"/>
  <c r="I6" i="1"/>
  <c r="C7" i="1"/>
  <c r="C8" i="1"/>
  <c r="C9" i="1"/>
  <c r="C10" i="1"/>
  <c r="C11" i="1"/>
  <c r="C12" i="1"/>
  <c r="C13" i="1"/>
  <c r="C14" i="1"/>
  <c r="C15" i="1"/>
  <c r="C16" i="1"/>
  <c r="C6" i="1"/>
  <c r="Q55" i="1" l="1" a="1"/>
  <c r="Q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<sst xmlns="http://schemas.openxmlformats.org/spreadsheetml/2006/main" count="41" uniqueCount="19">
  <si>
    <t>|V| [V]</t>
  </si>
  <si>
    <t>635nm laser</t>
  </si>
  <si>
    <t>I [nA]</t>
  </si>
  <si>
    <t>515nm laser</t>
  </si>
  <si>
    <t>405nm laser</t>
  </si>
  <si>
    <t xml:space="preserve">Slope </t>
  </si>
  <si>
    <t>intercept</t>
  </si>
  <si>
    <t>Value</t>
  </si>
  <si>
    <t xml:space="preserve">Uncertainty </t>
  </si>
  <si>
    <t>Excluding last 2 points</t>
  </si>
  <si>
    <t>sqrt(I [nA])</t>
  </si>
  <si>
    <t>I [A]</t>
  </si>
  <si>
    <t>sqrt (I [A])</t>
  </si>
  <si>
    <t>Excluding last 3 points</t>
  </si>
  <si>
    <t>stopping Voltage [V]</t>
  </si>
  <si>
    <t>Uncertainty</t>
  </si>
  <si>
    <t>speed of light [m/s]</t>
  </si>
  <si>
    <t>Frequency [Hz]</t>
  </si>
  <si>
    <t>Wavelength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</si>
</sst>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400" b="0" i="0" u="none" strike="noStrike" baseline="0">
                <a:effectLst/>
              </a:rPr>
              <a:t>635nm laser</a:t>
            </a:r>
            <a:r>
              <a:rPr lang="en-NZ" sz="1400" b="0" i="0" u="none" strike="noStrike" baseline="0"/>
              <a:t> </a:t>
            </a:r>
            <a:endParaRPr lang="en-NZ"/>
          </a:p>
        </c:rich>
      </c:tx>
      <c:layout>
        <c:manualLayout>
          <c:xMode val="edge"/>
          <c:yMode val="edge"/>
          <c:x val="0.3941248906386702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4.4999999999999998E-2</c:v>
                </c:pt>
                <c:pt idx="2">
                  <c:v>0.121</c:v>
                </c:pt>
                <c:pt idx="3">
                  <c:v>0.14799999999999999</c:v>
                </c:pt>
                <c:pt idx="4">
                  <c:v>0.191</c:v>
                </c:pt>
                <c:pt idx="5">
                  <c:v>0.219</c:v>
                </c:pt>
                <c:pt idx="6">
                  <c:v>0.25800000000000001</c:v>
                </c:pt>
                <c:pt idx="7">
                  <c:v>0.315</c:v>
                </c:pt>
                <c:pt idx="8">
                  <c:v>0.40600000000000003</c:v>
                </c:pt>
                <c:pt idx="9">
                  <c:v>0.73099999999999998</c:v>
                </c:pt>
                <c:pt idx="10">
                  <c:v>1.0629999999999999</c:v>
                </c:pt>
              </c:numCache>
            </c:numRef>
          </c:xVal>
          <c:yVal>
            <c:numRef>
              <c:f>Sheet1!$E$6:$E$16</c:f>
              <c:numCache>
                <c:formatCode>General</c:formatCode>
                <c:ptCount val="11"/>
                <c:pt idx="0">
                  <c:v>2.4819347291981714E-4</c:v>
                </c:pt>
                <c:pt idx="1">
                  <c:v>2.2671568097509269E-4</c:v>
                </c:pt>
                <c:pt idx="2">
                  <c:v>1.8411952639521968E-4</c:v>
                </c:pt>
                <c:pt idx="3">
                  <c:v>1.676305461424021E-4</c:v>
                </c:pt>
                <c:pt idx="4">
                  <c:v>1.4142135623730951E-4</c:v>
                </c:pt>
                <c:pt idx="5">
                  <c:v>1.2288205727444508E-4</c:v>
                </c:pt>
                <c:pt idx="6">
                  <c:v>9.8488578017961046E-5</c:v>
                </c:pt>
                <c:pt idx="7">
                  <c:v>6.4031242374328477E-5</c:v>
                </c:pt>
                <c:pt idx="8">
                  <c:v>1.7320508075688774E-5</c:v>
                </c:pt>
                <c:pt idx="9">
                  <c:v>-3.0000000000000001E-5</c:v>
                </c:pt>
                <c:pt idx="10">
                  <c:v>-3.0000000000000001E-5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B-4231-A2C4-9C55A3989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092656"/>
        <c:axId val="1948864640"/>
      </c:scatterChart>
      <c:valAx>
        <c:axId val="18540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layout>
            <c:manualLayout>
              <c:xMode val="edge"/>
              <c:yMode val="edge"/>
              <c:x val="0.503790463692038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64640"/>
        <c:crosses val="autoZero"/>
        <c:crossBetween val="midCat"/>
      </c:valAx>
      <c:valAx>
        <c:axId val="19488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515nm laser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Sheet1!$G$6:$G$16</c:f>
              <c:numCache>
                <c:formatCode>General</c:formatCode>
                <c:ptCount val="11"/>
                <c:pt idx="0">
                  <c:v>4.3999999999999997E-2</c:v>
                </c:pt>
                <c:pt idx="1">
                  <c:v>0.13800000000000001</c:v>
                </c:pt>
                <c:pt idx="2">
                  <c:v>0.21299999999999999</c:v>
                </c:pt>
                <c:pt idx="3">
                  <c:v>0.314</c:v>
                </c:pt>
                <c:pt idx="4">
                  <c:v>0.4</c:v>
                </c:pt>
                <c:pt idx="5">
                  <c:v>0.47899999999999998</c:v>
                </c:pt>
                <c:pt idx="6">
                  <c:v>0.54</c:v>
                </c:pt>
                <c:pt idx="7">
                  <c:v>0.61</c:v>
                </c:pt>
                <c:pt idx="8">
                  <c:v>0.68799999999999994</c:v>
                </c:pt>
                <c:pt idx="9">
                  <c:v>0.84599999999999997</c:v>
                </c:pt>
                <c:pt idx="10">
                  <c:v>1.1419999999999999</c:v>
                </c:pt>
              </c:numCache>
            </c:numRef>
          </c:xVal>
          <c:yVal>
            <c:numRef>
              <c:f>Sheet1!$K$6:$K$16</c:f>
              <c:numCache>
                <c:formatCode>General</c:formatCode>
                <c:ptCount val="11"/>
                <c:pt idx="0">
                  <c:v>4.4609416046390927E-4</c:v>
                </c:pt>
                <c:pt idx="1">
                  <c:v>3.9899874686520007E-4</c:v>
                </c:pt>
                <c:pt idx="2">
                  <c:v>3.5972211497209899E-4</c:v>
                </c:pt>
                <c:pt idx="3">
                  <c:v>3.0364452901377955E-4</c:v>
                </c:pt>
                <c:pt idx="4">
                  <c:v>2.5159491250818252E-4</c:v>
                </c:pt>
                <c:pt idx="5">
                  <c:v>2.009975124224178E-4</c:v>
                </c:pt>
                <c:pt idx="6">
                  <c:v>1.5905973720586867E-4</c:v>
                </c:pt>
                <c:pt idx="7">
                  <c:v>1.0583005244258362E-4</c:v>
                </c:pt>
                <c:pt idx="8">
                  <c:v>-2.2360679774997898E-5</c:v>
                </c:pt>
                <c:pt idx="9">
                  <c:v>-1.03440804327886E-4</c:v>
                </c:pt>
                <c:pt idx="10">
                  <c:v>-1.1357816691600547E-4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C-4F94-B968-BABA5C689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62592"/>
        <c:axId val="1948865120"/>
      </c:scatterChart>
      <c:valAx>
        <c:axId val="17150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65120"/>
        <c:crosses val="autoZero"/>
        <c:crossBetween val="midCat"/>
      </c:valAx>
      <c:valAx>
        <c:axId val="19488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635</a:t>
            </a:r>
            <a:r>
              <a:rPr lang="en-NZ" baseline="0"/>
              <a:t>nm laser with points removed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305496907523782E-2"/>
                  <c:y val="-0.16486876640419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Sheet1!$A$6:$A$14</c:f>
              <c:numCache>
                <c:formatCode>General</c:formatCode>
                <c:ptCount val="9"/>
                <c:pt idx="0">
                  <c:v>0</c:v>
                </c:pt>
                <c:pt idx="1">
                  <c:v>4.4999999999999998E-2</c:v>
                </c:pt>
                <c:pt idx="2">
                  <c:v>0.121</c:v>
                </c:pt>
                <c:pt idx="3">
                  <c:v>0.14799999999999999</c:v>
                </c:pt>
                <c:pt idx="4">
                  <c:v>0.191</c:v>
                </c:pt>
                <c:pt idx="5">
                  <c:v>0.219</c:v>
                </c:pt>
                <c:pt idx="6">
                  <c:v>0.25800000000000001</c:v>
                </c:pt>
                <c:pt idx="7">
                  <c:v>0.315</c:v>
                </c:pt>
                <c:pt idx="8">
                  <c:v>0.40600000000000003</c:v>
                </c:pt>
              </c:numCache>
            </c:numRef>
          </c:xVal>
          <c:yVal>
            <c:numRef>
              <c:f>Sheet1!$E$6:$E$14</c:f>
              <c:numCache>
                <c:formatCode>General</c:formatCode>
                <c:ptCount val="9"/>
                <c:pt idx="0">
                  <c:v>2.4819347291981714E-4</c:v>
                </c:pt>
                <c:pt idx="1">
                  <c:v>2.2671568097509269E-4</c:v>
                </c:pt>
                <c:pt idx="2">
                  <c:v>1.8411952639521968E-4</c:v>
                </c:pt>
                <c:pt idx="3">
                  <c:v>1.676305461424021E-4</c:v>
                </c:pt>
                <c:pt idx="4">
                  <c:v>1.4142135623730951E-4</c:v>
                </c:pt>
                <c:pt idx="5">
                  <c:v>1.2288205727444508E-4</c:v>
                </c:pt>
                <c:pt idx="6">
                  <c:v>9.8488578017961046E-5</c:v>
                </c:pt>
                <c:pt idx="7">
                  <c:v>6.4031242374328477E-5</c:v>
                </c:pt>
                <c:pt idx="8">
                  <c:v>1.7320508075688774E-5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2-4A7C-BBD9-F3DDA0EEB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092656"/>
        <c:axId val="1948864640"/>
      </c:scatterChart>
      <c:valAx>
        <c:axId val="18540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64640"/>
        <c:crosses val="autoZero"/>
        <c:crossBetween val="midCat"/>
      </c:valAx>
      <c:valAx>
        <c:axId val="19488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515nm</a:t>
            </a:r>
            <a:r>
              <a:rPr lang="en-NZ" baseline="0"/>
              <a:t> laser with points removed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Sheet1!$G$6:$G$13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0.13800000000000001</c:v>
                </c:pt>
                <c:pt idx="2">
                  <c:v>0.21299999999999999</c:v>
                </c:pt>
                <c:pt idx="3">
                  <c:v>0.314</c:v>
                </c:pt>
                <c:pt idx="4">
                  <c:v>0.4</c:v>
                </c:pt>
                <c:pt idx="5">
                  <c:v>0.47899999999999998</c:v>
                </c:pt>
                <c:pt idx="6">
                  <c:v>0.54</c:v>
                </c:pt>
                <c:pt idx="7">
                  <c:v>0.61</c:v>
                </c:pt>
              </c:numCache>
            </c:numRef>
          </c:xVal>
          <c:yVal>
            <c:numRef>
              <c:f>Sheet1!$K$6:$K$13</c:f>
              <c:numCache>
                <c:formatCode>General</c:formatCode>
                <c:ptCount val="8"/>
                <c:pt idx="0">
                  <c:v>4.4609416046390927E-4</c:v>
                </c:pt>
                <c:pt idx="1">
                  <c:v>3.9899874686520007E-4</c:v>
                </c:pt>
                <c:pt idx="2">
                  <c:v>3.5972211497209899E-4</c:v>
                </c:pt>
                <c:pt idx="3">
                  <c:v>3.0364452901377955E-4</c:v>
                </c:pt>
                <c:pt idx="4">
                  <c:v>2.5159491250818252E-4</c:v>
                </c:pt>
                <c:pt idx="5">
                  <c:v>2.009975124224178E-4</c:v>
                </c:pt>
                <c:pt idx="6">
                  <c:v>1.5905973720586867E-4</c:v>
                </c:pt>
                <c:pt idx="7">
                  <c:v>1.0583005244258362E-4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B-43A7-AB5F-701FF67ED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62592"/>
        <c:axId val="1948865120"/>
      </c:scatterChart>
      <c:valAx>
        <c:axId val="17150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65120"/>
        <c:crosses val="autoZero"/>
        <c:crossBetween val="midCat"/>
      </c:valAx>
      <c:valAx>
        <c:axId val="19488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405nm laser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Sheet1!$M$6:$M$19</c:f>
              <c:numCache>
                <c:formatCode>General</c:formatCode>
                <c:ptCount val="14"/>
                <c:pt idx="0">
                  <c:v>0</c:v>
                </c:pt>
                <c:pt idx="1">
                  <c:v>0.11799999999999999</c:v>
                </c:pt>
                <c:pt idx="2">
                  <c:v>0.20699999999999999</c:v>
                </c:pt>
                <c:pt idx="3">
                  <c:v>0.33700000000000002</c:v>
                </c:pt>
                <c:pt idx="4">
                  <c:v>0.443</c:v>
                </c:pt>
                <c:pt idx="5">
                  <c:v>0.58299999999999996</c:v>
                </c:pt>
                <c:pt idx="6">
                  <c:v>0.69699999999999995</c:v>
                </c:pt>
                <c:pt idx="7">
                  <c:v>0.78100000000000003</c:v>
                </c:pt>
                <c:pt idx="8">
                  <c:v>0.86799999999999999</c:v>
                </c:pt>
                <c:pt idx="9">
                  <c:v>0.96099999999999997</c:v>
                </c:pt>
                <c:pt idx="10">
                  <c:v>1.0289999999999999</c:v>
                </c:pt>
                <c:pt idx="11">
                  <c:v>1.089</c:v>
                </c:pt>
                <c:pt idx="12">
                  <c:v>1.33</c:v>
                </c:pt>
                <c:pt idx="13">
                  <c:v>1.5</c:v>
                </c:pt>
              </c:numCache>
            </c:numRef>
          </c:xVal>
          <c:yVal>
            <c:numRef>
              <c:f>Sheet1!$Q$6:$Q$19</c:f>
              <c:numCache>
                <c:formatCode>General</c:formatCode>
                <c:ptCount val="14"/>
                <c:pt idx="0">
                  <c:v>8.3066238629180748E-4</c:v>
                </c:pt>
                <c:pt idx="1">
                  <c:v>7.6811457478686087E-4</c:v>
                </c:pt>
                <c:pt idx="2">
                  <c:v>7.2801098892805183E-4</c:v>
                </c:pt>
                <c:pt idx="3">
                  <c:v>6.6332495807108001E-4</c:v>
                </c:pt>
                <c:pt idx="4">
                  <c:v>6.0000000000000006E-4</c:v>
                </c:pt>
                <c:pt idx="5">
                  <c:v>5.2915026221291809E-4</c:v>
                </c:pt>
                <c:pt idx="6">
                  <c:v>4.5276925690687083E-4</c:v>
                </c:pt>
                <c:pt idx="7">
                  <c:v>3.9698866482558415E-4</c:v>
                </c:pt>
                <c:pt idx="8">
                  <c:v>3.2741411087489801E-4</c:v>
                </c:pt>
                <c:pt idx="9">
                  <c:v>2.4166091947189143E-4</c:v>
                </c:pt>
                <c:pt idx="10">
                  <c:v>1.6186414056238644E-4</c:v>
                </c:pt>
                <c:pt idx="11">
                  <c:v>0</c:v>
                </c:pt>
                <c:pt idx="12">
                  <c:v>-2.7386127875258305E-4</c:v>
                </c:pt>
                <c:pt idx="13">
                  <c:v>-2.9154759474226506E-4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1-4C9D-B5C9-971B12009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933632"/>
        <c:axId val="2030597136"/>
      </c:scatterChart>
      <c:valAx>
        <c:axId val="20729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597136"/>
        <c:crosses val="autoZero"/>
        <c:crossBetween val="midCat"/>
      </c:valAx>
      <c:valAx>
        <c:axId val="20305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93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405nm laser with point removed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sqrt (I [A])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345144356955383E-2"/>
                  <c:y val="-1.553295421405657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Sheet1!$M$6:$M$16</c:f>
              <c:numCache>
                <c:formatCode>General</c:formatCode>
                <c:ptCount val="11"/>
                <c:pt idx="0">
                  <c:v>0</c:v>
                </c:pt>
                <c:pt idx="1">
                  <c:v>0.11799999999999999</c:v>
                </c:pt>
                <c:pt idx="2">
                  <c:v>0.20699999999999999</c:v>
                </c:pt>
                <c:pt idx="3">
                  <c:v>0.33700000000000002</c:v>
                </c:pt>
                <c:pt idx="4">
                  <c:v>0.443</c:v>
                </c:pt>
                <c:pt idx="5">
                  <c:v>0.58299999999999996</c:v>
                </c:pt>
                <c:pt idx="6">
                  <c:v>0.69699999999999995</c:v>
                </c:pt>
                <c:pt idx="7">
                  <c:v>0.78100000000000003</c:v>
                </c:pt>
                <c:pt idx="8">
                  <c:v>0.86799999999999999</c:v>
                </c:pt>
                <c:pt idx="9">
                  <c:v>0.96099999999999997</c:v>
                </c:pt>
                <c:pt idx="10">
                  <c:v>1.0289999999999999</c:v>
                </c:pt>
              </c:numCache>
            </c:numRef>
          </c:xVal>
          <c:yVal>
            <c:numRef>
              <c:f>Sheet1!$Q$6:$Q$16</c:f>
              <c:numCache>
                <c:formatCode>General</c:formatCode>
                <c:ptCount val="11"/>
                <c:pt idx="0">
                  <c:v>8.3066238629180748E-4</c:v>
                </c:pt>
                <c:pt idx="1">
                  <c:v>7.6811457478686087E-4</c:v>
                </c:pt>
                <c:pt idx="2">
                  <c:v>7.2801098892805183E-4</c:v>
                </c:pt>
                <c:pt idx="3">
                  <c:v>6.6332495807108001E-4</c:v>
                </c:pt>
                <c:pt idx="4">
                  <c:v>6.0000000000000006E-4</c:v>
                </c:pt>
                <c:pt idx="5">
                  <c:v>5.2915026221291809E-4</c:v>
                </c:pt>
                <c:pt idx="6">
                  <c:v>4.5276925690687083E-4</c:v>
                </c:pt>
                <c:pt idx="7">
                  <c:v>3.9698866482558415E-4</c:v>
                </c:pt>
                <c:pt idx="8">
                  <c:v>3.2741411087489801E-4</c:v>
                </c:pt>
                <c:pt idx="9">
                  <c:v>2.4166091947189143E-4</c:v>
                </c:pt>
                <c:pt idx="10">
                  <c:v>1.6186414056238644E-4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D-49EA-8F03-A064FD9F6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969568"/>
        <c:axId val="2069591632"/>
      </c:scatterChart>
      <c:valAx>
        <c:axId val="20669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|V| [V]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91632"/>
        <c:crosses val="autoZero"/>
        <c:crossBetween val="midCat"/>
      </c:valAx>
      <c:valAx>
        <c:axId val="20695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baseline="0">
                    <a:effectLst/>
                  </a:rPr>
                  <a:t>sqrt (I [A])</a:t>
                </a:r>
                <a:r>
                  <a:rPr lang="en-NZ" sz="1000" b="0" i="0" u="none" strike="noStrike" baseline="0"/>
                  <a:t> 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6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Stoppping Voltage</a:t>
            </a:r>
            <a:r>
              <a:rPr lang="en-NZ" baseline="0"/>
              <a:t> as a function of frequency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Sheet1!$V$6:$V$8</c:f>
              <c:numCache>
                <c:formatCode>General</c:formatCode>
                <c:ptCount val="3"/>
                <c:pt idx="0">
                  <c:v>472440944881889.69</c:v>
                </c:pt>
                <c:pt idx="1">
                  <c:v>582524271844660.13</c:v>
                </c:pt>
                <c:pt idx="2">
                  <c:v>740740740740740.63</c:v>
                </c:pt>
              </c:numCache>
            </c:numRef>
          </c:xVal>
          <c:yVal>
            <c:numRef>
              <c:f>Sheet1!$W$6:$W$8</c:f>
              <c:numCache>
                <c:formatCode>General</c:formatCode>
                <c:ptCount val="3"/>
                <c:pt idx="0">
                  <c:v>0.43129758559621101</c:v>
                </c:pt>
                <c:pt idx="1">
                  <c:v>0.80818153502999102</c:v>
                </c:pt>
                <c:pt idx="2">
                  <c:v>1.37747645456423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F-40D3-BDA3-9ACDDDC34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64944"/>
        <c:axId val="1770959472"/>
      </c:scatterChart>
      <c:valAx>
        <c:axId val="20191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</a:t>
                </a:r>
                <a:r>
                  <a:rPr lang="en-NZ" baseline="0"/>
                  <a:t> [Hz]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959472"/>
        <c:crosses val="autoZero"/>
        <c:crossBetween val="midCat"/>
      </c:valAx>
      <c:valAx>
        <c:axId val="17709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Stopping</a:t>
                </a:r>
                <a:r>
                  <a:rPr lang="en-NZ" baseline="0"/>
                  <a:t>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20</xdr:row>
      <xdr:rowOff>83820</xdr:rowOff>
    </xdr:from>
    <xdr:to>
      <xdr:col>7</xdr:col>
      <xdr:colOff>327660</xdr:colOff>
      <xdr:row>35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30E5F-87D5-EBAA-4CF5-6B98897C8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20</xdr:row>
      <xdr:rowOff>129540</xdr:rowOff>
    </xdr:from>
    <xdr:to>
      <xdr:col>15</xdr:col>
      <xdr:colOff>266700</xdr:colOff>
      <xdr:row>35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890C1-32F9-9D5E-1C3E-04F77D3D3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36</xdr:row>
      <xdr:rowOff>7620</xdr:rowOff>
    </xdr:from>
    <xdr:to>
      <xdr:col>7</xdr:col>
      <xdr:colOff>320040</xdr:colOff>
      <xdr:row>51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F61FAB-66AE-42D9-BECE-5EC606CB4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556260</xdr:colOff>
      <xdr:row>35</xdr:row>
      <xdr:rowOff>175260</xdr:rowOff>
    </xdr:from>
    <xdr:to>
      <xdr:col>15</xdr:col>
      <xdr:colOff>251460</xdr:colOff>
      <xdr:row>50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9DCEA1-DC4A-4D76-88C7-F4894B5F7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312420</xdr:colOff>
      <xdr:row>20</xdr:row>
      <xdr:rowOff>137160</xdr:rowOff>
    </xdr:from>
    <xdr:to>
      <xdr:col>23</xdr:col>
      <xdr:colOff>7620</xdr:colOff>
      <xdr:row>35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6CAD68-4967-9AA4-38F0-1EF166F6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312420</xdr:colOff>
      <xdr:row>36</xdr:row>
      <xdr:rowOff>15240</xdr:rowOff>
    </xdr:from>
    <xdr:to>
      <xdr:col>23</xdr:col>
      <xdr:colOff>7620</xdr:colOff>
      <xdr:row>51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635701-BD76-DC27-197C-6EACB088D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121920</xdr:colOff>
      <xdr:row>9</xdr:row>
      <xdr:rowOff>106680</xdr:rowOff>
    </xdr:from>
    <xdr:to>
      <xdr:col>28</xdr:col>
      <xdr:colOff>213360</xdr:colOff>
      <xdr:row>24</xdr:row>
      <xdr:rowOff>106680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80E593C-1520-3645-A7A3-37B395718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61"/>
  <sheetViews>
    <sheetView tabSelected="1" topLeftCell="J1" workbookViewId="0">
      <selection activeCell="R13" sqref="R13"/>
    </sheetView>
  </sheetViews>
  <sheetFormatPr defaultRowHeight="14.4" x14ac:dyDescent="0.3"/>
  <cols>
    <col min="2" max="2" width="8.88671875" customWidth="1"/>
    <col min="3" max="3" width="12.6640625" bestFit="1" customWidth="1"/>
    <col min="12" max="12" width="11" bestFit="1" customWidth="1"/>
    <col min="13" max="13" width="12" bestFit="1" customWidth="1"/>
    <col min="20" max="20" width="12.6640625" bestFit="1" customWidth="1"/>
    <col min="21" max="21" width="16.6640625" bestFit="1" customWidth="1"/>
    <col min="22" max="22" width="12" bestFit="1" customWidth="1"/>
  </cols>
  <sheetData>
    <row r="3" spans="1:23" x14ac:dyDescent="0.3">
      <c r="A3" t="s">
        <v>1</v>
      </c>
      <c r="G3" t="s">
        <v>3</v>
      </c>
      <c r="M3" t="s">
        <v>4</v>
      </c>
    </row>
    <row r="5" spans="1:23" x14ac:dyDescent="0.3">
      <c r="A5" t="s">
        <v>0</v>
      </c>
      <c r="B5" t="s">
        <v>2</v>
      </c>
      <c r="C5" t="s">
        <v>10</v>
      </c>
      <c r="D5" t="s">
        <v>11</v>
      </c>
      <c r="E5" t="s">
        <v>12</v>
      </c>
      <c r="G5" t="s">
        <v>0</v>
      </c>
      <c r="H5" t="s">
        <v>2</v>
      </c>
      <c r="I5" t="s">
        <v>10</v>
      </c>
      <c r="J5" t="s">
        <v>11</v>
      </c>
      <c r="K5" t="s">
        <v>12</v>
      </c>
      <c r="M5" t="s">
        <v>0</v>
      </c>
      <c r="N5" t="s">
        <v>2</v>
      </c>
      <c r="O5" t="s">
        <v>10</v>
      </c>
      <c r="P5" t="s">
        <v>11</v>
      </c>
      <c r="Q5" t="s">
        <v>12</v>
      </c>
      <c r="T5" t="s">
        <v>18</v>
      </c>
      <c r="U5" t="s">
        <v>16</v>
      </c>
      <c r="V5" t="s">
        <v>17</v>
      </c>
      <c r="W5" t="s">
        <v>14</v>
      </c>
    </row>
    <row r="6" spans="1:23" x14ac:dyDescent="0.3">
      <c r="A6">
        <v>0</v>
      </c>
      <c r="B6">
        <v>61.6</v>
      </c>
      <c r="C6">
        <f>(SQRT(B6^2)/B6)*SQRT(SQRT(B6^2))</f>
        <v>7.8485667481394339</v>
      </c>
      <c r="D6">
        <f>10^(-9)*B6</f>
        <v>6.1600000000000009E-8</v>
      </c>
      <c r="E6">
        <f>(SQRT(D6^2)/D6)*SQRT(SQRT(D6^2))</f>
        <v>2.4819347291981714E-4</v>
      </c>
      <c r="G6">
        <v>4.3999999999999997E-2</v>
      </c>
      <c r="H6">
        <v>199</v>
      </c>
      <c r="I6">
        <f>(SQRT(H6^2)/H6)*SQRT(SQRT(H6^2))</f>
        <v>14.106735979665885</v>
      </c>
      <c r="J6">
        <f>10^(-9)*H6</f>
        <v>1.9900000000000002E-7</v>
      </c>
      <c r="K6">
        <f>(SQRT(J6^2)/J6)*SQRT(SQRT(J6^2))</f>
        <v>4.4609416046390927E-4</v>
      </c>
      <c r="M6">
        <v>0</v>
      </c>
      <c r="N6">
        <v>690</v>
      </c>
      <c r="O6">
        <f>(SQRT(N6^2)/N6)*SQRT(SQRT(N6^2))</f>
        <v>26.267851073127396</v>
      </c>
      <c r="P6">
        <f>10^(-9)*N6</f>
        <v>6.9000000000000006E-7</v>
      </c>
      <c r="Q6">
        <f>(SQRT(P6^2)/P6)*SQRT(SQRT(P6^2))</f>
        <v>8.3066238629180748E-4</v>
      </c>
      <c r="T6">
        <f>635*10^(-9)</f>
        <v>6.3500000000000006E-7</v>
      </c>
      <c r="U6">
        <f>3*10^8</f>
        <v>300000000</v>
      </c>
      <c r="V6">
        <f>U6/T6</f>
        <v>472440944881889.69</v>
      </c>
      <c r="W6" s="1">
        <v>0.43129758559621101</v>
      </c>
    </row>
    <row r="7" spans="1:23" x14ac:dyDescent="0.3">
      <c r="A7">
        <v>4.4999999999999998E-2</v>
      </c>
      <c r="B7">
        <v>51.4</v>
      </c>
      <c r="C7">
        <f>(SQRT(B7^2)/B7)*SQRT(SQRT(B7^2))</f>
        <v>7.1693793315739685</v>
      </c>
      <c r="D7">
        <f t="shared" ref="D7:D16" si="0">10^(-9)*B7</f>
        <v>5.1400000000000004E-8</v>
      </c>
      <c r="E7">
        <f>(SQRT(D7^2)/D7)*SQRT(SQRT(D7^2))</f>
        <v>2.2671568097509269E-4</v>
      </c>
      <c r="G7">
        <v>0.13800000000000001</v>
      </c>
      <c r="H7">
        <v>159.19999999999999</v>
      </c>
      <c r="I7">
        <f>(SQRT(H7^2)/H7)*SQRT(SQRT(H7^2))</f>
        <v>12.617448236470002</v>
      </c>
      <c r="J7">
        <f t="shared" ref="J7:J16" si="1">10^(-9)*H7</f>
        <v>1.592E-7</v>
      </c>
      <c r="K7">
        <f>(SQRT(J7^2)/J7)*SQRT(SQRT(J7^2))</f>
        <v>3.9899874686520007E-4</v>
      </c>
      <c r="M7">
        <v>0.11799999999999999</v>
      </c>
      <c r="N7">
        <v>590</v>
      </c>
      <c r="O7">
        <f t="shared" ref="O7:O19" si="2">(SQRT(N7^2)/N7)*SQRT(SQRT(N7^2))</f>
        <v>24.289915602982237</v>
      </c>
      <c r="P7">
        <f t="shared" ref="P7:P19" si="3">10^(-9)*N7</f>
        <v>5.9000000000000007E-7</v>
      </c>
      <c r="Q7">
        <f>(SQRT(P7^2)/P7)*SQRT(SQRT(P7^2))</f>
        <v>7.6811457478686087E-4</v>
      </c>
      <c r="T7">
        <f>515*10^(-9)</f>
        <v>5.1500000000000005E-7</v>
      </c>
      <c r="U7">
        <f t="shared" ref="U7:U8" si="4">3*10^8</f>
        <v>300000000</v>
      </c>
      <c r="V7">
        <f t="shared" ref="V7:V8" si="5">U7/T7</f>
        <v>582524271844660.13</v>
      </c>
      <c r="W7" s="1">
        <v>0.80818153502999102</v>
      </c>
    </row>
    <row r="8" spans="1:23" x14ac:dyDescent="0.3">
      <c r="A8">
        <v>0.121</v>
      </c>
      <c r="B8">
        <v>33.9</v>
      </c>
      <c r="C8">
        <f>(SQRT(B8^2)/B8)*SQRT(SQRT(B8^2))</f>
        <v>5.8223706512038547</v>
      </c>
      <c r="D8">
        <f t="shared" si="0"/>
        <v>3.3899999999999999E-8</v>
      </c>
      <c r="E8">
        <f>(SQRT(D8^2)/D8)*SQRT(SQRT(D8^2))</f>
        <v>1.8411952639521968E-4</v>
      </c>
      <c r="G8">
        <v>0.21299999999999999</v>
      </c>
      <c r="H8">
        <v>129.4</v>
      </c>
      <c r="I8">
        <f>(SQRT(H8^2)/H8)*SQRT(SQRT(H8^2))</f>
        <v>11.3754120804479</v>
      </c>
      <c r="J8">
        <f t="shared" si="1"/>
        <v>1.2940000000000001E-7</v>
      </c>
      <c r="K8">
        <f>(SQRT(J8^2)/J8)*SQRT(SQRT(J8^2))</f>
        <v>3.5972211497209899E-4</v>
      </c>
      <c r="M8">
        <v>0.20699999999999999</v>
      </c>
      <c r="N8">
        <v>530</v>
      </c>
      <c r="O8">
        <f t="shared" si="2"/>
        <v>23.021728866442675</v>
      </c>
      <c r="P8">
        <f t="shared" si="3"/>
        <v>5.3000000000000001E-7</v>
      </c>
      <c r="Q8">
        <f>(SQRT(P8^2)/P8)*SQRT(SQRT(P8^2))</f>
        <v>7.2801098892805183E-4</v>
      </c>
      <c r="T8">
        <f>405*10^(-9)</f>
        <v>4.0500000000000004E-7</v>
      </c>
      <c r="U8">
        <f t="shared" si="4"/>
        <v>300000000</v>
      </c>
      <c r="V8">
        <f t="shared" si="5"/>
        <v>740740740740740.63</v>
      </c>
      <c r="W8" s="1">
        <v>1.37747645456423</v>
      </c>
    </row>
    <row r="9" spans="1:23" x14ac:dyDescent="0.3">
      <c r="A9">
        <v>0.14799999999999999</v>
      </c>
      <c r="B9">
        <v>28.1</v>
      </c>
      <c r="C9">
        <f>(SQRT(B9^2)/B9)*SQRT(SQRT(B9^2))</f>
        <v>5.3009433122794292</v>
      </c>
      <c r="D9">
        <f t="shared" si="0"/>
        <v>2.8100000000000003E-8</v>
      </c>
      <c r="E9">
        <f>(SQRT(D9^2)/D9)*SQRT(SQRT(D9^2))</f>
        <v>1.676305461424021E-4</v>
      </c>
      <c r="G9">
        <v>0.314</v>
      </c>
      <c r="H9">
        <v>92.2</v>
      </c>
      <c r="I9">
        <f>(SQRT(H9^2)/H9)*SQRT(SQRT(H9^2))</f>
        <v>9.6020831073262425</v>
      </c>
      <c r="J9">
        <f t="shared" si="1"/>
        <v>9.2200000000000005E-8</v>
      </c>
      <c r="K9">
        <f>(SQRT(J9^2)/J9)*SQRT(SQRT(J9^2))</f>
        <v>3.0364452901377955E-4</v>
      </c>
      <c r="M9">
        <v>0.33700000000000002</v>
      </c>
      <c r="N9">
        <v>440</v>
      </c>
      <c r="O9">
        <f t="shared" si="2"/>
        <v>20.976176963403031</v>
      </c>
      <c r="P9">
        <f t="shared" si="3"/>
        <v>4.4000000000000002E-7</v>
      </c>
      <c r="Q9">
        <f>(SQRT(P9^2)/P9)*SQRT(SQRT(P9^2))</f>
        <v>6.6332495807108001E-4</v>
      </c>
    </row>
    <row r="10" spans="1:23" x14ac:dyDescent="0.3">
      <c r="A10">
        <v>0.191</v>
      </c>
      <c r="B10">
        <v>20</v>
      </c>
      <c r="C10">
        <f>(SQRT(B10^2)/B10)*SQRT(SQRT(B10^2))</f>
        <v>4.4721359549995796</v>
      </c>
      <c r="D10">
        <f t="shared" si="0"/>
        <v>2E-8</v>
      </c>
      <c r="E10">
        <f>(SQRT(D10^2)/D10)*SQRT(SQRT(D10^2))</f>
        <v>1.4142135623730951E-4</v>
      </c>
      <c r="G10">
        <v>0.4</v>
      </c>
      <c r="H10">
        <v>63.3</v>
      </c>
      <c r="I10">
        <f>(SQRT(H10^2)/H10)*SQRT(SQRT(H10^2))</f>
        <v>7.9561297123664341</v>
      </c>
      <c r="J10">
        <f t="shared" si="1"/>
        <v>6.3300000000000004E-8</v>
      </c>
      <c r="K10">
        <f>(SQRT(J10^2)/J10)*SQRT(SQRT(J10^2))</f>
        <v>2.5159491250818252E-4</v>
      </c>
      <c r="M10">
        <v>0.443</v>
      </c>
      <c r="N10">
        <v>360</v>
      </c>
      <c r="O10">
        <f t="shared" si="2"/>
        <v>18.973665961010276</v>
      </c>
      <c r="P10">
        <f t="shared" si="3"/>
        <v>3.6000000000000005E-7</v>
      </c>
      <c r="Q10">
        <f>(SQRT(P10^2)/P10)*SQRT(SQRT(P10^2))</f>
        <v>6.0000000000000006E-4</v>
      </c>
      <c r="T10" t="s">
        <v>5</v>
      </c>
      <c r="U10" t="s">
        <v>6</v>
      </c>
    </row>
    <row r="11" spans="1:23" x14ac:dyDescent="0.3">
      <c r="A11">
        <v>0.219</v>
      </c>
      <c r="B11">
        <v>15.1</v>
      </c>
      <c r="C11">
        <f>(SQRT(B11^2)/B11)*SQRT(SQRT(B11^2))</f>
        <v>3.8858718455450894</v>
      </c>
      <c r="D11">
        <f t="shared" si="0"/>
        <v>1.51E-8</v>
      </c>
      <c r="E11">
        <f>(SQRT(D11^2)/D11)*SQRT(SQRT(D11^2))</f>
        <v>1.2288205727444508E-4</v>
      </c>
      <c r="G11">
        <v>0.47899999999999998</v>
      </c>
      <c r="H11">
        <v>40.4</v>
      </c>
      <c r="I11">
        <f>(SQRT(H11^2)/H11)*SQRT(SQRT(H11^2))</f>
        <v>6.3560994328282812</v>
      </c>
      <c r="J11">
        <f t="shared" si="1"/>
        <v>4.0399999999999998E-8</v>
      </c>
      <c r="K11">
        <f>(SQRT(J11^2)/J11)*SQRT(SQRT(J11^2))</f>
        <v>2.009975124224178E-4</v>
      </c>
      <c r="M11">
        <v>0.58299999999999996</v>
      </c>
      <c r="N11">
        <v>280</v>
      </c>
      <c r="O11">
        <f t="shared" si="2"/>
        <v>16.733200530681511</v>
      </c>
      <c r="P11">
        <f t="shared" si="3"/>
        <v>2.8000000000000002E-7</v>
      </c>
      <c r="Q11">
        <f>(SQRT(P11^2)/P11)*SQRT(SQRT(P11^2))</f>
        <v>5.2915026221291809E-4</v>
      </c>
      <c r="S11" t="s">
        <v>7</v>
      </c>
      <c r="T11" cm="1">
        <f t="array" ref="T11:U15">LINEST(W6:W8,V6:V8,TRUE,TRUE)</f>
        <v>3.5315714855359155E-15</v>
      </c>
      <c r="U11">
        <v>-1.2415694602026734</v>
      </c>
    </row>
    <row r="12" spans="1:23" x14ac:dyDescent="0.3">
      <c r="A12">
        <v>0.25800000000000001</v>
      </c>
      <c r="B12">
        <v>9.6999999999999993</v>
      </c>
      <c r="C12">
        <f>(SQRT(B12^2)/B12)*SQRT(SQRT(B12^2))</f>
        <v>3.1144823004794873</v>
      </c>
      <c r="D12">
        <f t="shared" si="0"/>
        <v>9.6999999999999992E-9</v>
      </c>
      <c r="E12">
        <f>(SQRT(D12^2)/D12)*SQRT(SQRT(D12^2))</f>
        <v>9.8488578017961046E-5</v>
      </c>
      <c r="G12">
        <v>0.54</v>
      </c>
      <c r="H12">
        <v>25.3</v>
      </c>
      <c r="I12">
        <f>(SQRT(H12^2)/H12)*SQRT(SQRT(H12^2))</f>
        <v>5.0299105359837171</v>
      </c>
      <c r="J12">
        <f t="shared" si="1"/>
        <v>2.5300000000000002E-8</v>
      </c>
      <c r="K12">
        <f>(SQRT(J12^2)/J12)*SQRT(SQRT(J12^2))</f>
        <v>1.5905973720586867E-4</v>
      </c>
      <c r="M12">
        <v>0.69699999999999995</v>
      </c>
      <c r="N12">
        <v>205</v>
      </c>
      <c r="O12">
        <f t="shared" si="2"/>
        <v>14.317821063276353</v>
      </c>
      <c r="P12">
        <f t="shared" si="3"/>
        <v>2.0500000000000002E-7</v>
      </c>
      <c r="Q12">
        <f>(SQRT(P12^2)/P12)*SQRT(SQRT(P12^2))</f>
        <v>4.5276925690687083E-4</v>
      </c>
      <c r="S12" t="s">
        <v>15</v>
      </c>
      <c r="T12">
        <v>4.8256746528709341E-17</v>
      </c>
      <c r="U12">
        <v>2.9369715881301921E-2</v>
      </c>
    </row>
    <row r="13" spans="1:23" x14ac:dyDescent="0.3">
      <c r="A13">
        <v>0.315</v>
      </c>
      <c r="B13">
        <v>4.0999999999999996</v>
      </c>
      <c r="C13">
        <f>(SQRT(B13^2)/B13)*SQRT(SQRT(B13^2))</f>
        <v>2.0248456731316584</v>
      </c>
      <c r="D13">
        <f t="shared" si="0"/>
        <v>4.0999999999999995E-9</v>
      </c>
      <c r="E13">
        <f>(SQRT(D13^2)/D13)*SQRT(SQRT(D13^2))</f>
        <v>6.4031242374328477E-5</v>
      </c>
      <c r="G13">
        <v>0.61</v>
      </c>
      <c r="H13">
        <v>11.2</v>
      </c>
      <c r="I13">
        <f>(SQRT(H13^2)/H13)*SQRT(SQRT(H13^2))</f>
        <v>3.3466401061363023</v>
      </c>
      <c r="J13">
        <f t="shared" si="1"/>
        <v>1.1199999999999999E-8</v>
      </c>
      <c r="K13">
        <f>(SQRT(J13^2)/J13)*SQRT(SQRT(J13^2))</f>
        <v>1.0583005244258362E-4</v>
      </c>
      <c r="M13">
        <v>0.78100000000000003</v>
      </c>
      <c r="N13">
        <v>157.6</v>
      </c>
      <c r="O13">
        <f t="shared" si="2"/>
        <v>12.553883861180172</v>
      </c>
      <c r="P13">
        <f t="shared" si="3"/>
        <v>1.5760000000000001E-7</v>
      </c>
      <c r="Q13">
        <f>(SQRT(P13^2)/P13)*SQRT(SQRT(P13^2))</f>
        <v>3.9698866482558415E-4</v>
      </c>
      <c r="T13">
        <v>0.99981331948438645</v>
      </c>
      <c r="U13">
        <v>9.2040839734260915E-3</v>
      </c>
    </row>
    <row r="14" spans="1:23" x14ac:dyDescent="0.3">
      <c r="A14">
        <v>0.40600000000000003</v>
      </c>
      <c r="B14">
        <v>0.3</v>
      </c>
      <c r="C14">
        <f>(SQRT(B14^2)/B14)*SQRT(SQRT(B14^2))</f>
        <v>0.54772255750516607</v>
      </c>
      <c r="D14">
        <f t="shared" si="0"/>
        <v>3E-10</v>
      </c>
      <c r="E14">
        <f>(SQRT(D14^2)/D14)*SQRT(SQRT(D14^2))</f>
        <v>1.7320508075688774E-5</v>
      </c>
      <c r="G14">
        <v>0.68799999999999994</v>
      </c>
      <c r="H14">
        <v>-0.5</v>
      </c>
      <c r="I14">
        <f>(SQRT(H14^2)/H14)*SQRT(SQRT(H14^2))</f>
        <v>-0.70710678118654757</v>
      </c>
      <c r="J14">
        <f t="shared" si="1"/>
        <v>-5.0000000000000003E-10</v>
      </c>
      <c r="K14">
        <f>(SQRT(J14^2)/J14)*SQRT(SQRT(J14^2))</f>
        <v>-2.2360679774997898E-5</v>
      </c>
      <c r="M14">
        <v>0.86799999999999999</v>
      </c>
      <c r="N14">
        <v>107.2</v>
      </c>
      <c r="O14">
        <f t="shared" si="2"/>
        <v>10.353743284435827</v>
      </c>
      <c r="P14">
        <f t="shared" si="3"/>
        <v>1.0720000000000001E-7</v>
      </c>
      <c r="Q14">
        <f>(SQRT(P14^2)/P14)*SQRT(SQRT(P14^2))</f>
        <v>3.2741411087489801E-4</v>
      </c>
      <c r="T14">
        <v>5355.7454359846197</v>
      </c>
      <c r="U14">
        <v>1</v>
      </c>
    </row>
    <row r="15" spans="1:23" x14ac:dyDescent="0.3">
      <c r="A15">
        <v>0.73099999999999998</v>
      </c>
      <c r="B15">
        <v>-0.9</v>
      </c>
      <c r="C15">
        <f>(SQRT(B15^2)/B15)*SQRT(SQRT(B15^2))</f>
        <v>-0.94868329805051377</v>
      </c>
      <c r="D15">
        <f t="shared" si="0"/>
        <v>-9.000000000000001E-10</v>
      </c>
      <c r="E15">
        <f>(SQRT(D15^2)/D15)*SQRT(SQRT(D15^2))</f>
        <v>-3.0000000000000001E-5</v>
      </c>
      <c r="G15">
        <v>0.84599999999999997</v>
      </c>
      <c r="H15">
        <v>-10.7</v>
      </c>
      <c r="I15">
        <f>(SQRT(H15^2)/H15)*SQRT(SQRT(H15^2))</f>
        <v>-3.271085446759225</v>
      </c>
      <c r="J15">
        <f t="shared" si="1"/>
        <v>-1.07E-8</v>
      </c>
      <c r="K15">
        <f>(SQRT(J15^2)/J15)*SQRT(SQRT(J15^2))</f>
        <v>-1.03440804327886E-4</v>
      </c>
      <c r="M15">
        <v>0.96099999999999997</v>
      </c>
      <c r="N15">
        <v>58.4</v>
      </c>
      <c r="O15">
        <f t="shared" si="2"/>
        <v>7.6419892698171203</v>
      </c>
      <c r="P15">
        <f t="shared" si="3"/>
        <v>5.84E-8</v>
      </c>
      <c r="Q15">
        <f>(SQRT(P15^2)/P15)*SQRT(SQRT(P15^2))</f>
        <v>2.4166091947189143E-4</v>
      </c>
      <c r="T15">
        <v>0.45371284111484322</v>
      </c>
      <c r="U15">
        <v>8.4715161789879025E-5</v>
      </c>
    </row>
    <row r="16" spans="1:23" x14ac:dyDescent="0.3">
      <c r="A16">
        <v>1.0629999999999999</v>
      </c>
      <c r="B16">
        <v>-0.9</v>
      </c>
      <c r="C16">
        <f>(SQRT(B16^2)/B16)*SQRT(SQRT(B16^2))</f>
        <v>-0.94868329805051377</v>
      </c>
      <c r="D16">
        <f t="shared" si="0"/>
        <v>-9.000000000000001E-10</v>
      </c>
      <c r="E16">
        <f>(SQRT(D16^2)/D16)*SQRT(SQRT(D16^2))</f>
        <v>-3.0000000000000001E-5</v>
      </c>
      <c r="G16">
        <v>1.1419999999999999</v>
      </c>
      <c r="H16">
        <v>-12.9</v>
      </c>
      <c r="I16">
        <f>(SQRT(H16^2)/H16)*SQRT(SQRT(H16^2))</f>
        <v>-3.591656999213594</v>
      </c>
      <c r="J16">
        <f t="shared" si="1"/>
        <v>-1.2900000000000001E-8</v>
      </c>
      <c r="K16">
        <f>(SQRT(J16^2)/J16)*SQRT(SQRT(J16^2))</f>
        <v>-1.1357816691600547E-4</v>
      </c>
      <c r="M16">
        <v>1.0289999999999999</v>
      </c>
      <c r="N16">
        <v>26.2</v>
      </c>
      <c r="O16">
        <f t="shared" si="2"/>
        <v>5.1185935568278911</v>
      </c>
      <c r="P16">
        <f t="shared" si="3"/>
        <v>2.62E-8</v>
      </c>
      <c r="Q16">
        <f>(SQRT(P16^2)/P16)*SQRT(SQRT(P16^2))</f>
        <v>1.6186414056238644E-4</v>
      </c>
    </row>
    <row r="17" spans="13:17" x14ac:dyDescent="0.3">
      <c r="M17">
        <v>1.089</v>
      </c>
      <c r="N17">
        <v>0</v>
      </c>
      <c r="O17">
        <v>0</v>
      </c>
      <c r="P17">
        <f t="shared" si="3"/>
        <v>0</v>
      </c>
      <c r="Q17">
        <v>0</v>
      </c>
    </row>
    <row r="18" spans="13:17" x14ac:dyDescent="0.3">
      <c r="M18">
        <v>1.33</v>
      </c>
      <c r="N18">
        <v>-75</v>
      </c>
      <c r="O18">
        <f t="shared" si="2"/>
        <v>-8.6602540378443873</v>
      </c>
      <c r="P18">
        <f t="shared" si="3"/>
        <v>-7.500000000000001E-8</v>
      </c>
      <c r="Q18">
        <f>(SQRT(P18^2)/P18)*SQRT(SQRT(P18^2))</f>
        <v>-2.7386127875258305E-4</v>
      </c>
    </row>
    <row r="19" spans="13:17" x14ac:dyDescent="0.3">
      <c r="M19">
        <v>1.5</v>
      </c>
      <c r="N19">
        <v>-85</v>
      </c>
      <c r="O19">
        <f t="shared" si="2"/>
        <v>-9.2195444572928871</v>
      </c>
      <c r="P19">
        <f t="shared" si="3"/>
        <v>-8.5000000000000007E-8</v>
      </c>
      <c r="Q19">
        <f>(SQRT(P19^2)/P19)*SQRT(SQRT(P19^2))</f>
        <v>-2.9154759474226506E-4</v>
      </c>
    </row>
    <row r="54" spans="1:18" x14ac:dyDescent="0.3">
      <c r="B54" t="s">
        <v>5</v>
      </c>
      <c r="C54" t="s">
        <v>6</v>
      </c>
      <c r="J54" t="s">
        <v>5</v>
      </c>
      <c r="K54" t="s">
        <v>6</v>
      </c>
      <c r="Q54" t="s">
        <v>5</v>
      </c>
      <c r="R54" t="s">
        <v>6</v>
      </c>
    </row>
    <row r="55" spans="1:18" x14ac:dyDescent="0.3">
      <c r="A55" t="s">
        <v>7</v>
      </c>
      <c r="B55" cm="1">
        <f t="array" ref="B55:C59">LINEST(E6:E14,A6:A14,TRUE,TRUE)</f>
        <v>-5.8329092656702133E-4</v>
      </c>
      <c r="C55">
        <v>2.5157193515065577E-4</v>
      </c>
      <c r="I55" t="s">
        <v>7</v>
      </c>
      <c r="J55" cm="1">
        <f t="array" ref="J55:K59">LINEST(K6:K13,G6:G13,TRUE,TRUE)</f>
        <v>-5.9717351836631547E-4</v>
      </c>
      <c r="K55">
        <v>4.8262535739762656E-4</v>
      </c>
      <c r="P55" t="s">
        <v>7</v>
      </c>
      <c r="Q55" cm="1">
        <f t="array" ref="Q55:R59">LINEST(Q6:Q16,M6:M16,TRUE,TRUE)</f>
        <v>-6.2443094650427517E-4</v>
      </c>
      <c r="R55">
        <v>8.6013929860673656E-4</v>
      </c>
    </row>
    <row r="56" spans="1:18" x14ac:dyDescent="0.3">
      <c r="A56" t="s">
        <v>8</v>
      </c>
      <c r="B56">
        <v>8.014397523121364E-6</v>
      </c>
      <c r="C56">
        <v>1.7993011612830445E-6</v>
      </c>
      <c r="I56" t="s">
        <v>8</v>
      </c>
      <c r="J56">
        <v>1.6095459895636175E-5</v>
      </c>
      <c r="K56">
        <v>6.2805455925250948E-6</v>
      </c>
      <c r="P56" t="s">
        <v>8</v>
      </c>
      <c r="Q56">
        <v>2.62296647925627E-5</v>
      </c>
      <c r="R56">
        <v>1.6847302206186138E-5</v>
      </c>
    </row>
    <row r="57" spans="1:18" x14ac:dyDescent="0.3">
      <c r="B57">
        <v>0.99868023740738898</v>
      </c>
      <c r="C57">
        <v>2.9050566601843811E-6</v>
      </c>
      <c r="J57">
        <v>0.99566021610514033</v>
      </c>
      <c r="K57">
        <v>8.5321955480920629E-6</v>
      </c>
      <c r="Q57">
        <v>0.98436792579107035</v>
      </c>
      <c r="R57">
        <v>2.9197217031248264E-5</v>
      </c>
    </row>
    <row r="58" spans="1:18" x14ac:dyDescent="0.3">
      <c r="B58">
        <v>5296.9842462506513</v>
      </c>
      <c r="C58">
        <v>7</v>
      </c>
      <c r="J58">
        <v>1376.557322060838</v>
      </c>
      <c r="K58">
        <v>6</v>
      </c>
      <c r="Q58">
        <v>566.73933437821961</v>
      </c>
      <c r="R58">
        <v>9</v>
      </c>
    </row>
    <row r="59" spans="1:18" x14ac:dyDescent="0.3">
      <c r="B59">
        <v>4.4703126240005291E-8</v>
      </c>
      <c r="C59">
        <v>5.907547939217142E-11</v>
      </c>
      <c r="J59">
        <v>1.0021111669083987E-7</v>
      </c>
      <c r="K59">
        <v>4.3679016522529216E-10</v>
      </c>
      <c r="Q59">
        <v>4.8313252093068856E-7</v>
      </c>
      <c r="R59">
        <v>7.672297341328322E-9</v>
      </c>
    </row>
    <row r="61" spans="1:18" x14ac:dyDescent="0.3">
      <c r="A61" t="s">
        <v>9</v>
      </c>
      <c r="I61" t="s">
        <v>13</v>
      </c>
      <c r="P61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 Ru</dc:creator>
  <cp:lastModifiedBy>Sam Byford</cp:lastModifiedBy>
  <dcterms:created xsi:type="dcterms:W3CDTF">2015-06-05T18:17:20Z</dcterms:created>
  <dcterms:modified xsi:type="dcterms:W3CDTF">2023-03-19T10:21:06Z</dcterms:modified>
</cp:coreProperties>
</file>